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theme/themeOverride2.xml" ContentType="application/vnd.openxmlformats-officedocument.themeOverrid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9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0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3.xml" ContentType="application/vnd.openxmlformats-officedocument.themeOverride+xml"/>
  <Override PartName="/xl/charts/chart11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4.xml" ContentType="application/vnd.openxmlformats-officedocument.themeOverride+xml"/>
  <Override PartName="/xl/drawings/drawing10.xml" ContentType="application/vnd.openxmlformats-officedocument.drawing+xml"/>
  <Override PartName="/xl/charts/chart12.xml" ContentType="application/vnd.openxmlformats-officedocument.drawingml.chart+xml"/>
  <Override PartName="/xl/drawings/drawing11.xml" ContentType="application/vnd.openxmlformats-officedocument.drawingml.chartshapes+xml"/>
  <Override PartName="/xl/charts/chart13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4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5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6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7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2.xml" ContentType="application/vnd.openxmlformats-officedocument.drawing+xml"/>
  <Override PartName="/xl/charts/chart18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9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3.xml" ContentType="application/vnd.openxmlformats-officedocument.drawingml.chartshapes+xml"/>
  <Override PartName="/xl/charts/chart20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21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4.xml" ContentType="application/vnd.openxmlformats-officedocument.drawing+xml"/>
  <Override PartName="/xl/charts/chart22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3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4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harts/chart25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6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7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8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7.xml" ContentType="application/vnd.openxmlformats-officedocument.drawing+xml"/>
  <Override PartName="/xl/charts/chart29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8.xml" ContentType="application/vnd.openxmlformats-officedocument.drawing+xml"/>
  <Override PartName="/xl/charts/chart30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9.xml" ContentType="application/vnd.openxmlformats-officedocument.drawing+xml"/>
  <Override PartName="/xl/charts/chart31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drawings/drawing22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5"/>
  <workbookPr showInkAnnotation="0"/>
  <mc:AlternateContent xmlns:mc="http://schemas.openxmlformats.org/markup-compatibility/2006">
    <mc:Choice Requires="x15">
      <x15ac:absPath xmlns:x15ac="http://schemas.microsoft.com/office/spreadsheetml/2010/11/ac" url="D:\Documents\НОВОЕ УПРАВЛЕНИЕ\2019\еженед анализ\02.03.2023\"/>
    </mc:Choice>
  </mc:AlternateContent>
  <xr:revisionPtr revIDLastSave="0" documentId="8_{4F339462-D380-44D1-80A8-E0F808E832FD}" xr6:coauthVersionLast="36" xr6:coauthVersionMax="36" xr10:uidLastSave="{00000000-0000-0000-0000-000000000000}"/>
  <bookViews>
    <workbookView xWindow="-120" yWindow="-120" windowWidth="29040" windowHeight="15840" tabRatio="338" firstSheet="9" activeTab="9" xr2:uid="{00000000-000D-0000-FFFF-FFFF00000000}"/>
  </bookViews>
  <sheets>
    <sheet name="Для еженедельной аналитики" sheetId="31" r:id="rId1"/>
    <sheet name="ежедн изм" sheetId="30" r:id="rId2"/>
    <sheet name="потребительские" sheetId="2" r:id="rId3"/>
    <sheet name="жилье " sheetId="3" r:id="rId4"/>
    <sheet name="ИЗМЕНЕНИЕ" sheetId="4" r:id="rId5"/>
    <sheet name="Просрочка" sheetId="5" r:id="rId6"/>
    <sheet name="01-03-2023" sheetId="6" r:id="rId7"/>
    <sheet name="отч дата" sheetId="7" r:id="rId8"/>
    <sheet name="телефоны " sheetId="8" state="hidden" r:id="rId9"/>
    <sheet name="ВСЕ кредиты" sheetId="27" r:id="rId10"/>
    <sheet name="Кредиты ЮЛ" sheetId="11" r:id="rId11"/>
    <sheet name="Кредиты ФЛ" sheetId="10" r:id="rId12"/>
    <sheet name="В разрезе видов кредитов" sheetId="12" r:id="rId13"/>
    <sheet name="Выдачи" sheetId="14" r:id="rId14"/>
    <sheet name="Предложение кредитов ФЛ" sheetId="13" state="hidden" r:id="rId15"/>
    <sheet name="годовой прирост" sheetId="25" r:id="rId16"/>
    <sheet name="Приросты по банкам руб" sheetId="15" state="hidden" r:id="rId17"/>
    <sheet name="Приросты по банкам инв" sheetId="16" state="hidden" r:id="rId18"/>
    <sheet name="Помесячный прирост" sheetId="17" state="hidden" r:id="rId19"/>
    <sheet name="Годовой прирост (2)" sheetId="18" r:id="rId20"/>
    <sheet name="Предыдущий" sheetId="20" r:id="rId21"/>
    <sheet name="Текущий" sheetId="19" r:id="rId22"/>
    <sheet name="Статистика ЮЛ" sheetId="23" r:id="rId23"/>
    <sheet name="Пересчет" sheetId="32" r:id="rId24"/>
    <sheet name="Таблицы" sheetId="34" r:id="rId25"/>
    <sheet name="ЮЛ в разрезе валют" sheetId="35" r:id="rId26"/>
    <sheet name="Выборка" sheetId="24" r:id="rId27"/>
    <sheet name="Просрочка ЮЛ" sheetId="22" r:id="rId28"/>
    <sheet name="Прирост" sheetId="21" r:id="rId29"/>
    <sheet name="23022022" sheetId="33" r:id="rId30"/>
    <sheet name="Просрочка (2)" sheetId="38" r:id="rId31"/>
  </sheets>
  <externalReferences>
    <externalReference r:id="rId32"/>
    <externalReference r:id="rId33"/>
    <externalReference r:id="rId34"/>
  </externalReferences>
  <definedNames>
    <definedName name="_xlnm._FilterDatabase" localSheetId="26" hidden="1">Выборка!$A$40:$B$40</definedName>
    <definedName name="_xlnm._FilterDatabase" localSheetId="3" hidden="1">'жилье '!$A$60:$C$83</definedName>
    <definedName name="Z_2137AD37_2161_4EBC_A853_F39C54C19140_.wvu.Cols" localSheetId="3" hidden="1">'жилье '!$CA:$MT,'жилье '!$MX:$NN,'жилье '!$NP:$OJ,'жилье '!$OL:$PF</definedName>
    <definedName name="Z_2137AD37_2161_4EBC_A853_F39C54C19140_.wvu.Cols" localSheetId="4" hidden="1">ИЗМЕНЕНИЕ!$ER:$FI</definedName>
    <definedName name="Z_2137AD37_2161_4EBC_A853_F39C54C19140_.wvu.Cols" localSheetId="2" hidden="1">потребительские!#REF!,потребительские!#REF!,потребительские!#REF!,потребительские!#REF!,потребительские!#REF!</definedName>
    <definedName name="Z_2137AD37_2161_4EBC_A853_F39C54C19140_.wvu.Cols" localSheetId="28" hidden="1">Прирост!$O:$O</definedName>
    <definedName name="Z_2137AD37_2161_4EBC_A853_F39C54C19140_.wvu.Cols" localSheetId="17" hidden="1">'Приросты по банкам инв'!$O:$O,'Приросты по банкам инв'!$Q:$Q,'Приросты по банкам инв'!$S:$S</definedName>
    <definedName name="Z_2137AD37_2161_4EBC_A853_F39C54C19140_.wvu.Cols" localSheetId="16" hidden="1">'Приросты по банкам руб'!$O:$O,'Приросты по банкам руб'!$Q:$Q,'Приросты по банкам руб'!$S:$S</definedName>
    <definedName name="Z_2137AD37_2161_4EBC_A853_F39C54C19140_.wvu.Cols" localSheetId="5" hidden="1">Просрочка!$E:$IF,Просрочка!#REF!,Просрочка!#REF!,Просрочка!#REF!,Просрочка!#REF!,Просрочка!#REF!,Просрочка!#REF!,Просрочка!#REF!,Просрочка!#REF!,Просрочка!#REF!,Просрочка!#REF!</definedName>
    <definedName name="Z_2137AD37_2161_4EBC_A853_F39C54C19140_.wvu.Cols" localSheetId="30" hidden="1">'Просрочка (2)'!$L:$AEQ,'Просрочка (2)'!#REF!,'Просрочка (2)'!#REF!,'Просрочка (2)'!#REF!,'Просрочка (2)'!#REF!,'Просрочка (2)'!#REF!,'Просрочка (2)'!#REF!,'Просрочка (2)'!#REF!,'Просрочка (2)'!#REF!,'Просрочка (2)'!#REF!,'Просрочка (2)'!#REF!</definedName>
    <definedName name="Z_2137AD37_2161_4EBC_A853_F39C54C19140_.wvu.FilterData" localSheetId="3" hidden="1">'жилье '!$A$60:$C$60</definedName>
    <definedName name="Z_2137AD37_2161_4EBC_A853_F39C54C19140_.wvu.FilterData" localSheetId="2" hidden="1">потребительские!$A$62:$C$82</definedName>
    <definedName name="Z_2137AD37_2161_4EBC_A853_F39C54C19140_.wvu.PrintArea" localSheetId="12" hidden="1">'В разрезе видов кредитов'!$A$3:$W$36</definedName>
    <definedName name="Z_2137AD37_2161_4EBC_A853_F39C54C19140_.wvu.PrintArea" localSheetId="11" hidden="1">'Кредиты ФЛ'!$A$1:$X$35</definedName>
    <definedName name="Z_2137AD37_2161_4EBC_A853_F39C54C19140_.wvu.PrintArea" localSheetId="10" hidden="1">'Кредиты ЮЛ'!$A$1:$O$37</definedName>
    <definedName name="Z_2137AD37_2161_4EBC_A853_F39C54C19140_.wvu.Rows" localSheetId="3" hidden="1">'жилье '!#REF!,'жилье '!#REF!</definedName>
    <definedName name="Z_2137AD37_2161_4EBC_A853_F39C54C19140_.wvu.Rows" localSheetId="4" hidden="1">ИЗМЕНЕНИЕ!$25:$43</definedName>
    <definedName name="Z_2137AD37_2161_4EBC_A853_F39C54C19140_.wvu.Rows" localSheetId="10" hidden="1">'Кредиты ЮЛ'!$5:$11</definedName>
    <definedName name="Z_2137AD37_2161_4EBC_A853_F39C54C19140_.wvu.Rows" localSheetId="2" hidden="1">потребительские!$71:$71,потребительские!#REF!</definedName>
    <definedName name="Z_2137AD37_2161_4EBC_A853_F39C54C19140_.wvu.Rows" localSheetId="17" hidden="1">'Приросты по банкам инв'!$4:$15</definedName>
    <definedName name="Z_2137AD37_2161_4EBC_A853_F39C54C19140_.wvu.Rows" localSheetId="16" hidden="1">'Приросты по банкам руб'!$3:$15</definedName>
    <definedName name="Z_713BD61C_8F57_4AE4_95C7_1307A575E61F_.wvu.Cols" localSheetId="3" hidden="1">'жилье '!$CA:$MT,'жилье '!$MX:$NN,'жилье '!$NP:$OJ,'жилье '!$OL:$PF</definedName>
    <definedName name="Z_713BD61C_8F57_4AE4_95C7_1307A575E61F_.wvu.Cols" localSheetId="4" hidden="1">ИЗМЕНЕНИЕ!$ER:$FI</definedName>
    <definedName name="Z_713BD61C_8F57_4AE4_95C7_1307A575E61F_.wvu.Cols" localSheetId="2" hidden="1">потребительские!#REF!,потребительские!#REF!,потребительские!#REF!,потребительские!#REF!,потребительские!#REF!</definedName>
    <definedName name="Z_713BD61C_8F57_4AE4_95C7_1307A575E61F_.wvu.Cols" localSheetId="28" hidden="1">Прирост!$O:$O</definedName>
    <definedName name="Z_713BD61C_8F57_4AE4_95C7_1307A575E61F_.wvu.Cols" localSheetId="17" hidden="1">'Приросты по банкам инв'!$O:$O,'Приросты по банкам инв'!$Q:$Q,'Приросты по банкам инв'!$S:$S</definedName>
    <definedName name="Z_713BD61C_8F57_4AE4_95C7_1307A575E61F_.wvu.Cols" localSheetId="16" hidden="1">'Приросты по банкам руб'!$O:$O,'Приросты по банкам руб'!$Q:$Q,'Приросты по банкам руб'!$S:$S</definedName>
    <definedName name="Z_713BD61C_8F57_4AE4_95C7_1307A575E61F_.wvu.Cols" localSheetId="5" hidden="1">Просрочка!$E:$IF,Просрочка!#REF!,Просрочка!#REF!,Просрочка!#REF!,Просрочка!#REF!,Просрочка!#REF!,Просрочка!#REF!,Просрочка!#REF!,Просрочка!#REF!,Просрочка!#REF!,Просрочка!#REF!</definedName>
    <definedName name="Z_713BD61C_8F57_4AE4_95C7_1307A575E61F_.wvu.Cols" localSheetId="30" hidden="1">'Просрочка (2)'!$L:$AEQ,'Просрочка (2)'!#REF!,'Просрочка (2)'!#REF!,'Просрочка (2)'!#REF!,'Просрочка (2)'!#REF!,'Просрочка (2)'!#REF!,'Просрочка (2)'!#REF!,'Просрочка (2)'!#REF!,'Просрочка (2)'!#REF!,'Просрочка (2)'!#REF!,'Просрочка (2)'!#REF!</definedName>
    <definedName name="Z_713BD61C_8F57_4AE4_95C7_1307A575E61F_.wvu.FilterData" localSheetId="3" hidden="1">'жилье '!$A$60:$C$60</definedName>
    <definedName name="Z_713BD61C_8F57_4AE4_95C7_1307A575E61F_.wvu.FilterData" localSheetId="2" hidden="1">потребительские!$A$62:$C$82</definedName>
    <definedName name="Z_713BD61C_8F57_4AE4_95C7_1307A575E61F_.wvu.PrintArea" localSheetId="12" hidden="1">'В разрезе видов кредитов'!$A$3:$W$36</definedName>
    <definedName name="Z_713BD61C_8F57_4AE4_95C7_1307A575E61F_.wvu.PrintArea" localSheetId="11" hidden="1">'Кредиты ФЛ'!$A$1:$X$35</definedName>
    <definedName name="Z_713BD61C_8F57_4AE4_95C7_1307A575E61F_.wvu.PrintArea" localSheetId="10" hidden="1">'Кредиты ЮЛ'!$A$1:$O$37</definedName>
    <definedName name="Z_713BD61C_8F57_4AE4_95C7_1307A575E61F_.wvu.Rows" localSheetId="3" hidden="1">'жилье '!#REF!,'жилье '!#REF!</definedName>
    <definedName name="Z_713BD61C_8F57_4AE4_95C7_1307A575E61F_.wvu.Rows" localSheetId="4" hidden="1">ИЗМЕНЕНИЕ!$25:$43</definedName>
    <definedName name="Z_713BD61C_8F57_4AE4_95C7_1307A575E61F_.wvu.Rows" localSheetId="10" hidden="1">'Кредиты ЮЛ'!$5:$11</definedName>
    <definedName name="Z_713BD61C_8F57_4AE4_95C7_1307A575E61F_.wvu.Rows" localSheetId="2" hidden="1">потребительские!$71:$71,потребительские!#REF!</definedName>
    <definedName name="Z_713BD61C_8F57_4AE4_95C7_1307A575E61F_.wvu.Rows" localSheetId="17" hidden="1">'Приросты по банкам инв'!$4:$15</definedName>
    <definedName name="Z_713BD61C_8F57_4AE4_95C7_1307A575E61F_.wvu.Rows" localSheetId="16" hidden="1">'Приросты по банкам руб'!$3:$15</definedName>
    <definedName name="_xlnm.Print_Area" localSheetId="12">'В разрезе видов кредитов'!$A$3:$W$36</definedName>
    <definedName name="_xlnm.Print_Area" localSheetId="9">'ВСЕ кредиты'!$A$1:$L$19</definedName>
    <definedName name="_xlnm.Print_Area" localSheetId="13">Выдачи!$A$1:$AM$23</definedName>
    <definedName name="_xlnm.Print_Area" localSheetId="11">'Кредиты ФЛ'!$A$1:$X$35</definedName>
    <definedName name="_xlnm.Print_Area" localSheetId="10">'Кредиты ЮЛ'!$A$1:$O$37</definedName>
    <definedName name="_xlnm.Print_Area" localSheetId="5">Просрочка!$A$1:$IF$96</definedName>
    <definedName name="_xlnm.Print_Area" localSheetId="30">'Просрочка (2)'!$A$1:$AEQ$93</definedName>
  </definedNames>
  <calcPr calcId="191029"/>
  <customWorkbookViews>
    <customWorkbookView name="batyrmurzaev - Личное представление" guid="{2137AD37-2161-4EBC-A853-F39C54C19140}" mergeInterval="0" personalView="1" maximized="1" xWindow="-8" yWindow="-8" windowWidth="1936" windowHeight="1056" tabRatio="194" activeSheetId="11"/>
    <customWorkbookView name="Иванова Е.Е. - Личное представление" guid="{713BD61C-8F57-4AE4-95C7-1307A575E61F}" mergeInterval="0" personalView="1" maximized="1" xWindow="-8" yWindow="-8" windowWidth="1936" windowHeight="1056" tabRatio="927" activeSheetId="10"/>
  </customWorkbookView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00" i="30" l="1"/>
  <c r="B100" i="30"/>
  <c r="R100" i="30"/>
  <c r="Q100" i="30"/>
  <c r="Q88" i="30" l="1"/>
  <c r="R88" i="30"/>
  <c r="Q89" i="30"/>
  <c r="R89" i="30"/>
  <c r="Q90" i="30"/>
  <c r="R90" i="30"/>
  <c r="Q91" i="30"/>
  <c r="R91" i="30"/>
  <c r="M88" i="30"/>
  <c r="N88" i="30"/>
  <c r="M89" i="30"/>
  <c r="N89" i="30"/>
  <c r="M90" i="30"/>
  <c r="N90" i="30"/>
  <c r="G89" i="30"/>
  <c r="H89" i="30"/>
  <c r="G90" i="30"/>
  <c r="H90" i="30"/>
  <c r="G91" i="30"/>
  <c r="H91" i="30"/>
  <c r="C89" i="30"/>
  <c r="D89" i="30"/>
  <c r="C90" i="30"/>
  <c r="D90" i="30"/>
  <c r="C8" i="31"/>
  <c r="CJ13" i="5" l="1"/>
  <c r="CK13" i="5"/>
  <c r="CJ24" i="5"/>
  <c r="CK24" i="5"/>
  <c r="CJ29" i="5"/>
  <c r="CK29" i="5"/>
  <c r="GS13" i="5"/>
  <c r="GT13" i="5"/>
  <c r="GS24" i="5"/>
  <c r="GT24" i="5"/>
  <c r="GS29" i="5"/>
  <c r="GT29" i="5"/>
  <c r="KL13" i="5"/>
  <c r="KM13" i="5"/>
  <c r="KL24" i="5"/>
  <c r="KM24" i="5"/>
  <c r="KL29" i="5"/>
  <c r="KM29" i="5"/>
  <c r="KL31" i="5"/>
  <c r="KM31" i="5"/>
  <c r="BR5" i="3"/>
  <c r="BS5" i="3"/>
  <c r="BR6" i="3"/>
  <c r="BS6" i="3"/>
  <c r="BR7" i="3"/>
  <c r="BS7" i="3"/>
  <c r="BR8" i="3"/>
  <c r="BS8" i="3"/>
  <c r="BR9" i="3"/>
  <c r="BS9" i="3"/>
  <c r="BR10" i="3"/>
  <c r="BS10" i="3"/>
  <c r="BR11" i="3"/>
  <c r="BS11" i="3"/>
  <c r="BR12" i="3"/>
  <c r="BS12" i="3"/>
  <c r="BR13" i="3"/>
  <c r="BS13" i="3"/>
  <c r="BR14" i="3"/>
  <c r="BS14" i="3"/>
  <c r="BR15" i="3"/>
  <c r="BS15" i="3"/>
  <c r="BR16" i="3"/>
  <c r="BS16" i="3"/>
  <c r="BR17" i="3"/>
  <c r="BS17" i="3"/>
  <c r="BR18" i="3"/>
  <c r="BS18" i="3"/>
  <c r="BR19" i="3"/>
  <c r="BS19" i="3"/>
  <c r="BR20" i="3"/>
  <c r="BS20" i="3"/>
  <c r="BR21" i="3"/>
  <c r="BS21" i="3"/>
  <c r="BR22" i="3"/>
  <c r="BS22" i="3"/>
  <c r="BR23" i="3"/>
  <c r="BS23" i="3"/>
  <c r="BR24" i="3"/>
  <c r="BS24" i="3"/>
  <c r="BR25" i="3"/>
  <c r="BS25" i="3"/>
  <c r="BR26" i="3"/>
  <c r="BS26" i="3"/>
  <c r="BR27" i="3"/>
  <c r="BS27" i="3"/>
  <c r="BR28" i="3"/>
  <c r="BS28" i="3"/>
  <c r="BS4" i="3"/>
  <c r="BR4" i="3"/>
  <c r="BP11" i="3"/>
  <c r="BQ11" i="3"/>
  <c r="BP22" i="3"/>
  <c r="BQ22" i="3"/>
  <c r="BP27" i="3"/>
  <c r="BQ27" i="3"/>
  <c r="BT13" i="2"/>
  <c r="BU13" i="2"/>
  <c r="BT24" i="2"/>
  <c r="BU24" i="2"/>
  <c r="BT29" i="2"/>
  <c r="BU29" i="2"/>
  <c r="BP13" i="2"/>
  <c r="BQ13" i="2"/>
  <c r="BP24" i="2"/>
  <c r="BQ24" i="2"/>
  <c r="BP29" i="2"/>
  <c r="BQ29" i="2"/>
  <c r="R97" i="30"/>
  <c r="Q97" i="30"/>
  <c r="C97" i="30"/>
  <c r="B97" i="30"/>
  <c r="M86" i="30" l="1"/>
  <c r="R87" i="30" s="1"/>
  <c r="N86" i="30"/>
  <c r="Q87" i="30" s="1"/>
  <c r="M87" i="30"/>
  <c r="N87" i="30"/>
  <c r="G88" i="30"/>
  <c r="H88" i="30"/>
  <c r="C87" i="30"/>
  <c r="D87" i="30"/>
  <c r="C88" i="30"/>
  <c r="D88" i="30"/>
  <c r="M83" i="30" l="1"/>
  <c r="R84" i="30" s="1"/>
  <c r="N83" i="30"/>
  <c r="Q84" i="30" s="1"/>
  <c r="M84" i="30"/>
  <c r="R85" i="30" s="1"/>
  <c r="N84" i="30"/>
  <c r="Q85" i="30" s="1"/>
  <c r="M85" i="30"/>
  <c r="R86" i="30" s="1"/>
  <c r="N85" i="30"/>
  <c r="Q86" i="30" s="1"/>
  <c r="C84" i="30"/>
  <c r="G85" i="30" s="1"/>
  <c r="D84" i="30"/>
  <c r="H85" i="30" s="1"/>
  <c r="C85" i="30"/>
  <c r="G86" i="30" s="1"/>
  <c r="D85" i="30"/>
  <c r="H86" i="30" s="1"/>
  <c r="C86" i="30"/>
  <c r="G87" i="30" s="1"/>
  <c r="D86" i="30"/>
  <c r="H87" i="30" s="1"/>
  <c r="Q83" i="30" l="1"/>
  <c r="R83" i="30"/>
  <c r="M82" i="30"/>
  <c r="N82" i="30"/>
  <c r="C83" i="30"/>
  <c r="G84" i="30" s="1"/>
  <c r="D83" i="30"/>
  <c r="H84" i="30" s="1"/>
  <c r="C82" i="30" l="1"/>
  <c r="G83" i="30" s="1"/>
  <c r="D82" i="30"/>
  <c r="H83" i="30" s="1"/>
  <c r="M78" i="30" l="1"/>
  <c r="R79" i="30" s="1"/>
  <c r="N78" i="30"/>
  <c r="Q79" i="30" s="1"/>
  <c r="M79" i="30"/>
  <c r="R80" i="30" s="1"/>
  <c r="N79" i="30"/>
  <c r="Q80" i="30" s="1"/>
  <c r="M80" i="30"/>
  <c r="R81" i="30" s="1"/>
  <c r="N80" i="30"/>
  <c r="Q81" i="30" s="1"/>
  <c r="M81" i="30"/>
  <c r="R82" i="30" s="1"/>
  <c r="N81" i="30"/>
  <c r="Q82" i="30" s="1"/>
  <c r="G78" i="30"/>
  <c r="H78" i="30"/>
  <c r="C78" i="30"/>
  <c r="G79" i="30" s="1"/>
  <c r="D78" i="30"/>
  <c r="H79" i="30" s="1"/>
  <c r="C79" i="30"/>
  <c r="G80" i="30" s="1"/>
  <c r="D79" i="30"/>
  <c r="H80" i="30" s="1"/>
  <c r="C80" i="30"/>
  <c r="G81" i="30" s="1"/>
  <c r="D80" i="30"/>
  <c r="H81" i="30" s="1"/>
  <c r="C81" i="30"/>
  <c r="G82" i="30" s="1"/>
  <c r="D81" i="30"/>
  <c r="H82" i="30" s="1"/>
  <c r="M76" i="30" l="1"/>
  <c r="R77" i="30" s="1"/>
  <c r="N76" i="30"/>
  <c r="Q77" i="30" s="1"/>
  <c r="M77" i="30"/>
  <c r="R78" i="30" s="1"/>
  <c r="N77" i="30"/>
  <c r="Q78" i="30" s="1"/>
  <c r="D72" i="30"/>
  <c r="AN41" i="14" l="1"/>
  <c r="AN42" i="14"/>
  <c r="AN43" i="14"/>
  <c r="AN44" i="14"/>
  <c r="AN45" i="14"/>
  <c r="AN46" i="14"/>
  <c r="AN47" i="14"/>
  <c r="AN48" i="14"/>
  <c r="AN49" i="14"/>
  <c r="AN50" i="14"/>
  <c r="AN51" i="14"/>
  <c r="AN52" i="14"/>
  <c r="AN53" i="14"/>
  <c r="AN54" i="14"/>
  <c r="AN55" i="14"/>
  <c r="AN56" i="14"/>
  <c r="AN57" i="14"/>
  <c r="AN58" i="14"/>
  <c r="AN59" i="14"/>
  <c r="AN60" i="14"/>
  <c r="AN61" i="14"/>
  <c r="AN62" i="14"/>
  <c r="AN63" i="14"/>
  <c r="AN64" i="14"/>
  <c r="AN65" i="14"/>
  <c r="AN66" i="14"/>
  <c r="AN67" i="14"/>
  <c r="AN68" i="14"/>
  <c r="AN69" i="14"/>
  <c r="AN70" i="14"/>
  <c r="AN71" i="14"/>
  <c r="AN72" i="14"/>
  <c r="AN73" i="14"/>
  <c r="AN74" i="14"/>
  <c r="AN75" i="14"/>
  <c r="AN76" i="14"/>
  <c r="AN77" i="14"/>
  <c r="AN78" i="14"/>
  <c r="AN79" i="14"/>
  <c r="AN80" i="14"/>
  <c r="AN81" i="14"/>
  <c r="AN82" i="14"/>
  <c r="AN83" i="14"/>
  <c r="AN84" i="14"/>
  <c r="AN85" i="14"/>
  <c r="AN86" i="14"/>
  <c r="AN87" i="14"/>
  <c r="AN88" i="14"/>
  <c r="AN89" i="14"/>
  <c r="AN90" i="14"/>
  <c r="AN91" i="14"/>
  <c r="AN92" i="14"/>
  <c r="AN93" i="14"/>
  <c r="AN94" i="14"/>
  <c r="AN95" i="14"/>
  <c r="AN96" i="14"/>
  <c r="AN97" i="14"/>
  <c r="AN98" i="14"/>
  <c r="AN99" i="14"/>
  <c r="AN100" i="14"/>
  <c r="AN101" i="14"/>
  <c r="AN102" i="14"/>
  <c r="AN103" i="14"/>
  <c r="AN104" i="14"/>
  <c r="AN105" i="14"/>
  <c r="AN106" i="14"/>
  <c r="AN107" i="14"/>
  <c r="AN108" i="14"/>
  <c r="AM42" i="14"/>
  <c r="AM43" i="14"/>
  <c r="AM44" i="14"/>
  <c r="AM45" i="14"/>
  <c r="AM46" i="14"/>
  <c r="AM47" i="14"/>
  <c r="AM48" i="14"/>
  <c r="AM49" i="14"/>
  <c r="AM50" i="14"/>
  <c r="AM51" i="14"/>
  <c r="AM52" i="14"/>
  <c r="AM53" i="14"/>
  <c r="AM54" i="14"/>
  <c r="AM55" i="14"/>
  <c r="AM56" i="14"/>
  <c r="AM57" i="14"/>
  <c r="AM58" i="14"/>
  <c r="AM59" i="14"/>
  <c r="AM60" i="14"/>
  <c r="AM61" i="14"/>
  <c r="AM62" i="14"/>
  <c r="AM63" i="14"/>
  <c r="AM64" i="14"/>
  <c r="AM65" i="14"/>
  <c r="AM66" i="14"/>
  <c r="AM67" i="14"/>
  <c r="AM68" i="14"/>
  <c r="AM69" i="14"/>
  <c r="AM70" i="14"/>
  <c r="AM71" i="14"/>
  <c r="AM72" i="14"/>
  <c r="AM73" i="14"/>
  <c r="AM74" i="14"/>
  <c r="AM75" i="14"/>
  <c r="AM76" i="14"/>
  <c r="AM77" i="14"/>
  <c r="AM78" i="14"/>
  <c r="AM79" i="14"/>
  <c r="AM80" i="14"/>
  <c r="AM81" i="14"/>
  <c r="AM82" i="14"/>
  <c r="AM83" i="14"/>
  <c r="AM84" i="14"/>
  <c r="AM85" i="14"/>
  <c r="AM86" i="14"/>
  <c r="AM87" i="14"/>
  <c r="AM88" i="14"/>
  <c r="AM89" i="14"/>
  <c r="AM90" i="14"/>
  <c r="AM91" i="14"/>
  <c r="AM92" i="14"/>
  <c r="AM93" i="14"/>
  <c r="AM94" i="14"/>
  <c r="AM95" i="14"/>
  <c r="AM96" i="14"/>
  <c r="AM97" i="14"/>
  <c r="AM98" i="14"/>
  <c r="AM99" i="14"/>
  <c r="AM100" i="14"/>
  <c r="AM101" i="14"/>
  <c r="AM102" i="14"/>
  <c r="AM103" i="14"/>
  <c r="AM104" i="14"/>
  <c r="AM105" i="14"/>
  <c r="AM106" i="14"/>
  <c r="AM107" i="14"/>
  <c r="AM108" i="14"/>
  <c r="AQ42" i="14"/>
  <c r="AP42" i="14"/>
  <c r="AP38" i="14"/>
  <c r="AP39" i="14"/>
  <c r="AP40" i="14"/>
  <c r="AP41" i="14"/>
  <c r="AP43" i="14"/>
  <c r="AP44" i="14"/>
  <c r="AP45" i="14"/>
  <c r="AP46" i="14"/>
  <c r="AP47" i="14"/>
  <c r="AP48" i="14"/>
  <c r="AP49" i="14"/>
  <c r="AP50" i="14"/>
  <c r="AP51" i="14"/>
  <c r="AP52" i="14"/>
  <c r="AP53" i="14"/>
  <c r="AP54" i="14"/>
  <c r="AP55" i="14"/>
  <c r="AP56" i="14"/>
  <c r="AP57" i="14"/>
  <c r="AP58" i="14"/>
  <c r="AP59" i="14"/>
  <c r="AP60" i="14"/>
  <c r="AP61" i="14"/>
  <c r="AP62" i="14"/>
  <c r="AP63" i="14"/>
  <c r="AP64" i="14"/>
  <c r="AP65" i="14"/>
  <c r="AP66" i="14"/>
  <c r="AP67" i="14"/>
  <c r="AP68" i="14"/>
  <c r="AP69" i="14"/>
  <c r="AP70" i="14"/>
  <c r="AP71" i="14"/>
  <c r="AP72" i="14"/>
  <c r="AP73" i="14"/>
  <c r="AP74" i="14"/>
  <c r="AP75" i="14"/>
  <c r="AP76" i="14"/>
  <c r="AP77" i="14"/>
  <c r="AP78" i="14"/>
  <c r="AP79" i="14"/>
  <c r="AP80" i="14"/>
  <c r="AP81" i="14"/>
  <c r="AP82" i="14"/>
  <c r="AP83" i="14"/>
  <c r="AP84" i="14"/>
  <c r="AP85" i="14"/>
  <c r="AP86" i="14"/>
  <c r="AP87" i="14"/>
  <c r="AP88" i="14"/>
  <c r="AP89" i="14"/>
  <c r="AP90" i="14"/>
  <c r="AP91" i="14"/>
  <c r="AP92" i="14"/>
  <c r="AP93" i="14"/>
  <c r="AP94" i="14"/>
  <c r="AP95" i="14"/>
  <c r="AP96" i="14"/>
  <c r="AP97" i="14"/>
  <c r="AP98" i="14"/>
  <c r="AP99" i="14"/>
  <c r="AP100" i="14"/>
  <c r="AP101" i="14"/>
  <c r="AP102" i="14"/>
  <c r="AP103" i="14"/>
  <c r="AP104" i="14"/>
  <c r="AP105" i="14"/>
  <c r="AP106" i="14"/>
  <c r="AP107" i="14"/>
  <c r="AP108" i="14"/>
  <c r="AP37" i="14"/>
  <c r="AN38" i="14"/>
  <c r="AN39" i="14"/>
  <c r="AN40" i="14"/>
  <c r="AN37" i="14"/>
  <c r="AM38" i="14"/>
  <c r="AM39" i="14"/>
  <c r="AM40" i="14"/>
  <c r="AM41" i="14"/>
  <c r="AM37" i="14"/>
  <c r="AK107" i="14"/>
  <c r="AK106" i="14"/>
  <c r="AK104" i="14"/>
  <c r="AK63" i="14"/>
  <c r="AK57" i="14"/>
  <c r="AK48" i="14"/>
  <c r="AK44" i="14"/>
  <c r="AK42" i="14"/>
  <c r="AK41" i="14"/>
  <c r="AK90" i="14" s="1"/>
  <c r="M75" i="30"/>
  <c r="R76" i="30" s="1"/>
  <c r="N75" i="30"/>
  <c r="Q76" i="30" s="1"/>
  <c r="C77" i="30"/>
  <c r="D77" i="30"/>
  <c r="AK43" i="14" l="1"/>
  <c r="E5" i="31"/>
  <c r="D70" i="30" l="1"/>
  <c r="D71" i="30"/>
  <c r="H73" i="30"/>
  <c r="D73" i="30"/>
  <c r="H74" i="30" s="1"/>
  <c r="D74" i="30"/>
  <c r="H75" i="30" s="1"/>
  <c r="D75" i="30"/>
  <c r="H76" i="30" s="1"/>
  <c r="D76" i="30"/>
  <c r="H77" i="30" s="1"/>
  <c r="M72" i="30"/>
  <c r="R73" i="30" s="1"/>
  <c r="N72" i="30"/>
  <c r="Q73" i="30" s="1"/>
  <c r="M73" i="30"/>
  <c r="R74" i="30" s="1"/>
  <c r="N73" i="30"/>
  <c r="Q74" i="30" s="1"/>
  <c r="M74" i="30"/>
  <c r="R75" i="30" s="1"/>
  <c r="N74" i="30"/>
  <c r="Q75" i="30" s="1"/>
  <c r="C72" i="30"/>
  <c r="G73" i="30" s="1"/>
  <c r="C73" i="30"/>
  <c r="G74" i="30" s="1"/>
  <c r="C74" i="30"/>
  <c r="G75" i="30" s="1"/>
  <c r="C75" i="30"/>
  <c r="G76" i="30" s="1"/>
  <c r="C76" i="30"/>
  <c r="G77" i="30" s="1"/>
  <c r="CZ33" i="2" l="1"/>
  <c r="M67" i="30" l="1"/>
  <c r="N67" i="30"/>
  <c r="M68" i="30"/>
  <c r="R69" i="30" s="1"/>
  <c r="N68" i="30"/>
  <c r="Q69" i="30" s="1"/>
  <c r="M69" i="30"/>
  <c r="R70" i="30" s="1"/>
  <c r="N69" i="30"/>
  <c r="Q70" i="30" s="1"/>
  <c r="M70" i="30"/>
  <c r="R71" i="30" s="1"/>
  <c r="N70" i="30"/>
  <c r="Q71" i="30" s="1"/>
  <c r="M71" i="30"/>
  <c r="R72" i="30" s="1"/>
  <c r="N71" i="30"/>
  <c r="Q72" i="30" s="1"/>
  <c r="G66" i="30"/>
  <c r="H66" i="30"/>
  <c r="C66" i="30"/>
  <c r="G67" i="30" s="1"/>
  <c r="D66" i="30"/>
  <c r="H67" i="30" s="1"/>
  <c r="C67" i="30"/>
  <c r="G68" i="30" s="1"/>
  <c r="D67" i="30"/>
  <c r="H68" i="30" s="1"/>
  <c r="C68" i="30"/>
  <c r="G69" i="30" s="1"/>
  <c r="D68" i="30"/>
  <c r="H69" i="30" s="1"/>
  <c r="C69" i="30"/>
  <c r="G70" i="30" s="1"/>
  <c r="D69" i="30"/>
  <c r="H70" i="30" s="1"/>
  <c r="C70" i="30"/>
  <c r="G71" i="30" s="1"/>
  <c r="H71" i="30"/>
  <c r="C71" i="30"/>
  <c r="G72" i="30" s="1"/>
  <c r="H72" i="30"/>
  <c r="AT30" i="3" l="1"/>
  <c r="AT32" i="2"/>
  <c r="Q96" i="30"/>
  <c r="C79" i="5"/>
  <c r="D79" i="5"/>
  <c r="G79" i="5"/>
  <c r="H79" i="5"/>
  <c r="I79" i="5"/>
  <c r="B79" i="5"/>
  <c r="R96" i="30"/>
  <c r="Q68" i="30"/>
  <c r="M64" i="30"/>
  <c r="N64" i="30"/>
  <c r="M65" i="30"/>
  <c r="N65" i="30"/>
  <c r="M66" i="30"/>
  <c r="R67" i="30" s="1"/>
  <c r="N66" i="30"/>
  <c r="Q67" i="30" s="1"/>
  <c r="R68" i="30"/>
  <c r="B96" i="30"/>
  <c r="C96" i="30"/>
  <c r="C65" i="30"/>
  <c r="D65" i="30"/>
  <c r="M59" i="30" l="1"/>
  <c r="R60" i="30" s="1"/>
  <c r="N59" i="30"/>
  <c r="Q60" i="30" s="1"/>
  <c r="M60" i="30"/>
  <c r="R61" i="30" s="1"/>
  <c r="N60" i="30"/>
  <c r="Q61" i="30" s="1"/>
  <c r="M61" i="30"/>
  <c r="R62" i="30" s="1"/>
  <c r="N61" i="30"/>
  <c r="Q62" i="30" s="1"/>
  <c r="M62" i="30"/>
  <c r="R63" i="30" s="1"/>
  <c r="N62" i="30"/>
  <c r="Q63" i="30" s="1"/>
  <c r="M63" i="30"/>
  <c r="R64" i="30" s="1"/>
  <c r="N63" i="30"/>
  <c r="Q64" i="30" s="1"/>
  <c r="R65" i="30"/>
  <c r="Q65" i="30"/>
  <c r="R66" i="30"/>
  <c r="Q66" i="30"/>
  <c r="C56" i="30"/>
  <c r="G57" i="30" s="1"/>
  <c r="D56" i="30"/>
  <c r="H57" i="30" s="1"/>
  <c r="C57" i="30"/>
  <c r="G58" i="30" s="1"/>
  <c r="D57" i="30"/>
  <c r="H58" i="30" s="1"/>
  <c r="C58" i="30"/>
  <c r="G59" i="30" s="1"/>
  <c r="D58" i="30"/>
  <c r="H59" i="30" s="1"/>
  <c r="C59" i="30"/>
  <c r="G60" i="30" s="1"/>
  <c r="D59" i="30"/>
  <c r="H60" i="30" s="1"/>
  <c r="C60" i="30"/>
  <c r="G61" i="30" s="1"/>
  <c r="D60" i="30"/>
  <c r="H61" i="30" s="1"/>
  <c r="C61" i="30"/>
  <c r="G62" i="30" s="1"/>
  <c r="D61" i="30"/>
  <c r="H62" i="30" s="1"/>
  <c r="C62" i="30"/>
  <c r="G63" i="30" s="1"/>
  <c r="D62" i="30"/>
  <c r="H63" i="30" s="1"/>
  <c r="C63" i="30"/>
  <c r="G64" i="30" s="1"/>
  <c r="D63" i="30"/>
  <c r="H64" i="30" s="1"/>
  <c r="C64" i="30"/>
  <c r="G65" i="30" s="1"/>
  <c r="D64" i="30"/>
  <c r="H65" i="30" s="1"/>
  <c r="Z95" i="7" l="1"/>
  <c r="Y95" i="7"/>
  <c r="X95" i="7"/>
  <c r="W95" i="7"/>
  <c r="V95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D95" i="7"/>
  <c r="Z94" i="7"/>
  <c r="Y94" i="7"/>
  <c r="X94" i="7"/>
  <c r="W94" i="7"/>
  <c r="V94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D94" i="7"/>
  <c r="Z93" i="7"/>
  <c r="Y93" i="7"/>
  <c r="X93" i="7"/>
  <c r="W93" i="7"/>
  <c r="V93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D93" i="7"/>
  <c r="Z92" i="7"/>
  <c r="Y92" i="7"/>
  <c r="X92" i="7"/>
  <c r="W92" i="7"/>
  <c r="V92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D92" i="7"/>
  <c r="Z91" i="7"/>
  <c r="Y91" i="7"/>
  <c r="X91" i="7"/>
  <c r="W91" i="7"/>
  <c r="V91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D91" i="7"/>
  <c r="Z90" i="7"/>
  <c r="Y90" i="7"/>
  <c r="X90" i="7"/>
  <c r="W90" i="7"/>
  <c r="V90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D90" i="7"/>
  <c r="Z89" i="7"/>
  <c r="Y89" i="7"/>
  <c r="X89" i="7"/>
  <c r="W89" i="7"/>
  <c r="V89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D89" i="7"/>
  <c r="Z88" i="7"/>
  <c r="Y88" i="7"/>
  <c r="X88" i="7"/>
  <c r="W88" i="7"/>
  <c r="V88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D88" i="7"/>
  <c r="Z87" i="7"/>
  <c r="Y87" i="7"/>
  <c r="X87" i="7"/>
  <c r="W87" i="7"/>
  <c r="V87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D87" i="7"/>
  <c r="Z86" i="7"/>
  <c r="Y86" i="7"/>
  <c r="X86" i="7"/>
  <c r="W86" i="7"/>
  <c r="V86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D86" i="7"/>
  <c r="Z85" i="7"/>
  <c r="Y85" i="7"/>
  <c r="X85" i="7"/>
  <c r="W85" i="7"/>
  <c r="V85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D85" i="7"/>
  <c r="Z84" i="7"/>
  <c r="Y84" i="7"/>
  <c r="X84" i="7"/>
  <c r="W84" i="7"/>
  <c r="V84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D84" i="7"/>
  <c r="Z83" i="7"/>
  <c r="Y83" i="7"/>
  <c r="X83" i="7"/>
  <c r="W83" i="7"/>
  <c r="V83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D83" i="7"/>
  <c r="Z82" i="7"/>
  <c r="Y82" i="7"/>
  <c r="X82" i="7"/>
  <c r="W82" i="7"/>
  <c r="V82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D82" i="7"/>
  <c r="Z81" i="7"/>
  <c r="Y81" i="7"/>
  <c r="X81" i="7"/>
  <c r="W81" i="7"/>
  <c r="V81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D81" i="7"/>
  <c r="Z80" i="7"/>
  <c r="Y80" i="7"/>
  <c r="X80" i="7"/>
  <c r="W80" i="7"/>
  <c r="V80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D80" i="7"/>
  <c r="Z79" i="7"/>
  <c r="Y79" i="7"/>
  <c r="X79" i="7"/>
  <c r="W79" i="7"/>
  <c r="V79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D79" i="7"/>
  <c r="Z78" i="7"/>
  <c r="Y78" i="7"/>
  <c r="X78" i="7"/>
  <c r="W78" i="7"/>
  <c r="V78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D78" i="7"/>
  <c r="Z77" i="7"/>
  <c r="Y77" i="7"/>
  <c r="X77" i="7"/>
  <c r="W77" i="7"/>
  <c r="V77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D77" i="7"/>
  <c r="Z76" i="7"/>
  <c r="Y76" i="7"/>
  <c r="X76" i="7"/>
  <c r="W76" i="7"/>
  <c r="V76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D76" i="7"/>
  <c r="Z75" i="7"/>
  <c r="Y75" i="7"/>
  <c r="X75" i="7"/>
  <c r="W75" i="7"/>
  <c r="V75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D75" i="7"/>
  <c r="Z74" i="7"/>
  <c r="Y74" i="7"/>
  <c r="X74" i="7"/>
  <c r="W74" i="7"/>
  <c r="V74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D74" i="7"/>
  <c r="Z73" i="7"/>
  <c r="Y73" i="7"/>
  <c r="X73" i="7"/>
  <c r="W73" i="7"/>
  <c r="V73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D73" i="7"/>
  <c r="Z72" i="7"/>
  <c r="Y72" i="7"/>
  <c r="X72" i="7"/>
  <c r="W72" i="7"/>
  <c r="V72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D72" i="7"/>
  <c r="Z71" i="7"/>
  <c r="Y71" i="7"/>
  <c r="X71" i="7"/>
  <c r="W71" i="7"/>
  <c r="V71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D71" i="7"/>
  <c r="Z70" i="7"/>
  <c r="Y70" i="7"/>
  <c r="X70" i="7"/>
  <c r="W70" i="7"/>
  <c r="V70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D70" i="7"/>
  <c r="Z69" i="7"/>
  <c r="Y69" i="7"/>
  <c r="X69" i="7"/>
  <c r="W69" i="7"/>
  <c r="V69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D69" i="7"/>
  <c r="Z68" i="7"/>
  <c r="Y68" i="7"/>
  <c r="X68" i="7"/>
  <c r="W68" i="7"/>
  <c r="V68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D68" i="7"/>
  <c r="Z67" i="7"/>
  <c r="Y67" i="7"/>
  <c r="X67" i="7"/>
  <c r="W67" i="7"/>
  <c r="V67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D67" i="7"/>
  <c r="Z66" i="7"/>
  <c r="Y66" i="7"/>
  <c r="X66" i="7"/>
  <c r="W66" i="7"/>
  <c r="V66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D66" i="7"/>
  <c r="Z65" i="7"/>
  <c r="Y65" i="7"/>
  <c r="X65" i="7"/>
  <c r="W65" i="7"/>
  <c r="V65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D65" i="7"/>
  <c r="Z64" i="7"/>
  <c r="Y64" i="7"/>
  <c r="X64" i="7"/>
  <c r="W64" i="7"/>
  <c r="V64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D64" i="7"/>
  <c r="Z63" i="7"/>
  <c r="Y63" i="7"/>
  <c r="X63" i="7"/>
  <c r="W63" i="7"/>
  <c r="V63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D63" i="7"/>
  <c r="Z62" i="7"/>
  <c r="Y62" i="7"/>
  <c r="X62" i="7"/>
  <c r="W62" i="7"/>
  <c r="V62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D62" i="7"/>
  <c r="Z61" i="7"/>
  <c r="Y61" i="7"/>
  <c r="X61" i="7"/>
  <c r="W61" i="7"/>
  <c r="V61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D61" i="7"/>
  <c r="Z60" i="7"/>
  <c r="Y60" i="7"/>
  <c r="X60" i="7"/>
  <c r="W60" i="7"/>
  <c r="V60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D60" i="7"/>
  <c r="Z59" i="7"/>
  <c r="Y59" i="7"/>
  <c r="X59" i="7"/>
  <c r="W59" i="7"/>
  <c r="V59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D59" i="7"/>
  <c r="Z58" i="7"/>
  <c r="Y58" i="7"/>
  <c r="X58" i="7"/>
  <c r="W58" i="7"/>
  <c r="V58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D58" i="7"/>
  <c r="Z57" i="7"/>
  <c r="Y57" i="7"/>
  <c r="X57" i="7"/>
  <c r="W57" i="7"/>
  <c r="V57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D57" i="7"/>
  <c r="Z56" i="7"/>
  <c r="Y56" i="7"/>
  <c r="X56" i="7"/>
  <c r="W56" i="7"/>
  <c r="V56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D56" i="7"/>
  <c r="Z55" i="7"/>
  <c r="Y55" i="7"/>
  <c r="X55" i="7"/>
  <c r="W55" i="7"/>
  <c r="V55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D55" i="7"/>
  <c r="Z54" i="7"/>
  <c r="Y54" i="7"/>
  <c r="X54" i="7"/>
  <c r="W54" i="7"/>
  <c r="V54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D54" i="7"/>
  <c r="Z53" i="7"/>
  <c r="Y53" i="7"/>
  <c r="X53" i="7"/>
  <c r="W53" i="7"/>
  <c r="V53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D53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Z51" i="7"/>
  <c r="Y51" i="7"/>
  <c r="X51" i="7"/>
  <c r="W51" i="7"/>
  <c r="V51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D51" i="7"/>
  <c r="Z50" i="7"/>
  <c r="Y50" i="7"/>
  <c r="X50" i="7"/>
  <c r="W50" i="7"/>
  <c r="V50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D50" i="7"/>
  <c r="Z49" i="7"/>
  <c r="Y49" i="7"/>
  <c r="X49" i="7"/>
  <c r="W49" i="7"/>
  <c r="V49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D49" i="7"/>
  <c r="Z48" i="7"/>
  <c r="Y48" i="7"/>
  <c r="X48" i="7"/>
  <c r="W48" i="7"/>
  <c r="V48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D48" i="7"/>
  <c r="Z47" i="7"/>
  <c r="Y47" i="7"/>
  <c r="X47" i="7"/>
  <c r="W47" i="7"/>
  <c r="V47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D47" i="7"/>
  <c r="Z46" i="7"/>
  <c r="Y46" i="7"/>
  <c r="X46" i="7"/>
  <c r="W46" i="7"/>
  <c r="V46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D46" i="7"/>
  <c r="Z45" i="7"/>
  <c r="Y45" i="7"/>
  <c r="X45" i="7"/>
  <c r="W45" i="7"/>
  <c r="V45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D45" i="7"/>
  <c r="Z44" i="7"/>
  <c r="Y44" i="7"/>
  <c r="X44" i="7"/>
  <c r="W44" i="7"/>
  <c r="V44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D44" i="7"/>
  <c r="Z43" i="7"/>
  <c r="Y43" i="7"/>
  <c r="X43" i="7"/>
  <c r="W43" i="7"/>
  <c r="V43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D43" i="7"/>
  <c r="Z42" i="7"/>
  <c r="Y42" i="7"/>
  <c r="X42" i="7"/>
  <c r="W42" i="7"/>
  <c r="V42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D42" i="7"/>
  <c r="Z41" i="7"/>
  <c r="Y41" i="7"/>
  <c r="X41" i="7"/>
  <c r="W41" i="7"/>
  <c r="V41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D41" i="7"/>
  <c r="Z40" i="7"/>
  <c r="Y40" i="7"/>
  <c r="X40" i="7"/>
  <c r="W40" i="7"/>
  <c r="V40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D40" i="7"/>
  <c r="Z39" i="7"/>
  <c r="Y39" i="7"/>
  <c r="X39" i="7"/>
  <c r="W39" i="7"/>
  <c r="V39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D39" i="7"/>
  <c r="Z38" i="7"/>
  <c r="Y38" i="7"/>
  <c r="X38" i="7"/>
  <c r="W38" i="7"/>
  <c r="V38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D38" i="7"/>
  <c r="Z37" i="7"/>
  <c r="Y37" i="7"/>
  <c r="X37" i="7"/>
  <c r="W37" i="7"/>
  <c r="V37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D37" i="7"/>
  <c r="Z36" i="7"/>
  <c r="Y36" i="7"/>
  <c r="X36" i="7"/>
  <c r="W36" i="7"/>
  <c r="V36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D36" i="7"/>
  <c r="Z35" i="7"/>
  <c r="Y35" i="7"/>
  <c r="X35" i="7"/>
  <c r="W35" i="7"/>
  <c r="V35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D35" i="7"/>
  <c r="B92" i="30" s="1"/>
  <c r="Z34" i="7"/>
  <c r="Y34" i="7"/>
  <c r="X34" i="7"/>
  <c r="W34" i="7"/>
  <c r="V34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D34" i="7"/>
  <c r="Z33" i="7"/>
  <c r="Y33" i="7"/>
  <c r="X33" i="7"/>
  <c r="W33" i="7"/>
  <c r="V33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D33" i="7"/>
  <c r="Z32" i="7"/>
  <c r="Y32" i="7"/>
  <c r="X32" i="7"/>
  <c r="W32" i="7"/>
  <c r="V32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D32" i="7"/>
  <c r="Z31" i="7"/>
  <c r="Y31" i="7"/>
  <c r="X31" i="7"/>
  <c r="W31" i="7"/>
  <c r="V31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D31" i="7"/>
  <c r="Z30" i="7"/>
  <c r="Y30" i="7"/>
  <c r="X30" i="7"/>
  <c r="W30" i="7"/>
  <c r="V30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D30" i="7"/>
  <c r="Z29" i="7"/>
  <c r="Y29" i="7"/>
  <c r="X29" i="7"/>
  <c r="W29" i="7"/>
  <c r="V29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Z28" i="7"/>
  <c r="Y28" i="7"/>
  <c r="X28" i="7"/>
  <c r="W28" i="7"/>
  <c r="V28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Z27" i="7"/>
  <c r="Y27" i="7"/>
  <c r="X27" i="7"/>
  <c r="W27" i="7"/>
  <c r="V27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D27" i="7"/>
  <c r="Z26" i="7"/>
  <c r="Y26" i="7"/>
  <c r="X26" i="7"/>
  <c r="W26" i="7"/>
  <c r="V26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D26" i="7"/>
  <c r="Z25" i="7"/>
  <c r="Y25" i="7"/>
  <c r="X25" i="7"/>
  <c r="W25" i="7"/>
  <c r="V25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D25" i="7"/>
  <c r="Z24" i="7"/>
  <c r="Y24" i="7"/>
  <c r="X24" i="7"/>
  <c r="W24" i="7"/>
  <c r="V24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D24" i="7"/>
  <c r="Z23" i="7"/>
  <c r="Y23" i="7"/>
  <c r="X23" i="7"/>
  <c r="W23" i="7"/>
  <c r="V23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D23" i="7"/>
  <c r="Z22" i="7"/>
  <c r="Y22" i="7"/>
  <c r="X22" i="7"/>
  <c r="W22" i="7"/>
  <c r="V22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D22" i="7"/>
  <c r="Z21" i="7"/>
  <c r="Y21" i="7"/>
  <c r="X21" i="7"/>
  <c r="W21" i="7"/>
  <c r="V21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D21" i="7"/>
  <c r="Z20" i="7"/>
  <c r="Y20" i="7"/>
  <c r="X20" i="7"/>
  <c r="W20" i="7"/>
  <c r="V20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D20" i="7"/>
  <c r="Z19" i="7"/>
  <c r="Y19" i="7"/>
  <c r="X19" i="7"/>
  <c r="W19" i="7"/>
  <c r="V19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D19" i="7"/>
  <c r="Z18" i="7"/>
  <c r="Y18" i="7"/>
  <c r="X18" i="7"/>
  <c r="W18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Z17" i="7"/>
  <c r="Y17" i="7"/>
  <c r="X17" i="7"/>
  <c r="W17" i="7"/>
  <c r="V17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D17" i="7"/>
  <c r="Z16" i="7"/>
  <c r="Y16" i="7"/>
  <c r="X16" i="7"/>
  <c r="W16" i="7"/>
  <c r="V16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D16" i="7"/>
  <c r="Z15" i="7"/>
  <c r="Y15" i="7"/>
  <c r="X15" i="7"/>
  <c r="W15" i="7"/>
  <c r="V15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D15" i="7"/>
  <c r="Z14" i="7"/>
  <c r="Y14" i="7"/>
  <c r="X14" i="7"/>
  <c r="W14" i="7"/>
  <c r="V14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D14" i="7"/>
  <c r="Z13" i="7"/>
  <c r="Y13" i="7"/>
  <c r="X13" i="7"/>
  <c r="W13" i="7"/>
  <c r="V13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D13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Z11" i="7"/>
  <c r="Y11" i="7"/>
  <c r="X11" i="7"/>
  <c r="W11" i="7"/>
  <c r="V11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D11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B8" i="7"/>
  <c r="A2" i="7"/>
  <c r="C91" i="30" l="1"/>
  <c r="G92" i="30" s="1"/>
  <c r="D91" i="30"/>
  <c r="H92" i="30" s="1"/>
  <c r="C98" i="30"/>
  <c r="B98" i="30"/>
  <c r="C9" i="31"/>
  <c r="D99" i="7"/>
  <c r="M55" i="30" l="1"/>
  <c r="N55" i="30"/>
  <c r="M56" i="30"/>
  <c r="N56" i="30"/>
  <c r="M57" i="30"/>
  <c r="R58" i="30" s="1"/>
  <c r="N57" i="30"/>
  <c r="Q58" i="30" s="1"/>
  <c r="M58" i="30"/>
  <c r="R59" i="30" s="1"/>
  <c r="N58" i="30"/>
  <c r="Q59" i="30" s="1"/>
  <c r="AL106" i="14" l="1"/>
  <c r="AL107" i="14" s="1"/>
  <c r="AQ38" i="14" l="1"/>
  <c r="AQ39" i="14"/>
  <c r="AQ40" i="14"/>
  <c r="AQ41" i="14"/>
  <c r="AQ47" i="14"/>
  <c r="AQ48" i="14"/>
  <c r="AQ49" i="14"/>
  <c r="AQ50" i="14"/>
  <c r="AQ51" i="14"/>
  <c r="AQ58" i="14"/>
  <c r="AQ59" i="14"/>
  <c r="AQ60" i="14"/>
  <c r="AQ61" i="14"/>
  <c r="AQ62" i="14"/>
  <c r="AQ63" i="14"/>
  <c r="AQ66" i="14"/>
  <c r="AQ69" i="14"/>
  <c r="AQ70" i="14"/>
  <c r="AQ71" i="14"/>
  <c r="AQ72" i="14"/>
  <c r="AQ73" i="14"/>
  <c r="AQ74" i="14"/>
  <c r="AQ75" i="14"/>
  <c r="AQ76" i="14"/>
  <c r="AQ77" i="14"/>
  <c r="AQ78" i="14"/>
  <c r="AQ79" i="14"/>
  <c r="AQ80" i="14"/>
  <c r="AQ81" i="14"/>
  <c r="AQ82" i="14"/>
  <c r="AQ83" i="14"/>
  <c r="AQ84" i="14"/>
  <c r="AQ85" i="14"/>
  <c r="AQ86" i="14"/>
  <c r="AQ87" i="14"/>
  <c r="AQ88" i="14"/>
  <c r="AQ89" i="14"/>
  <c r="AQ91" i="14"/>
  <c r="AQ92" i="14"/>
  <c r="AQ93" i="14"/>
  <c r="AQ94" i="14"/>
  <c r="AQ95" i="14"/>
  <c r="AQ96" i="14"/>
  <c r="AQ97" i="14"/>
  <c r="AQ98" i="14"/>
  <c r="AQ99" i="14"/>
  <c r="AQ100" i="14"/>
  <c r="AQ101" i="14"/>
  <c r="AQ102" i="14"/>
  <c r="AQ103" i="14"/>
  <c r="AQ105" i="14"/>
  <c r="AQ107" i="14"/>
  <c r="AQ108" i="14"/>
  <c r="AQ109" i="14"/>
  <c r="AQ110" i="14"/>
  <c r="AQ37" i="14"/>
  <c r="AJ107" i="14"/>
  <c r="AJ106" i="14"/>
  <c r="AJ104" i="14"/>
  <c r="AJ63" i="14"/>
  <c r="AJ57" i="14"/>
  <c r="AJ48" i="14"/>
  <c r="AJ44" i="14"/>
  <c r="AJ42" i="14"/>
  <c r="AJ41" i="14"/>
  <c r="AJ90" i="14" s="1"/>
  <c r="M52" i="30"/>
  <c r="N52" i="30"/>
  <c r="M53" i="30"/>
  <c r="R54" i="30" s="1"/>
  <c r="N53" i="30"/>
  <c r="Q54" i="30" s="1"/>
  <c r="M54" i="30"/>
  <c r="R55" i="30" s="1"/>
  <c r="N54" i="30"/>
  <c r="Q55" i="30" s="1"/>
  <c r="R56" i="30"/>
  <c r="Q56" i="30"/>
  <c r="R57" i="30"/>
  <c r="Q57" i="30"/>
  <c r="C54" i="30"/>
  <c r="G55" i="30" s="1"/>
  <c r="D54" i="30"/>
  <c r="H55" i="30" s="1"/>
  <c r="C55" i="30"/>
  <c r="G56" i="30" s="1"/>
  <c r="D55" i="30"/>
  <c r="H56" i="30" s="1"/>
  <c r="AJ43" i="14" l="1"/>
  <c r="R53" i="30"/>
  <c r="Q53" i="30"/>
  <c r="C52" i="30"/>
  <c r="G53" i="30" s="1"/>
  <c r="D52" i="30"/>
  <c r="H53" i="30" s="1"/>
  <c r="C53" i="30"/>
  <c r="G54" i="30" s="1"/>
  <c r="D53" i="30"/>
  <c r="H54" i="30" s="1"/>
  <c r="M50" i="30"/>
  <c r="R51" i="30" s="1"/>
  <c r="N50" i="30"/>
  <c r="Q51" i="30" s="1"/>
  <c r="M51" i="30"/>
  <c r="R52" i="30" s="1"/>
  <c r="N51" i="30"/>
  <c r="Q52" i="30" s="1"/>
  <c r="C50" i="30"/>
  <c r="G51" i="30" s="1"/>
  <c r="D50" i="30"/>
  <c r="H51" i="30" s="1"/>
  <c r="C51" i="30"/>
  <c r="G52" i="30" s="1"/>
  <c r="D51" i="30"/>
  <c r="H52" i="30" s="1"/>
  <c r="I50" i="30" l="1"/>
  <c r="I23" i="30"/>
  <c r="R117" i="30"/>
  <c r="R118" i="30"/>
  <c r="R119" i="30"/>
  <c r="Q119" i="30"/>
  <c r="C119" i="30"/>
  <c r="B119" i="30"/>
  <c r="R120" i="30"/>
  <c r="Q120" i="30"/>
  <c r="C120" i="30"/>
  <c r="B120" i="30"/>
  <c r="M47" i="30" l="1"/>
  <c r="R48" i="30" s="1"/>
  <c r="N47" i="30"/>
  <c r="Q48" i="30" s="1"/>
  <c r="M48" i="30"/>
  <c r="R49" i="30" s="1"/>
  <c r="N48" i="30"/>
  <c r="Q49" i="30" s="1"/>
  <c r="M49" i="30"/>
  <c r="R50" i="30" s="1"/>
  <c r="N49" i="30"/>
  <c r="Q50" i="30" s="1"/>
  <c r="BY143" i="23" l="1"/>
  <c r="BY145" i="23"/>
  <c r="BY142" i="23"/>
  <c r="BX143" i="23"/>
  <c r="BX145" i="23"/>
  <c r="BX142" i="23"/>
  <c r="A1" i="19" l="1"/>
  <c r="AB127" i="19" l="1"/>
  <c r="AA127" i="19"/>
  <c r="Z127" i="19"/>
  <c r="Y127" i="19"/>
  <c r="X127" i="19"/>
  <c r="W127" i="19"/>
  <c r="V127" i="19"/>
  <c r="U127" i="19"/>
  <c r="T127" i="19"/>
  <c r="S127" i="19"/>
  <c r="R127" i="19"/>
  <c r="Q127" i="19"/>
  <c r="P127" i="19"/>
  <c r="O127" i="19"/>
  <c r="N127" i="19"/>
  <c r="M127" i="19"/>
  <c r="L127" i="19"/>
  <c r="K127" i="19"/>
  <c r="J127" i="19"/>
  <c r="I127" i="19"/>
  <c r="H127" i="19"/>
  <c r="G127" i="19"/>
  <c r="F127" i="19"/>
  <c r="E127" i="19"/>
  <c r="D127" i="19"/>
  <c r="C127" i="19"/>
  <c r="B127" i="19"/>
  <c r="A127" i="19"/>
  <c r="AB126" i="19"/>
  <c r="AA126" i="19"/>
  <c r="Z126" i="19"/>
  <c r="Y126" i="19"/>
  <c r="X126" i="19"/>
  <c r="W126" i="19"/>
  <c r="V126" i="19"/>
  <c r="U126" i="19"/>
  <c r="T126" i="19"/>
  <c r="S126" i="19"/>
  <c r="R126" i="19"/>
  <c r="Q126" i="19"/>
  <c r="P126" i="19"/>
  <c r="O126" i="19"/>
  <c r="N126" i="19"/>
  <c r="M126" i="19"/>
  <c r="L126" i="19"/>
  <c r="K126" i="19"/>
  <c r="J126" i="19"/>
  <c r="I126" i="19"/>
  <c r="H126" i="19"/>
  <c r="G126" i="19"/>
  <c r="F126" i="19"/>
  <c r="E126" i="19"/>
  <c r="D126" i="19"/>
  <c r="C126" i="19"/>
  <c r="B126" i="19"/>
  <c r="A126" i="19"/>
  <c r="AB125" i="19"/>
  <c r="AA125" i="19"/>
  <c r="Z125" i="19"/>
  <c r="Y125" i="19"/>
  <c r="X125" i="19"/>
  <c r="W125" i="19"/>
  <c r="V125" i="19"/>
  <c r="U125" i="19"/>
  <c r="T125" i="19"/>
  <c r="S125" i="19"/>
  <c r="R125" i="19"/>
  <c r="Q125" i="19"/>
  <c r="P125" i="19"/>
  <c r="O125" i="19"/>
  <c r="N125" i="19"/>
  <c r="M125" i="19"/>
  <c r="L125" i="19"/>
  <c r="K125" i="19"/>
  <c r="J125" i="19"/>
  <c r="I125" i="19"/>
  <c r="H125" i="19"/>
  <c r="G125" i="19"/>
  <c r="F125" i="19"/>
  <c r="E125" i="19"/>
  <c r="D125" i="19"/>
  <c r="C125" i="19"/>
  <c r="B125" i="19"/>
  <c r="A125" i="19"/>
  <c r="AB124" i="19"/>
  <c r="AA124" i="19"/>
  <c r="Z124" i="19"/>
  <c r="Y124" i="19"/>
  <c r="X124" i="19"/>
  <c r="W124" i="19"/>
  <c r="V124" i="19"/>
  <c r="U124" i="19"/>
  <c r="T124" i="19"/>
  <c r="S124" i="19"/>
  <c r="R124" i="19"/>
  <c r="Q124" i="19"/>
  <c r="P124" i="19"/>
  <c r="O124" i="19"/>
  <c r="N124" i="19"/>
  <c r="M124" i="19"/>
  <c r="L124" i="19"/>
  <c r="K124" i="19"/>
  <c r="J124" i="19"/>
  <c r="I124" i="19"/>
  <c r="H124" i="19"/>
  <c r="G124" i="19"/>
  <c r="F124" i="19"/>
  <c r="E124" i="19"/>
  <c r="D124" i="19"/>
  <c r="C124" i="19"/>
  <c r="B124" i="19"/>
  <c r="A124" i="19"/>
  <c r="AB123" i="19"/>
  <c r="AA123" i="19"/>
  <c r="Z123" i="19"/>
  <c r="Y123" i="19"/>
  <c r="X123" i="19"/>
  <c r="W123" i="19"/>
  <c r="V123" i="19"/>
  <c r="U123" i="19"/>
  <c r="T123" i="19"/>
  <c r="S123" i="19"/>
  <c r="R123" i="19"/>
  <c r="Q123" i="19"/>
  <c r="P123" i="19"/>
  <c r="O123" i="19"/>
  <c r="N123" i="19"/>
  <c r="M123" i="19"/>
  <c r="L123" i="19"/>
  <c r="K123" i="19"/>
  <c r="J123" i="19"/>
  <c r="I123" i="19"/>
  <c r="H123" i="19"/>
  <c r="G123" i="19"/>
  <c r="F123" i="19"/>
  <c r="E123" i="19"/>
  <c r="D123" i="19"/>
  <c r="C123" i="19"/>
  <c r="B123" i="19"/>
  <c r="A123" i="19"/>
  <c r="AB122" i="19"/>
  <c r="AA122" i="19"/>
  <c r="Z122" i="19"/>
  <c r="Y122" i="19"/>
  <c r="X122" i="19"/>
  <c r="W122" i="19"/>
  <c r="V122" i="19"/>
  <c r="U122" i="19"/>
  <c r="T122" i="19"/>
  <c r="S122" i="19"/>
  <c r="R122" i="19"/>
  <c r="Q122" i="19"/>
  <c r="P122" i="19"/>
  <c r="O122" i="19"/>
  <c r="N122" i="19"/>
  <c r="M122" i="19"/>
  <c r="L122" i="19"/>
  <c r="K122" i="19"/>
  <c r="J122" i="19"/>
  <c r="I122" i="19"/>
  <c r="H122" i="19"/>
  <c r="G122" i="19"/>
  <c r="F122" i="19"/>
  <c r="E122" i="19"/>
  <c r="D122" i="19"/>
  <c r="C122" i="19"/>
  <c r="B122" i="19"/>
  <c r="A122" i="19"/>
  <c r="AB121" i="19"/>
  <c r="AA121" i="19"/>
  <c r="Z121" i="19"/>
  <c r="Y121" i="19"/>
  <c r="X121" i="19"/>
  <c r="W121" i="19"/>
  <c r="V121" i="19"/>
  <c r="U121" i="19"/>
  <c r="T121" i="19"/>
  <c r="S121" i="19"/>
  <c r="R121" i="19"/>
  <c r="Q121" i="19"/>
  <c r="P121" i="19"/>
  <c r="O121" i="19"/>
  <c r="N121" i="19"/>
  <c r="M121" i="19"/>
  <c r="L121" i="19"/>
  <c r="K121" i="19"/>
  <c r="J121" i="19"/>
  <c r="I121" i="19"/>
  <c r="H121" i="19"/>
  <c r="G121" i="19"/>
  <c r="F121" i="19"/>
  <c r="E121" i="19"/>
  <c r="D121" i="19"/>
  <c r="C121" i="19"/>
  <c r="B121" i="19"/>
  <c r="A121" i="19"/>
  <c r="AB120" i="19"/>
  <c r="AA120" i="19"/>
  <c r="Z120" i="19"/>
  <c r="Y120" i="19"/>
  <c r="X120" i="19"/>
  <c r="W120" i="19"/>
  <c r="V120" i="19"/>
  <c r="U120" i="19"/>
  <c r="T120" i="19"/>
  <c r="S120" i="19"/>
  <c r="R120" i="19"/>
  <c r="Q120" i="19"/>
  <c r="P120" i="19"/>
  <c r="O120" i="19"/>
  <c r="N120" i="19"/>
  <c r="M120" i="19"/>
  <c r="L120" i="19"/>
  <c r="K120" i="19"/>
  <c r="J120" i="19"/>
  <c r="I120" i="19"/>
  <c r="H120" i="19"/>
  <c r="G120" i="19"/>
  <c r="F120" i="19"/>
  <c r="E120" i="19"/>
  <c r="D120" i="19"/>
  <c r="C120" i="19"/>
  <c r="B120" i="19"/>
  <c r="A120" i="19"/>
  <c r="AB119" i="19"/>
  <c r="AA119" i="19"/>
  <c r="Z119" i="19"/>
  <c r="Y119" i="19"/>
  <c r="X119" i="19"/>
  <c r="W119" i="19"/>
  <c r="V119" i="19"/>
  <c r="U119" i="19"/>
  <c r="T119" i="19"/>
  <c r="S119" i="19"/>
  <c r="R119" i="19"/>
  <c r="Q119" i="19"/>
  <c r="P119" i="19"/>
  <c r="O119" i="19"/>
  <c r="N119" i="19"/>
  <c r="M119" i="19"/>
  <c r="L119" i="19"/>
  <c r="K119" i="19"/>
  <c r="J119" i="19"/>
  <c r="I119" i="19"/>
  <c r="H119" i="19"/>
  <c r="G119" i="19"/>
  <c r="F119" i="19"/>
  <c r="E119" i="19"/>
  <c r="D119" i="19"/>
  <c r="C119" i="19"/>
  <c r="B119" i="19"/>
  <c r="A119" i="19"/>
  <c r="AB118" i="19"/>
  <c r="AA118" i="19"/>
  <c r="Z118" i="19"/>
  <c r="Y118" i="19"/>
  <c r="X118" i="19"/>
  <c r="W118" i="19"/>
  <c r="V118" i="19"/>
  <c r="U118" i="19"/>
  <c r="T118" i="19"/>
  <c r="S118" i="19"/>
  <c r="R118" i="19"/>
  <c r="Q118" i="19"/>
  <c r="P118" i="19"/>
  <c r="O118" i="19"/>
  <c r="N118" i="19"/>
  <c r="M118" i="19"/>
  <c r="L118" i="19"/>
  <c r="K118" i="19"/>
  <c r="J118" i="19"/>
  <c r="I118" i="19"/>
  <c r="H118" i="19"/>
  <c r="G118" i="19"/>
  <c r="F118" i="19"/>
  <c r="E118" i="19"/>
  <c r="D118" i="19"/>
  <c r="C118" i="19"/>
  <c r="B118" i="19"/>
  <c r="A118" i="19"/>
  <c r="AB117" i="19"/>
  <c r="AA117" i="19"/>
  <c r="Z117" i="19"/>
  <c r="Y117" i="19"/>
  <c r="X117" i="19"/>
  <c r="W117" i="19"/>
  <c r="V117" i="19"/>
  <c r="U117" i="19"/>
  <c r="T117" i="19"/>
  <c r="S117" i="19"/>
  <c r="R117" i="19"/>
  <c r="Q117" i="19"/>
  <c r="P117" i="19"/>
  <c r="O117" i="19"/>
  <c r="N117" i="19"/>
  <c r="M117" i="19"/>
  <c r="L117" i="19"/>
  <c r="K117" i="19"/>
  <c r="J117" i="19"/>
  <c r="I117" i="19"/>
  <c r="H117" i="19"/>
  <c r="G117" i="19"/>
  <c r="F117" i="19"/>
  <c r="E117" i="19"/>
  <c r="D117" i="19"/>
  <c r="C117" i="19"/>
  <c r="B117" i="19"/>
  <c r="A117" i="19"/>
  <c r="AB116" i="19"/>
  <c r="AA116" i="19"/>
  <c r="Z116" i="19"/>
  <c r="Y116" i="19"/>
  <c r="X116" i="19"/>
  <c r="W116" i="19"/>
  <c r="V116" i="19"/>
  <c r="U116" i="19"/>
  <c r="T116" i="19"/>
  <c r="S116" i="19"/>
  <c r="R116" i="19"/>
  <c r="Q116" i="19"/>
  <c r="P116" i="19"/>
  <c r="O116" i="19"/>
  <c r="N116" i="19"/>
  <c r="M116" i="19"/>
  <c r="L116" i="19"/>
  <c r="K116" i="19"/>
  <c r="J116" i="19"/>
  <c r="I116" i="19"/>
  <c r="H116" i="19"/>
  <c r="G116" i="19"/>
  <c r="F116" i="19"/>
  <c r="E116" i="19"/>
  <c r="D116" i="19"/>
  <c r="C116" i="19"/>
  <c r="B116" i="19"/>
  <c r="A116" i="19"/>
  <c r="AB115" i="19"/>
  <c r="AA115" i="19"/>
  <c r="Z115" i="19"/>
  <c r="Y115" i="19"/>
  <c r="X115" i="19"/>
  <c r="W115" i="19"/>
  <c r="V115" i="19"/>
  <c r="U115" i="19"/>
  <c r="T115" i="19"/>
  <c r="S115" i="19"/>
  <c r="R115" i="19"/>
  <c r="Q115" i="19"/>
  <c r="P115" i="19"/>
  <c r="O115" i="19"/>
  <c r="N115" i="19"/>
  <c r="M115" i="19"/>
  <c r="L115" i="19"/>
  <c r="K115" i="19"/>
  <c r="J115" i="19"/>
  <c r="I115" i="19"/>
  <c r="H115" i="19"/>
  <c r="G115" i="19"/>
  <c r="F115" i="19"/>
  <c r="E115" i="19"/>
  <c r="D115" i="19"/>
  <c r="C115" i="19"/>
  <c r="B115" i="19"/>
  <c r="A115" i="19"/>
  <c r="AB114" i="19"/>
  <c r="AA114" i="19"/>
  <c r="Z114" i="19"/>
  <c r="Y114" i="19"/>
  <c r="X114" i="19"/>
  <c r="W114" i="19"/>
  <c r="V114" i="19"/>
  <c r="U114" i="19"/>
  <c r="T114" i="19"/>
  <c r="S114" i="19"/>
  <c r="R114" i="19"/>
  <c r="Q114" i="19"/>
  <c r="P114" i="19"/>
  <c r="O114" i="19"/>
  <c r="N114" i="19"/>
  <c r="M114" i="19"/>
  <c r="L114" i="19"/>
  <c r="K114" i="19"/>
  <c r="J114" i="19"/>
  <c r="I114" i="19"/>
  <c r="H114" i="19"/>
  <c r="G114" i="19"/>
  <c r="F114" i="19"/>
  <c r="E114" i="19"/>
  <c r="D114" i="19"/>
  <c r="C114" i="19"/>
  <c r="B114" i="19"/>
  <c r="A114" i="19"/>
  <c r="AB113" i="19"/>
  <c r="AA113" i="19"/>
  <c r="Z113" i="19"/>
  <c r="Y113" i="19"/>
  <c r="X113" i="19"/>
  <c r="W113" i="19"/>
  <c r="V113" i="19"/>
  <c r="U113" i="19"/>
  <c r="T113" i="19"/>
  <c r="S113" i="19"/>
  <c r="R113" i="19"/>
  <c r="Q113" i="19"/>
  <c r="P113" i="19"/>
  <c r="O113" i="19"/>
  <c r="N113" i="19"/>
  <c r="M113" i="19"/>
  <c r="L113" i="19"/>
  <c r="K113" i="19"/>
  <c r="J113" i="19"/>
  <c r="I113" i="19"/>
  <c r="H113" i="19"/>
  <c r="G113" i="19"/>
  <c r="F113" i="19"/>
  <c r="E113" i="19"/>
  <c r="D113" i="19"/>
  <c r="C113" i="19"/>
  <c r="B113" i="19"/>
  <c r="A113" i="19"/>
  <c r="AB112" i="19"/>
  <c r="AA112" i="19"/>
  <c r="Z112" i="19"/>
  <c r="Y112" i="19"/>
  <c r="X112" i="19"/>
  <c r="W112" i="19"/>
  <c r="V112" i="19"/>
  <c r="U112" i="19"/>
  <c r="T112" i="19"/>
  <c r="S112" i="19"/>
  <c r="R112" i="19"/>
  <c r="Q112" i="19"/>
  <c r="P112" i="19"/>
  <c r="O112" i="19"/>
  <c r="N112" i="19"/>
  <c r="M112" i="19"/>
  <c r="L112" i="19"/>
  <c r="K112" i="19"/>
  <c r="J112" i="19"/>
  <c r="I112" i="19"/>
  <c r="H112" i="19"/>
  <c r="G112" i="19"/>
  <c r="F112" i="19"/>
  <c r="E112" i="19"/>
  <c r="D112" i="19"/>
  <c r="C112" i="19"/>
  <c r="B112" i="19"/>
  <c r="A112" i="19"/>
  <c r="AB111" i="19"/>
  <c r="AA111" i="19"/>
  <c r="Z111" i="19"/>
  <c r="Y111" i="19"/>
  <c r="X111" i="19"/>
  <c r="W111" i="19"/>
  <c r="V111" i="19"/>
  <c r="U111" i="19"/>
  <c r="T111" i="19"/>
  <c r="S111" i="19"/>
  <c r="R111" i="19"/>
  <c r="Q111" i="19"/>
  <c r="P111" i="19"/>
  <c r="O111" i="19"/>
  <c r="N111" i="19"/>
  <c r="M111" i="19"/>
  <c r="L111" i="19"/>
  <c r="K111" i="19"/>
  <c r="J111" i="19"/>
  <c r="I111" i="19"/>
  <c r="H111" i="19"/>
  <c r="G111" i="19"/>
  <c r="F111" i="19"/>
  <c r="E111" i="19"/>
  <c r="D111" i="19"/>
  <c r="C111" i="19"/>
  <c r="B111" i="19"/>
  <c r="A111" i="19"/>
  <c r="AB110" i="19"/>
  <c r="AA110" i="19"/>
  <c r="Z110" i="19"/>
  <c r="Y110" i="19"/>
  <c r="X110" i="19"/>
  <c r="W110" i="19"/>
  <c r="V110" i="19"/>
  <c r="U110" i="19"/>
  <c r="T110" i="19"/>
  <c r="S110" i="19"/>
  <c r="R110" i="19"/>
  <c r="Q110" i="19"/>
  <c r="P110" i="19"/>
  <c r="O110" i="19"/>
  <c r="N110" i="19"/>
  <c r="M110" i="19"/>
  <c r="L110" i="19"/>
  <c r="K110" i="19"/>
  <c r="J110" i="19"/>
  <c r="I110" i="19"/>
  <c r="H110" i="19"/>
  <c r="G110" i="19"/>
  <c r="F110" i="19"/>
  <c r="E110" i="19"/>
  <c r="D110" i="19"/>
  <c r="C110" i="19"/>
  <c r="B110" i="19"/>
  <c r="A110" i="19"/>
  <c r="AB109" i="19"/>
  <c r="AA109" i="19"/>
  <c r="Z109" i="19"/>
  <c r="Y109" i="19"/>
  <c r="X109" i="19"/>
  <c r="W109" i="19"/>
  <c r="V109" i="19"/>
  <c r="U109" i="19"/>
  <c r="T109" i="19"/>
  <c r="S109" i="19"/>
  <c r="R109" i="19"/>
  <c r="Q109" i="19"/>
  <c r="P109" i="19"/>
  <c r="O109" i="19"/>
  <c r="N109" i="19"/>
  <c r="M109" i="19"/>
  <c r="L109" i="19"/>
  <c r="K109" i="19"/>
  <c r="J109" i="19"/>
  <c r="I109" i="19"/>
  <c r="H109" i="19"/>
  <c r="G109" i="19"/>
  <c r="F109" i="19"/>
  <c r="E109" i="19"/>
  <c r="D109" i="19"/>
  <c r="C109" i="19"/>
  <c r="B109" i="19"/>
  <c r="A109" i="19"/>
  <c r="AB108" i="19"/>
  <c r="AA108" i="19"/>
  <c r="Z108" i="19"/>
  <c r="Y108" i="19"/>
  <c r="X108" i="19"/>
  <c r="W108" i="19"/>
  <c r="V108" i="19"/>
  <c r="U108" i="19"/>
  <c r="T108" i="19"/>
  <c r="S108" i="19"/>
  <c r="R108" i="19"/>
  <c r="Q108" i="19"/>
  <c r="P108" i="19"/>
  <c r="O108" i="19"/>
  <c r="N108" i="19"/>
  <c r="M108" i="19"/>
  <c r="L108" i="19"/>
  <c r="K108" i="19"/>
  <c r="J108" i="19"/>
  <c r="I108" i="19"/>
  <c r="H108" i="19"/>
  <c r="G108" i="19"/>
  <c r="F108" i="19"/>
  <c r="E108" i="19"/>
  <c r="D108" i="19"/>
  <c r="C108" i="19"/>
  <c r="B108" i="19"/>
  <c r="A108" i="19"/>
  <c r="AB107" i="19"/>
  <c r="AA107" i="19"/>
  <c r="Z107" i="19"/>
  <c r="Y107" i="19"/>
  <c r="X107" i="19"/>
  <c r="W107" i="19"/>
  <c r="V107" i="19"/>
  <c r="U107" i="19"/>
  <c r="T107" i="19"/>
  <c r="S107" i="19"/>
  <c r="R107" i="19"/>
  <c r="Q107" i="19"/>
  <c r="P107" i="19"/>
  <c r="O107" i="19"/>
  <c r="N107" i="19"/>
  <c r="M107" i="19"/>
  <c r="L107" i="19"/>
  <c r="K107" i="19"/>
  <c r="J107" i="19"/>
  <c r="I107" i="19"/>
  <c r="H107" i="19"/>
  <c r="G107" i="19"/>
  <c r="F107" i="19"/>
  <c r="E107" i="19"/>
  <c r="D107" i="19"/>
  <c r="C107" i="19"/>
  <c r="B107" i="19"/>
  <c r="A107" i="19"/>
  <c r="AB106" i="19"/>
  <c r="AA106" i="19"/>
  <c r="Z106" i="19"/>
  <c r="Y106" i="19"/>
  <c r="X106" i="19"/>
  <c r="W106" i="19"/>
  <c r="V106" i="19"/>
  <c r="U106" i="19"/>
  <c r="T106" i="19"/>
  <c r="S106" i="19"/>
  <c r="R106" i="19"/>
  <c r="Q106" i="19"/>
  <c r="P106" i="19"/>
  <c r="O106" i="19"/>
  <c r="N106" i="19"/>
  <c r="M106" i="19"/>
  <c r="L106" i="19"/>
  <c r="K106" i="19"/>
  <c r="J106" i="19"/>
  <c r="I106" i="19"/>
  <c r="H106" i="19"/>
  <c r="G106" i="19"/>
  <c r="F106" i="19"/>
  <c r="E106" i="19"/>
  <c r="D106" i="19"/>
  <c r="C106" i="19"/>
  <c r="B106" i="19"/>
  <c r="A106" i="19"/>
  <c r="AB105" i="19"/>
  <c r="AA105" i="19"/>
  <c r="Z105" i="19"/>
  <c r="Y105" i="19"/>
  <c r="X105" i="19"/>
  <c r="W105" i="19"/>
  <c r="V105" i="19"/>
  <c r="U105" i="19"/>
  <c r="T105" i="19"/>
  <c r="S105" i="19"/>
  <c r="R105" i="19"/>
  <c r="Q105" i="19"/>
  <c r="P105" i="19"/>
  <c r="O105" i="19"/>
  <c r="N105" i="19"/>
  <c r="M105" i="19"/>
  <c r="L105" i="19"/>
  <c r="K105" i="19"/>
  <c r="J105" i="19"/>
  <c r="I105" i="19"/>
  <c r="H105" i="19"/>
  <c r="G105" i="19"/>
  <c r="F105" i="19"/>
  <c r="E105" i="19"/>
  <c r="D105" i="19"/>
  <c r="C105" i="19"/>
  <c r="B105" i="19"/>
  <c r="A105" i="19"/>
  <c r="AB104" i="19"/>
  <c r="AA104" i="19"/>
  <c r="Z104" i="19"/>
  <c r="Y104" i="19"/>
  <c r="X104" i="19"/>
  <c r="W104" i="19"/>
  <c r="V104" i="19"/>
  <c r="U104" i="19"/>
  <c r="T104" i="19"/>
  <c r="S104" i="19"/>
  <c r="R104" i="19"/>
  <c r="Q104" i="19"/>
  <c r="P104" i="19"/>
  <c r="O104" i="19"/>
  <c r="N104" i="19"/>
  <c r="M104" i="19"/>
  <c r="L104" i="19"/>
  <c r="K104" i="19"/>
  <c r="J104" i="19"/>
  <c r="I104" i="19"/>
  <c r="H104" i="19"/>
  <c r="G104" i="19"/>
  <c r="F104" i="19"/>
  <c r="E104" i="19"/>
  <c r="D104" i="19"/>
  <c r="C104" i="19"/>
  <c r="B104" i="19"/>
  <c r="A104" i="19"/>
  <c r="AB103" i="19"/>
  <c r="AA103" i="19"/>
  <c r="Z103" i="19"/>
  <c r="Y103" i="19"/>
  <c r="X103" i="19"/>
  <c r="W103" i="19"/>
  <c r="V103" i="19"/>
  <c r="U103" i="19"/>
  <c r="T103" i="19"/>
  <c r="S103" i="19"/>
  <c r="R103" i="19"/>
  <c r="Q103" i="19"/>
  <c r="P103" i="19"/>
  <c r="O103" i="19"/>
  <c r="N103" i="19"/>
  <c r="M103" i="19"/>
  <c r="L103" i="19"/>
  <c r="K103" i="19"/>
  <c r="J103" i="19"/>
  <c r="I103" i="19"/>
  <c r="H103" i="19"/>
  <c r="G103" i="19"/>
  <c r="F103" i="19"/>
  <c r="E103" i="19"/>
  <c r="D103" i="19"/>
  <c r="C103" i="19"/>
  <c r="B103" i="19"/>
  <c r="A103" i="19"/>
  <c r="AB102" i="19"/>
  <c r="AA102" i="19"/>
  <c r="Z102" i="19"/>
  <c r="Y102" i="19"/>
  <c r="X102" i="19"/>
  <c r="W102" i="19"/>
  <c r="V102" i="19"/>
  <c r="U102" i="19"/>
  <c r="T102" i="19"/>
  <c r="S102" i="19"/>
  <c r="R102" i="19"/>
  <c r="Q102" i="19"/>
  <c r="P102" i="19"/>
  <c r="O102" i="19"/>
  <c r="N102" i="19"/>
  <c r="M102" i="19"/>
  <c r="L102" i="19"/>
  <c r="K102" i="19"/>
  <c r="J102" i="19"/>
  <c r="I102" i="19"/>
  <c r="H102" i="19"/>
  <c r="G102" i="19"/>
  <c r="F102" i="19"/>
  <c r="E102" i="19"/>
  <c r="D102" i="19"/>
  <c r="C102" i="19"/>
  <c r="B102" i="19"/>
  <c r="A102" i="19"/>
  <c r="AB101" i="19"/>
  <c r="AA101" i="19"/>
  <c r="Z101" i="19"/>
  <c r="Y101" i="19"/>
  <c r="X101" i="19"/>
  <c r="W101" i="19"/>
  <c r="V101" i="19"/>
  <c r="U101" i="19"/>
  <c r="T101" i="19"/>
  <c r="S101" i="19"/>
  <c r="R101" i="19"/>
  <c r="Q101" i="19"/>
  <c r="P101" i="19"/>
  <c r="O101" i="19"/>
  <c r="N101" i="19"/>
  <c r="M101" i="19"/>
  <c r="L101" i="19"/>
  <c r="K101" i="19"/>
  <c r="J101" i="19"/>
  <c r="I101" i="19"/>
  <c r="H101" i="19"/>
  <c r="G101" i="19"/>
  <c r="F101" i="19"/>
  <c r="E101" i="19"/>
  <c r="D101" i="19"/>
  <c r="C101" i="19"/>
  <c r="B101" i="19"/>
  <c r="A101" i="19"/>
  <c r="AB100" i="19"/>
  <c r="AA100" i="19"/>
  <c r="Z100" i="19"/>
  <c r="Y100" i="19"/>
  <c r="X100" i="19"/>
  <c r="W100" i="19"/>
  <c r="V100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D100" i="19"/>
  <c r="C100" i="19"/>
  <c r="B100" i="19"/>
  <c r="A100" i="19"/>
  <c r="AB99" i="19"/>
  <c r="AA99" i="19"/>
  <c r="Z99" i="19"/>
  <c r="Y99" i="19"/>
  <c r="X99" i="19"/>
  <c r="W99" i="19"/>
  <c r="V99" i="19"/>
  <c r="U99" i="19"/>
  <c r="T99" i="19"/>
  <c r="S99" i="19"/>
  <c r="R99" i="19"/>
  <c r="Q99" i="19"/>
  <c r="P99" i="19"/>
  <c r="O99" i="19"/>
  <c r="N99" i="19"/>
  <c r="M99" i="19"/>
  <c r="L99" i="19"/>
  <c r="K99" i="19"/>
  <c r="J99" i="19"/>
  <c r="I99" i="19"/>
  <c r="H99" i="19"/>
  <c r="G99" i="19"/>
  <c r="F99" i="19"/>
  <c r="E99" i="19"/>
  <c r="D99" i="19"/>
  <c r="C99" i="19"/>
  <c r="B99" i="19"/>
  <c r="A99" i="19"/>
  <c r="AB98" i="19"/>
  <c r="AA98" i="19"/>
  <c r="Z98" i="19"/>
  <c r="Y98" i="19"/>
  <c r="X98" i="19"/>
  <c r="W98" i="19"/>
  <c r="V98" i="19"/>
  <c r="U98" i="19"/>
  <c r="T98" i="19"/>
  <c r="S98" i="19"/>
  <c r="R98" i="19"/>
  <c r="Q98" i="19"/>
  <c r="P98" i="19"/>
  <c r="O98" i="19"/>
  <c r="N98" i="19"/>
  <c r="M98" i="19"/>
  <c r="L98" i="19"/>
  <c r="K98" i="19"/>
  <c r="J98" i="19"/>
  <c r="I98" i="19"/>
  <c r="H98" i="19"/>
  <c r="G98" i="19"/>
  <c r="F98" i="19"/>
  <c r="E98" i="19"/>
  <c r="D98" i="19"/>
  <c r="C98" i="19"/>
  <c r="B98" i="19"/>
  <c r="A98" i="19"/>
  <c r="AB97" i="19"/>
  <c r="AA97" i="19"/>
  <c r="Z97" i="19"/>
  <c r="Y97" i="19"/>
  <c r="X97" i="19"/>
  <c r="W97" i="19"/>
  <c r="V97" i="19"/>
  <c r="U97" i="19"/>
  <c r="T97" i="19"/>
  <c r="S97" i="19"/>
  <c r="R97" i="19"/>
  <c r="Q97" i="19"/>
  <c r="P97" i="19"/>
  <c r="O97" i="19"/>
  <c r="N97" i="19"/>
  <c r="M97" i="19"/>
  <c r="L97" i="19"/>
  <c r="K97" i="19"/>
  <c r="J97" i="19"/>
  <c r="I97" i="19"/>
  <c r="H97" i="19"/>
  <c r="G97" i="19"/>
  <c r="F97" i="19"/>
  <c r="E97" i="19"/>
  <c r="D97" i="19"/>
  <c r="C97" i="19"/>
  <c r="B97" i="19"/>
  <c r="A97" i="19"/>
  <c r="AB96" i="19"/>
  <c r="AA96" i="19"/>
  <c r="Z96" i="19"/>
  <c r="Y96" i="19"/>
  <c r="X96" i="19"/>
  <c r="W96" i="19"/>
  <c r="V96" i="19"/>
  <c r="U96" i="19"/>
  <c r="T96" i="19"/>
  <c r="S96" i="19"/>
  <c r="R96" i="19"/>
  <c r="Q96" i="19"/>
  <c r="P96" i="19"/>
  <c r="O96" i="19"/>
  <c r="N96" i="19"/>
  <c r="M96" i="19"/>
  <c r="L96" i="19"/>
  <c r="K96" i="19"/>
  <c r="J96" i="19"/>
  <c r="I96" i="19"/>
  <c r="H96" i="19"/>
  <c r="G96" i="19"/>
  <c r="F96" i="19"/>
  <c r="E96" i="19"/>
  <c r="D96" i="19"/>
  <c r="C96" i="19"/>
  <c r="B96" i="19"/>
  <c r="A96" i="19"/>
  <c r="AB95" i="19"/>
  <c r="AA95" i="19"/>
  <c r="Z95" i="19"/>
  <c r="Y95" i="19"/>
  <c r="X95" i="19"/>
  <c r="W95" i="19"/>
  <c r="V95" i="19"/>
  <c r="U95" i="19"/>
  <c r="T95" i="19"/>
  <c r="S95" i="19"/>
  <c r="R95" i="19"/>
  <c r="Q95" i="19"/>
  <c r="P95" i="19"/>
  <c r="O95" i="19"/>
  <c r="N95" i="19"/>
  <c r="M95" i="19"/>
  <c r="L95" i="19"/>
  <c r="K95" i="19"/>
  <c r="J95" i="19"/>
  <c r="I95" i="19"/>
  <c r="H95" i="19"/>
  <c r="G95" i="19"/>
  <c r="F95" i="19"/>
  <c r="E95" i="19"/>
  <c r="D95" i="19"/>
  <c r="C95" i="19"/>
  <c r="B95" i="19"/>
  <c r="A95" i="19"/>
  <c r="AB94" i="19"/>
  <c r="AA94" i="19"/>
  <c r="Z94" i="19"/>
  <c r="Y94" i="19"/>
  <c r="X94" i="19"/>
  <c r="W94" i="19"/>
  <c r="V94" i="19"/>
  <c r="U94" i="19"/>
  <c r="T94" i="19"/>
  <c r="S94" i="19"/>
  <c r="R94" i="19"/>
  <c r="Q94" i="19"/>
  <c r="P94" i="19"/>
  <c r="O94" i="19"/>
  <c r="N94" i="19"/>
  <c r="M94" i="19"/>
  <c r="L94" i="19"/>
  <c r="K94" i="19"/>
  <c r="J94" i="19"/>
  <c r="I94" i="19"/>
  <c r="H94" i="19"/>
  <c r="G94" i="19"/>
  <c r="F94" i="19"/>
  <c r="E94" i="19"/>
  <c r="D94" i="19"/>
  <c r="C94" i="19"/>
  <c r="B94" i="19"/>
  <c r="A94" i="19"/>
  <c r="AB93" i="19"/>
  <c r="AA93" i="19"/>
  <c r="Z93" i="19"/>
  <c r="Y93" i="19"/>
  <c r="X93" i="19"/>
  <c r="W93" i="19"/>
  <c r="V93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G93" i="19"/>
  <c r="F93" i="19"/>
  <c r="E93" i="19"/>
  <c r="D93" i="19"/>
  <c r="C93" i="19"/>
  <c r="B93" i="19"/>
  <c r="A93" i="19"/>
  <c r="AB92" i="19"/>
  <c r="AA92" i="19"/>
  <c r="Z92" i="19"/>
  <c r="Y92" i="19"/>
  <c r="X92" i="19"/>
  <c r="W92" i="19"/>
  <c r="V92" i="19"/>
  <c r="U92" i="19"/>
  <c r="T92" i="19"/>
  <c r="S92" i="19"/>
  <c r="R92" i="19"/>
  <c r="Q92" i="19"/>
  <c r="P92" i="19"/>
  <c r="O92" i="19"/>
  <c r="N92" i="19"/>
  <c r="M92" i="19"/>
  <c r="L92" i="19"/>
  <c r="K92" i="19"/>
  <c r="J92" i="19"/>
  <c r="I92" i="19"/>
  <c r="H92" i="19"/>
  <c r="G92" i="19"/>
  <c r="F92" i="19"/>
  <c r="E92" i="19"/>
  <c r="D92" i="19"/>
  <c r="C92" i="19"/>
  <c r="B92" i="19"/>
  <c r="A92" i="19"/>
  <c r="AB91" i="19"/>
  <c r="AA91" i="19"/>
  <c r="Z91" i="19"/>
  <c r="Y91" i="19"/>
  <c r="X91" i="19"/>
  <c r="W91" i="19"/>
  <c r="V91" i="19"/>
  <c r="U91" i="19"/>
  <c r="T91" i="19"/>
  <c r="S91" i="19"/>
  <c r="R91" i="19"/>
  <c r="Q91" i="19"/>
  <c r="P91" i="19"/>
  <c r="O91" i="19"/>
  <c r="N91" i="19"/>
  <c r="M91" i="19"/>
  <c r="L91" i="19"/>
  <c r="K91" i="19"/>
  <c r="J91" i="19"/>
  <c r="I91" i="19"/>
  <c r="H91" i="19"/>
  <c r="G91" i="19"/>
  <c r="F91" i="19"/>
  <c r="E91" i="19"/>
  <c r="D91" i="19"/>
  <c r="C91" i="19"/>
  <c r="B91" i="19"/>
  <c r="A91" i="19"/>
  <c r="AB90" i="19"/>
  <c r="AA90" i="19"/>
  <c r="Z90" i="19"/>
  <c r="Y90" i="19"/>
  <c r="X90" i="19"/>
  <c r="W90" i="19"/>
  <c r="V90" i="19"/>
  <c r="U90" i="19"/>
  <c r="T90" i="19"/>
  <c r="S90" i="19"/>
  <c r="R90" i="19"/>
  <c r="Q90" i="19"/>
  <c r="P90" i="19"/>
  <c r="O90" i="19"/>
  <c r="N90" i="19"/>
  <c r="M90" i="19"/>
  <c r="L90" i="19"/>
  <c r="K90" i="19"/>
  <c r="J90" i="19"/>
  <c r="I90" i="19"/>
  <c r="H90" i="19"/>
  <c r="G90" i="19"/>
  <c r="F90" i="19"/>
  <c r="E90" i="19"/>
  <c r="D90" i="19"/>
  <c r="C90" i="19"/>
  <c r="B90" i="19"/>
  <c r="A90" i="19"/>
  <c r="AB89" i="19"/>
  <c r="AA89" i="19"/>
  <c r="Z89" i="19"/>
  <c r="Y89" i="19"/>
  <c r="X89" i="19"/>
  <c r="W89" i="19"/>
  <c r="V89" i="19"/>
  <c r="U89" i="19"/>
  <c r="T89" i="19"/>
  <c r="S89" i="19"/>
  <c r="R89" i="19"/>
  <c r="Q89" i="19"/>
  <c r="P89" i="19"/>
  <c r="O89" i="19"/>
  <c r="N89" i="19"/>
  <c r="M89" i="19"/>
  <c r="L89" i="19"/>
  <c r="K89" i="19"/>
  <c r="J89" i="19"/>
  <c r="I89" i="19"/>
  <c r="H89" i="19"/>
  <c r="G89" i="19"/>
  <c r="F89" i="19"/>
  <c r="E89" i="19"/>
  <c r="D89" i="19"/>
  <c r="C89" i="19"/>
  <c r="B89" i="19"/>
  <c r="A89" i="19"/>
  <c r="AB88" i="19"/>
  <c r="AA88" i="19"/>
  <c r="Z88" i="19"/>
  <c r="Y88" i="19"/>
  <c r="X88" i="19"/>
  <c r="W88" i="19"/>
  <c r="V88" i="19"/>
  <c r="U88" i="19"/>
  <c r="T88" i="19"/>
  <c r="S88" i="19"/>
  <c r="R88" i="19"/>
  <c r="Q88" i="19"/>
  <c r="P88" i="19"/>
  <c r="O88" i="19"/>
  <c r="N88" i="19"/>
  <c r="M88" i="19"/>
  <c r="L88" i="19"/>
  <c r="K88" i="19"/>
  <c r="J88" i="19"/>
  <c r="I88" i="19"/>
  <c r="H88" i="19"/>
  <c r="G88" i="19"/>
  <c r="F88" i="19"/>
  <c r="E88" i="19"/>
  <c r="D88" i="19"/>
  <c r="C88" i="19"/>
  <c r="B88" i="19"/>
  <c r="A88" i="19"/>
  <c r="AB87" i="19"/>
  <c r="AA87" i="19"/>
  <c r="Z87" i="19"/>
  <c r="Y87" i="19"/>
  <c r="X87" i="19"/>
  <c r="W87" i="19"/>
  <c r="V87" i="19"/>
  <c r="U87" i="19"/>
  <c r="T87" i="19"/>
  <c r="S87" i="19"/>
  <c r="R87" i="19"/>
  <c r="Q87" i="19"/>
  <c r="P87" i="19"/>
  <c r="O87" i="19"/>
  <c r="N87" i="19"/>
  <c r="M87" i="19"/>
  <c r="L87" i="19"/>
  <c r="K87" i="19"/>
  <c r="J87" i="19"/>
  <c r="I87" i="19"/>
  <c r="H87" i="19"/>
  <c r="G87" i="19"/>
  <c r="F87" i="19"/>
  <c r="E87" i="19"/>
  <c r="D87" i="19"/>
  <c r="C87" i="19"/>
  <c r="B87" i="19"/>
  <c r="A87" i="19"/>
  <c r="AB86" i="19"/>
  <c r="AA86" i="19"/>
  <c r="Z86" i="19"/>
  <c r="Y86" i="19"/>
  <c r="X86" i="19"/>
  <c r="W86" i="19"/>
  <c r="V86" i="19"/>
  <c r="U86" i="19"/>
  <c r="T86" i="19"/>
  <c r="S86" i="19"/>
  <c r="R86" i="19"/>
  <c r="Q86" i="19"/>
  <c r="P86" i="19"/>
  <c r="O86" i="19"/>
  <c r="N86" i="19"/>
  <c r="M86" i="19"/>
  <c r="L86" i="19"/>
  <c r="K86" i="19"/>
  <c r="J86" i="19"/>
  <c r="I86" i="19"/>
  <c r="H86" i="19"/>
  <c r="G86" i="19"/>
  <c r="F86" i="19"/>
  <c r="E86" i="19"/>
  <c r="D86" i="19"/>
  <c r="C86" i="19"/>
  <c r="B86" i="19"/>
  <c r="A86" i="19"/>
  <c r="AB85" i="19"/>
  <c r="AA85" i="19"/>
  <c r="Z85" i="19"/>
  <c r="Y85" i="19"/>
  <c r="X85" i="19"/>
  <c r="W85" i="19"/>
  <c r="V85" i="19"/>
  <c r="U85" i="19"/>
  <c r="T85" i="19"/>
  <c r="S85" i="19"/>
  <c r="R85" i="19"/>
  <c r="Q85" i="19"/>
  <c r="P85" i="19"/>
  <c r="O85" i="19"/>
  <c r="N85" i="19"/>
  <c r="M85" i="19"/>
  <c r="L85" i="19"/>
  <c r="K85" i="19"/>
  <c r="J85" i="19"/>
  <c r="I85" i="19"/>
  <c r="H85" i="19"/>
  <c r="G85" i="19"/>
  <c r="F85" i="19"/>
  <c r="E85" i="19"/>
  <c r="D85" i="19"/>
  <c r="C85" i="19"/>
  <c r="B85" i="19"/>
  <c r="A85" i="19"/>
  <c r="AB84" i="19"/>
  <c r="AA84" i="19"/>
  <c r="Z84" i="19"/>
  <c r="Y84" i="19"/>
  <c r="X84" i="19"/>
  <c r="W84" i="19"/>
  <c r="V84" i="19"/>
  <c r="U84" i="19"/>
  <c r="T84" i="19"/>
  <c r="S84" i="19"/>
  <c r="R84" i="19"/>
  <c r="Q84" i="19"/>
  <c r="P84" i="19"/>
  <c r="O84" i="19"/>
  <c r="N84" i="19"/>
  <c r="M84" i="19"/>
  <c r="L84" i="19"/>
  <c r="K84" i="19"/>
  <c r="J84" i="19"/>
  <c r="I84" i="19"/>
  <c r="H84" i="19"/>
  <c r="G84" i="19"/>
  <c r="F84" i="19"/>
  <c r="E84" i="19"/>
  <c r="D84" i="19"/>
  <c r="C84" i="19"/>
  <c r="B84" i="19"/>
  <c r="A84" i="19"/>
  <c r="AB83" i="19"/>
  <c r="AA83" i="19"/>
  <c r="Z83" i="19"/>
  <c r="Y83" i="19"/>
  <c r="X83" i="19"/>
  <c r="W83" i="19"/>
  <c r="V83" i="19"/>
  <c r="U83" i="19"/>
  <c r="T83" i="19"/>
  <c r="S83" i="19"/>
  <c r="R83" i="19"/>
  <c r="Q83" i="19"/>
  <c r="P83" i="19"/>
  <c r="O83" i="19"/>
  <c r="N83" i="19"/>
  <c r="M83" i="19"/>
  <c r="L83" i="19"/>
  <c r="K83" i="19"/>
  <c r="J83" i="19"/>
  <c r="I83" i="19"/>
  <c r="H83" i="19"/>
  <c r="G83" i="19"/>
  <c r="F83" i="19"/>
  <c r="E83" i="19"/>
  <c r="D83" i="19"/>
  <c r="C83" i="19"/>
  <c r="B83" i="19"/>
  <c r="A83" i="19"/>
  <c r="AB82" i="19"/>
  <c r="AA82" i="19"/>
  <c r="Z82" i="19"/>
  <c r="Y82" i="19"/>
  <c r="X82" i="19"/>
  <c r="W82" i="19"/>
  <c r="V82" i="19"/>
  <c r="U82" i="19"/>
  <c r="T82" i="19"/>
  <c r="S82" i="19"/>
  <c r="R82" i="19"/>
  <c r="Q82" i="19"/>
  <c r="P82" i="19"/>
  <c r="O82" i="19"/>
  <c r="N82" i="19"/>
  <c r="M82" i="19"/>
  <c r="L82" i="19"/>
  <c r="K82" i="19"/>
  <c r="J82" i="19"/>
  <c r="I82" i="19"/>
  <c r="H82" i="19"/>
  <c r="G82" i="19"/>
  <c r="F82" i="19"/>
  <c r="E82" i="19"/>
  <c r="D82" i="19"/>
  <c r="C82" i="19"/>
  <c r="B82" i="19"/>
  <c r="A82" i="19"/>
  <c r="AB81" i="19"/>
  <c r="AA81" i="19"/>
  <c r="Z81" i="19"/>
  <c r="Y81" i="19"/>
  <c r="X81" i="19"/>
  <c r="W81" i="19"/>
  <c r="V81" i="19"/>
  <c r="U81" i="19"/>
  <c r="T81" i="19"/>
  <c r="S81" i="19"/>
  <c r="R81" i="19"/>
  <c r="Q81" i="19"/>
  <c r="P81" i="19"/>
  <c r="O81" i="19"/>
  <c r="N81" i="19"/>
  <c r="M81" i="19"/>
  <c r="L81" i="19"/>
  <c r="K81" i="19"/>
  <c r="J81" i="19"/>
  <c r="I81" i="19"/>
  <c r="H81" i="19"/>
  <c r="G81" i="19"/>
  <c r="F81" i="19"/>
  <c r="E81" i="19"/>
  <c r="D81" i="19"/>
  <c r="C81" i="19"/>
  <c r="B81" i="19"/>
  <c r="A81" i="19"/>
  <c r="AB80" i="19"/>
  <c r="AA80" i="19"/>
  <c r="Z80" i="19"/>
  <c r="Y80" i="19"/>
  <c r="X80" i="19"/>
  <c r="W80" i="19"/>
  <c r="V80" i="19"/>
  <c r="U80" i="19"/>
  <c r="T80" i="19"/>
  <c r="S80" i="19"/>
  <c r="R80" i="19"/>
  <c r="Q80" i="19"/>
  <c r="P80" i="19"/>
  <c r="O80" i="19"/>
  <c r="N80" i="19"/>
  <c r="M80" i="19"/>
  <c r="L80" i="19"/>
  <c r="K80" i="19"/>
  <c r="J80" i="19"/>
  <c r="I80" i="19"/>
  <c r="H80" i="19"/>
  <c r="G80" i="19"/>
  <c r="F80" i="19"/>
  <c r="E80" i="19"/>
  <c r="D80" i="19"/>
  <c r="C80" i="19"/>
  <c r="B80" i="19"/>
  <c r="A80" i="19"/>
  <c r="AB79" i="19"/>
  <c r="AA79" i="19"/>
  <c r="Z79" i="19"/>
  <c r="Y79" i="19"/>
  <c r="X79" i="19"/>
  <c r="W79" i="19"/>
  <c r="V79" i="19"/>
  <c r="U79" i="19"/>
  <c r="T79" i="19"/>
  <c r="S79" i="19"/>
  <c r="R79" i="19"/>
  <c r="Q79" i="19"/>
  <c r="P79" i="19"/>
  <c r="O79" i="19"/>
  <c r="N79" i="19"/>
  <c r="M79" i="19"/>
  <c r="L79" i="19"/>
  <c r="K79" i="19"/>
  <c r="J79" i="19"/>
  <c r="I79" i="19"/>
  <c r="H79" i="19"/>
  <c r="G79" i="19"/>
  <c r="F79" i="19"/>
  <c r="E79" i="19"/>
  <c r="D79" i="19"/>
  <c r="C79" i="19"/>
  <c r="B79" i="19"/>
  <c r="A79" i="19"/>
  <c r="AB78" i="19"/>
  <c r="AA78" i="19"/>
  <c r="Z78" i="19"/>
  <c r="Y78" i="19"/>
  <c r="X78" i="19"/>
  <c r="W78" i="19"/>
  <c r="V78" i="19"/>
  <c r="U78" i="19"/>
  <c r="T78" i="19"/>
  <c r="S78" i="19"/>
  <c r="R78" i="19"/>
  <c r="Q78" i="19"/>
  <c r="P78" i="19"/>
  <c r="O78" i="19"/>
  <c r="N78" i="19"/>
  <c r="M78" i="19"/>
  <c r="L78" i="19"/>
  <c r="K78" i="19"/>
  <c r="J78" i="19"/>
  <c r="I78" i="19"/>
  <c r="H78" i="19"/>
  <c r="G78" i="19"/>
  <c r="F78" i="19"/>
  <c r="E78" i="19"/>
  <c r="D78" i="19"/>
  <c r="C78" i="19"/>
  <c r="B78" i="19"/>
  <c r="A78" i="19"/>
  <c r="AB77" i="19"/>
  <c r="AA77" i="19"/>
  <c r="Z77" i="19"/>
  <c r="Y77" i="19"/>
  <c r="X77" i="19"/>
  <c r="W77" i="19"/>
  <c r="V77" i="19"/>
  <c r="U77" i="19"/>
  <c r="T77" i="19"/>
  <c r="S77" i="19"/>
  <c r="R77" i="19"/>
  <c r="Q77" i="19"/>
  <c r="P77" i="19"/>
  <c r="O77" i="19"/>
  <c r="N77" i="19"/>
  <c r="M77" i="19"/>
  <c r="L77" i="19"/>
  <c r="K77" i="19"/>
  <c r="J77" i="19"/>
  <c r="I77" i="19"/>
  <c r="H77" i="19"/>
  <c r="G77" i="19"/>
  <c r="F77" i="19"/>
  <c r="E77" i="19"/>
  <c r="D77" i="19"/>
  <c r="C77" i="19"/>
  <c r="B77" i="19"/>
  <c r="A77" i="19"/>
  <c r="AB76" i="19"/>
  <c r="AA76" i="19"/>
  <c r="Z76" i="19"/>
  <c r="Y76" i="19"/>
  <c r="X76" i="19"/>
  <c r="W76" i="19"/>
  <c r="V76" i="19"/>
  <c r="U76" i="19"/>
  <c r="T76" i="19"/>
  <c r="S76" i="19"/>
  <c r="R76" i="19"/>
  <c r="Q76" i="19"/>
  <c r="P76" i="19"/>
  <c r="O76" i="19"/>
  <c r="N76" i="19"/>
  <c r="M76" i="19"/>
  <c r="L76" i="19"/>
  <c r="K76" i="19"/>
  <c r="J76" i="19"/>
  <c r="I76" i="19"/>
  <c r="H76" i="19"/>
  <c r="G76" i="19"/>
  <c r="F76" i="19"/>
  <c r="E76" i="19"/>
  <c r="D76" i="19"/>
  <c r="C76" i="19"/>
  <c r="B76" i="19"/>
  <c r="A76" i="19"/>
  <c r="AB75" i="19"/>
  <c r="AA75" i="19"/>
  <c r="Z75" i="19"/>
  <c r="Y75" i="19"/>
  <c r="X75" i="19"/>
  <c r="W75" i="19"/>
  <c r="V75" i="19"/>
  <c r="U75" i="19"/>
  <c r="T75" i="19"/>
  <c r="S75" i="19"/>
  <c r="R75" i="19"/>
  <c r="Q75" i="19"/>
  <c r="P75" i="19"/>
  <c r="O75" i="19"/>
  <c r="N75" i="19"/>
  <c r="M75" i="19"/>
  <c r="L75" i="19"/>
  <c r="K75" i="19"/>
  <c r="J75" i="19"/>
  <c r="I75" i="19"/>
  <c r="H75" i="19"/>
  <c r="G75" i="19"/>
  <c r="F75" i="19"/>
  <c r="E75" i="19"/>
  <c r="D75" i="19"/>
  <c r="C75" i="19"/>
  <c r="B75" i="19"/>
  <c r="A75" i="19"/>
  <c r="AB74" i="19"/>
  <c r="AA74" i="19"/>
  <c r="Z74" i="19"/>
  <c r="Y74" i="19"/>
  <c r="X74" i="19"/>
  <c r="W74" i="19"/>
  <c r="V74" i="19"/>
  <c r="U74" i="19"/>
  <c r="T74" i="19"/>
  <c r="S74" i="19"/>
  <c r="R74" i="19"/>
  <c r="Q74" i="19"/>
  <c r="P74" i="19"/>
  <c r="O74" i="19"/>
  <c r="N74" i="19"/>
  <c r="M74" i="19"/>
  <c r="L74" i="19"/>
  <c r="K74" i="19"/>
  <c r="J74" i="19"/>
  <c r="I74" i="19"/>
  <c r="H74" i="19"/>
  <c r="G74" i="19"/>
  <c r="F74" i="19"/>
  <c r="E74" i="19"/>
  <c r="D74" i="19"/>
  <c r="C74" i="19"/>
  <c r="B74" i="19"/>
  <c r="A74" i="19"/>
  <c r="AB73" i="19"/>
  <c r="AA73" i="19"/>
  <c r="Z73" i="19"/>
  <c r="Y73" i="19"/>
  <c r="X73" i="19"/>
  <c r="W73" i="19"/>
  <c r="V73" i="19"/>
  <c r="U73" i="19"/>
  <c r="T73" i="19"/>
  <c r="S73" i="19"/>
  <c r="R73" i="19"/>
  <c r="Q73" i="19"/>
  <c r="P73" i="19"/>
  <c r="O73" i="19"/>
  <c r="N73" i="19"/>
  <c r="M73" i="19"/>
  <c r="L73" i="19"/>
  <c r="K73" i="19"/>
  <c r="J73" i="19"/>
  <c r="I73" i="19"/>
  <c r="H73" i="19"/>
  <c r="G73" i="19"/>
  <c r="F73" i="19"/>
  <c r="E73" i="19"/>
  <c r="D73" i="19"/>
  <c r="C73" i="19"/>
  <c r="B73" i="19"/>
  <c r="A73" i="19"/>
  <c r="AB72" i="19"/>
  <c r="AA72" i="19"/>
  <c r="Z72" i="19"/>
  <c r="Y72" i="19"/>
  <c r="X72" i="19"/>
  <c r="W72" i="19"/>
  <c r="V72" i="19"/>
  <c r="U72" i="19"/>
  <c r="T72" i="19"/>
  <c r="S72" i="19"/>
  <c r="R72" i="19"/>
  <c r="Q72" i="19"/>
  <c r="P72" i="19"/>
  <c r="O72" i="19"/>
  <c r="N72" i="19"/>
  <c r="M72" i="19"/>
  <c r="L72" i="19"/>
  <c r="K72" i="19"/>
  <c r="J72" i="19"/>
  <c r="I72" i="19"/>
  <c r="H72" i="19"/>
  <c r="G72" i="19"/>
  <c r="F72" i="19"/>
  <c r="E72" i="19"/>
  <c r="D72" i="19"/>
  <c r="C72" i="19"/>
  <c r="B72" i="19"/>
  <c r="A72" i="19"/>
  <c r="AB71" i="19"/>
  <c r="AA71" i="19"/>
  <c r="Z71" i="19"/>
  <c r="Y71" i="19"/>
  <c r="X71" i="19"/>
  <c r="W71" i="19"/>
  <c r="V71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D71" i="19"/>
  <c r="C71" i="19"/>
  <c r="B71" i="19"/>
  <c r="A71" i="19"/>
  <c r="AB70" i="19"/>
  <c r="AA70" i="19"/>
  <c r="Z70" i="19"/>
  <c r="Y70" i="19"/>
  <c r="X70" i="19"/>
  <c r="W70" i="19"/>
  <c r="V70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D70" i="19"/>
  <c r="C70" i="19"/>
  <c r="B70" i="19"/>
  <c r="A70" i="19"/>
  <c r="AB69" i="19"/>
  <c r="AA69" i="19"/>
  <c r="Z69" i="19"/>
  <c r="Y69" i="19"/>
  <c r="X69" i="19"/>
  <c r="W69" i="19"/>
  <c r="V69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D69" i="19"/>
  <c r="C69" i="19"/>
  <c r="B69" i="19"/>
  <c r="A69" i="19"/>
  <c r="AB68" i="19"/>
  <c r="AA68" i="19"/>
  <c r="Z68" i="19"/>
  <c r="Y68" i="19"/>
  <c r="X68" i="19"/>
  <c r="W68" i="19"/>
  <c r="V68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D68" i="19"/>
  <c r="C68" i="19"/>
  <c r="B68" i="19"/>
  <c r="A68" i="19"/>
  <c r="AB67" i="19"/>
  <c r="AA67" i="19"/>
  <c r="Z67" i="19"/>
  <c r="Y67" i="19"/>
  <c r="X67" i="19"/>
  <c r="W67" i="19"/>
  <c r="V67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D67" i="19"/>
  <c r="C67" i="19"/>
  <c r="B67" i="19"/>
  <c r="A67" i="19"/>
  <c r="AB66" i="19"/>
  <c r="AA66" i="19"/>
  <c r="Z66" i="19"/>
  <c r="Y66" i="19"/>
  <c r="X66" i="19"/>
  <c r="W66" i="19"/>
  <c r="V66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D66" i="19"/>
  <c r="C66" i="19"/>
  <c r="B66" i="19"/>
  <c r="A66" i="19"/>
  <c r="AB65" i="19"/>
  <c r="AA65" i="19"/>
  <c r="Z65" i="19"/>
  <c r="Y65" i="19"/>
  <c r="X65" i="19"/>
  <c r="W65" i="19"/>
  <c r="V65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D65" i="19"/>
  <c r="C65" i="19"/>
  <c r="B65" i="19"/>
  <c r="A65" i="19"/>
  <c r="AB64" i="19"/>
  <c r="AA64" i="19"/>
  <c r="Z64" i="19"/>
  <c r="Y64" i="19"/>
  <c r="X64" i="19"/>
  <c r="W64" i="19"/>
  <c r="V64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D64" i="19"/>
  <c r="C64" i="19"/>
  <c r="B64" i="19"/>
  <c r="A64" i="19"/>
  <c r="AB63" i="19"/>
  <c r="AA63" i="19"/>
  <c r="Z63" i="19"/>
  <c r="Y63" i="19"/>
  <c r="X63" i="19"/>
  <c r="W63" i="19"/>
  <c r="V63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D63" i="19"/>
  <c r="C63" i="19"/>
  <c r="B63" i="19"/>
  <c r="A63" i="19"/>
  <c r="AB62" i="19"/>
  <c r="AA62" i="19"/>
  <c r="Z62" i="19"/>
  <c r="Y62" i="19"/>
  <c r="X62" i="19"/>
  <c r="W62" i="19"/>
  <c r="V62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D62" i="19"/>
  <c r="C62" i="19"/>
  <c r="B62" i="19"/>
  <c r="A62" i="19"/>
  <c r="AB61" i="19"/>
  <c r="AA61" i="19"/>
  <c r="Z61" i="19"/>
  <c r="Y61" i="19"/>
  <c r="X61" i="19"/>
  <c r="W61" i="19"/>
  <c r="V61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D61" i="19"/>
  <c r="C61" i="19"/>
  <c r="B61" i="19"/>
  <c r="A61" i="19"/>
  <c r="AB60" i="19"/>
  <c r="AA60" i="19"/>
  <c r="Z60" i="19"/>
  <c r="Y60" i="19"/>
  <c r="X60" i="19"/>
  <c r="W60" i="19"/>
  <c r="V60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D60" i="19"/>
  <c r="C60" i="19"/>
  <c r="B60" i="19"/>
  <c r="A60" i="19"/>
  <c r="AB59" i="19"/>
  <c r="AA59" i="19"/>
  <c r="Z59" i="19"/>
  <c r="Y59" i="19"/>
  <c r="X59" i="19"/>
  <c r="W59" i="19"/>
  <c r="V59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D59" i="19"/>
  <c r="C59" i="19"/>
  <c r="B59" i="19"/>
  <c r="A59" i="19"/>
  <c r="AB58" i="19"/>
  <c r="AA58" i="19"/>
  <c r="Z58" i="19"/>
  <c r="Y58" i="19"/>
  <c r="X58" i="19"/>
  <c r="W58" i="19"/>
  <c r="V58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D58" i="19"/>
  <c r="C58" i="19"/>
  <c r="B58" i="19"/>
  <c r="A58" i="19"/>
  <c r="AB57" i="19"/>
  <c r="AA57" i="19"/>
  <c r="Z57" i="19"/>
  <c r="Y57" i="19"/>
  <c r="X57" i="19"/>
  <c r="W57" i="19"/>
  <c r="V57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D57" i="19"/>
  <c r="C57" i="19"/>
  <c r="B57" i="19"/>
  <c r="A57" i="19"/>
  <c r="AB56" i="19"/>
  <c r="AA56" i="19"/>
  <c r="Z56" i="19"/>
  <c r="Y56" i="19"/>
  <c r="X56" i="19"/>
  <c r="W56" i="19"/>
  <c r="V56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D56" i="19"/>
  <c r="C56" i="19"/>
  <c r="B56" i="19"/>
  <c r="A56" i="19"/>
  <c r="AB55" i="19"/>
  <c r="AA55" i="19"/>
  <c r="Z55" i="19"/>
  <c r="Y55" i="19"/>
  <c r="X55" i="19"/>
  <c r="W55" i="19"/>
  <c r="V55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D55" i="19"/>
  <c r="C55" i="19"/>
  <c r="B55" i="19"/>
  <c r="A55" i="19"/>
  <c r="AB54" i="19"/>
  <c r="AA54" i="19"/>
  <c r="Z54" i="19"/>
  <c r="Y54" i="19"/>
  <c r="X54" i="19"/>
  <c r="W54" i="19"/>
  <c r="V54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D54" i="19"/>
  <c r="C54" i="19"/>
  <c r="B54" i="19"/>
  <c r="A54" i="19"/>
  <c r="AB53" i="19"/>
  <c r="AA53" i="19"/>
  <c r="Z53" i="19"/>
  <c r="Y53" i="19"/>
  <c r="X53" i="19"/>
  <c r="W53" i="19"/>
  <c r="V53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D53" i="19"/>
  <c r="C53" i="19"/>
  <c r="B53" i="19"/>
  <c r="A53" i="19"/>
  <c r="AB52" i="19"/>
  <c r="AA52" i="19"/>
  <c r="Z52" i="19"/>
  <c r="Y52" i="19"/>
  <c r="X52" i="19"/>
  <c r="W52" i="19"/>
  <c r="V52" i="19"/>
  <c r="U52" i="19"/>
  <c r="T52" i="19"/>
  <c r="S52" i="19"/>
  <c r="R52" i="19"/>
  <c r="Q52" i="19"/>
  <c r="P52" i="19"/>
  <c r="O52" i="19"/>
  <c r="N52" i="19"/>
  <c r="M52" i="19"/>
  <c r="L52" i="19"/>
  <c r="K52" i="19"/>
  <c r="J52" i="19"/>
  <c r="I52" i="19"/>
  <c r="H52" i="19"/>
  <c r="G52" i="19"/>
  <c r="F52" i="19"/>
  <c r="E52" i="19"/>
  <c r="D52" i="19"/>
  <c r="C52" i="19"/>
  <c r="B52" i="19"/>
  <c r="A52" i="19"/>
  <c r="AB51" i="19"/>
  <c r="AA51" i="19"/>
  <c r="Z51" i="19"/>
  <c r="Y51" i="19"/>
  <c r="X51" i="19"/>
  <c r="W51" i="19"/>
  <c r="V51" i="19"/>
  <c r="U51" i="19"/>
  <c r="T51" i="19"/>
  <c r="S51" i="19"/>
  <c r="R51" i="19"/>
  <c r="Q51" i="19"/>
  <c r="P51" i="19"/>
  <c r="O51" i="19"/>
  <c r="N51" i="19"/>
  <c r="M51" i="19"/>
  <c r="L51" i="19"/>
  <c r="K51" i="19"/>
  <c r="J51" i="19"/>
  <c r="I51" i="19"/>
  <c r="H51" i="19"/>
  <c r="G51" i="19"/>
  <c r="F51" i="19"/>
  <c r="E51" i="19"/>
  <c r="D51" i="19"/>
  <c r="C51" i="19"/>
  <c r="B51" i="19"/>
  <c r="A51" i="19"/>
  <c r="AB50" i="19"/>
  <c r="AA50" i="19"/>
  <c r="Z50" i="19"/>
  <c r="Y50" i="19"/>
  <c r="X50" i="19"/>
  <c r="W50" i="19"/>
  <c r="V50" i="19"/>
  <c r="U50" i="19"/>
  <c r="T50" i="19"/>
  <c r="S50" i="19"/>
  <c r="R50" i="19"/>
  <c r="Q50" i="19"/>
  <c r="P50" i="19"/>
  <c r="O50" i="19"/>
  <c r="N50" i="19"/>
  <c r="M50" i="19"/>
  <c r="L50" i="19"/>
  <c r="K50" i="19"/>
  <c r="J50" i="19"/>
  <c r="I50" i="19"/>
  <c r="H50" i="19"/>
  <c r="G50" i="19"/>
  <c r="F50" i="19"/>
  <c r="E50" i="19"/>
  <c r="D50" i="19"/>
  <c r="C50" i="19"/>
  <c r="B50" i="19"/>
  <c r="A50" i="19"/>
  <c r="AB49" i="19"/>
  <c r="AA49" i="19"/>
  <c r="Z49" i="19"/>
  <c r="Y49" i="19"/>
  <c r="X49" i="19"/>
  <c r="W49" i="19"/>
  <c r="V49" i="19"/>
  <c r="U49" i="19"/>
  <c r="T49" i="19"/>
  <c r="S49" i="19"/>
  <c r="R49" i="19"/>
  <c r="Q49" i="19"/>
  <c r="P49" i="19"/>
  <c r="O49" i="19"/>
  <c r="N49" i="19"/>
  <c r="M49" i="19"/>
  <c r="L49" i="19"/>
  <c r="K49" i="19"/>
  <c r="J49" i="19"/>
  <c r="I49" i="19"/>
  <c r="H49" i="19"/>
  <c r="G49" i="19"/>
  <c r="F49" i="19"/>
  <c r="E49" i="19"/>
  <c r="D49" i="19"/>
  <c r="C49" i="19"/>
  <c r="B49" i="19"/>
  <c r="A49" i="19"/>
  <c r="AB48" i="19"/>
  <c r="AA48" i="19"/>
  <c r="Z48" i="19"/>
  <c r="Y48" i="19"/>
  <c r="X48" i="19"/>
  <c r="W48" i="19"/>
  <c r="V48" i="19"/>
  <c r="U48" i="19"/>
  <c r="T48" i="19"/>
  <c r="S48" i="19"/>
  <c r="R48" i="19"/>
  <c r="Q48" i="19"/>
  <c r="P48" i="19"/>
  <c r="O48" i="19"/>
  <c r="N48" i="19"/>
  <c r="M48" i="19"/>
  <c r="L48" i="19"/>
  <c r="K48" i="19"/>
  <c r="J48" i="19"/>
  <c r="I48" i="19"/>
  <c r="H48" i="19"/>
  <c r="G48" i="19"/>
  <c r="F48" i="19"/>
  <c r="E48" i="19"/>
  <c r="D48" i="19"/>
  <c r="C48" i="19"/>
  <c r="B48" i="19"/>
  <c r="A48" i="19"/>
  <c r="AB47" i="19"/>
  <c r="AA47" i="19"/>
  <c r="Z47" i="19"/>
  <c r="Y47" i="19"/>
  <c r="X47" i="19"/>
  <c r="W47" i="19"/>
  <c r="V47" i="19"/>
  <c r="U47" i="19"/>
  <c r="T47" i="19"/>
  <c r="S47" i="19"/>
  <c r="R47" i="19"/>
  <c r="Q47" i="19"/>
  <c r="P47" i="19"/>
  <c r="O47" i="19"/>
  <c r="N47" i="19"/>
  <c r="M47" i="19"/>
  <c r="L47" i="19"/>
  <c r="K47" i="19"/>
  <c r="J47" i="19"/>
  <c r="I47" i="19"/>
  <c r="H47" i="19"/>
  <c r="G47" i="19"/>
  <c r="F47" i="19"/>
  <c r="E47" i="19"/>
  <c r="D47" i="19"/>
  <c r="C47" i="19"/>
  <c r="B47" i="19"/>
  <c r="A47" i="19"/>
  <c r="AB46" i="19"/>
  <c r="AA46" i="19"/>
  <c r="Z46" i="19"/>
  <c r="Y46" i="19"/>
  <c r="X46" i="19"/>
  <c r="W46" i="19"/>
  <c r="V46" i="19"/>
  <c r="U46" i="19"/>
  <c r="T46" i="19"/>
  <c r="S46" i="19"/>
  <c r="R46" i="19"/>
  <c r="Q46" i="19"/>
  <c r="P46" i="19"/>
  <c r="O46" i="19"/>
  <c r="N46" i="19"/>
  <c r="M46" i="19"/>
  <c r="L46" i="19"/>
  <c r="K46" i="19"/>
  <c r="J46" i="19"/>
  <c r="I46" i="19"/>
  <c r="H46" i="19"/>
  <c r="G46" i="19"/>
  <c r="F46" i="19"/>
  <c r="E46" i="19"/>
  <c r="D46" i="19"/>
  <c r="C46" i="19"/>
  <c r="B46" i="19"/>
  <c r="A46" i="19"/>
  <c r="AB45" i="19"/>
  <c r="AA45" i="19"/>
  <c r="Z45" i="19"/>
  <c r="Y45" i="19"/>
  <c r="X45" i="19"/>
  <c r="W45" i="19"/>
  <c r="V45" i="19"/>
  <c r="U45" i="19"/>
  <c r="T45" i="19"/>
  <c r="S45" i="19"/>
  <c r="R45" i="19"/>
  <c r="Q45" i="19"/>
  <c r="P45" i="19"/>
  <c r="O45" i="19"/>
  <c r="N45" i="19"/>
  <c r="M45" i="19"/>
  <c r="L45" i="19"/>
  <c r="K45" i="19"/>
  <c r="J45" i="19"/>
  <c r="I45" i="19"/>
  <c r="H45" i="19"/>
  <c r="G45" i="19"/>
  <c r="F45" i="19"/>
  <c r="E45" i="19"/>
  <c r="D45" i="19"/>
  <c r="C45" i="19"/>
  <c r="B45" i="19"/>
  <c r="A45" i="19"/>
  <c r="AB44" i="19"/>
  <c r="AA44" i="19"/>
  <c r="Z44" i="19"/>
  <c r="Y44" i="19"/>
  <c r="X44" i="19"/>
  <c r="W44" i="19"/>
  <c r="V44" i="19"/>
  <c r="U44" i="19"/>
  <c r="T44" i="19"/>
  <c r="S44" i="19"/>
  <c r="R44" i="19"/>
  <c r="Q44" i="19"/>
  <c r="P44" i="19"/>
  <c r="O44" i="19"/>
  <c r="N44" i="19"/>
  <c r="M44" i="19"/>
  <c r="L44" i="19"/>
  <c r="K44" i="19"/>
  <c r="J44" i="19"/>
  <c r="I44" i="19"/>
  <c r="H44" i="19"/>
  <c r="G44" i="19"/>
  <c r="F44" i="19"/>
  <c r="E44" i="19"/>
  <c r="D44" i="19"/>
  <c r="C44" i="19"/>
  <c r="B44" i="19"/>
  <c r="A44" i="19"/>
  <c r="AB43" i="19"/>
  <c r="AA43" i="19"/>
  <c r="Z43" i="19"/>
  <c r="Y43" i="19"/>
  <c r="X43" i="19"/>
  <c r="W43" i="19"/>
  <c r="V43" i="19"/>
  <c r="U43" i="19"/>
  <c r="T43" i="19"/>
  <c r="S43" i="19"/>
  <c r="R43" i="19"/>
  <c r="Q43" i="19"/>
  <c r="P43" i="19"/>
  <c r="O43" i="19"/>
  <c r="N43" i="19"/>
  <c r="M43" i="19"/>
  <c r="L43" i="19"/>
  <c r="K43" i="19"/>
  <c r="J43" i="19"/>
  <c r="I43" i="19"/>
  <c r="H43" i="19"/>
  <c r="G43" i="19"/>
  <c r="F43" i="19"/>
  <c r="E43" i="19"/>
  <c r="D43" i="19"/>
  <c r="C43" i="19"/>
  <c r="B43" i="19"/>
  <c r="A43" i="19"/>
  <c r="AB42" i="19"/>
  <c r="AA42" i="19"/>
  <c r="Z42" i="19"/>
  <c r="Y42" i="19"/>
  <c r="X42" i="19"/>
  <c r="W42" i="19"/>
  <c r="V42" i="19"/>
  <c r="U42" i="19"/>
  <c r="T42" i="19"/>
  <c r="S42" i="19"/>
  <c r="R42" i="19"/>
  <c r="Q42" i="19"/>
  <c r="P42" i="19"/>
  <c r="O42" i="19"/>
  <c r="N42" i="19"/>
  <c r="M42" i="19"/>
  <c r="L42" i="19"/>
  <c r="K42" i="19"/>
  <c r="J42" i="19"/>
  <c r="I42" i="19"/>
  <c r="H42" i="19"/>
  <c r="G42" i="19"/>
  <c r="F42" i="19"/>
  <c r="E42" i="19"/>
  <c r="D42" i="19"/>
  <c r="C42" i="19"/>
  <c r="B42" i="19"/>
  <c r="A42" i="19"/>
  <c r="AB41" i="19"/>
  <c r="AA41" i="19"/>
  <c r="Z41" i="19"/>
  <c r="Y41" i="19"/>
  <c r="X41" i="19"/>
  <c r="W41" i="19"/>
  <c r="V41" i="19"/>
  <c r="U41" i="19"/>
  <c r="T41" i="19"/>
  <c r="S41" i="19"/>
  <c r="R41" i="19"/>
  <c r="Q41" i="19"/>
  <c r="P41" i="19"/>
  <c r="O41" i="19"/>
  <c r="N41" i="19"/>
  <c r="M41" i="19"/>
  <c r="L41" i="19"/>
  <c r="K41" i="19"/>
  <c r="J41" i="19"/>
  <c r="I41" i="19"/>
  <c r="H41" i="19"/>
  <c r="G41" i="19"/>
  <c r="F41" i="19"/>
  <c r="E41" i="19"/>
  <c r="D41" i="19"/>
  <c r="C41" i="19"/>
  <c r="B41" i="19"/>
  <c r="A41" i="19"/>
  <c r="AB40" i="19"/>
  <c r="AA40" i="19"/>
  <c r="Z40" i="19"/>
  <c r="Y40" i="19"/>
  <c r="X40" i="19"/>
  <c r="W40" i="19"/>
  <c r="V40" i="19"/>
  <c r="U40" i="19"/>
  <c r="T40" i="19"/>
  <c r="S40" i="19"/>
  <c r="R40" i="19"/>
  <c r="Q40" i="19"/>
  <c r="P40" i="19"/>
  <c r="O40" i="19"/>
  <c r="N40" i="19"/>
  <c r="M40" i="19"/>
  <c r="L40" i="19"/>
  <c r="K40" i="19"/>
  <c r="J40" i="19"/>
  <c r="I40" i="19"/>
  <c r="H40" i="19"/>
  <c r="G40" i="19"/>
  <c r="F40" i="19"/>
  <c r="E40" i="19"/>
  <c r="D40" i="19"/>
  <c r="C40" i="19"/>
  <c r="B40" i="19"/>
  <c r="A40" i="19"/>
  <c r="AB39" i="19"/>
  <c r="AA39" i="19"/>
  <c r="Z39" i="19"/>
  <c r="Y39" i="19"/>
  <c r="X39" i="19"/>
  <c r="W39" i="19"/>
  <c r="V39" i="19"/>
  <c r="U39" i="19"/>
  <c r="T39" i="19"/>
  <c r="S39" i="19"/>
  <c r="R39" i="19"/>
  <c r="Q39" i="19"/>
  <c r="P39" i="19"/>
  <c r="O39" i="19"/>
  <c r="N39" i="19"/>
  <c r="M39" i="19"/>
  <c r="L39" i="19"/>
  <c r="K39" i="19"/>
  <c r="J39" i="19"/>
  <c r="I39" i="19"/>
  <c r="H39" i="19"/>
  <c r="G39" i="19"/>
  <c r="F39" i="19"/>
  <c r="E39" i="19"/>
  <c r="D39" i="19"/>
  <c r="C39" i="19"/>
  <c r="B39" i="19"/>
  <c r="A39" i="19"/>
  <c r="AB38" i="19"/>
  <c r="AA38" i="19"/>
  <c r="Z38" i="19"/>
  <c r="Y38" i="19"/>
  <c r="X38" i="19"/>
  <c r="W38" i="19"/>
  <c r="V38" i="19"/>
  <c r="U38" i="19"/>
  <c r="T38" i="19"/>
  <c r="S38" i="19"/>
  <c r="R38" i="19"/>
  <c r="Q38" i="19"/>
  <c r="P38" i="19"/>
  <c r="O38" i="19"/>
  <c r="N38" i="19"/>
  <c r="M38" i="19"/>
  <c r="L38" i="19"/>
  <c r="K38" i="19"/>
  <c r="J38" i="19"/>
  <c r="I38" i="19"/>
  <c r="H38" i="19"/>
  <c r="G38" i="19"/>
  <c r="F38" i="19"/>
  <c r="E38" i="19"/>
  <c r="D38" i="19"/>
  <c r="C38" i="19"/>
  <c r="B38" i="19"/>
  <c r="A38" i="19"/>
  <c r="AB37" i="19"/>
  <c r="AA37" i="19"/>
  <c r="Z37" i="19"/>
  <c r="Y37" i="19"/>
  <c r="X37" i="19"/>
  <c r="W37" i="19"/>
  <c r="V37" i="19"/>
  <c r="U37" i="19"/>
  <c r="T37" i="19"/>
  <c r="S37" i="19"/>
  <c r="R37" i="19"/>
  <c r="Q37" i="19"/>
  <c r="P37" i="19"/>
  <c r="O37" i="19"/>
  <c r="N37" i="19"/>
  <c r="M37" i="19"/>
  <c r="L37" i="19"/>
  <c r="K37" i="19"/>
  <c r="J37" i="19"/>
  <c r="I37" i="19"/>
  <c r="H37" i="19"/>
  <c r="G37" i="19"/>
  <c r="F37" i="19"/>
  <c r="E37" i="19"/>
  <c r="D37" i="19"/>
  <c r="C37" i="19"/>
  <c r="B37" i="19"/>
  <c r="A37" i="19"/>
  <c r="AB36" i="19"/>
  <c r="AA36" i="19"/>
  <c r="Z36" i="19"/>
  <c r="Y36" i="19"/>
  <c r="X36" i="19"/>
  <c r="W36" i="19"/>
  <c r="V36" i="19"/>
  <c r="U36" i="19"/>
  <c r="T36" i="19"/>
  <c r="S36" i="19"/>
  <c r="R36" i="19"/>
  <c r="Q36" i="19"/>
  <c r="P36" i="19"/>
  <c r="O36" i="19"/>
  <c r="N36" i="19"/>
  <c r="M36" i="19"/>
  <c r="L36" i="19"/>
  <c r="K36" i="19"/>
  <c r="J36" i="19"/>
  <c r="I36" i="19"/>
  <c r="H36" i="19"/>
  <c r="G36" i="19"/>
  <c r="F36" i="19"/>
  <c r="E36" i="19"/>
  <c r="D36" i="19"/>
  <c r="C36" i="19"/>
  <c r="B36" i="19"/>
  <c r="A36" i="19"/>
  <c r="AB35" i="19"/>
  <c r="AA35" i="19"/>
  <c r="Z35" i="19"/>
  <c r="Y35" i="19"/>
  <c r="X35" i="19"/>
  <c r="W35" i="19"/>
  <c r="V35" i="19"/>
  <c r="U35" i="19"/>
  <c r="T35" i="19"/>
  <c r="S35" i="19"/>
  <c r="R35" i="19"/>
  <c r="Q35" i="19"/>
  <c r="P35" i="19"/>
  <c r="O35" i="19"/>
  <c r="N35" i="19"/>
  <c r="M35" i="19"/>
  <c r="L35" i="19"/>
  <c r="K35" i="19"/>
  <c r="J35" i="19"/>
  <c r="I35" i="19"/>
  <c r="H35" i="19"/>
  <c r="G35" i="19"/>
  <c r="F35" i="19"/>
  <c r="E35" i="19"/>
  <c r="D35" i="19"/>
  <c r="C35" i="19"/>
  <c r="B35" i="19"/>
  <c r="A35" i="19"/>
  <c r="AB34" i="19"/>
  <c r="AA34" i="19"/>
  <c r="Z34" i="19"/>
  <c r="Y34" i="19"/>
  <c r="X34" i="19"/>
  <c r="W34" i="19"/>
  <c r="V34" i="19"/>
  <c r="U34" i="19"/>
  <c r="T34" i="19"/>
  <c r="S34" i="19"/>
  <c r="R34" i="19"/>
  <c r="Q34" i="19"/>
  <c r="P34" i="19"/>
  <c r="O34" i="19"/>
  <c r="N34" i="19"/>
  <c r="M34" i="19"/>
  <c r="L34" i="19"/>
  <c r="K34" i="19"/>
  <c r="J34" i="19"/>
  <c r="I34" i="19"/>
  <c r="H34" i="19"/>
  <c r="G34" i="19"/>
  <c r="F34" i="19"/>
  <c r="E34" i="19"/>
  <c r="D34" i="19"/>
  <c r="C34" i="19"/>
  <c r="B34" i="19"/>
  <c r="A34" i="19"/>
  <c r="AB33" i="19"/>
  <c r="AA33" i="19"/>
  <c r="Z33" i="19"/>
  <c r="Y33" i="19"/>
  <c r="X33" i="19"/>
  <c r="W33" i="19"/>
  <c r="V33" i="19"/>
  <c r="U33" i="19"/>
  <c r="T33" i="19"/>
  <c r="S33" i="19"/>
  <c r="R33" i="19"/>
  <c r="Q33" i="19"/>
  <c r="P33" i="19"/>
  <c r="O33" i="19"/>
  <c r="N33" i="19"/>
  <c r="M33" i="19"/>
  <c r="L33" i="19"/>
  <c r="K33" i="19"/>
  <c r="J33" i="19"/>
  <c r="I33" i="19"/>
  <c r="H33" i="19"/>
  <c r="G33" i="19"/>
  <c r="F33" i="19"/>
  <c r="E33" i="19"/>
  <c r="D33" i="19"/>
  <c r="C33" i="19"/>
  <c r="B33" i="19"/>
  <c r="A33" i="19"/>
  <c r="AB32" i="19"/>
  <c r="AA32" i="19"/>
  <c r="Z32" i="19"/>
  <c r="Y32" i="19"/>
  <c r="X32" i="19"/>
  <c r="W32" i="19"/>
  <c r="V32" i="19"/>
  <c r="U32" i="19"/>
  <c r="T32" i="19"/>
  <c r="S32" i="19"/>
  <c r="R32" i="19"/>
  <c r="Q32" i="19"/>
  <c r="P32" i="19"/>
  <c r="O32" i="19"/>
  <c r="N32" i="19"/>
  <c r="M32" i="19"/>
  <c r="L32" i="19"/>
  <c r="K32" i="19"/>
  <c r="J32" i="19"/>
  <c r="I32" i="19"/>
  <c r="H32" i="19"/>
  <c r="G32" i="19"/>
  <c r="F32" i="19"/>
  <c r="E32" i="19"/>
  <c r="D32" i="19"/>
  <c r="C32" i="19"/>
  <c r="B32" i="19"/>
  <c r="A32" i="19"/>
  <c r="AB31" i="19"/>
  <c r="AA31" i="19"/>
  <c r="Z31" i="19"/>
  <c r="Y31" i="19"/>
  <c r="X31" i="19"/>
  <c r="W31" i="19"/>
  <c r="V31" i="19"/>
  <c r="U31" i="19"/>
  <c r="T31" i="19"/>
  <c r="S31" i="19"/>
  <c r="R31" i="19"/>
  <c r="Q31" i="19"/>
  <c r="P31" i="19"/>
  <c r="O31" i="19"/>
  <c r="N31" i="19"/>
  <c r="M31" i="19"/>
  <c r="L31" i="19"/>
  <c r="K31" i="19"/>
  <c r="J31" i="19"/>
  <c r="I31" i="19"/>
  <c r="H31" i="19"/>
  <c r="G31" i="19"/>
  <c r="F31" i="19"/>
  <c r="E31" i="19"/>
  <c r="D31" i="19"/>
  <c r="C31" i="19"/>
  <c r="B31" i="19"/>
  <c r="A31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D30" i="19"/>
  <c r="C30" i="19"/>
  <c r="B30" i="19"/>
  <c r="A30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A29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A28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D27" i="19"/>
  <c r="C27" i="19"/>
  <c r="B27" i="19"/>
  <c r="A27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D26" i="19"/>
  <c r="C26" i="19"/>
  <c r="B26" i="19"/>
  <c r="A26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D25" i="19"/>
  <c r="C25" i="19"/>
  <c r="B25" i="19"/>
  <c r="A25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D24" i="19"/>
  <c r="C24" i="19"/>
  <c r="B24" i="19"/>
  <c r="A24" i="19"/>
  <c r="AB23" i="19"/>
  <c r="AA23" i="19"/>
  <c r="Z23" i="19"/>
  <c r="Y23" i="19"/>
  <c r="X23" i="19"/>
  <c r="W23" i="19"/>
  <c r="V23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D23" i="19"/>
  <c r="C23" i="19"/>
  <c r="B23" i="19"/>
  <c r="A23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D22" i="19"/>
  <c r="C22" i="19"/>
  <c r="B22" i="19"/>
  <c r="A22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D21" i="19"/>
  <c r="C21" i="19"/>
  <c r="B21" i="19"/>
  <c r="A21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D20" i="19"/>
  <c r="C20" i="19"/>
  <c r="B20" i="19"/>
  <c r="A20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D19" i="19"/>
  <c r="C19" i="19"/>
  <c r="B19" i="19"/>
  <c r="A19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D18" i="19"/>
  <c r="C18" i="19"/>
  <c r="B18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D17" i="19"/>
  <c r="C17" i="19"/>
  <c r="B17" i="19"/>
  <c r="A17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D16" i="19"/>
  <c r="C16" i="19"/>
  <c r="B16" i="19"/>
  <c r="A16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C15" i="19"/>
  <c r="B15" i="19"/>
  <c r="A15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D14" i="19"/>
  <c r="C14" i="19"/>
  <c r="B14" i="19"/>
  <c r="A14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D13" i="19"/>
  <c r="C13" i="19"/>
  <c r="B13" i="19"/>
  <c r="A13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D12" i="19"/>
  <c r="C12" i="19"/>
  <c r="B12" i="19"/>
  <c r="A12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D11" i="19"/>
  <c r="C11" i="19"/>
  <c r="B11" i="19"/>
  <c r="A11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D10" i="19"/>
  <c r="C10" i="19"/>
  <c r="B10" i="19"/>
  <c r="A10" i="19"/>
  <c r="AB9" i="19"/>
  <c r="AA9" i="19"/>
  <c r="Z9" i="19"/>
  <c r="Y9" i="19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A9" i="19"/>
  <c r="AB8" i="19"/>
  <c r="AA8" i="19"/>
  <c r="Z8" i="19"/>
  <c r="Y8" i="19"/>
  <c r="X8" i="19"/>
  <c r="W8" i="19"/>
  <c r="V8" i="19"/>
  <c r="U8" i="19"/>
  <c r="T8" i="19"/>
  <c r="S8" i="19"/>
  <c r="R8" i="19"/>
  <c r="Q8" i="19"/>
  <c r="P8" i="19"/>
  <c r="O8" i="19"/>
  <c r="N8" i="19"/>
  <c r="M8" i="19"/>
  <c r="L8" i="19"/>
  <c r="K8" i="19"/>
  <c r="J8" i="19"/>
  <c r="I8" i="19"/>
  <c r="H8" i="19"/>
  <c r="G8" i="19"/>
  <c r="F8" i="19"/>
  <c r="E8" i="19"/>
  <c r="D8" i="19"/>
  <c r="C8" i="19"/>
  <c r="B8" i="19"/>
  <c r="A8" i="19"/>
  <c r="AB7" i="19"/>
  <c r="AA7" i="19"/>
  <c r="Z7" i="19"/>
  <c r="Y7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A7" i="19"/>
  <c r="AB6" i="19"/>
  <c r="AA6" i="19"/>
  <c r="Z6" i="19"/>
  <c r="Y6" i="19"/>
  <c r="X6" i="19"/>
  <c r="W6" i="19"/>
  <c r="V6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6" i="19"/>
  <c r="B6" i="19"/>
  <c r="A6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2" i="19"/>
  <c r="C49" i="30" l="1"/>
  <c r="G50" i="30" s="1"/>
  <c r="D49" i="30"/>
  <c r="H50" i="30" s="1"/>
  <c r="BS29" i="2"/>
  <c r="BR29" i="2"/>
  <c r="BS24" i="2"/>
  <c r="BR24" i="2"/>
  <c r="BS13" i="2"/>
  <c r="BR13" i="2"/>
  <c r="GR4" i="5"/>
  <c r="KK4" i="5"/>
  <c r="W91" i="5"/>
  <c r="W90" i="5"/>
  <c r="GR31" i="5"/>
  <c r="CI31" i="5"/>
  <c r="CI4" i="5"/>
  <c r="CK31" i="5" l="1"/>
  <c r="CJ31" i="5"/>
  <c r="GS31" i="5"/>
  <c r="GT31" i="5"/>
  <c r="B135" i="30"/>
  <c r="H92" i="5" l="1"/>
  <c r="G92" i="5"/>
  <c r="F92" i="5"/>
  <c r="E92" i="5"/>
  <c r="D92" i="5"/>
  <c r="C92" i="5"/>
  <c r="B92" i="5"/>
  <c r="V91" i="5"/>
  <c r="U91" i="5"/>
  <c r="T91" i="5"/>
  <c r="S91" i="5"/>
  <c r="R91" i="5"/>
  <c r="Q91" i="5"/>
  <c r="P91" i="5"/>
  <c r="O91" i="5"/>
  <c r="M91" i="5"/>
  <c r="L91" i="5"/>
  <c r="K91" i="5"/>
  <c r="J91" i="5"/>
  <c r="I91" i="5"/>
  <c r="V90" i="5"/>
  <c r="U90" i="5"/>
  <c r="T90" i="5"/>
  <c r="S90" i="5"/>
  <c r="R90" i="5"/>
  <c r="Q90" i="5"/>
  <c r="P90" i="5"/>
  <c r="O90" i="5"/>
  <c r="M90" i="5"/>
  <c r="L90" i="5"/>
  <c r="K90" i="5"/>
  <c r="J90" i="5"/>
  <c r="I90" i="5"/>
  <c r="I86" i="5"/>
  <c r="H86" i="5"/>
  <c r="D86" i="5"/>
  <c r="C86" i="5"/>
  <c r="I85" i="5"/>
  <c r="H85" i="5"/>
  <c r="D85" i="5"/>
  <c r="C85" i="5"/>
  <c r="B85" i="5"/>
  <c r="L73" i="5"/>
  <c r="M73" i="5" s="1"/>
  <c r="G73" i="5"/>
  <c r="B73" i="5"/>
  <c r="L72" i="5"/>
  <c r="M72" i="5" s="1"/>
  <c r="L71" i="5"/>
  <c r="L70" i="5"/>
  <c r="L69" i="5"/>
  <c r="L68" i="5"/>
  <c r="G68" i="5"/>
  <c r="G85" i="5" s="1"/>
  <c r="F68" i="5"/>
  <c r="L67" i="5"/>
  <c r="L66" i="5"/>
  <c r="L65" i="5"/>
  <c r="L64" i="5"/>
  <c r="L63" i="5"/>
  <c r="L62" i="5"/>
  <c r="L61" i="5"/>
  <c r="L60" i="5"/>
  <c r="L59" i="5"/>
  <c r="L58" i="5"/>
  <c r="L57" i="5"/>
  <c r="L56" i="5"/>
  <c r="L55" i="5"/>
  <c r="L54" i="5"/>
  <c r="B54" i="5"/>
  <c r="L53" i="5"/>
  <c r="L52" i="5"/>
  <c r="G52" i="5"/>
  <c r="B52" i="5"/>
  <c r="L51" i="5"/>
  <c r="L50" i="5"/>
  <c r="F49" i="5"/>
  <c r="G48" i="5"/>
  <c r="N91" i="5" s="1"/>
  <c r="B48" i="5"/>
  <c r="G47" i="5"/>
  <c r="N90" i="5" s="1"/>
  <c r="B47" i="5"/>
  <c r="G46" i="5"/>
  <c r="B46" i="5"/>
  <c r="G45" i="5"/>
  <c r="B45" i="5"/>
  <c r="G44" i="5"/>
  <c r="B44" i="5"/>
  <c r="G43" i="5"/>
  <c r="B43" i="5"/>
  <c r="G42" i="5"/>
  <c r="B42" i="5"/>
  <c r="G41" i="5"/>
  <c r="G40" i="5"/>
  <c r="B40" i="5"/>
  <c r="G39" i="5"/>
  <c r="B39" i="5"/>
  <c r="G38" i="5"/>
  <c r="B38" i="5"/>
  <c r="DA4" i="5"/>
  <c r="H89" i="38"/>
  <c r="G89" i="38"/>
  <c r="F89" i="38"/>
  <c r="E89" i="38"/>
  <c r="D89" i="38"/>
  <c r="C89" i="38"/>
  <c r="B89" i="38"/>
  <c r="BP88" i="38"/>
  <c r="BH88" i="38"/>
  <c r="BG88" i="38"/>
  <c r="BF88" i="38"/>
  <c r="BE88" i="38"/>
  <c r="BC88" i="38"/>
  <c r="BB88" i="38"/>
  <c r="BA88" i="38"/>
  <c r="AZ88" i="38"/>
  <c r="AY88" i="38"/>
  <c r="AW88" i="38"/>
  <c r="AV88" i="38"/>
  <c r="AU88" i="38"/>
  <c r="AT88" i="38"/>
  <c r="AS88" i="38"/>
  <c r="AR88" i="38"/>
  <c r="AQ88" i="38"/>
  <c r="AP88" i="38"/>
  <c r="AO88" i="38"/>
  <c r="AN88" i="38"/>
  <c r="AM88" i="38"/>
  <c r="AL88" i="38"/>
  <c r="AK88" i="38"/>
  <c r="AJ88" i="38"/>
  <c r="AI88" i="38"/>
  <c r="AH88" i="38"/>
  <c r="AG88" i="38"/>
  <c r="AF88" i="38"/>
  <c r="AE88" i="38"/>
  <c r="AD88" i="38"/>
  <c r="AC88" i="38"/>
  <c r="AB88" i="38"/>
  <c r="AA88" i="38"/>
  <c r="Z88" i="38"/>
  <c r="Y88" i="38"/>
  <c r="X88" i="38"/>
  <c r="W88" i="38"/>
  <c r="V88" i="38"/>
  <c r="U88" i="38"/>
  <c r="T88" i="38"/>
  <c r="S88" i="38"/>
  <c r="R88" i="38"/>
  <c r="Q88" i="38"/>
  <c r="P88" i="38"/>
  <c r="O88" i="38"/>
  <c r="M88" i="38"/>
  <c r="L88" i="38"/>
  <c r="K88" i="38"/>
  <c r="J88" i="38"/>
  <c r="I88" i="38"/>
  <c r="BH87" i="38"/>
  <c r="BG87" i="38"/>
  <c r="BG89" i="38" s="1"/>
  <c r="BF87" i="38"/>
  <c r="BF89" i="38" s="1"/>
  <c r="BE87" i="38"/>
  <c r="BD87" i="38"/>
  <c r="BB87" i="38"/>
  <c r="BA87" i="38"/>
  <c r="AZ87" i="38"/>
  <c r="AZ89" i="38" s="1"/>
  <c r="AY87" i="38"/>
  <c r="AY89" i="38" s="1"/>
  <c r="AX87" i="38"/>
  <c r="AV87" i="38"/>
  <c r="AU87" i="38"/>
  <c r="AU89" i="38" s="1"/>
  <c r="AT87" i="38"/>
  <c r="AT89" i="38" s="1"/>
  <c r="AS87" i="38"/>
  <c r="AR87" i="38"/>
  <c r="AR89" i="38" s="1"/>
  <c r="AQ87" i="38"/>
  <c r="AP87" i="38"/>
  <c r="AO87" i="38"/>
  <c r="AN87" i="38"/>
  <c r="AN89" i="38" s="1"/>
  <c r="AM87" i="38"/>
  <c r="AM89" i="38" s="1"/>
  <c r="AL87" i="38"/>
  <c r="AK87" i="38"/>
  <c r="AJ87" i="38"/>
  <c r="AI87" i="38"/>
  <c r="AI89" i="38" s="1"/>
  <c r="AH87" i="38"/>
  <c r="AH89" i="38" s="1"/>
  <c r="AG87" i="38"/>
  <c r="AF87" i="38"/>
  <c r="AF89" i="38" s="1"/>
  <c r="AE87" i="38"/>
  <c r="AD87" i="38"/>
  <c r="AC87" i="38"/>
  <c r="AB87" i="38"/>
  <c r="AB89" i="38" s="1"/>
  <c r="AA87" i="38"/>
  <c r="AA89" i="38" s="1"/>
  <c r="Z87" i="38"/>
  <c r="Y87" i="38"/>
  <c r="X87" i="38"/>
  <c r="W87" i="38"/>
  <c r="W89" i="38" s="1"/>
  <c r="V87" i="38"/>
  <c r="V89" i="38" s="1"/>
  <c r="U87" i="38"/>
  <c r="T87" i="38"/>
  <c r="T89" i="38" s="1"/>
  <c r="S87" i="38"/>
  <c r="R87" i="38"/>
  <c r="Q87" i="38"/>
  <c r="P87" i="38"/>
  <c r="P89" i="38" s="1"/>
  <c r="O87" i="38"/>
  <c r="O89" i="38" s="1"/>
  <c r="M87" i="38"/>
  <c r="L87" i="38"/>
  <c r="K87" i="38"/>
  <c r="K89" i="38" s="1"/>
  <c r="J87" i="38"/>
  <c r="J89" i="38" s="1"/>
  <c r="I87" i="38"/>
  <c r="I89" i="38" s="1"/>
  <c r="I83" i="38"/>
  <c r="H83" i="38"/>
  <c r="D83" i="38"/>
  <c r="C83" i="38"/>
  <c r="I82" i="38"/>
  <c r="H82" i="38"/>
  <c r="D82" i="38"/>
  <c r="C82" i="38"/>
  <c r="B82" i="38"/>
  <c r="E80" i="38"/>
  <c r="I76" i="38"/>
  <c r="H76" i="38"/>
  <c r="G76" i="38"/>
  <c r="F76" i="38"/>
  <c r="E76" i="38"/>
  <c r="D76" i="38"/>
  <c r="C76" i="38"/>
  <c r="A74" i="38"/>
  <c r="F74" i="38" s="1"/>
  <c r="F80" i="38" s="1"/>
  <c r="M73" i="38"/>
  <c r="L73" i="38"/>
  <c r="G73" i="38"/>
  <c r="B73" i="38"/>
  <c r="B76" i="38" s="1"/>
  <c r="L72" i="38"/>
  <c r="L82" i="38" s="1"/>
  <c r="L71" i="38"/>
  <c r="L70" i="38"/>
  <c r="L69" i="38"/>
  <c r="L68" i="38"/>
  <c r="G68" i="38"/>
  <c r="G82" i="38" s="1"/>
  <c r="F68" i="38"/>
  <c r="L67" i="38"/>
  <c r="L66" i="38"/>
  <c r="L65" i="38"/>
  <c r="L64" i="38"/>
  <c r="L63" i="38"/>
  <c r="L62" i="38"/>
  <c r="L61" i="38"/>
  <c r="L60" i="38"/>
  <c r="L59" i="38"/>
  <c r="L58" i="38"/>
  <c r="L57" i="38"/>
  <c r="L56" i="38"/>
  <c r="L55" i="38"/>
  <c r="L54" i="38"/>
  <c r="B54" i="38"/>
  <c r="L53" i="38"/>
  <c r="L52" i="38"/>
  <c r="G52" i="38"/>
  <c r="B52" i="38"/>
  <c r="L51" i="38"/>
  <c r="BC87" i="38" s="1"/>
  <c r="L50" i="38"/>
  <c r="F49" i="38"/>
  <c r="G48" i="38"/>
  <c r="N88" i="38" s="1"/>
  <c r="B48" i="38"/>
  <c r="G47" i="38"/>
  <c r="N87" i="38" s="1"/>
  <c r="B47" i="38"/>
  <c r="G46" i="38"/>
  <c r="B46" i="38"/>
  <c r="G45" i="38"/>
  <c r="B45" i="38"/>
  <c r="G44" i="38"/>
  <c r="B44" i="38"/>
  <c r="G43" i="38"/>
  <c r="B43" i="38"/>
  <c r="G42" i="38"/>
  <c r="B42" i="38"/>
  <c r="G41" i="38"/>
  <c r="G40" i="38"/>
  <c r="B40" i="38"/>
  <c r="G39" i="38"/>
  <c r="B39" i="38"/>
  <c r="G38" i="38"/>
  <c r="B38" i="38"/>
  <c r="LS33" i="38"/>
  <c r="AEQ31" i="38"/>
  <c r="AEP31" i="38"/>
  <c r="TZ31" i="38"/>
  <c r="UB31" i="38" s="1"/>
  <c r="JM31" i="38"/>
  <c r="JO31" i="38" s="1"/>
  <c r="AEQ29" i="38"/>
  <c r="AEP29" i="38"/>
  <c r="UB29" i="38"/>
  <c r="C117" i="38" s="1"/>
  <c r="UA29" i="38"/>
  <c r="B117" i="38" s="1"/>
  <c r="JO29" i="38"/>
  <c r="JN29" i="38"/>
  <c r="AEQ24" i="38"/>
  <c r="AEP24" i="38"/>
  <c r="UB24" i="38"/>
  <c r="C112" i="38" s="1"/>
  <c r="UA24" i="38"/>
  <c r="B112" i="38" s="1"/>
  <c r="JO24" i="38"/>
  <c r="JN24" i="38"/>
  <c r="AEQ13" i="38"/>
  <c r="AEP13" i="38"/>
  <c r="UB13" i="38"/>
  <c r="C102" i="38" s="1"/>
  <c r="UA13" i="38"/>
  <c r="B102" i="38" s="1"/>
  <c r="JO13" i="38"/>
  <c r="JN13" i="38"/>
  <c r="AEO4" i="38"/>
  <c r="TZ4" i="38"/>
  <c r="KE4" i="38"/>
  <c r="JM4" i="38"/>
  <c r="AW87" i="38" l="1"/>
  <c r="X89" i="38"/>
  <c r="AJ89" i="38"/>
  <c r="AV89" i="38"/>
  <c r="BH89" i="38"/>
  <c r="L89" i="38"/>
  <c r="Y89" i="38"/>
  <c r="AK89" i="38"/>
  <c r="AW89" i="38"/>
  <c r="M89" i="38"/>
  <c r="Z89" i="38"/>
  <c r="AL89" i="38"/>
  <c r="AX88" i="38"/>
  <c r="AX89" i="38" s="1"/>
  <c r="N89" i="38"/>
  <c r="Q89" i="38"/>
  <c r="AC89" i="38"/>
  <c r="AO89" i="38"/>
  <c r="BA89" i="38"/>
  <c r="BE89" i="38"/>
  <c r="R89" i="38"/>
  <c r="AD89" i="38"/>
  <c r="AP89" i="38"/>
  <c r="BB89" i="38"/>
  <c r="U89" i="38"/>
  <c r="AG89" i="38"/>
  <c r="AS89" i="38"/>
  <c r="S89" i="38"/>
  <c r="AE89" i="38"/>
  <c r="AQ89" i="38"/>
  <c r="BD88" i="38"/>
  <c r="BD89" i="38" s="1"/>
  <c r="UA31" i="38"/>
  <c r="L92" i="5"/>
  <c r="P92" i="5"/>
  <c r="N92" i="5"/>
  <c r="L86" i="5"/>
  <c r="O92" i="5"/>
  <c r="R92" i="5"/>
  <c r="T92" i="5"/>
  <c r="I92" i="5"/>
  <c r="U92" i="5"/>
  <c r="K92" i="5"/>
  <c r="M92" i="5"/>
  <c r="W92" i="5"/>
  <c r="Q92" i="5"/>
  <c r="J92" i="5"/>
  <c r="V92" i="5"/>
  <c r="S92" i="5"/>
  <c r="L85" i="5"/>
  <c r="BC89" i="38"/>
  <c r="AV85" i="38"/>
  <c r="JN31" i="38"/>
  <c r="BI85" i="38"/>
  <c r="L83" i="38"/>
  <c r="BJ85" i="38"/>
  <c r="M72" i="38"/>
  <c r="BK85" i="38"/>
  <c r="MQ85" i="38"/>
  <c r="DM6" i="2" l="1"/>
  <c r="DM31" i="2"/>
  <c r="DL31" i="2"/>
  <c r="DM30" i="2"/>
  <c r="DL30" i="2"/>
  <c r="DM29" i="2"/>
  <c r="DL29" i="2"/>
  <c r="DM28" i="2"/>
  <c r="DL28" i="2"/>
  <c r="DM27" i="2"/>
  <c r="DL27" i="2"/>
  <c r="DM26" i="2"/>
  <c r="DL26" i="2"/>
  <c r="DM25" i="2"/>
  <c r="DL25" i="2"/>
  <c r="DM24" i="2"/>
  <c r="DL24" i="2"/>
  <c r="DM23" i="2"/>
  <c r="DL23" i="2"/>
  <c r="DM22" i="2"/>
  <c r="DL22" i="2"/>
  <c r="DM21" i="2"/>
  <c r="DL21" i="2"/>
  <c r="DM20" i="2"/>
  <c r="DL20" i="2"/>
  <c r="DM19" i="2"/>
  <c r="DL19" i="2"/>
  <c r="DM18" i="2"/>
  <c r="DL18" i="2"/>
  <c r="DM17" i="2"/>
  <c r="DL17" i="2"/>
  <c r="DM16" i="2"/>
  <c r="DL16" i="2"/>
  <c r="DM15" i="2"/>
  <c r="DL15" i="2"/>
  <c r="DM14" i="2"/>
  <c r="DL14" i="2"/>
  <c r="DM13" i="2"/>
  <c r="DL13" i="2"/>
  <c r="DM12" i="2"/>
  <c r="DL12" i="2"/>
  <c r="DM11" i="2"/>
  <c r="DL11" i="2"/>
  <c r="DM10" i="2"/>
  <c r="DL10" i="2"/>
  <c r="DM9" i="2"/>
  <c r="DL9" i="2"/>
  <c r="DM8" i="2"/>
  <c r="DL8" i="2"/>
  <c r="DM7" i="2"/>
  <c r="DL7" i="2"/>
  <c r="DL6" i="2"/>
  <c r="R109" i="30"/>
  <c r="R110" i="30"/>
  <c r="R111" i="30"/>
  <c r="R112" i="30"/>
  <c r="R113" i="30"/>
  <c r="R114" i="30"/>
  <c r="R115" i="30"/>
  <c r="R116" i="30"/>
  <c r="Q109" i="30"/>
  <c r="Q110" i="30"/>
  <c r="Q111" i="30"/>
  <c r="Q112" i="30"/>
  <c r="Q113" i="30"/>
  <c r="Q114" i="30"/>
  <c r="Q115" i="30"/>
  <c r="Q116" i="30"/>
  <c r="Q117" i="30"/>
  <c r="Q118" i="30"/>
  <c r="C109" i="30"/>
  <c r="C110" i="30"/>
  <c r="C111" i="30"/>
  <c r="C112" i="30"/>
  <c r="C113" i="30"/>
  <c r="C114" i="30"/>
  <c r="C115" i="30"/>
  <c r="C116" i="30"/>
  <c r="C117" i="30"/>
  <c r="C118" i="30"/>
  <c r="B109" i="30"/>
  <c r="B110" i="30"/>
  <c r="B111" i="30"/>
  <c r="B112" i="30"/>
  <c r="B113" i="30"/>
  <c r="B114" i="30"/>
  <c r="B115" i="30"/>
  <c r="B116" i="30"/>
  <c r="B117" i="30"/>
  <c r="B118" i="30"/>
  <c r="B108" i="30"/>
  <c r="M15" i="30"/>
  <c r="N15" i="30"/>
  <c r="M16" i="30"/>
  <c r="N16" i="30"/>
  <c r="M17" i="30"/>
  <c r="N17" i="30"/>
  <c r="M18" i="30"/>
  <c r="N18" i="30"/>
  <c r="M19" i="30"/>
  <c r="N19" i="30"/>
  <c r="M20" i="30"/>
  <c r="N20" i="30"/>
  <c r="M21" i="30"/>
  <c r="N21" i="30"/>
  <c r="M22" i="30"/>
  <c r="N22" i="30"/>
  <c r="M23" i="30"/>
  <c r="N23" i="30"/>
  <c r="M24" i="30"/>
  <c r="N24" i="30"/>
  <c r="M25" i="30"/>
  <c r="N25" i="30"/>
  <c r="M26" i="30"/>
  <c r="N26" i="30"/>
  <c r="M27" i="30"/>
  <c r="N27" i="30"/>
  <c r="M28" i="30"/>
  <c r="N28" i="30"/>
  <c r="C12" i="30"/>
  <c r="D12" i="30"/>
  <c r="C13" i="30"/>
  <c r="D13" i="30"/>
  <c r="C14" i="30"/>
  <c r="D14" i="30"/>
  <c r="C15" i="30"/>
  <c r="D15" i="30"/>
  <c r="C16" i="30"/>
  <c r="D16" i="30"/>
  <c r="C17" i="30"/>
  <c r="D17" i="30"/>
  <c r="C18" i="30"/>
  <c r="D18" i="30"/>
  <c r="C19" i="30"/>
  <c r="D19" i="30"/>
  <c r="C20" i="30"/>
  <c r="D20" i="30"/>
  <c r="C21" i="30"/>
  <c r="D21" i="30"/>
  <c r="C22" i="30"/>
  <c r="D22" i="30"/>
  <c r="C23" i="30"/>
  <c r="D23" i="30"/>
  <c r="C24" i="30"/>
  <c r="D24" i="30"/>
  <c r="C25" i="30"/>
  <c r="D25" i="30"/>
  <c r="C26" i="30"/>
  <c r="D26" i="30"/>
  <c r="C27" i="30"/>
  <c r="D27" i="30"/>
  <c r="C28" i="30"/>
  <c r="D28" i="30"/>
  <c r="M7" i="30"/>
  <c r="N7" i="30"/>
  <c r="M8" i="30"/>
  <c r="N8" i="30"/>
  <c r="M9" i="30"/>
  <c r="N9" i="30"/>
  <c r="M10" i="30"/>
  <c r="N10" i="30"/>
  <c r="M11" i="30"/>
  <c r="N11" i="30"/>
  <c r="M12" i="30"/>
  <c r="N12" i="30"/>
  <c r="M13" i="30"/>
  <c r="N13" i="30"/>
  <c r="M14" i="30"/>
  <c r="N14" i="30"/>
  <c r="N6" i="30"/>
  <c r="M6" i="30"/>
  <c r="C7" i="30"/>
  <c r="D7" i="30"/>
  <c r="C8" i="30"/>
  <c r="D8" i="30"/>
  <c r="C9" i="30"/>
  <c r="D9" i="30"/>
  <c r="C10" i="30"/>
  <c r="D10" i="30"/>
  <c r="C11" i="30"/>
  <c r="D11" i="30"/>
  <c r="D6" i="30"/>
  <c r="C6" i="30"/>
  <c r="M46" i="30"/>
  <c r="N46" i="30"/>
  <c r="C43" i="30"/>
  <c r="D43" i="30"/>
  <c r="C44" i="30"/>
  <c r="D44" i="30"/>
  <c r="C45" i="30"/>
  <c r="D45" i="30"/>
  <c r="C46" i="30"/>
  <c r="G47" i="30" s="1"/>
  <c r="D46" i="30"/>
  <c r="H47" i="30" s="1"/>
  <c r="C47" i="30"/>
  <c r="G48" i="30" s="1"/>
  <c r="D47" i="30"/>
  <c r="H48" i="30" s="1"/>
  <c r="C48" i="30"/>
  <c r="G49" i="30" s="1"/>
  <c r="D48" i="30"/>
  <c r="H49" i="30" s="1"/>
  <c r="R47" i="30" l="1"/>
  <c r="M41" i="30"/>
  <c r="R42" i="30" s="1"/>
  <c r="N41" i="30"/>
  <c r="Q42" i="30" s="1"/>
  <c r="M42" i="30"/>
  <c r="R43" i="30" s="1"/>
  <c r="N42" i="30"/>
  <c r="Q43" i="30" s="1"/>
  <c r="M43" i="30"/>
  <c r="R44" i="30" s="1"/>
  <c r="N43" i="30"/>
  <c r="Q44" i="30" s="1"/>
  <c r="M44" i="30"/>
  <c r="R45" i="30" s="1"/>
  <c r="N44" i="30"/>
  <c r="Q45" i="30" s="1"/>
  <c r="M45" i="30"/>
  <c r="R46" i="30" s="1"/>
  <c r="N45" i="30"/>
  <c r="Q46" i="30" s="1"/>
  <c r="Q47" i="30"/>
  <c r="C42" i="30"/>
  <c r="G43" i="30" s="1"/>
  <c r="D42" i="30"/>
  <c r="H43" i="30" s="1"/>
  <c r="G44" i="30"/>
  <c r="H44" i="30"/>
  <c r="G45" i="30"/>
  <c r="H45" i="30"/>
  <c r="G46" i="30"/>
  <c r="H46" i="30"/>
  <c r="M37" i="30"/>
  <c r="R38" i="30" s="1"/>
  <c r="N37" i="30"/>
  <c r="Q38" i="30" s="1"/>
  <c r="M38" i="30"/>
  <c r="R39" i="30" s="1"/>
  <c r="N38" i="30"/>
  <c r="Q39" i="30" s="1"/>
  <c r="M39" i="30"/>
  <c r="R40" i="30" s="1"/>
  <c r="N39" i="30"/>
  <c r="Q40" i="30" s="1"/>
  <c r="M40" i="30"/>
  <c r="R41" i="30" s="1"/>
  <c r="N40" i="30"/>
  <c r="Q41" i="30" s="1"/>
  <c r="D41" i="30" l="1"/>
  <c r="H42" i="30" s="1"/>
  <c r="C41" i="30"/>
  <c r="G42" i="30" s="1"/>
  <c r="D40" i="30"/>
  <c r="H41" i="30" s="1"/>
  <c r="C40" i="30"/>
  <c r="G41" i="30" s="1"/>
  <c r="C39" i="30"/>
  <c r="G40" i="30" s="1"/>
  <c r="D39" i="30"/>
  <c r="H40" i="30" s="1"/>
  <c r="D38" i="30"/>
  <c r="H39" i="30" s="1"/>
  <c r="C38" i="30"/>
  <c r="G39" i="30" s="1"/>
  <c r="M31" i="30"/>
  <c r="R32" i="30" s="1"/>
  <c r="N31" i="30"/>
  <c r="Q32" i="30" s="1"/>
  <c r="M32" i="30"/>
  <c r="R33" i="30" s="1"/>
  <c r="N32" i="30"/>
  <c r="Q33" i="30" s="1"/>
  <c r="M33" i="30"/>
  <c r="R34" i="30" s="1"/>
  <c r="N33" i="30"/>
  <c r="Q34" i="30" s="1"/>
  <c r="M34" i="30"/>
  <c r="R35" i="30" s="1"/>
  <c r="N34" i="30"/>
  <c r="Q35" i="30" s="1"/>
  <c r="M35" i="30"/>
  <c r="R36" i="30" s="1"/>
  <c r="N35" i="30"/>
  <c r="Q36" i="30" s="1"/>
  <c r="M36" i="30"/>
  <c r="R37" i="30" s="1"/>
  <c r="N36" i="30"/>
  <c r="Q37" i="30" s="1"/>
  <c r="C33" i="30"/>
  <c r="G34" i="30" s="1"/>
  <c r="D33" i="30"/>
  <c r="H34" i="30" s="1"/>
  <c r="C34" i="30"/>
  <c r="G35" i="30" s="1"/>
  <c r="D34" i="30"/>
  <c r="H35" i="30" s="1"/>
  <c r="C35" i="30"/>
  <c r="G36" i="30" s="1"/>
  <c r="D35" i="30"/>
  <c r="H36" i="30" s="1"/>
  <c r="C36" i="30"/>
  <c r="G37" i="30" s="1"/>
  <c r="D36" i="30"/>
  <c r="H37" i="30" s="1"/>
  <c r="C37" i="30"/>
  <c r="G38" i="30" s="1"/>
  <c r="D37" i="30"/>
  <c r="H38" i="30" s="1"/>
  <c r="C32" i="30" l="1"/>
  <c r="G33" i="30" s="1"/>
  <c r="D32" i="30"/>
  <c r="H33" i="30" s="1"/>
  <c r="CK7" i="4" l="1"/>
  <c r="BC8" i="4" l="1"/>
  <c r="C31" i="30"/>
  <c r="G32" i="30" s="1"/>
  <c r="D31" i="30"/>
  <c r="H32" i="30" s="1"/>
  <c r="R29" i="30" l="1"/>
  <c r="Q29" i="30"/>
  <c r="M29" i="30"/>
  <c r="R30" i="30" s="1"/>
  <c r="N29" i="30"/>
  <c r="Q30" i="30" s="1"/>
  <c r="M30" i="30"/>
  <c r="R31" i="30" s="1"/>
  <c r="N30" i="30"/>
  <c r="Q31" i="30" s="1"/>
  <c r="G29" i="30"/>
  <c r="H29" i="30"/>
  <c r="C29" i="30"/>
  <c r="G30" i="30" s="1"/>
  <c r="D29" i="30"/>
  <c r="H30" i="30" s="1"/>
  <c r="C30" i="30"/>
  <c r="G31" i="30" s="1"/>
  <c r="D30" i="30"/>
  <c r="H31" i="30" s="1"/>
  <c r="BB8" i="4"/>
  <c r="BB9" i="4"/>
  <c r="BB7" i="4"/>
  <c r="BC9" i="4"/>
  <c r="BC7" i="4"/>
  <c r="I118" i="30"/>
  <c r="D118" i="30"/>
  <c r="BD8" i="4" l="1"/>
  <c r="AZ137" i="23"/>
  <c r="BA137" i="23"/>
  <c r="BB137" i="23"/>
  <c r="BC137" i="23"/>
  <c r="BD137" i="23"/>
  <c r="BE137" i="23"/>
  <c r="BF137" i="23"/>
  <c r="BG137" i="23"/>
  <c r="BH137" i="23"/>
  <c r="AT37" i="14" l="1"/>
  <c r="K5" i="35" l="1"/>
  <c r="K9" i="35"/>
  <c r="BH176" i="23"/>
  <c r="K8" i="35" s="1"/>
  <c r="BH175" i="23"/>
  <c r="K3" i="35" s="1"/>
  <c r="K7" i="35" l="1"/>
  <c r="K4" i="35"/>
  <c r="F63" i="34" l="1"/>
  <c r="A62" i="34"/>
  <c r="F62" i="34" s="1"/>
  <c r="E61" i="34"/>
  <c r="D61" i="34"/>
  <c r="C61" i="34"/>
  <c r="B61" i="34"/>
  <c r="I117" i="30" l="1"/>
  <c r="O42" i="14" l="1"/>
  <c r="P42" i="14"/>
  <c r="Q42" i="14"/>
  <c r="R42" i="14"/>
  <c r="S42" i="14"/>
  <c r="T42" i="14"/>
  <c r="U42" i="14"/>
  <c r="V42" i="14"/>
  <c r="W42" i="14"/>
  <c r="X42" i="14"/>
  <c r="Y42" i="14"/>
  <c r="Z42" i="14"/>
  <c r="AA42" i="14"/>
  <c r="AB42" i="14"/>
  <c r="AC42" i="14"/>
  <c r="AD42" i="14"/>
  <c r="AE42" i="14"/>
  <c r="AF42" i="14"/>
  <c r="AG42" i="14"/>
  <c r="AL42" i="14"/>
  <c r="N43" i="14"/>
  <c r="AT40" i="14" l="1"/>
  <c r="AT107" i="14"/>
  <c r="AT108" i="14"/>
  <c r="AT110" i="14"/>
  <c r="AT111" i="14"/>
  <c r="AT112" i="14"/>
  <c r="AT113" i="14"/>
  <c r="AT114" i="14"/>
  <c r="CK8" i="4" l="1"/>
  <c r="CL8" i="4"/>
  <c r="CK9" i="4"/>
  <c r="CL9" i="4"/>
  <c r="CL7" i="4"/>
  <c r="BH58" i="10" l="1"/>
  <c r="BH57" i="10"/>
  <c r="AG106" i="14" l="1"/>
  <c r="AG107" i="14" s="1"/>
  <c r="AG104" i="14"/>
  <c r="AG63" i="14"/>
  <c r="AG57" i="14"/>
  <c r="AG48" i="14"/>
  <c r="AG44" i="14"/>
  <c r="AG41" i="14"/>
  <c r="AG90" i="14" s="1"/>
  <c r="AG43" i="14" l="1"/>
  <c r="N42" i="14"/>
  <c r="V106" i="14" l="1"/>
  <c r="W106" i="14"/>
  <c r="X106" i="14"/>
  <c r="J7" i="35" l="1"/>
  <c r="J8" i="35"/>
  <c r="J9" i="35"/>
  <c r="I3" i="35" l="1"/>
  <c r="J3" i="35"/>
  <c r="I4" i="35"/>
  <c r="J4" i="35"/>
  <c r="I5" i="35"/>
  <c r="J5" i="35"/>
  <c r="I7" i="35"/>
  <c r="I8" i="35"/>
  <c r="I9" i="35"/>
  <c r="AK3" i="4" l="1"/>
  <c r="BN8" i="4" l="1"/>
  <c r="AF15" i="4"/>
  <c r="Q108" i="30"/>
  <c r="BC189" i="23" l="1"/>
  <c r="BD189" i="23"/>
  <c r="BE189" i="23"/>
  <c r="BF189" i="23"/>
  <c r="BG189" i="23"/>
  <c r="BC190" i="23"/>
  <c r="BD190" i="23"/>
  <c r="BE190" i="23"/>
  <c r="BF190" i="23"/>
  <c r="BG190" i="23"/>
  <c r="BF186" i="23"/>
  <c r="O60" i="34" s="1"/>
  <c r="BM186" i="23"/>
  <c r="BN186" i="23"/>
  <c r="BO186" i="23"/>
  <c r="BP186" i="23"/>
  <c r="BQ186" i="23"/>
  <c r="BR186" i="23"/>
  <c r="BS186" i="23"/>
  <c r="BT186" i="23"/>
  <c r="BU186" i="23"/>
  <c r="BV186" i="23"/>
  <c r="BF187" i="23"/>
  <c r="BM187" i="23"/>
  <c r="BN187" i="23"/>
  <c r="BO187" i="23"/>
  <c r="BP187" i="23"/>
  <c r="BQ187" i="23"/>
  <c r="BR187" i="23"/>
  <c r="BS187" i="23"/>
  <c r="BT187" i="23"/>
  <c r="BU187" i="23"/>
  <c r="BV187" i="23"/>
  <c r="E60" i="34"/>
  <c r="D60" i="34"/>
  <c r="C60" i="34"/>
  <c r="B60" i="34"/>
  <c r="R142" i="20"/>
  <c r="F142" i="20"/>
  <c r="J141" i="20"/>
  <c r="J151" i="20" s="1"/>
  <c r="N140" i="20"/>
  <c r="F139" i="20"/>
  <c r="F149" i="20" s="1"/>
  <c r="V138" i="20"/>
  <c r="V148" i="20" s="1"/>
  <c r="J138" i="20"/>
  <c r="Z137" i="20"/>
  <c r="N137" i="20"/>
  <c r="N147" i="20" s="1"/>
  <c r="R136" i="20"/>
  <c r="F136" i="20"/>
  <c r="F146" i="20" s="1"/>
  <c r="V135" i="20"/>
  <c r="V145" i="20" s="1"/>
  <c r="J135" i="20"/>
  <c r="Z134" i="20"/>
  <c r="Z144" i="20" s="1"/>
  <c r="N134" i="20"/>
  <c r="N144" i="20" s="1"/>
  <c r="Z133" i="20"/>
  <c r="R133" i="20"/>
  <c r="F133" i="20"/>
  <c r="F143" i="20" s="1"/>
  <c r="X142" i="20"/>
  <c r="X152" i="20" s="1"/>
  <c r="W142" i="20"/>
  <c r="V142" i="20"/>
  <c r="V152" i="20" s="1"/>
  <c r="U142" i="20"/>
  <c r="L142" i="20"/>
  <c r="L152" i="20" s="1"/>
  <c r="J142" i="20"/>
  <c r="J152" i="20" s="1"/>
  <c r="I142" i="20"/>
  <c r="Z141" i="20"/>
  <c r="Z151" i="20" s="1"/>
  <c r="Y141" i="20"/>
  <c r="O141" i="20"/>
  <c r="N141" i="20"/>
  <c r="N151" i="20" s="1"/>
  <c r="M141" i="20"/>
  <c r="D141" i="20"/>
  <c r="C141" i="20"/>
  <c r="Z140" i="20"/>
  <c r="T140" i="20"/>
  <c r="T150" i="20" s="1"/>
  <c r="S140" i="20"/>
  <c r="R140" i="20"/>
  <c r="R150" i="20" s="1"/>
  <c r="Q140" i="20"/>
  <c r="H140" i="20"/>
  <c r="G140" i="20"/>
  <c r="F140" i="20"/>
  <c r="F150" i="20" s="1"/>
  <c r="E140" i="20"/>
  <c r="X139" i="20"/>
  <c r="W139" i="20"/>
  <c r="V139" i="20"/>
  <c r="V149" i="20" s="1"/>
  <c r="U139" i="20"/>
  <c r="R139" i="20"/>
  <c r="R149" i="20" s="1"/>
  <c r="L139" i="20"/>
  <c r="K139" i="20"/>
  <c r="J139" i="20"/>
  <c r="J149" i="20" s="1"/>
  <c r="I139" i="20"/>
  <c r="Z138" i="20"/>
  <c r="Z148" i="20" s="1"/>
  <c r="P138" i="20"/>
  <c r="O138" i="20"/>
  <c r="N138" i="20"/>
  <c r="N148" i="20" s="1"/>
  <c r="M138" i="20"/>
  <c r="D138" i="20"/>
  <c r="C138" i="20"/>
  <c r="T137" i="20"/>
  <c r="S137" i="20"/>
  <c r="R137" i="20"/>
  <c r="R147" i="20" s="1"/>
  <c r="Q137" i="20"/>
  <c r="H137" i="20"/>
  <c r="H147" i="20" s="1"/>
  <c r="G137" i="20"/>
  <c r="F137" i="20"/>
  <c r="F147" i="20" s="1"/>
  <c r="E137" i="20"/>
  <c r="X136" i="20"/>
  <c r="W136" i="20"/>
  <c r="V136" i="20"/>
  <c r="V146" i="20" s="1"/>
  <c r="L136" i="20"/>
  <c r="K136" i="20"/>
  <c r="J136" i="20"/>
  <c r="J146" i="20" s="1"/>
  <c r="I136" i="20"/>
  <c r="Z135" i="20"/>
  <c r="Z145" i="20" s="1"/>
  <c r="Y135" i="20"/>
  <c r="P135" i="20"/>
  <c r="P145" i="20" s="1"/>
  <c r="O135" i="20"/>
  <c r="M135" i="20"/>
  <c r="D135" i="20"/>
  <c r="C135" i="20"/>
  <c r="T134" i="20"/>
  <c r="S134" i="20"/>
  <c r="R134" i="20"/>
  <c r="R144" i="20" s="1"/>
  <c r="Q134" i="20"/>
  <c r="H134" i="20"/>
  <c r="G134" i="20"/>
  <c r="F134" i="20"/>
  <c r="F144" i="20" s="1"/>
  <c r="E134" i="20"/>
  <c r="X133" i="20"/>
  <c r="W133" i="20"/>
  <c r="V133" i="20"/>
  <c r="V143" i="20" s="1"/>
  <c r="U133" i="20"/>
  <c r="J133" i="20"/>
  <c r="J143" i="20" s="1"/>
  <c r="I133" i="20"/>
  <c r="A155" i="20"/>
  <c r="D133" i="20"/>
  <c r="H133" i="20"/>
  <c r="K133" i="20"/>
  <c r="L133" i="20"/>
  <c r="L143" i="20" s="1"/>
  <c r="M133" i="20"/>
  <c r="N133" i="20"/>
  <c r="P133" i="20"/>
  <c r="T133" i="20"/>
  <c r="Y133" i="20"/>
  <c r="Y143" i="20" s="1"/>
  <c r="D134" i="20"/>
  <c r="I134" i="20"/>
  <c r="J134" i="20"/>
  <c r="K134" i="20"/>
  <c r="L134" i="20"/>
  <c r="L144" i="20" s="1"/>
  <c r="P134" i="20"/>
  <c r="U134" i="20"/>
  <c r="V134" i="20"/>
  <c r="W134" i="20"/>
  <c r="X134" i="20"/>
  <c r="E135" i="20"/>
  <c r="F135" i="20"/>
  <c r="H135" i="20"/>
  <c r="L135" i="20"/>
  <c r="N135" i="20"/>
  <c r="N145" i="20" s="1"/>
  <c r="Q135" i="20"/>
  <c r="R135" i="20"/>
  <c r="T135" i="20"/>
  <c r="X135" i="20"/>
  <c r="D136" i="20"/>
  <c r="H136" i="20"/>
  <c r="M136" i="20"/>
  <c r="M146" i="20" s="1"/>
  <c r="N136" i="20"/>
  <c r="P136" i="20"/>
  <c r="T136" i="20"/>
  <c r="U136" i="20"/>
  <c r="U146" i="20" s="1"/>
  <c r="Y136" i="20"/>
  <c r="Y146" i="20" s="1"/>
  <c r="Z136" i="20"/>
  <c r="D137" i="20"/>
  <c r="I137" i="20"/>
  <c r="J137" i="20"/>
  <c r="K137" i="20"/>
  <c r="K147" i="20" s="1"/>
  <c r="L137" i="20"/>
  <c r="P137" i="20"/>
  <c r="U137" i="20"/>
  <c r="U147" i="20" s="1"/>
  <c r="V137" i="20"/>
  <c r="W137" i="20"/>
  <c r="X137" i="20"/>
  <c r="Y137" i="20"/>
  <c r="E138" i="20"/>
  <c r="F138" i="20"/>
  <c r="H138" i="20"/>
  <c r="L138" i="20"/>
  <c r="Q138" i="20"/>
  <c r="R138" i="20"/>
  <c r="T138" i="20"/>
  <c r="X138" i="20"/>
  <c r="Y138" i="20"/>
  <c r="Y148" i="20" s="1"/>
  <c r="D139" i="20"/>
  <c r="H139" i="20"/>
  <c r="M139" i="20"/>
  <c r="M149" i="20" s="1"/>
  <c r="N139" i="20"/>
  <c r="P139" i="20"/>
  <c r="T139" i="20"/>
  <c r="Y139" i="20"/>
  <c r="Y149" i="20" s="1"/>
  <c r="Z139" i="20"/>
  <c r="D140" i="20"/>
  <c r="I140" i="20"/>
  <c r="J140" i="20"/>
  <c r="K140" i="20"/>
  <c r="K150" i="20" s="1"/>
  <c r="L140" i="20"/>
  <c r="P140" i="20"/>
  <c r="U140" i="20"/>
  <c r="V140" i="20"/>
  <c r="W140" i="20"/>
  <c r="W150" i="20" s="1"/>
  <c r="X140" i="20"/>
  <c r="E141" i="20"/>
  <c r="F141" i="20"/>
  <c r="H141" i="20"/>
  <c r="L141" i="20"/>
  <c r="L151" i="20" s="1"/>
  <c r="P141" i="20"/>
  <c r="P151" i="20" s="1"/>
  <c r="Q141" i="20"/>
  <c r="R141" i="20"/>
  <c r="T141" i="20"/>
  <c r="U141" i="20"/>
  <c r="X141" i="20"/>
  <c r="X151" i="20" s="1"/>
  <c r="D142" i="20"/>
  <c r="H142" i="20"/>
  <c r="H152" i="20" s="1"/>
  <c r="K142" i="20"/>
  <c r="K152" i="20" s="1"/>
  <c r="M142" i="20"/>
  <c r="M152" i="20" s="1"/>
  <c r="N142" i="20"/>
  <c r="P142" i="20"/>
  <c r="T142" i="20"/>
  <c r="T152" i="20" s="1"/>
  <c r="Y142" i="20"/>
  <c r="Z142" i="20"/>
  <c r="F61" i="34"/>
  <c r="BG191" i="23" l="1"/>
  <c r="BF191" i="23"/>
  <c r="BE191" i="23"/>
  <c r="V141" i="20"/>
  <c r="V151" i="20" s="1"/>
  <c r="K144" i="20"/>
  <c r="M143" i="20"/>
  <c r="Z150" i="20"/>
  <c r="S144" i="20"/>
  <c r="O145" i="20"/>
  <c r="O153" i="20" s="1"/>
  <c r="K146" i="20"/>
  <c r="W146" i="20"/>
  <c r="S147" i="20"/>
  <c r="C148" i="20"/>
  <c r="O148" i="20"/>
  <c r="K149" i="20"/>
  <c r="G150" i="20"/>
  <c r="S150" i="20"/>
  <c r="C151" i="20"/>
  <c r="O151" i="20"/>
  <c r="W152" i="20"/>
  <c r="K138" i="20"/>
  <c r="K148" i="20" s="1"/>
  <c r="K141" i="20"/>
  <c r="K151" i="20" s="1"/>
  <c r="W141" i="20"/>
  <c r="W151" i="20" s="1"/>
  <c r="E148" i="20"/>
  <c r="I144" i="20"/>
  <c r="K143" i="20"/>
  <c r="E151" i="20"/>
  <c r="E145" i="20"/>
  <c r="E153" i="20" s="1"/>
  <c r="Z153" i="20"/>
  <c r="I150" i="20"/>
  <c r="I147" i="20"/>
  <c r="W147" i="20"/>
  <c r="W144" i="20"/>
  <c r="U144" i="20"/>
  <c r="Y152" i="20"/>
  <c r="U150" i="20"/>
  <c r="Q148" i="20"/>
  <c r="Q145" i="20"/>
  <c r="Q151" i="20"/>
  <c r="D143" i="20"/>
  <c r="P143" i="20"/>
  <c r="P154" i="20" s="1"/>
  <c r="H145" i="20"/>
  <c r="D146" i="20"/>
  <c r="V154" i="20"/>
  <c r="R152" i="20"/>
  <c r="R143" i="20"/>
  <c r="N150" i="20"/>
  <c r="J148" i="20"/>
  <c r="J145" i="20"/>
  <c r="J154" i="20" s="1"/>
  <c r="R146" i="20"/>
  <c r="Z147" i="20"/>
  <c r="F152" i="20"/>
  <c r="P144" i="20"/>
  <c r="Y147" i="20"/>
  <c r="G144" i="20"/>
  <c r="C145" i="20"/>
  <c r="C153" i="20" s="1"/>
  <c r="G147" i="20"/>
  <c r="X143" i="20"/>
  <c r="H144" i="20"/>
  <c r="D145" i="20"/>
  <c r="D153" i="20" s="1"/>
  <c r="L146" i="20"/>
  <c r="X146" i="20"/>
  <c r="T147" i="20"/>
  <c r="P148" i="20"/>
  <c r="L149" i="20"/>
  <c r="X149" i="20"/>
  <c r="D151" i="20"/>
  <c r="U151" i="20"/>
  <c r="N143" i="20"/>
  <c r="N154" i="20" s="1"/>
  <c r="Z143" i="20"/>
  <c r="Z154" i="20" s="1"/>
  <c r="J144" i="20"/>
  <c r="V144" i="20"/>
  <c r="F145" i="20"/>
  <c r="F154" i="20" s="1"/>
  <c r="N146" i="20"/>
  <c r="Z146" i="20"/>
  <c r="V147" i="20"/>
  <c r="F148" i="20"/>
  <c r="R148" i="20"/>
  <c r="N149" i="20"/>
  <c r="Z149" i="20"/>
  <c r="J150" i="20"/>
  <c r="V150" i="20"/>
  <c r="F151" i="20"/>
  <c r="R151" i="20"/>
  <c r="N152" i="20"/>
  <c r="Z152" i="20"/>
  <c r="G133" i="20"/>
  <c r="G143" i="20" s="1"/>
  <c r="S133" i="20"/>
  <c r="S143" i="20" s="1"/>
  <c r="C134" i="20"/>
  <c r="C144" i="20" s="1"/>
  <c r="O134" i="20"/>
  <c r="O144" i="20" s="1"/>
  <c r="K135" i="20"/>
  <c r="K145" i="20" s="1"/>
  <c r="W135" i="20"/>
  <c r="W145" i="20" s="1"/>
  <c r="W153" i="20" s="1"/>
  <c r="G136" i="20"/>
  <c r="G146" i="20" s="1"/>
  <c r="S136" i="20"/>
  <c r="S146" i="20" s="1"/>
  <c r="C137" i="20"/>
  <c r="C147" i="20" s="1"/>
  <c r="O137" i="20"/>
  <c r="O147" i="20" s="1"/>
  <c r="W138" i="20"/>
  <c r="W148" i="20" s="1"/>
  <c r="G139" i="20"/>
  <c r="G149" i="20" s="1"/>
  <c r="S139" i="20"/>
  <c r="S149" i="20" s="1"/>
  <c r="C140" i="20"/>
  <c r="C150" i="20" s="1"/>
  <c r="O140" i="20"/>
  <c r="O150" i="20" s="1"/>
  <c r="G142" i="20"/>
  <c r="G152" i="20" s="1"/>
  <c r="S142" i="20"/>
  <c r="S152" i="20" s="1"/>
  <c r="C133" i="20"/>
  <c r="C143" i="20" s="1"/>
  <c r="C154" i="20" s="1"/>
  <c r="O133" i="20"/>
  <c r="O143" i="20" s="1"/>
  <c r="O154" i="20" s="1"/>
  <c r="G135" i="20"/>
  <c r="G145" i="20" s="1"/>
  <c r="G153" i="20" s="1"/>
  <c r="S135" i="20"/>
  <c r="S145" i="20" s="1"/>
  <c r="C136" i="20"/>
  <c r="C146" i="20" s="1"/>
  <c r="O136" i="20"/>
  <c r="O146" i="20" s="1"/>
  <c r="G138" i="20"/>
  <c r="G148" i="20" s="1"/>
  <c r="S138" i="20"/>
  <c r="S148" i="20" s="1"/>
  <c r="C139" i="20"/>
  <c r="C149" i="20" s="1"/>
  <c r="O139" i="20"/>
  <c r="O149" i="20" s="1"/>
  <c r="G141" i="20"/>
  <c r="G151" i="20" s="1"/>
  <c r="S141" i="20"/>
  <c r="S151" i="20" s="1"/>
  <c r="C142" i="20"/>
  <c r="C152" i="20" s="1"/>
  <c r="O142" i="20"/>
  <c r="O152" i="20" s="1"/>
  <c r="X144" i="20"/>
  <c r="T145" i="20"/>
  <c r="T153" i="20" s="1"/>
  <c r="P146" i="20"/>
  <c r="L147" i="20"/>
  <c r="X147" i="20"/>
  <c r="H148" i="20"/>
  <c r="T148" i="20"/>
  <c r="D149" i="20"/>
  <c r="L150" i="20"/>
  <c r="X150" i="20"/>
  <c r="H151" i="20"/>
  <c r="T151" i="20"/>
  <c r="D152" i="20"/>
  <c r="P152" i="20"/>
  <c r="I143" i="20"/>
  <c r="U143" i="20"/>
  <c r="E144" i="20"/>
  <c r="Q144" i="20"/>
  <c r="M145" i="20"/>
  <c r="M153" i="20" s="1"/>
  <c r="Y145" i="20"/>
  <c r="Y154" i="20" s="1"/>
  <c r="I146" i="20"/>
  <c r="E147" i="20"/>
  <c r="Q147" i="20"/>
  <c r="M148" i="20"/>
  <c r="I149" i="20"/>
  <c r="U149" i="20"/>
  <c r="E150" i="20"/>
  <c r="Q150" i="20"/>
  <c r="M151" i="20"/>
  <c r="Y151" i="20"/>
  <c r="I152" i="20"/>
  <c r="U152" i="20"/>
  <c r="E133" i="20"/>
  <c r="E143" i="20" s="1"/>
  <c r="Q133" i="20"/>
  <c r="Q143" i="20" s="1"/>
  <c r="M134" i="20"/>
  <c r="M144" i="20" s="1"/>
  <c r="Y134" i="20"/>
  <c r="Y144" i="20" s="1"/>
  <c r="I135" i="20"/>
  <c r="I145" i="20" s="1"/>
  <c r="I153" i="20" s="1"/>
  <c r="U135" i="20"/>
  <c r="U145" i="20" s="1"/>
  <c r="U153" i="20" s="1"/>
  <c r="E136" i="20"/>
  <c r="E146" i="20" s="1"/>
  <c r="Q136" i="20"/>
  <c r="Q146" i="20" s="1"/>
  <c r="M137" i="20"/>
  <c r="M147" i="20" s="1"/>
  <c r="I138" i="20"/>
  <c r="I148" i="20" s="1"/>
  <c r="U138" i="20"/>
  <c r="U148" i="20" s="1"/>
  <c r="E139" i="20"/>
  <c r="E149" i="20" s="1"/>
  <c r="Q139" i="20"/>
  <c r="Q149" i="20" s="1"/>
  <c r="M140" i="20"/>
  <c r="M150" i="20" s="1"/>
  <c r="Y140" i="20"/>
  <c r="Y150" i="20" s="1"/>
  <c r="I141" i="20"/>
  <c r="I151" i="20" s="1"/>
  <c r="E142" i="20"/>
  <c r="E152" i="20" s="1"/>
  <c r="Q142" i="20"/>
  <c r="Q152" i="20" s="1"/>
  <c r="J147" i="20"/>
  <c r="R145" i="20"/>
  <c r="R153" i="20" s="1"/>
  <c r="P149" i="20"/>
  <c r="W143" i="20"/>
  <c r="H143" i="20"/>
  <c r="T143" i="20"/>
  <c r="D144" i="20"/>
  <c r="L145" i="20"/>
  <c r="L154" i="20" s="1"/>
  <c r="X145" i="20"/>
  <c r="X154" i="20" s="1"/>
  <c r="H146" i="20"/>
  <c r="T146" i="20"/>
  <c r="D147" i="20"/>
  <c r="P147" i="20"/>
  <c r="L148" i="20"/>
  <c r="X148" i="20"/>
  <c r="H149" i="20"/>
  <c r="T149" i="20"/>
  <c r="P150" i="20"/>
  <c r="W149" i="20"/>
  <c r="T144" i="20"/>
  <c r="H150" i="20"/>
  <c r="D148" i="20"/>
  <c r="P153" i="20"/>
  <c r="D150" i="20"/>
  <c r="N153" i="20"/>
  <c r="K153" i="20"/>
  <c r="V153" i="20"/>
  <c r="J153" i="20"/>
  <c r="F153" i="20"/>
  <c r="T154" i="20" l="1"/>
  <c r="I154" i="20"/>
  <c r="Q154" i="20"/>
  <c r="C156" i="20"/>
  <c r="D154" i="20"/>
  <c r="R154" i="20"/>
  <c r="E154" i="20"/>
  <c r="H154" i="20"/>
  <c r="Q153" i="20"/>
  <c r="K154" i="20"/>
  <c r="C157" i="20"/>
  <c r="C158" i="20" s="1"/>
  <c r="W154" i="20"/>
  <c r="S154" i="20"/>
  <c r="H153" i="20"/>
  <c r="U154" i="20"/>
  <c r="Y153" i="20"/>
  <c r="X153" i="20"/>
  <c r="L153" i="20"/>
  <c r="M154" i="20"/>
  <c r="G154" i="20"/>
  <c r="S153" i="20"/>
  <c r="T106" i="14"/>
  <c r="U106" i="14"/>
  <c r="A92" i="30" l="1"/>
  <c r="K92" i="30" l="1"/>
  <c r="BK7" i="4"/>
  <c r="C128" i="21" l="1"/>
  <c r="D128" i="21"/>
  <c r="E128" i="21"/>
  <c r="F128" i="21"/>
  <c r="G128" i="21"/>
  <c r="H128" i="21"/>
  <c r="I128" i="21"/>
  <c r="J128" i="21"/>
  <c r="K128" i="21"/>
  <c r="L128" i="21"/>
  <c r="M128" i="21"/>
  <c r="N128" i="21"/>
  <c r="O128" i="21"/>
  <c r="P128" i="21"/>
  <c r="Q128" i="21"/>
  <c r="R128" i="21"/>
  <c r="S128" i="21"/>
  <c r="T128" i="21"/>
  <c r="U128" i="21"/>
  <c r="V128" i="21"/>
  <c r="W128" i="21"/>
  <c r="X128" i="21"/>
  <c r="Y128" i="21"/>
  <c r="Z128" i="21"/>
  <c r="C129" i="21"/>
  <c r="D129" i="21"/>
  <c r="E129" i="21"/>
  <c r="F129" i="21"/>
  <c r="G129" i="21"/>
  <c r="H129" i="21"/>
  <c r="I129" i="21"/>
  <c r="J129" i="21"/>
  <c r="K129" i="21"/>
  <c r="L129" i="21"/>
  <c r="M129" i="21"/>
  <c r="N129" i="21"/>
  <c r="O129" i="21"/>
  <c r="P129" i="21"/>
  <c r="Q129" i="21"/>
  <c r="R129" i="21"/>
  <c r="S129" i="21"/>
  <c r="T129" i="21"/>
  <c r="U129" i="21"/>
  <c r="V129" i="21"/>
  <c r="W129" i="21"/>
  <c r="X129" i="21"/>
  <c r="Y129" i="21"/>
  <c r="Z129" i="21"/>
  <c r="C130" i="21"/>
  <c r="D130" i="21"/>
  <c r="E130" i="21"/>
  <c r="F130" i="21"/>
  <c r="G130" i="21"/>
  <c r="H130" i="21"/>
  <c r="I130" i="21"/>
  <c r="J130" i="21"/>
  <c r="K130" i="21"/>
  <c r="L130" i="21"/>
  <c r="M130" i="21"/>
  <c r="N130" i="21"/>
  <c r="O130" i="21"/>
  <c r="P130" i="21"/>
  <c r="Q130" i="21"/>
  <c r="R130" i="21"/>
  <c r="S130" i="21"/>
  <c r="T130" i="21"/>
  <c r="U130" i="21"/>
  <c r="V130" i="21"/>
  <c r="W130" i="21"/>
  <c r="X130" i="21"/>
  <c r="Y130" i="21"/>
  <c r="Z130" i="21"/>
  <c r="C131" i="21"/>
  <c r="D131" i="21"/>
  <c r="E131" i="21"/>
  <c r="F131" i="21"/>
  <c r="G131" i="21"/>
  <c r="H131" i="21"/>
  <c r="I131" i="21"/>
  <c r="J131" i="21"/>
  <c r="K131" i="21"/>
  <c r="L131" i="21"/>
  <c r="M131" i="21"/>
  <c r="N131" i="21"/>
  <c r="O131" i="21"/>
  <c r="P131" i="21"/>
  <c r="Q131" i="21"/>
  <c r="R131" i="21"/>
  <c r="S131" i="21"/>
  <c r="T131" i="21"/>
  <c r="U131" i="21"/>
  <c r="V131" i="21"/>
  <c r="W131" i="21"/>
  <c r="X131" i="21"/>
  <c r="Y131" i="21"/>
  <c r="Z131" i="21"/>
  <c r="C132" i="21"/>
  <c r="D132" i="21"/>
  <c r="E132" i="21"/>
  <c r="F132" i="21"/>
  <c r="G132" i="21"/>
  <c r="H132" i="21"/>
  <c r="I132" i="21"/>
  <c r="J132" i="21"/>
  <c r="K132" i="21"/>
  <c r="L132" i="21"/>
  <c r="M132" i="21"/>
  <c r="N132" i="21"/>
  <c r="O132" i="21"/>
  <c r="P132" i="21"/>
  <c r="Q132" i="21"/>
  <c r="R132" i="21"/>
  <c r="S132" i="21"/>
  <c r="T132" i="21"/>
  <c r="U132" i="21"/>
  <c r="V132" i="21"/>
  <c r="W132" i="21"/>
  <c r="X132" i="21"/>
  <c r="Y132" i="21"/>
  <c r="Z132" i="21"/>
  <c r="G15" i="34" l="1"/>
  <c r="G16" i="34"/>
  <c r="G17" i="34"/>
  <c r="G18" i="34"/>
  <c r="G19" i="34"/>
  <c r="G20" i="34"/>
  <c r="G21" i="34"/>
  <c r="G22" i="34"/>
  <c r="G23" i="34"/>
  <c r="G24" i="34"/>
  <c r="G25" i="34"/>
  <c r="G26" i="34"/>
  <c r="G27" i="34"/>
  <c r="G28" i="34"/>
  <c r="G29" i="34"/>
  <c r="G30" i="34"/>
  <c r="G31" i="34"/>
  <c r="G32" i="34"/>
  <c r="G33" i="34"/>
  <c r="G34" i="34"/>
  <c r="G35" i="34"/>
  <c r="G36" i="34"/>
  <c r="G37" i="34"/>
  <c r="G38" i="34"/>
  <c r="G39" i="34"/>
  <c r="G40" i="34"/>
  <c r="G41" i="34"/>
  <c r="G42" i="34"/>
  <c r="G43" i="34"/>
  <c r="G44" i="34"/>
  <c r="G45" i="34"/>
  <c r="G46" i="34"/>
  <c r="G47" i="34"/>
  <c r="G48" i="34"/>
  <c r="G49" i="34"/>
  <c r="G50" i="34"/>
  <c r="G51" i="34"/>
  <c r="G52" i="34"/>
  <c r="G53" i="34"/>
  <c r="G54" i="34"/>
  <c r="G55" i="34"/>
  <c r="G56" i="34"/>
  <c r="G57" i="34"/>
  <c r="G58" i="34"/>
  <c r="G59" i="34"/>
  <c r="F60" i="34"/>
  <c r="E59" i="34"/>
  <c r="D59" i="34"/>
  <c r="C59" i="34"/>
  <c r="B59" i="34"/>
  <c r="A59" i="34"/>
  <c r="BL8" i="4" l="1"/>
  <c r="BL9" i="4"/>
  <c r="BL7" i="4"/>
  <c r="BK8" i="4"/>
  <c r="BM8" i="4" s="1"/>
  <c r="BK9" i="4"/>
  <c r="BE156" i="23" l="1"/>
  <c r="BE157" i="23"/>
  <c r="BT8" i="4" l="1"/>
  <c r="BU8" i="4"/>
  <c r="BT9" i="4"/>
  <c r="BU9" i="4"/>
  <c r="BU7" i="4"/>
  <c r="BT7" i="4"/>
  <c r="BR8" i="4"/>
  <c r="BR9" i="4"/>
  <c r="BR7" i="4"/>
  <c r="BQ7" i="4"/>
  <c r="BQ9" i="4"/>
  <c r="BQ8" i="4"/>
  <c r="BO8" i="4"/>
  <c r="AF18" i="4" s="1"/>
  <c r="BN9" i="4"/>
  <c r="AF16" i="4" s="1"/>
  <c r="BO9" i="4"/>
  <c r="AF19" i="4" s="1"/>
  <c r="BO7" i="4"/>
  <c r="AF14" i="4" s="1"/>
  <c r="BN7" i="4"/>
  <c r="AF17" i="4" s="1"/>
  <c r="D114" i="30"/>
  <c r="I114" i="30"/>
  <c r="BE183" i="23" l="1"/>
  <c r="BE184" i="23"/>
  <c r="K57" i="34"/>
  <c r="L57" i="34"/>
  <c r="M57" i="34"/>
  <c r="N57" i="34"/>
  <c r="K58" i="34"/>
  <c r="L58" i="34"/>
  <c r="M58" i="34"/>
  <c r="N58" i="34"/>
  <c r="H58" i="34"/>
  <c r="I58" i="34"/>
  <c r="F57" i="34"/>
  <c r="H57" i="34"/>
  <c r="I57" i="34"/>
  <c r="BE186" i="23" l="1"/>
  <c r="BE187" i="23"/>
  <c r="BA184" i="23" l="1"/>
  <c r="BB184" i="23"/>
  <c r="BC184" i="23"/>
  <c r="BD184" i="23"/>
  <c r="BC187" i="23" l="1"/>
  <c r="BD187" i="23"/>
  <c r="BD186" i="23"/>
  <c r="O58" i="34" s="1"/>
  <c r="KK8" i="5" l="1"/>
  <c r="KK30" i="5"/>
  <c r="KK28" i="5"/>
  <c r="KK27" i="5"/>
  <c r="KK26" i="5"/>
  <c r="KK25" i="5"/>
  <c r="KK23" i="5"/>
  <c r="KK22" i="5"/>
  <c r="KK21" i="5"/>
  <c r="KK20" i="5"/>
  <c r="KK19" i="5"/>
  <c r="KK18" i="5"/>
  <c r="KK17" i="5"/>
  <c r="KK16" i="5"/>
  <c r="KK15" i="5"/>
  <c r="KK14" i="5"/>
  <c r="KK12" i="5"/>
  <c r="KK11" i="5"/>
  <c r="KK10" i="5"/>
  <c r="KK9" i="5"/>
  <c r="KK7" i="5"/>
  <c r="GR30" i="5"/>
  <c r="GR28" i="5"/>
  <c r="GR27" i="5"/>
  <c r="GR26" i="5"/>
  <c r="GR25" i="5"/>
  <c r="GR23" i="5"/>
  <c r="GR22" i="5"/>
  <c r="GR21" i="5"/>
  <c r="GR20" i="5"/>
  <c r="GR19" i="5"/>
  <c r="GR18" i="5"/>
  <c r="GR17" i="5"/>
  <c r="GR16" i="5"/>
  <c r="GR15" i="5"/>
  <c r="GR14" i="5"/>
  <c r="GR12" i="5"/>
  <c r="GR11" i="5"/>
  <c r="GR10" i="5"/>
  <c r="GR9" i="5"/>
  <c r="GR8" i="5"/>
  <c r="GR7" i="5"/>
  <c r="CI30" i="5"/>
  <c r="CI28" i="5"/>
  <c r="CI27" i="5"/>
  <c r="CI26" i="5"/>
  <c r="CI25" i="5"/>
  <c r="CI23" i="5"/>
  <c r="CI22" i="5"/>
  <c r="CI21" i="5"/>
  <c r="CI20" i="5"/>
  <c r="CI19" i="5"/>
  <c r="CI18" i="5"/>
  <c r="CI17" i="5"/>
  <c r="CI16" i="5"/>
  <c r="CI15" i="5"/>
  <c r="CI14" i="5"/>
  <c r="CI12" i="5"/>
  <c r="CI11" i="5"/>
  <c r="CI10" i="5"/>
  <c r="CI9" i="5"/>
  <c r="CI8" i="5"/>
  <c r="CI7" i="5"/>
  <c r="CI6" i="5"/>
  <c r="CJ26" i="5" l="1"/>
  <c r="CK26" i="5"/>
  <c r="CJ23" i="5"/>
  <c r="CK23" i="5"/>
  <c r="CJ10" i="5"/>
  <c r="CK10" i="5"/>
  <c r="CK25" i="5"/>
  <c r="CJ25" i="5"/>
  <c r="CJ12" i="5"/>
  <c r="CK12" i="5"/>
  <c r="CJ14" i="5"/>
  <c r="CK14" i="5"/>
  <c r="CJ16" i="5"/>
  <c r="CK16" i="5"/>
  <c r="CJ28" i="5"/>
  <c r="CK28" i="5"/>
  <c r="CJ11" i="5"/>
  <c r="CK11" i="5"/>
  <c r="CJ30" i="5"/>
  <c r="CK30" i="5"/>
  <c r="CK6" i="5"/>
  <c r="CJ6" i="5"/>
  <c r="CJ20" i="5"/>
  <c r="CK20" i="5"/>
  <c r="CJ27" i="5"/>
  <c r="CK27" i="5"/>
  <c r="CJ15" i="5"/>
  <c r="CK15" i="5"/>
  <c r="CJ7" i="5"/>
  <c r="CK7" i="5"/>
  <c r="CJ8" i="5"/>
  <c r="CK8" i="5"/>
  <c r="CJ21" i="5"/>
  <c r="CK21" i="5"/>
  <c r="CJ17" i="5"/>
  <c r="CK17" i="5"/>
  <c r="CJ18" i="5"/>
  <c r="CK18" i="5"/>
  <c r="CK19" i="5"/>
  <c r="CJ19" i="5"/>
  <c r="CJ9" i="5"/>
  <c r="CK9" i="5"/>
  <c r="CJ22" i="5"/>
  <c r="CK22" i="5"/>
  <c r="GS27" i="5"/>
  <c r="GT27" i="5"/>
  <c r="GT14" i="5"/>
  <c r="GS14" i="5"/>
  <c r="GS19" i="5"/>
  <c r="GT19" i="5"/>
  <c r="GS16" i="5"/>
  <c r="GT16" i="5"/>
  <c r="GS21" i="5"/>
  <c r="GT21" i="5"/>
  <c r="GS30" i="5"/>
  <c r="GT30" i="5"/>
  <c r="GS20" i="5"/>
  <c r="GT20" i="5"/>
  <c r="GS9" i="5"/>
  <c r="GT9" i="5"/>
  <c r="GS22" i="5"/>
  <c r="GT22" i="5"/>
  <c r="GS28" i="5"/>
  <c r="GT28" i="5"/>
  <c r="GS17" i="5"/>
  <c r="GT17" i="5"/>
  <c r="GS8" i="5"/>
  <c r="GT8" i="5"/>
  <c r="GS10" i="5"/>
  <c r="GT10" i="5"/>
  <c r="GS23" i="5"/>
  <c r="GT23" i="5"/>
  <c r="GS15" i="5"/>
  <c r="GT15" i="5"/>
  <c r="GS18" i="5"/>
  <c r="GT18" i="5"/>
  <c r="GS7" i="5"/>
  <c r="GT7" i="5"/>
  <c r="GS11" i="5"/>
  <c r="GT11" i="5"/>
  <c r="GS25" i="5"/>
  <c r="GT25" i="5"/>
  <c r="GS12" i="5"/>
  <c r="GT12" i="5"/>
  <c r="GS26" i="5"/>
  <c r="GT26" i="5"/>
  <c r="KL18" i="5"/>
  <c r="KM18" i="5"/>
  <c r="KL19" i="5"/>
  <c r="KM19" i="5"/>
  <c r="KL22" i="5"/>
  <c r="KM22" i="5"/>
  <c r="KL20" i="5"/>
  <c r="KM20" i="5"/>
  <c r="KL23" i="5"/>
  <c r="KM23" i="5"/>
  <c r="KL25" i="5"/>
  <c r="KM25" i="5"/>
  <c r="KM7" i="5"/>
  <c r="KL7" i="5"/>
  <c r="KL10" i="5"/>
  <c r="KM10" i="5"/>
  <c r="KL12" i="5"/>
  <c r="KM12" i="5"/>
  <c r="KL26" i="5"/>
  <c r="KM26" i="5"/>
  <c r="KL21" i="5"/>
  <c r="KM21" i="5"/>
  <c r="KM14" i="5"/>
  <c r="KL14" i="5"/>
  <c r="KL27" i="5"/>
  <c r="KM27" i="5"/>
  <c r="KL9" i="5"/>
  <c r="KM9" i="5"/>
  <c r="KL15" i="5"/>
  <c r="KM15" i="5"/>
  <c r="KM28" i="5"/>
  <c r="KL28" i="5"/>
  <c r="KL16" i="5"/>
  <c r="KM16" i="5"/>
  <c r="KL30" i="5"/>
  <c r="KM30" i="5"/>
  <c r="KL11" i="5"/>
  <c r="KM11" i="5"/>
  <c r="KL17" i="5"/>
  <c r="KM17" i="5"/>
  <c r="KL8" i="5"/>
  <c r="KM8" i="5"/>
  <c r="GR6" i="5"/>
  <c r="C77" i="5"/>
  <c r="L92" i="30"/>
  <c r="I77" i="5"/>
  <c r="D77" i="5"/>
  <c r="KK6" i="5"/>
  <c r="H77" i="5"/>
  <c r="I119" i="30"/>
  <c r="M91" i="30" l="1"/>
  <c r="R92" i="30" s="1"/>
  <c r="N91" i="30"/>
  <c r="Q92" i="30" s="1"/>
  <c r="Q98" i="30"/>
  <c r="R98" i="30"/>
  <c r="GT6" i="5"/>
  <c r="GS6" i="5"/>
  <c r="KM6" i="5"/>
  <c r="KL6" i="5"/>
  <c r="O9" i="31"/>
  <c r="P9" i="31"/>
  <c r="H96" i="30"/>
  <c r="P10" i="31"/>
  <c r="O10" i="31"/>
  <c r="E8" i="31"/>
  <c r="E9" i="31"/>
  <c r="G96" i="30"/>
  <c r="I83" i="5"/>
  <c r="I80" i="5"/>
  <c r="C80" i="5"/>
  <c r="C83" i="5"/>
  <c r="H83" i="5"/>
  <c r="H80" i="5"/>
  <c r="D80" i="5"/>
  <c r="D83" i="5"/>
  <c r="G77" i="5"/>
  <c r="B77" i="5"/>
  <c r="L77" i="5"/>
  <c r="M77" i="5" s="1"/>
  <c r="X91" i="5"/>
  <c r="D119" i="30"/>
  <c r="AF32" i="24"/>
  <c r="AF34" i="24" s="1"/>
  <c r="AE32" i="24"/>
  <c r="AE35" i="24" s="1"/>
  <c r="B83" i="5" l="1"/>
  <c r="B80" i="5"/>
  <c r="G83" i="5"/>
  <c r="G80" i="5"/>
  <c r="AF36" i="24"/>
  <c r="AF35" i="24"/>
  <c r="AE34" i="24"/>
  <c r="AE36" i="24"/>
  <c r="C64" i="22"/>
  <c r="BM129" i="23"/>
  <c r="L1" i="11"/>
  <c r="BO6" i="2" l="1"/>
  <c r="BU6" i="2" l="1"/>
  <c r="BT6" i="2"/>
  <c r="BR6" i="2"/>
  <c r="BP6" i="2"/>
  <c r="BQ6" i="2"/>
  <c r="BS6" i="2"/>
  <c r="BC191" i="23"/>
  <c r="BD191" i="23"/>
  <c r="AY190" i="23"/>
  <c r="AZ190" i="23"/>
  <c r="BA190" i="23"/>
  <c r="BB190" i="23"/>
  <c r="AX190" i="23"/>
  <c r="AY189" i="23"/>
  <c r="AZ189" i="23"/>
  <c r="BA189" i="23"/>
  <c r="BB189" i="23"/>
  <c r="AX189" i="23"/>
  <c r="AX191" i="23" s="1"/>
  <c r="BB191" i="23" l="1"/>
  <c r="BA191" i="23"/>
  <c r="AY191" i="23"/>
  <c r="AZ191" i="23"/>
  <c r="AD107" i="14"/>
  <c r="BC175" i="23" l="1"/>
  <c r="BC176" i="23"/>
  <c r="BC177" i="23"/>
  <c r="BB187" i="23"/>
  <c r="BA187" i="23"/>
  <c r="BD176" i="23"/>
  <c r="BD175" i="23"/>
  <c r="BD177" i="23"/>
  <c r="G5" i="35" l="1"/>
  <c r="H5" i="35"/>
  <c r="G9" i="35"/>
  <c r="H9" i="35"/>
  <c r="G3" i="35"/>
  <c r="G7" i="35"/>
  <c r="H7" i="35"/>
  <c r="H3" i="35"/>
  <c r="G8" i="35"/>
  <c r="H8" i="35"/>
  <c r="H4" i="35"/>
  <c r="G4" i="35"/>
  <c r="BD183" i="23"/>
  <c r="BC186" i="23" s="1"/>
  <c r="O57" i="34" s="1"/>
  <c r="AB139" i="19"/>
  <c r="AB138" i="19"/>
  <c r="AB133" i="19"/>
  <c r="AB143" i="19" s="1"/>
  <c r="AB142" i="19"/>
  <c r="AB141" i="19"/>
  <c r="AB134" i="19"/>
  <c r="AB136" i="19"/>
  <c r="AB137" i="19"/>
  <c r="AB140" i="19"/>
  <c r="AB135" i="19"/>
  <c r="O106" i="14"/>
  <c r="P106" i="14"/>
  <c r="Q106" i="14"/>
  <c r="R106" i="14"/>
  <c r="S106" i="14"/>
  <c r="AB148" i="19" l="1"/>
  <c r="AB149" i="19"/>
  <c r="AB144" i="19"/>
  <c r="AB146" i="19"/>
  <c r="AB145" i="19"/>
  <c r="AB151" i="19"/>
  <c r="AB147" i="19"/>
  <c r="AB150" i="19"/>
  <c r="AB152" i="19"/>
  <c r="AB154" i="19" l="1"/>
  <c r="AB167" i="19"/>
  <c r="I113" i="30" l="1"/>
  <c r="D113" i="30"/>
  <c r="P92" i="30"/>
  <c r="F58" i="34" l="1"/>
  <c r="AB163" i="19" l="1"/>
  <c r="AB162" i="19"/>
  <c r="BO29" i="3"/>
  <c r="BO28" i="3"/>
  <c r="BO31" i="2"/>
  <c r="BO30" i="2"/>
  <c r="CW29" i="2"/>
  <c r="CX29" i="2"/>
  <c r="BT30" i="2" l="1"/>
  <c r="BP30" i="2"/>
  <c r="BU30" i="2"/>
  <c r="BQ30" i="2"/>
  <c r="BP28" i="3"/>
  <c r="BQ28" i="3"/>
  <c r="BS30" i="2"/>
  <c r="BR30" i="2"/>
  <c r="BQ31" i="2"/>
  <c r="BP31" i="2"/>
  <c r="I112" i="30" l="1"/>
  <c r="L56" i="34" l="1"/>
  <c r="M56" i="34"/>
  <c r="N56" i="34"/>
  <c r="F56" i="34" l="1"/>
  <c r="F17" i="34"/>
  <c r="F15" i="34"/>
  <c r="F16" i="34"/>
  <c r="F18" i="34"/>
  <c r="F19" i="34"/>
  <c r="F20" i="34"/>
  <c r="F21" i="34"/>
  <c r="F22" i="34"/>
  <c r="F23" i="34"/>
  <c r="F24" i="34"/>
  <c r="F25" i="34"/>
  <c r="F26" i="34"/>
  <c r="F27" i="34"/>
  <c r="F28" i="34"/>
  <c r="F29" i="34"/>
  <c r="F30" i="34"/>
  <c r="F31" i="34"/>
  <c r="F32" i="34"/>
  <c r="F33" i="34"/>
  <c r="F34" i="34"/>
  <c r="F35" i="34"/>
  <c r="F36" i="34"/>
  <c r="F37" i="34"/>
  <c r="F38" i="34"/>
  <c r="F39" i="34"/>
  <c r="F40" i="34"/>
  <c r="F41" i="34"/>
  <c r="F42" i="34"/>
  <c r="F43" i="34"/>
  <c r="F44" i="34"/>
  <c r="F45" i="34"/>
  <c r="F46" i="34"/>
  <c r="F47" i="34"/>
  <c r="F48" i="34"/>
  <c r="F49" i="34"/>
  <c r="F50" i="34"/>
  <c r="F51" i="34"/>
  <c r="F52" i="34"/>
  <c r="F53" i="34"/>
  <c r="F54" i="34"/>
  <c r="F55" i="34"/>
  <c r="K56" i="34"/>
  <c r="D2" i="35" l="1"/>
  <c r="E2" i="35"/>
  <c r="B37" i="32"/>
  <c r="AK177" i="23" l="1"/>
  <c r="AL177" i="23"/>
  <c r="AM177" i="23"/>
  <c r="AN177" i="23"/>
  <c r="AO177" i="23"/>
  <c r="AP177" i="23"/>
  <c r="AQ177" i="23"/>
  <c r="AR177" i="23"/>
  <c r="AS177" i="23"/>
  <c r="AT177" i="23"/>
  <c r="AU177" i="23"/>
  <c r="AV177" i="23"/>
  <c r="AW177" i="23"/>
  <c r="AX177" i="23"/>
  <c r="AY177" i="23"/>
  <c r="AZ177" i="23"/>
  <c r="BA177" i="23"/>
  <c r="BB177" i="23"/>
  <c r="F5" i="35" l="1"/>
  <c r="F9" i="35"/>
  <c r="B9" i="35"/>
  <c r="B5" i="35"/>
  <c r="E9" i="35"/>
  <c r="E5" i="35"/>
  <c r="D9" i="35"/>
  <c r="D5" i="35"/>
  <c r="C9" i="35"/>
  <c r="C5" i="35"/>
  <c r="AK172" i="23" l="1"/>
  <c r="AL172" i="23"/>
  <c r="AM172" i="23"/>
  <c r="AN172" i="23"/>
  <c r="AO172" i="23"/>
  <c r="AP172" i="23"/>
  <c r="AQ172" i="23"/>
  <c r="AR172" i="23"/>
  <c r="AS172" i="23"/>
  <c r="AT172" i="23"/>
  <c r="AU172" i="23"/>
  <c r="AV172" i="23"/>
  <c r="AW172" i="23"/>
  <c r="AY172" i="23"/>
  <c r="AZ172" i="23"/>
  <c r="BA172" i="23"/>
  <c r="AK173" i="23"/>
  <c r="AL173" i="23"/>
  <c r="AM173" i="23"/>
  <c r="AN173" i="23"/>
  <c r="AO173" i="23"/>
  <c r="AP173" i="23"/>
  <c r="AQ173" i="23"/>
  <c r="AR173" i="23"/>
  <c r="AS173" i="23"/>
  <c r="AT173" i="23"/>
  <c r="AU173" i="23"/>
  <c r="AV173" i="23"/>
  <c r="AW173" i="23"/>
  <c r="AY173" i="23"/>
  <c r="AZ173" i="23"/>
  <c r="BA173" i="23"/>
  <c r="BB173" i="23"/>
  <c r="BB172" i="23"/>
  <c r="BC183" i="23" s="1"/>
  <c r="BB186" i="23" s="1"/>
  <c r="AA130" i="23"/>
  <c r="AB130" i="23"/>
  <c r="AC130" i="23"/>
  <c r="AD130" i="23"/>
  <c r="AE130" i="23"/>
  <c r="AF130" i="23"/>
  <c r="AG130" i="23"/>
  <c r="AH130" i="23"/>
  <c r="AI130" i="23"/>
  <c r="AJ130" i="23"/>
  <c r="AK130" i="23"/>
  <c r="AL130" i="23"/>
  <c r="AM130" i="23"/>
  <c r="AN130" i="23"/>
  <c r="AO130" i="23"/>
  <c r="AP130" i="23"/>
  <c r="AQ130" i="23"/>
  <c r="AR130" i="23"/>
  <c r="AS130" i="23"/>
  <c r="AT130" i="23"/>
  <c r="AU130" i="23"/>
  <c r="AV130" i="23"/>
  <c r="AW130" i="23"/>
  <c r="AX130" i="23"/>
  <c r="AY130" i="23"/>
  <c r="AZ130" i="23"/>
  <c r="BA130" i="23"/>
  <c r="BB130" i="23"/>
  <c r="BY144" i="23" l="1"/>
  <c r="BX144" i="23"/>
  <c r="BL171" i="23"/>
  <c r="BL170" i="23"/>
  <c r="BL169" i="23"/>
  <c r="AU175" i="23"/>
  <c r="AV175" i="23"/>
  <c r="AW175" i="23"/>
  <c r="AX175" i="23"/>
  <c r="AY175" i="23"/>
  <c r="AZ175" i="23"/>
  <c r="BA175" i="23"/>
  <c r="BB175" i="23"/>
  <c r="AU176" i="23"/>
  <c r="AV176" i="23"/>
  <c r="AW176" i="23"/>
  <c r="AX176" i="23"/>
  <c r="AY176" i="23"/>
  <c r="AZ176" i="23"/>
  <c r="BA176" i="23"/>
  <c r="BB176" i="23"/>
  <c r="BB183" i="23" l="1"/>
  <c r="BA186" i="23" s="1"/>
  <c r="F4" i="35"/>
  <c r="F8" i="35"/>
  <c r="F3" i="35"/>
  <c r="F7" i="35"/>
  <c r="AW183" i="23"/>
  <c r="AX183" i="23"/>
  <c r="AV183" i="23"/>
  <c r="AU183" i="23"/>
  <c r="B3" i="35"/>
  <c r="B7" i="35"/>
  <c r="AY183" i="23"/>
  <c r="E8" i="35"/>
  <c r="E4" i="35"/>
  <c r="D8" i="35"/>
  <c r="D4" i="35"/>
  <c r="C8" i="35"/>
  <c r="C4" i="35"/>
  <c r="B8" i="35"/>
  <c r="B4" i="35"/>
  <c r="E7" i="35"/>
  <c r="E3" i="35"/>
  <c r="O55" i="34"/>
  <c r="D7" i="35"/>
  <c r="D3" i="35"/>
  <c r="BA183" i="23"/>
  <c r="C7" i="35"/>
  <c r="C3" i="35"/>
  <c r="AZ183" i="23"/>
  <c r="AB106" i="14"/>
  <c r="AB104" i="14"/>
  <c r="AB90" i="14"/>
  <c r="AB63" i="14"/>
  <c r="AB57" i="14"/>
  <c r="AB48" i="14"/>
  <c r="AB44" i="14"/>
  <c r="AB41" i="14"/>
  <c r="AB43" i="14" s="1"/>
  <c r="BO26" i="3" l="1"/>
  <c r="BO25" i="3"/>
  <c r="BO24" i="3"/>
  <c r="BO23" i="3"/>
  <c r="BO21" i="3"/>
  <c r="BO20" i="3"/>
  <c r="BO19" i="3"/>
  <c r="BO18" i="3"/>
  <c r="BO17" i="3"/>
  <c r="BO16" i="3"/>
  <c r="BO15" i="3"/>
  <c r="BO14" i="3"/>
  <c r="BO13" i="3"/>
  <c r="BO12" i="3"/>
  <c r="BO20" i="2"/>
  <c r="BO19" i="2"/>
  <c r="BO18" i="2"/>
  <c r="BO17" i="2"/>
  <c r="BO16" i="2"/>
  <c r="BO28" i="2"/>
  <c r="BO27" i="2"/>
  <c r="BO26" i="2"/>
  <c r="BO25" i="2"/>
  <c r="BO23" i="2"/>
  <c r="BO22" i="2"/>
  <c r="BO21" i="2"/>
  <c r="BO15" i="2"/>
  <c r="BO14" i="2"/>
  <c r="BP18" i="3" l="1"/>
  <c r="BQ18" i="3"/>
  <c r="BT26" i="2"/>
  <c r="BP26" i="2"/>
  <c r="BU26" i="2"/>
  <c r="BQ26" i="2"/>
  <c r="BQ20" i="3"/>
  <c r="BP20" i="3"/>
  <c r="BT25" i="2"/>
  <c r="BP25" i="2"/>
  <c r="BU25" i="2"/>
  <c r="BQ25" i="2"/>
  <c r="BP21" i="3"/>
  <c r="BQ21" i="3"/>
  <c r="BP23" i="2"/>
  <c r="BT23" i="2"/>
  <c r="BU23" i="2"/>
  <c r="BQ23" i="2"/>
  <c r="BQ17" i="3"/>
  <c r="BP17" i="3"/>
  <c r="BQ23" i="3"/>
  <c r="BP23" i="3"/>
  <c r="B51" i="3" s="1"/>
  <c r="BP14" i="3"/>
  <c r="BQ14" i="3"/>
  <c r="BP19" i="3"/>
  <c r="BQ19" i="3"/>
  <c r="BP24" i="3"/>
  <c r="BQ24" i="3"/>
  <c r="BP15" i="3"/>
  <c r="BQ15" i="3"/>
  <c r="BT27" i="2"/>
  <c r="BP27" i="2"/>
  <c r="BU27" i="2"/>
  <c r="BQ27" i="2"/>
  <c r="BQ16" i="2"/>
  <c r="BT16" i="2"/>
  <c r="BP16" i="2"/>
  <c r="BU16" i="2"/>
  <c r="BT18" i="2"/>
  <c r="BP18" i="2"/>
  <c r="BU18" i="2"/>
  <c r="BQ18" i="2"/>
  <c r="BT19" i="2"/>
  <c r="BP19" i="2"/>
  <c r="BU19" i="2"/>
  <c r="BQ19" i="2"/>
  <c r="BT21" i="2"/>
  <c r="BP21" i="2"/>
  <c r="BU21" i="2"/>
  <c r="BQ21" i="2"/>
  <c r="BP12" i="3"/>
  <c r="BQ12" i="3"/>
  <c r="BP25" i="3"/>
  <c r="B53" i="3" s="1"/>
  <c r="BQ25" i="3"/>
  <c r="BP16" i="3"/>
  <c r="BQ16" i="3"/>
  <c r="BP28" i="2"/>
  <c r="BQ28" i="2"/>
  <c r="BT28" i="2"/>
  <c r="BU28" i="2"/>
  <c r="BP17" i="2"/>
  <c r="BT17" i="2"/>
  <c r="BU17" i="2"/>
  <c r="BQ17" i="2"/>
  <c r="BT14" i="2"/>
  <c r="BP14" i="2"/>
  <c r="BU14" i="2"/>
  <c r="BQ14" i="2"/>
  <c r="BT15" i="2"/>
  <c r="BP15" i="2"/>
  <c r="BU15" i="2"/>
  <c r="BQ15" i="2"/>
  <c r="BT20" i="2"/>
  <c r="BP20" i="2"/>
  <c r="BU20" i="2"/>
  <c r="BQ20" i="2"/>
  <c r="BQ22" i="2"/>
  <c r="BT22" i="2"/>
  <c r="BU22" i="2"/>
  <c r="BP22" i="2"/>
  <c r="BP13" i="3"/>
  <c r="BQ13" i="3"/>
  <c r="BQ26" i="3"/>
  <c r="BP26" i="3"/>
  <c r="B54" i="3" s="1"/>
  <c r="B52" i="3"/>
  <c r="BS26" i="2"/>
  <c r="BR26" i="2"/>
  <c r="BS23" i="2"/>
  <c r="BR23" i="2"/>
  <c r="BS28" i="2"/>
  <c r="BR28" i="2"/>
  <c r="BS14" i="2"/>
  <c r="BR14" i="2"/>
  <c r="BS20" i="2"/>
  <c r="BR20" i="2"/>
  <c r="BS25" i="2"/>
  <c r="BR25" i="2"/>
  <c r="BS27" i="2"/>
  <c r="BR27" i="2"/>
  <c r="BS16" i="2"/>
  <c r="BR16" i="2"/>
  <c r="BS17" i="2"/>
  <c r="BR17" i="2"/>
  <c r="BS18" i="2"/>
  <c r="BR18" i="2"/>
  <c r="BS19" i="2"/>
  <c r="BR19" i="2"/>
  <c r="BS21" i="2"/>
  <c r="BR21" i="2"/>
  <c r="BR15" i="2"/>
  <c r="BS15" i="2"/>
  <c r="BS22" i="2"/>
  <c r="BR22" i="2"/>
  <c r="B55" i="3"/>
  <c r="B56" i="3"/>
  <c r="AO8" i="4" l="1"/>
  <c r="AC16" i="4"/>
  <c r="AP8" i="4" l="1"/>
  <c r="AQ8" i="4"/>
  <c r="AN18" i="4" s="1"/>
  <c r="AK15" i="4"/>
  <c r="AK18" i="4"/>
  <c r="AN15" i="4" l="1"/>
  <c r="F59" i="34"/>
  <c r="BB155" i="23"/>
  <c r="K53" i="34" l="1"/>
  <c r="K54" i="34"/>
  <c r="K55" i="34"/>
  <c r="N53" i="34"/>
  <c r="N54" i="34"/>
  <c r="N55" i="34"/>
  <c r="M53" i="34"/>
  <c r="M54" i="34"/>
  <c r="M55" i="34"/>
  <c r="L55" i="34"/>
  <c r="L54" i="34"/>
  <c r="L53" i="34"/>
  <c r="L52" i="34"/>
  <c r="M52" i="34"/>
  <c r="I56" i="34"/>
  <c r="H56" i="34"/>
  <c r="I55" i="34"/>
  <c r="I54" i="34"/>
  <c r="H54" i="34"/>
  <c r="I53" i="34"/>
  <c r="I52" i="34"/>
  <c r="I22" i="34"/>
  <c r="I18" i="34"/>
  <c r="H15" i="34"/>
  <c r="N50" i="34" l="1"/>
  <c r="M26" i="34"/>
  <c r="K29" i="34"/>
  <c r="M32" i="34"/>
  <c r="K19" i="34"/>
  <c r="M46" i="34"/>
  <c r="M33" i="34"/>
  <c r="K18" i="34"/>
  <c r="K21" i="34"/>
  <c r="M24" i="34"/>
  <c r="M36" i="34"/>
  <c r="M39" i="34"/>
  <c r="K42" i="34"/>
  <c r="M45" i="34"/>
  <c r="M48" i="34"/>
  <c r="M51" i="34"/>
  <c r="N19" i="34"/>
  <c r="N25" i="34"/>
  <c r="N31" i="34"/>
  <c r="N34" i="34"/>
  <c r="N37" i="34"/>
  <c r="M22" i="34"/>
  <c r="K43" i="34"/>
  <c r="M50" i="34"/>
  <c r="N16" i="34"/>
  <c r="L22" i="34"/>
  <c r="N28" i="34"/>
  <c r="N40" i="34"/>
  <c r="N26" i="34"/>
  <c r="N47" i="34"/>
  <c r="M38" i="34"/>
  <c r="N17" i="34"/>
  <c r="N29" i="34"/>
  <c r="N21" i="34"/>
  <c r="L30" i="34"/>
  <c r="N36" i="34"/>
  <c r="L39" i="34"/>
  <c r="N45" i="34"/>
  <c r="N51" i="34"/>
  <c r="N33" i="34"/>
  <c r="N18" i="34"/>
  <c r="M16" i="34"/>
  <c r="M19" i="34"/>
  <c r="K22" i="34"/>
  <c r="K25" i="34"/>
  <c r="M28" i="34"/>
  <c r="M31" i="34"/>
  <c r="K34" i="34"/>
  <c r="K37" i="34"/>
  <c r="K39" i="34"/>
  <c r="K46" i="34"/>
  <c r="K49" i="34"/>
  <c r="N24" i="34"/>
  <c r="K32" i="34"/>
  <c r="M49" i="34"/>
  <c r="K40" i="34"/>
  <c r="K17" i="34"/>
  <c r="M23" i="34"/>
  <c r="M35" i="34"/>
  <c r="M44" i="34"/>
  <c r="N42" i="34"/>
  <c r="K31" i="34"/>
  <c r="M20" i="34"/>
  <c r="K26" i="34"/>
  <c r="K38" i="34"/>
  <c r="K41" i="34"/>
  <c r="M47" i="34"/>
  <c r="M37" i="34"/>
  <c r="N39" i="34"/>
  <c r="K28" i="34"/>
  <c r="N20" i="34"/>
  <c r="N32" i="34"/>
  <c r="N38" i="34"/>
  <c r="N46" i="34"/>
  <c r="N49" i="34"/>
  <c r="M34" i="34"/>
  <c r="K20" i="34"/>
  <c r="M25" i="34"/>
  <c r="K16" i="34"/>
  <c r="M42" i="34"/>
  <c r="N23" i="34"/>
  <c r="K52" i="34"/>
  <c r="I36" i="34"/>
  <c r="M29" i="34"/>
  <c r="M17" i="34"/>
  <c r="K51" i="34"/>
  <c r="K27" i="34"/>
  <c r="L45" i="34"/>
  <c r="M40" i="34"/>
  <c r="K50" i="34"/>
  <c r="K44" i="34"/>
  <c r="M21" i="34"/>
  <c r="L33" i="34"/>
  <c r="M30" i="34"/>
  <c r="M18" i="34"/>
  <c r="N35" i="34"/>
  <c r="M41" i="34"/>
  <c r="N22" i="34"/>
  <c r="M27" i="34"/>
  <c r="N44" i="34"/>
  <c r="L31" i="34"/>
  <c r="N43" i="34"/>
  <c r="K48" i="34"/>
  <c r="K36" i="34"/>
  <c r="K24" i="34"/>
  <c r="N30" i="34"/>
  <c r="K47" i="34"/>
  <c r="K35" i="34"/>
  <c r="K23" i="34"/>
  <c r="N41" i="34"/>
  <c r="I26" i="34"/>
  <c r="N52" i="34"/>
  <c r="K45" i="34"/>
  <c r="K33" i="34"/>
  <c r="N27" i="34"/>
  <c r="L44" i="34"/>
  <c r="L47" i="34"/>
  <c r="K30" i="34"/>
  <c r="I24" i="34"/>
  <c r="H24" i="34"/>
  <c r="M43" i="34"/>
  <c r="N48" i="34"/>
  <c r="L51" i="34"/>
  <c r="I48" i="34"/>
  <c r="L42" i="34"/>
  <c r="I30" i="34"/>
  <c r="L38" i="34"/>
  <c r="L35" i="34"/>
  <c r="I45" i="34"/>
  <c r="I33" i="34"/>
  <c r="I21" i="34"/>
  <c r="L48" i="34"/>
  <c r="L36" i="34"/>
  <c r="H16" i="34"/>
  <c r="L25" i="34"/>
  <c r="I51" i="34"/>
  <c r="I25" i="34"/>
  <c r="I19" i="34"/>
  <c r="L26" i="34"/>
  <c r="I16" i="34"/>
  <c r="L19" i="34"/>
  <c r="L28" i="34"/>
  <c r="I42" i="34"/>
  <c r="I20" i="34"/>
  <c r="H21" i="34"/>
  <c r="H18" i="34"/>
  <c r="L27" i="34"/>
  <c r="H29" i="34"/>
  <c r="H32" i="34"/>
  <c r="H35" i="34"/>
  <c r="H38" i="34"/>
  <c r="H41" i="34"/>
  <c r="H44" i="34"/>
  <c r="H47" i="34"/>
  <c r="H50" i="34"/>
  <c r="L24" i="34"/>
  <c r="H26" i="34"/>
  <c r="L21" i="34"/>
  <c r="H23" i="34"/>
  <c r="I29" i="34"/>
  <c r="I32" i="34"/>
  <c r="I35" i="34"/>
  <c r="I38" i="34"/>
  <c r="I41" i="34"/>
  <c r="I44" i="34"/>
  <c r="I47" i="34"/>
  <c r="I50" i="34"/>
  <c r="L18" i="34"/>
  <c r="H20" i="34"/>
  <c r="H17" i="34"/>
  <c r="I23" i="34"/>
  <c r="H28" i="34"/>
  <c r="L29" i="34"/>
  <c r="H31" i="34"/>
  <c r="L32" i="34"/>
  <c r="H34" i="34"/>
  <c r="H37" i="34"/>
  <c r="H40" i="34"/>
  <c r="L41" i="34"/>
  <c r="H43" i="34"/>
  <c r="H46" i="34"/>
  <c r="H49" i="34"/>
  <c r="L50" i="34"/>
  <c r="H25" i="34"/>
  <c r="I17" i="34"/>
  <c r="H22" i="34"/>
  <c r="L23" i="34"/>
  <c r="I28" i="34"/>
  <c r="I31" i="34"/>
  <c r="I34" i="34"/>
  <c r="I37" i="34"/>
  <c r="I40" i="34"/>
  <c r="I43" i="34"/>
  <c r="I46" i="34"/>
  <c r="I49" i="34"/>
  <c r="I39" i="34"/>
  <c r="H19" i="34"/>
  <c r="L20" i="34"/>
  <c r="L17" i="34"/>
  <c r="H30" i="34"/>
  <c r="H33" i="34"/>
  <c r="L34" i="34"/>
  <c r="H36" i="34"/>
  <c r="L37" i="34"/>
  <c r="H39" i="34"/>
  <c r="L40" i="34"/>
  <c r="L43" i="34"/>
  <c r="H45" i="34"/>
  <c r="L46" i="34"/>
  <c r="H48" i="34"/>
  <c r="L49" i="34"/>
  <c r="H51" i="34"/>
  <c r="H27" i="34"/>
  <c r="I27" i="34"/>
  <c r="L16" i="34"/>
  <c r="H53" i="34"/>
  <c r="I15" i="34"/>
  <c r="H52" i="34"/>
  <c r="H55" i="34"/>
  <c r="H42" i="34"/>
  <c r="P7" i="31" l="1"/>
  <c r="O7" i="31"/>
  <c r="C8" i="21" l="1"/>
  <c r="D8" i="21"/>
  <c r="E8" i="21"/>
  <c r="F8" i="21"/>
  <c r="G8" i="21"/>
  <c r="H8" i="21"/>
  <c r="I8" i="21"/>
  <c r="J8" i="21"/>
  <c r="K8" i="21"/>
  <c r="L8" i="21"/>
  <c r="M8" i="21"/>
  <c r="N8" i="21"/>
  <c r="O8" i="21"/>
  <c r="P8" i="21"/>
  <c r="Q8" i="21"/>
  <c r="R8" i="21"/>
  <c r="S8" i="21"/>
  <c r="T8" i="21"/>
  <c r="U8" i="21"/>
  <c r="V8" i="21"/>
  <c r="W8" i="21"/>
  <c r="X8" i="21"/>
  <c r="Y8" i="21"/>
  <c r="Z8" i="21"/>
  <c r="C9" i="21"/>
  <c r="D9" i="21"/>
  <c r="E9" i="21"/>
  <c r="F9" i="21"/>
  <c r="G9" i="21"/>
  <c r="H9" i="21"/>
  <c r="I9" i="21"/>
  <c r="J9" i="21"/>
  <c r="K9" i="21"/>
  <c r="L9" i="21"/>
  <c r="M9" i="21"/>
  <c r="N9" i="21"/>
  <c r="O9" i="21"/>
  <c r="P9" i="21"/>
  <c r="Q9" i="21"/>
  <c r="R9" i="21"/>
  <c r="S9" i="21"/>
  <c r="T9" i="21"/>
  <c r="U9" i="21"/>
  <c r="V9" i="21"/>
  <c r="W9" i="21"/>
  <c r="X9" i="21"/>
  <c r="Y9" i="21"/>
  <c r="Z9" i="21"/>
  <c r="C10" i="21"/>
  <c r="D10" i="21"/>
  <c r="E10" i="21"/>
  <c r="F10" i="21"/>
  <c r="G10" i="21"/>
  <c r="H10" i="21"/>
  <c r="I10" i="21"/>
  <c r="J10" i="21"/>
  <c r="K10" i="21"/>
  <c r="L10" i="21"/>
  <c r="M10" i="21"/>
  <c r="N10" i="21"/>
  <c r="O10" i="21"/>
  <c r="P10" i="21"/>
  <c r="Q10" i="21"/>
  <c r="R10" i="21"/>
  <c r="S10" i="21"/>
  <c r="T10" i="21"/>
  <c r="U10" i="21"/>
  <c r="V10" i="21"/>
  <c r="W10" i="21"/>
  <c r="X10" i="21"/>
  <c r="Y10" i="21"/>
  <c r="Z10" i="21"/>
  <c r="C11" i="21"/>
  <c r="D11" i="21"/>
  <c r="E11" i="21"/>
  <c r="F11" i="21"/>
  <c r="G11" i="21"/>
  <c r="H11" i="21"/>
  <c r="I11" i="21"/>
  <c r="J11" i="21"/>
  <c r="K11" i="21"/>
  <c r="L11" i="21"/>
  <c r="M11" i="21"/>
  <c r="N11" i="21"/>
  <c r="O11" i="21"/>
  <c r="P11" i="21"/>
  <c r="Q11" i="21"/>
  <c r="R11" i="21"/>
  <c r="S11" i="21"/>
  <c r="T11" i="21"/>
  <c r="U11" i="21"/>
  <c r="V11" i="21"/>
  <c r="W11" i="21"/>
  <c r="X11" i="21"/>
  <c r="Y11" i="21"/>
  <c r="Z11" i="21"/>
  <c r="C12" i="21"/>
  <c r="D12" i="21"/>
  <c r="E12" i="21"/>
  <c r="F12" i="21"/>
  <c r="G12" i="21"/>
  <c r="H12" i="21"/>
  <c r="I12" i="21"/>
  <c r="J12" i="21"/>
  <c r="K12" i="21"/>
  <c r="L12" i="21"/>
  <c r="M12" i="21"/>
  <c r="N12" i="21"/>
  <c r="O12" i="21"/>
  <c r="P12" i="21"/>
  <c r="Q12" i="21"/>
  <c r="R12" i="21"/>
  <c r="S12" i="21"/>
  <c r="T12" i="21"/>
  <c r="U12" i="21"/>
  <c r="V12" i="21"/>
  <c r="W12" i="21"/>
  <c r="X12" i="21"/>
  <c r="Y12" i="21"/>
  <c r="Z12" i="21"/>
  <c r="C13" i="21"/>
  <c r="D13" i="21"/>
  <c r="E13" i="21"/>
  <c r="F13" i="21"/>
  <c r="G13" i="21"/>
  <c r="H13" i="21"/>
  <c r="I13" i="21"/>
  <c r="J13" i="21"/>
  <c r="K13" i="21"/>
  <c r="L13" i="21"/>
  <c r="M13" i="21"/>
  <c r="N13" i="21"/>
  <c r="O13" i="21"/>
  <c r="P13" i="21"/>
  <c r="Q13" i="21"/>
  <c r="R13" i="21"/>
  <c r="S13" i="21"/>
  <c r="T13" i="21"/>
  <c r="U13" i="21"/>
  <c r="V13" i="21"/>
  <c r="W13" i="21"/>
  <c r="X13" i="21"/>
  <c r="Y13" i="21"/>
  <c r="Z13" i="21"/>
  <c r="C14" i="21"/>
  <c r="D14" i="21"/>
  <c r="E14" i="21"/>
  <c r="F14" i="21"/>
  <c r="G14" i="21"/>
  <c r="H14" i="21"/>
  <c r="I14" i="21"/>
  <c r="J14" i="21"/>
  <c r="K14" i="21"/>
  <c r="L14" i="21"/>
  <c r="M14" i="21"/>
  <c r="N14" i="21"/>
  <c r="O14" i="21"/>
  <c r="P14" i="21"/>
  <c r="Q14" i="21"/>
  <c r="R14" i="21"/>
  <c r="S14" i="21"/>
  <c r="T14" i="21"/>
  <c r="U14" i="21"/>
  <c r="V14" i="21"/>
  <c r="W14" i="21"/>
  <c r="X14" i="21"/>
  <c r="Y14" i="21"/>
  <c r="Z14" i="21"/>
  <c r="C15" i="21"/>
  <c r="D15" i="21"/>
  <c r="E15" i="21"/>
  <c r="F15" i="21"/>
  <c r="G15" i="21"/>
  <c r="H15" i="21"/>
  <c r="I15" i="21"/>
  <c r="J15" i="21"/>
  <c r="K15" i="21"/>
  <c r="L15" i="21"/>
  <c r="M15" i="21"/>
  <c r="N15" i="21"/>
  <c r="O15" i="21"/>
  <c r="P15" i="21"/>
  <c r="Q15" i="21"/>
  <c r="R15" i="21"/>
  <c r="S15" i="21"/>
  <c r="T15" i="21"/>
  <c r="U15" i="21"/>
  <c r="V15" i="21"/>
  <c r="W15" i="21"/>
  <c r="X15" i="21"/>
  <c r="Y15" i="21"/>
  <c r="Z15" i="21"/>
  <c r="C16" i="21"/>
  <c r="D16" i="21"/>
  <c r="E16" i="21"/>
  <c r="F16" i="21"/>
  <c r="G16" i="21"/>
  <c r="H16" i="21"/>
  <c r="I16" i="21"/>
  <c r="J16" i="21"/>
  <c r="K16" i="21"/>
  <c r="L16" i="21"/>
  <c r="M16" i="21"/>
  <c r="N16" i="21"/>
  <c r="O16" i="21"/>
  <c r="P16" i="21"/>
  <c r="Q16" i="21"/>
  <c r="R16" i="21"/>
  <c r="S16" i="21"/>
  <c r="T16" i="21"/>
  <c r="U16" i="21"/>
  <c r="V16" i="21"/>
  <c r="W16" i="21"/>
  <c r="X16" i="21"/>
  <c r="Y16" i="21"/>
  <c r="Z16" i="21"/>
  <c r="C17" i="21"/>
  <c r="D17" i="21"/>
  <c r="E17" i="21"/>
  <c r="F17" i="21"/>
  <c r="G17" i="21"/>
  <c r="H17" i="21"/>
  <c r="I17" i="21"/>
  <c r="J17" i="21"/>
  <c r="K17" i="21"/>
  <c r="L17" i="21"/>
  <c r="M17" i="21"/>
  <c r="N17" i="21"/>
  <c r="O17" i="21"/>
  <c r="P17" i="21"/>
  <c r="Q17" i="21"/>
  <c r="R17" i="21"/>
  <c r="S17" i="21"/>
  <c r="T17" i="21"/>
  <c r="U17" i="21"/>
  <c r="V17" i="21"/>
  <c r="W17" i="21"/>
  <c r="X17" i="21"/>
  <c r="Y17" i="21"/>
  <c r="Z17" i="21"/>
  <c r="C18" i="21"/>
  <c r="D18" i="21"/>
  <c r="E18" i="21"/>
  <c r="F18" i="21"/>
  <c r="G18" i="21"/>
  <c r="H18" i="21"/>
  <c r="I18" i="21"/>
  <c r="J18" i="21"/>
  <c r="K18" i="21"/>
  <c r="L18" i="21"/>
  <c r="M18" i="21"/>
  <c r="N18" i="21"/>
  <c r="O18" i="21"/>
  <c r="P18" i="21"/>
  <c r="Q18" i="21"/>
  <c r="R18" i="21"/>
  <c r="S18" i="21"/>
  <c r="T18" i="21"/>
  <c r="U18" i="21"/>
  <c r="V18" i="21"/>
  <c r="W18" i="21"/>
  <c r="X18" i="21"/>
  <c r="Y18" i="21"/>
  <c r="Z18" i="21"/>
  <c r="C19" i="21"/>
  <c r="D19" i="21"/>
  <c r="E19" i="21"/>
  <c r="F19" i="21"/>
  <c r="G19" i="21"/>
  <c r="H19" i="21"/>
  <c r="I19" i="21"/>
  <c r="J19" i="21"/>
  <c r="K19" i="21"/>
  <c r="L19" i="21"/>
  <c r="M19" i="21"/>
  <c r="N19" i="21"/>
  <c r="O19" i="21"/>
  <c r="P19" i="21"/>
  <c r="Q19" i="21"/>
  <c r="R19" i="21"/>
  <c r="S19" i="21"/>
  <c r="T19" i="21"/>
  <c r="U19" i="21"/>
  <c r="V19" i="21"/>
  <c r="W19" i="21"/>
  <c r="X19" i="21"/>
  <c r="Y19" i="21"/>
  <c r="Z19" i="21"/>
  <c r="C20" i="21"/>
  <c r="D20" i="21"/>
  <c r="E20" i="21"/>
  <c r="F20" i="21"/>
  <c r="G20" i="21"/>
  <c r="H20" i="21"/>
  <c r="I20" i="21"/>
  <c r="J20" i="21"/>
  <c r="K20" i="21"/>
  <c r="L20" i="21"/>
  <c r="M20" i="21"/>
  <c r="N20" i="21"/>
  <c r="O20" i="21"/>
  <c r="P20" i="21"/>
  <c r="Q20" i="21"/>
  <c r="R20" i="21"/>
  <c r="S20" i="21"/>
  <c r="T20" i="21"/>
  <c r="U20" i="21"/>
  <c r="V20" i="21"/>
  <c r="W20" i="21"/>
  <c r="X20" i="21"/>
  <c r="Y20" i="21"/>
  <c r="Z20" i="21"/>
  <c r="C21" i="21"/>
  <c r="D21" i="21"/>
  <c r="E21" i="21"/>
  <c r="F21" i="21"/>
  <c r="G21" i="21"/>
  <c r="H21" i="21"/>
  <c r="I21" i="21"/>
  <c r="J21" i="21"/>
  <c r="K21" i="21"/>
  <c r="L21" i="21"/>
  <c r="M21" i="21"/>
  <c r="N21" i="21"/>
  <c r="O21" i="21"/>
  <c r="P21" i="21"/>
  <c r="Q21" i="21"/>
  <c r="R21" i="21"/>
  <c r="S21" i="21"/>
  <c r="T21" i="21"/>
  <c r="U21" i="21"/>
  <c r="V21" i="21"/>
  <c r="W21" i="21"/>
  <c r="X21" i="21"/>
  <c r="Y21" i="21"/>
  <c r="Z21" i="21"/>
  <c r="C22" i="21"/>
  <c r="D22" i="21"/>
  <c r="E22" i="21"/>
  <c r="F22" i="21"/>
  <c r="G22" i="21"/>
  <c r="H22" i="21"/>
  <c r="I22" i="21"/>
  <c r="J22" i="21"/>
  <c r="K22" i="21"/>
  <c r="L22" i="21"/>
  <c r="M22" i="21"/>
  <c r="N22" i="21"/>
  <c r="O22" i="21"/>
  <c r="P22" i="21"/>
  <c r="Q22" i="21"/>
  <c r="R22" i="21"/>
  <c r="S22" i="21"/>
  <c r="T22" i="21"/>
  <c r="U22" i="21"/>
  <c r="V22" i="21"/>
  <c r="W22" i="21"/>
  <c r="X22" i="21"/>
  <c r="Y22" i="21"/>
  <c r="Z22" i="21"/>
  <c r="C23" i="21"/>
  <c r="D23" i="21"/>
  <c r="E23" i="21"/>
  <c r="F23" i="21"/>
  <c r="G23" i="21"/>
  <c r="H23" i="21"/>
  <c r="I23" i="21"/>
  <c r="J23" i="21"/>
  <c r="K23" i="21"/>
  <c r="L23" i="21"/>
  <c r="M23" i="21"/>
  <c r="N23" i="21"/>
  <c r="O23" i="21"/>
  <c r="P23" i="21"/>
  <c r="Q23" i="21"/>
  <c r="R23" i="21"/>
  <c r="S23" i="21"/>
  <c r="T23" i="21"/>
  <c r="U23" i="21"/>
  <c r="V23" i="21"/>
  <c r="W23" i="21"/>
  <c r="X23" i="21"/>
  <c r="Y23" i="21"/>
  <c r="Z23" i="21"/>
  <c r="C24" i="21"/>
  <c r="D24" i="21"/>
  <c r="E24" i="21"/>
  <c r="F24" i="21"/>
  <c r="G24" i="21"/>
  <c r="H24" i="21"/>
  <c r="I24" i="21"/>
  <c r="J24" i="21"/>
  <c r="K24" i="21"/>
  <c r="L24" i="21"/>
  <c r="M24" i="21"/>
  <c r="N24" i="21"/>
  <c r="O24" i="21"/>
  <c r="P24" i="21"/>
  <c r="Q24" i="21"/>
  <c r="R24" i="21"/>
  <c r="S24" i="21"/>
  <c r="T24" i="21"/>
  <c r="U24" i="21"/>
  <c r="V24" i="21"/>
  <c r="W24" i="21"/>
  <c r="X24" i="21"/>
  <c r="Y24" i="21"/>
  <c r="Z24" i="21"/>
  <c r="C25" i="21"/>
  <c r="D25" i="21"/>
  <c r="E25" i="21"/>
  <c r="F25" i="21"/>
  <c r="G25" i="21"/>
  <c r="H25" i="21"/>
  <c r="I25" i="21"/>
  <c r="J25" i="21"/>
  <c r="K25" i="21"/>
  <c r="L25" i="21"/>
  <c r="M25" i="21"/>
  <c r="N25" i="21"/>
  <c r="O25" i="21"/>
  <c r="P25" i="21"/>
  <c r="Q25" i="21"/>
  <c r="R25" i="21"/>
  <c r="S25" i="21"/>
  <c r="T25" i="21"/>
  <c r="U25" i="21"/>
  <c r="V25" i="21"/>
  <c r="W25" i="21"/>
  <c r="X25" i="21"/>
  <c r="Y25" i="21"/>
  <c r="Z25" i="21"/>
  <c r="C26" i="21"/>
  <c r="D26" i="21"/>
  <c r="E26" i="21"/>
  <c r="F26" i="21"/>
  <c r="G26" i="21"/>
  <c r="H26" i="21"/>
  <c r="I26" i="21"/>
  <c r="J26" i="21"/>
  <c r="K26" i="21"/>
  <c r="L26" i="21"/>
  <c r="M26" i="21"/>
  <c r="N26" i="21"/>
  <c r="O26" i="21"/>
  <c r="P26" i="21"/>
  <c r="Q26" i="21"/>
  <c r="R26" i="21"/>
  <c r="S26" i="21"/>
  <c r="T26" i="21"/>
  <c r="U26" i="21"/>
  <c r="V26" i="21"/>
  <c r="W26" i="21"/>
  <c r="X26" i="21"/>
  <c r="Y26" i="21"/>
  <c r="Z26" i="21"/>
  <c r="C27" i="21"/>
  <c r="D27" i="21"/>
  <c r="E27" i="21"/>
  <c r="F27" i="21"/>
  <c r="G27" i="21"/>
  <c r="H27" i="21"/>
  <c r="I27" i="21"/>
  <c r="J27" i="21"/>
  <c r="K27" i="21"/>
  <c r="L27" i="21"/>
  <c r="M27" i="21"/>
  <c r="N27" i="21"/>
  <c r="O27" i="21"/>
  <c r="P27" i="21"/>
  <c r="Q27" i="21"/>
  <c r="R27" i="21"/>
  <c r="S27" i="21"/>
  <c r="T27" i="21"/>
  <c r="U27" i="21"/>
  <c r="V27" i="21"/>
  <c r="W27" i="21"/>
  <c r="X27" i="21"/>
  <c r="Y27" i="21"/>
  <c r="Z27" i="21"/>
  <c r="C28" i="21"/>
  <c r="D28" i="21"/>
  <c r="E28" i="21"/>
  <c r="F28" i="21"/>
  <c r="G28" i="21"/>
  <c r="H28" i="21"/>
  <c r="I28" i="21"/>
  <c r="J28" i="21"/>
  <c r="K28" i="21"/>
  <c r="L28" i="21"/>
  <c r="M28" i="21"/>
  <c r="N28" i="21"/>
  <c r="O28" i="21"/>
  <c r="P28" i="21"/>
  <c r="Q28" i="21"/>
  <c r="R28" i="21"/>
  <c r="S28" i="21"/>
  <c r="T28" i="21"/>
  <c r="U28" i="21"/>
  <c r="V28" i="21"/>
  <c r="W28" i="21"/>
  <c r="X28" i="21"/>
  <c r="Y28" i="21"/>
  <c r="Z28" i="21"/>
  <c r="C29" i="21"/>
  <c r="D29" i="21"/>
  <c r="E29" i="21"/>
  <c r="F29" i="21"/>
  <c r="G29" i="21"/>
  <c r="H29" i="21"/>
  <c r="I29" i="21"/>
  <c r="J29" i="21"/>
  <c r="K29" i="21"/>
  <c r="L29" i="21"/>
  <c r="M29" i="21"/>
  <c r="N29" i="21"/>
  <c r="O29" i="21"/>
  <c r="P29" i="21"/>
  <c r="Q29" i="21"/>
  <c r="R29" i="21"/>
  <c r="S29" i="21"/>
  <c r="T29" i="21"/>
  <c r="U29" i="21"/>
  <c r="V29" i="21"/>
  <c r="W29" i="21"/>
  <c r="X29" i="21"/>
  <c r="Y29" i="21"/>
  <c r="Z29" i="21"/>
  <c r="C30" i="21"/>
  <c r="D30" i="21"/>
  <c r="E30" i="21"/>
  <c r="F30" i="21"/>
  <c r="G30" i="21"/>
  <c r="H30" i="21"/>
  <c r="I30" i="21"/>
  <c r="J30" i="21"/>
  <c r="K30" i="21"/>
  <c r="L30" i="21"/>
  <c r="M30" i="21"/>
  <c r="N30" i="21"/>
  <c r="O30" i="21"/>
  <c r="P30" i="21"/>
  <c r="Q30" i="21"/>
  <c r="R30" i="21"/>
  <c r="S30" i="21"/>
  <c r="T30" i="21"/>
  <c r="U30" i="21"/>
  <c r="V30" i="21"/>
  <c r="W30" i="21"/>
  <c r="X30" i="21"/>
  <c r="Y30" i="21"/>
  <c r="Z30" i="21"/>
  <c r="C31" i="21"/>
  <c r="D31" i="21"/>
  <c r="E31" i="21"/>
  <c r="F31" i="21"/>
  <c r="G31" i="21"/>
  <c r="H31" i="21"/>
  <c r="I31" i="21"/>
  <c r="J31" i="21"/>
  <c r="K31" i="21"/>
  <c r="L31" i="21"/>
  <c r="M31" i="21"/>
  <c r="N31" i="21"/>
  <c r="O31" i="21"/>
  <c r="P31" i="21"/>
  <c r="Q31" i="21"/>
  <c r="R31" i="21"/>
  <c r="S31" i="21"/>
  <c r="T31" i="21"/>
  <c r="U31" i="21"/>
  <c r="V31" i="21"/>
  <c r="W31" i="21"/>
  <c r="X31" i="21"/>
  <c r="Y31" i="21"/>
  <c r="Z31" i="21"/>
  <c r="C32" i="21"/>
  <c r="D32" i="21"/>
  <c r="E32" i="21"/>
  <c r="F32" i="21"/>
  <c r="G32" i="21"/>
  <c r="H32" i="21"/>
  <c r="I32" i="21"/>
  <c r="J32" i="21"/>
  <c r="K32" i="21"/>
  <c r="L32" i="21"/>
  <c r="M32" i="21"/>
  <c r="N32" i="21"/>
  <c r="O32" i="21"/>
  <c r="P32" i="21"/>
  <c r="Q32" i="21"/>
  <c r="R32" i="21"/>
  <c r="S32" i="21"/>
  <c r="T32" i="21"/>
  <c r="U32" i="21"/>
  <c r="V32" i="21"/>
  <c r="W32" i="21"/>
  <c r="X32" i="21"/>
  <c r="Y32" i="21"/>
  <c r="Z32" i="21"/>
  <c r="C33" i="21"/>
  <c r="D33" i="21"/>
  <c r="E33" i="21"/>
  <c r="F33" i="21"/>
  <c r="G33" i="21"/>
  <c r="H33" i="21"/>
  <c r="I33" i="21"/>
  <c r="J33" i="21"/>
  <c r="K33" i="21"/>
  <c r="L33" i="21"/>
  <c r="M33" i="21"/>
  <c r="N33" i="21"/>
  <c r="O33" i="21"/>
  <c r="P33" i="21"/>
  <c r="Q33" i="21"/>
  <c r="R33" i="21"/>
  <c r="S33" i="21"/>
  <c r="T33" i="21"/>
  <c r="U33" i="21"/>
  <c r="V33" i="21"/>
  <c r="W33" i="21"/>
  <c r="X33" i="21"/>
  <c r="Y33" i="21"/>
  <c r="Z33" i="21"/>
  <c r="C34" i="21"/>
  <c r="D34" i="21"/>
  <c r="E34" i="21"/>
  <c r="F34" i="21"/>
  <c r="G34" i="21"/>
  <c r="H34" i="21"/>
  <c r="I34" i="21"/>
  <c r="J34" i="21"/>
  <c r="K34" i="21"/>
  <c r="L34" i="21"/>
  <c r="M34" i="21"/>
  <c r="N34" i="21"/>
  <c r="O34" i="21"/>
  <c r="P34" i="21"/>
  <c r="Q34" i="21"/>
  <c r="R34" i="21"/>
  <c r="S34" i="21"/>
  <c r="T34" i="21"/>
  <c r="U34" i="21"/>
  <c r="V34" i="21"/>
  <c r="W34" i="21"/>
  <c r="X34" i="21"/>
  <c r="Y34" i="21"/>
  <c r="Z34" i="21"/>
  <c r="C35" i="21"/>
  <c r="D35" i="21"/>
  <c r="E35" i="21"/>
  <c r="F35" i="21"/>
  <c r="G35" i="21"/>
  <c r="H35" i="21"/>
  <c r="I35" i="21"/>
  <c r="J35" i="21"/>
  <c r="K35" i="21"/>
  <c r="L35" i="21"/>
  <c r="M35" i="21"/>
  <c r="N35" i="21"/>
  <c r="O35" i="21"/>
  <c r="P35" i="21"/>
  <c r="Q35" i="21"/>
  <c r="R35" i="21"/>
  <c r="S35" i="21"/>
  <c r="T35" i="21"/>
  <c r="U35" i="21"/>
  <c r="V35" i="21"/>
  <c r="W35" i="21"/>
  <c r="X35" i="21"/>
  <c r="Y35" i="21"/>
  <c r="Z35" i="21"/>
  <c r="C36" i="21"/>
  <c r="D36" i="21"/>
  <c r="E36" i="21"/>
  <c r="F36" i="21"/>
  <c r="G36" i="21"/>
  <c r="H36" i="21"/>
  <c r="I36" i="21"/>
  <c r="J36" i="21"/>
  <c r="K36" i="21"/>
  <c r="L36" i="21"/>
  <c r="M36" i="21"/>
  <c r="N36" i="21"/>
  <c r="O36" i="21"/>
  <c r="P36" i="21"/>
  <c r="Q36" i="21"/>
  <c r="R36" i="21"/>
  <c r="S36" i="21"/>
  <c r="T36" i="21"/>
  <c r="U36" i="21"/>
  <c r="V36" i="21"/>
  <c r="W36" i="21"/>
  <c r="X36" i="21"/>
  <c r="Y36" i="21"/>
  <c r="Z36" i="21"/>
  <c r="C37" i="21"/>
  <c r="D37" i="21"/>
  <c r="E37" i="21"/>
  <c r="F37" i="21"/>
  <c r="G37" i="21"/>
  <c r="H37" i="21"/>
  <c r="I37" i="21"/>
  <c r="J37" i="21"/>
  <c r="K37" i="21"/>
  <c r="L37" i="21"/>
  <c r="M37" i="21"/>
  <c r="N37" i="21"/>
  <c r="O37" i="21"/>
  <c r="P37" i="21"/>
  <c r="Q37" i="21"/>
  <c r="R37" i="21"/>
  <c r="S37" i="21"/>
  <c r="T37" i="21"/>
  <c r="U37" i="21"/>
  <c r="V37" i="21"/>
  <c r="W37" i="21"/>
  <c r="X37" i="21"/>
  <c r="Y37" i="21"/>
  <c r="Z37" i="21"/>
  <c r="C38" i="21"/>
  <c r="D38" i="21"/>
  <c r="E38" i="21"/>
  <c r="F38" i="21"/>
  <c r="G38" i="21"/>
  <c r="H38" i="21"/>
  <c r="I38" i="21"/>
  <c r="J38" i="21"/>
  <c r="K38" i="21"/>
  <c r="L38" i="21"/>
  <c r="M38" i="21"/>
  <c r="N38" i="21"/>
  <c r="O38" i="21"/>
  <c r="P38" i="21"/>
  <c r="Q38" i="21"/>
  <c r="R38" i="21"/>
  <c r="S38" i="21"/>
  <c r="T38" i="21"/>
  <c r="U38" i="21"/>
  <c r="V38" i="21"/>
  <c r="W38" i="21"/>
  <c r="X38" i="21"/>
  <c r="Y38" i="21"/>
  <c r="Z38" i="21"/>
  <c r="C39" i="21"/>
  <c r="D39" i="21"/>
  <c r="E39" i="21"/>
  <c r="F39" i="21"/>
  <c r="G39" i="21"/>
  <c r="H39" i="21"/>
  <c r="I39" i="21"/>
  <c r="J39" i="21"/>
  <c r="K39" i="21"/>
  <c r="L39" i="21"/>
  <c r="M39" i="21"/>
  <c r="N39" i="21"/>
  <c r="O39" i="21"/>
  <c r="P39" i="21"/>
  <c r="Q39" i="21"/>
  <c r="R39" i="21"/>
  <c r="S39" i="21"/>
  <c r="T39" i="21"/>
  <c r="U39" i="21"/>
  <c r="V39" i="21"/>
  <c r="W39" i="21"/>
  <c r="X39" i="21"/>
  <c r="Y39" i="21"/>
  <c r="Z39" i="21"/>
  <c r="C40" i="21"/>
  <c r="D40" i="21"/>
  <c r="E40" i="21"/>
  <c r="F40" i="21"/>
  <c r="G40" i="21"/>
  <c r="H40" i="21"/>
  <c r="I40" i="21"/>
  <c r="J40" i="21"/>
  <c r="K40" i="21"/>
  <c r="L40" i="21"/>
  <c r="M40" i="21"/>
  <c r="N40" i="21"/>
  <c r="O40" i="21"/>
  <c r="P40" i="21"/>
  <c r="Q40" i="21"/>
  <c r="R40" i="21"/>
  <c r="S40" i="21"/>
  <c r="T40" i="21"/>
  <c r="U40" i="21"/>
  <c r="V40" i="21"/>
  <c r="W40" i="21"/>
  <c r="X40" i="21"/>
  <c r="Y40" i="21"/>
  <c r="Z40" i="21"/>
  <c r="C41" i="21"/>
  <c r="D41" i="21"/>
  <c r="E41" i="21"/>
  <c r="F41" i="21"/>
  <c r="G41" i="21"/>
  <c r="H41" i="21"/>
  <c r="I41" i="21"/>
  <c r="J41" i="21"/>
  <c r="K41" i="21"/>
  <c r="L41" i="21"/>
  <c r="M41" i="21"/>
  <c r="N41" i="21"/>
  <c r="O41" i="21"/>
  <c r="P41" i="21"/>
  <c r="Q41" i="21"/>
  <c r="R41" i="21"/>
  <c r="S41" i="21"/>
  <c r="T41" i="21"/>
  <c r="U41" i="21"/>
  <c r="V41" i="21"/>
  <c r="W41" i="21"/>
  <c r="X41" i="21"/>
  <c r="Y41" i="21"/>
  <c r="Z41" i="21"/>
  <c r="C42" i="21"/>
  <c r="D42" i="21"/>
  <c r="E42" i="21"/>
  <c r="F42" i="21"/>
  <c r="G42" i="21"/>
  <c r="H42" i="21"/>
  <c r="I42" i="21"/>
  <c r="J42" i="21"/>
  <c r="K42" i="21"/>
  <c r="L42" i="21"/>
  <c r="M42" i="21"/>
  <c r="N42" i="21"/>
  <c r="O42" i="21"/>
  <c r="P42" i="21"/>
  <c r="Q42" i="21"/>
  <c r="R42" i="21"/>
  <c r="S42" i="21"/>
  <c r="T42" i="21"/>
  <c r="U42" i="21"/>
  <c r="V42" i="21"/>
  <c r="W42" i="21"/>
  <c r="X42" i="21"/>
  <c r="Y42" i="21"/>
  <c r="Z42" i="21"/>
  <c r="C43" i="21"/>
  <c r="D43" i="21"/>
  <c r="E43" i="21"/>
  <c r="F43" i="21"/>
  <c r="G43" i="21"/>
  <c r="H43" i="21"/>
  <c r="I43" i="21"/>
  <c r="J43" i="21"/>
  <c r="K43" i="21"/>
  <c r="L43" i="21"/>
  <c r="M43" i="21"/>
  <c r="N43" i="21"/>
  <c r="O43" i="21"/>
  <c r="P43" i="21"/>
  <c r="Q43" i="21"/>
  <c r="R43" i="21"/>
  <c r="S43" i="21"/>
  <c r="T43" i="21"/>
  <c r="U43" i="21"/>
  <c r="V43" i="21"/>
  <c r="W43" i="21"/>
  <c r="X43" i="21"/>
  <c r="Y43" i="21"/>
  <c r="Z43" i="21"/>
  <c r="C44" i="21"/>
  <c r="D44" i="21"/>
  <c r="E44" i="21"/>
  <c r="F44" i="21"/>
  <c r="G44" i="21"/>
  <c r="H44" i="21"/>
  <c r="I44" i="21"/>
  <c r="J44" i="21"/>
  <c r="K44" i="21"/>
  <c r="L44" i="21"/>
  <c r="M44" i="21"/>
  <c r="N44" i="21"/>
  <c r="O44" i="21"/>
  <c r="P44" i="21"/>
  <c r="Q44" i="21"/>
  <c r="R44" i="21"/>
  <c r="S44" i="21"/>
  <c r="T44" i="21"/>
  <c r="U44" i="21"/>
  <c r="V44" i="21"/>
  <c r="W44" i="21"/>
  <c r="X44" i="21"/>
  <c r="Y44" i="21"/>
  <c r="Z44" i="21"/>
  <c r="C45" i="21"/>
  <c r="D45" i="21"/>
  <c r="E45" i="21"/>
  <c r="F45" i="21"/>
  <c r="G45" i="21"/>
  <c r="H45" i="21"/>
  <c r="I45" i="21"/>
  <c r="J45" i="21"/>
  <c r="K45" i="21"/>
  <c r="L45" i="21"/>
  <c r="M45" i="21"/>
  <c r="N45" i="21"/>
  <c r="O45" i="21"/>
  <c r="P45" i="21"/>
  <c r="Q45" i="21"/>
  <c r="R45" i="21"/>
  <c r="S45" i="21"/>
  <c r="T45" i="21"/>
  <c r="U45" i="21"/>
  <c r="V45" i="21"/>
  <c r="W45" i="21"/>
  <c r="X45" i="21"/>
  <c r="Y45" i="21"/>
  <c r="Z45" i="21"/>
  <c r="C46" i="21"/>
  <c r="D46" i="21"/>
  <c r="E46" i="21"/>
  <c r="F46" i="21"/>
  <c r="G46" i="21"/>
  <c r="H46" i="21"/>
  <c r="I46" i="21"/>
  <c r="J46" i="21"/>
  <c r="K46" i="21"/>
  <c r="L46" i="21"/>
  <c r="M46" i="21"/>
  <c r="N46" i="21"/>
  <c r="O46" i="21"/>
  <c r="P46" i="21"/>
  <c r="Q46" i="21"/>
  <c r="R46" i="21"/>
  <c r="S46" i="21"/>
  <c r="T46" i="21"/>
  <c r="U46" i="21"/>
  <c r="V46" i="21"/>
  <c r="W46" i="21"/>
  <c r="X46" i="21"/>
  <c r="Y46" i="21"/>
  <c r="Z46" i="21"/>
  <c r="C47" i="21"/>
  <c r="D47" i="21"/>
  <c r="E47" i="21"/>
  <c r="F47" i="21"/>
  <c r="G47" i="21"/>
  <c r="H47" i="21"/>
  <c r="I47" i="21"/>
  <c r="J47" i="21"/>
  <c r="K47" i="21"/>
  <c r="L47" i="21"/>
  <c r="M47" i="21"/>
  <c r="N47" i="21"/>
  <c r="O47" i="21"/>
  <c r="P47" i="21"/>
  <c r="Q47" i="21"/>
  <c r="R47" i="21"/>
  <c r="S47" i="21"/>
  <c r="T47" i="21"/>
  <c r="U47" i="21"/>
  <c r="V47" i="21"/>
  <c r="W47" i="21"/>
  <c r="X47" i="21"/>
  <c r="Y47" i="21"/>
  <c r="Z47" i="21"/>
  <c r="C48" i="21"/>
  <c r="D48" i="21"/>
  <c r="E48" i="21"/>
  <c r="F48" i="21"/>
  <c r="G48" i="21"/>
  <c r="H48" i="21"/>
  <c r="I48" i="21"/>
  <c r="J48" i="21"/>
  <c r="K48" i="21"/>
  <c r="L48" i="21"/>
  <c r="M48" i="21"/>
  <c r="N48" i="21"/>
  <c r="O48" i="21"/>
  <c r="P48" i="21"/>
  <c r="Q48" i="21"/>
  <c r="R48" i="21"/>
  <c r="S48" i="21"/>
  <c r="T48" i="21"/>
  <c r="U48" i="21"/>
  <c r="V48" i="21"/>
  <c r="W48" i="21"/>
  <c r="X48" i="21"/>
  <c r="Y48" i="21"/>
  <c r="Z48" i="21"/>
  <c r="C49" i="21"/>
  <c r="D49" i="21"/>
  <c r="E49" i="21"/>
  <c r="F49" i="21"/>
  <c r="G49" i="21"/>
  <c r="H49" i="21"/>
  <c r="I49" i="21"/>
  <c r="J49" i="21"/>
  <c r="K49" i="21"/>
  <c r="L49" i="21"/>
  <c r="M49" i="21"/>
  <c r="N49" i="21"/>
  <c r="O49" i="21"/>
  <c r="P49" i="21"/>
  <c r="Q49" i="21"/>
  <c r="R49" i="21"/>
  <c r="S49" i="21"/>
  <c r="T49" i="21"/>
  <c r="U49" i="21"/>
  <c r="V49" i="21"/>
  <c r="W49" i="21"/>
  <c r="X49" i="21"/>
  <c r="Y49" i="21"/>
  <c r="Z49" i="21"/>
  <c r="C50" i="21"/>
  <c r="D50" i="21"/>
  <c r="E50" i="21"/>
  <c r="F50" i="21"/>
  <c r="G50" i="21"/>
  <c r="H50" i="21"/>
  <c r="I50" i="21"/>
  <c r="J50" i="21"/>
  <c r="K50" i="21"/>
  <c r="L50" i="21"/>
  <c r="M50" i="21"/>
  <c r="N50" i="21"/>
  <c r="O50" i="21"/>
  <c r="P50" i="21"/>
  <c r="Q50" i="21"/>
  <c r="R50" i="21"/>
  <c r="S50" i="21"/>
  <c r="T50" i="21"/>
  <c r="U50" i="21"/>
  <c r="V50" i="21"/>
  <c r="W50" i="21"/>
  <c r="X50" i="21"/>
  <c r="Y50" i="21"/>
  <c r="Z50" i="21"/>
  <c r="C51" i="21"/>
  <c r="D51" i="21"/>
  <c r="E51" i="21"/>
  <c r="F51" i="21"/>
  <c r="G51" i="21"/>
  <c r="H51" i="21"/>
  <c r="I51" i="21"/>
  <c r="J51" i="21"/>
  <c r="K51" i="21"/>
  <c r="L51" i="21"/>
  <c r="M51" i="21"/>
  <c r="N51" i="21"/>
  <c r="O51" i="21"/>
  <c r="P51" i="21"/>
  <c r="Q51" i="21"/>
  <c r="R51" i="21"/>
  <c r="S51" i="21"/>
  <c r="T51" i="21"/>
  <c r="U51" i="21"/>
  <c r="V51" i="21"/>
  <c r="W51" i="21"/>
  <c r="X51" i="21"/>
  <c r="Y51" i="21"/>
  <c r="Z51" i="21"/>
  <c r="C52" i="21"/>
  <c r="D52" i="21"/>
  <c r="E52" i="21"/>
  <c r="F52" i="21"/>
  <c r="G52" i="21"/>
  <c r="H52" i="21"/>
  <c r="I52" i="21"/>
  <c r="J52" i="21"/>
  <c r="K52" i="21"/>
  <c r="L52" i="21"/>
  <c r="M52" i="21"/>
  <c r="N52" i="21"/>
  <c r="O52" i="21"/>
  <c r="P52" i="21"/>
  <c r="Q52" i="21"/>
  <c r="R52" i="21"/>
  <c r="S52" i="21"/>
  <c r="T52" i="21"/>
  <c r="U52" i="21"/>
  <c r="V52" i="21"/>
  <c r="W52" i="21"/>
  <c r="X52" i="21"/>
  <c r="Y52" i="21"/>
  <c r="Z52" i="21"/>
  <c r="C53" i="21"/>
  <c r="D53" i="21"/>
  <c r="E53" i="21"/>
  <c r="F53" i="21"/>
  <c r="G53" i="21"/>
  <c r="H53" i="21"/>
  <c r="I53" i="21"/>
  <c r="J53" i="21"/>
  <c r="K53" i="21"/>
  <c r="L53" i="21"/>
  <c r="M53" i="21"/>
  <c r="N53" i="21"/>
  <c r="O53" i="21"/>
  <c r="P53" i="21"/>
  <c r="Q53" i="21"/>
  <c r="R53" i="21"/>
  <c r="S53" i="21"/>
  <c r="T53" i="21"/>
  <c r="U53" i="21"/>
  <c r="V53" i="21"/>
  <c r="W53" i="21"/>
  <c r="X53" i="21"/>
  <c r="Y53" i="21"/>
  <c r="Z53" i="21"/>
  <c r="C54" i="21"/>
  <c r="D54" i="21"/>
  <c r="E54" i="21"/>
  <c r="F54" i="21"/>
  <c r="G54" i="21"/>
  <c r="H54" i="21"/>
  <c r="I54" i="21"/>
  <c r="J54" i="21"/>
  <c r="K54" i="21"/>
  <c r="L54" i="21"/>
  <c r="M54" i="21"/>
  <c r="N54" i="21"/>
  <c r="O54" i="21"/>
  <c r="P54" i="21"/>
  <c r="Q54" i="21"/>
  <c r="R54" i="21"/>
  <c r="S54" i="21"/>
  <c r="T54" i="21"/>
  <c r="U54" i="21"/>
  <c r="V54" i="21"/>
  <c r="W54" i="21"/>
  <c r="X54" i="21"/>
  <c r="Y54" i="21"/>
  <c r="Z54" i="21"/>
  <c r="C55" i="21"/>
  <c r="D55" i="21"/>
  <c r="E55" i="21"/>
  <c r="F55" i="21"/>
  <c r="G55" i="21"/>
  <c r="H55" i="21"/>
  <c r="I55" i="21"/>
  <c r="J55" i="21"/>
  <c r="K55" i="21"/>
  <c r="L55" i="21"/>
  <c r="M55" i="21"/>
  <c r="N55" i="21"/>
  <c r="O55" i="21"/>
  <c r="P55" i="21"/>
  <c r="Q55" i="21"/>
  <c r="R55" i="21"/>
  <c r="S55" i="21"/>
  <c r="T55" i="21"/>
  <c r="U55" i="21"/>
  <c r="V55" i="21"/>
  <c r="W55" i="21"/>
  <c r="X55" i="21"/>
  <c r="Y55" i="21"/>
  <c r="Z55" i="21"/>
  <c r="C56" i="21"/>
  <c r="D56" i="21"/>
  <c r="E56" i="21"/>
  <c r="F56" i="21"/>
  <c r="G56" i="21"/>
  <c r="H56" i="21"/>
  <c r="I56" i="21"/>
  <c r="J56" i="21"/>
  <c r="K56" i="21"/>
  <c r="L56" i="21"/>
  <c r="M56" i="21"/>
  <c r="N56" i="21"/>
  <c r="O56" i="21"/>
  <c r="P56" i="21"/>
  <c r="Q56" i="21"/>
  <c r="R56" i="21"/>
  <c r="S56" i="21"/>
  <c r="T56" i="21"/>
  <c r="U56" i="21"/>
  <c r="V56" i="21"/>
  <c r="W56" i="21"/>
  <c r="X56" i="21"/>
  <c r="Y56" i="21"/>
  <c r="Z56" i="21"/>
  <c r="C57" i="21"/>
  <c r="D57" i="21"/>
  <c r="E57" i="21"/>
  <c r="F57" i="21"/>
  <c r="G57" i="21"/>
  <c r="H57" i="21"/>
  <c r="I57" i="21"/>
  <c r="J57" i="21"/>
  <c r="K57" i="21"/>
  <c r="L57" i="21"/>
  <c r="M57" i="21"/>
  <c r="N57" i="21"/>
  <c r="O57" i="21"/>
  <c r="P57" i="21"/>
  <c r="Q57" i="21"/>
  <c r="R57" i="21"/>
  <c r="S57" i="21"/>
  <c r="T57" i="21"/>
  <c r="U57" i="21"/>
  <c r="V57" i="21"/>
  <c r="W57" i="21"/>
  <c r="X57" i="21"/>
  <c r="Y57" i="21"/>
  <c r="Z57" i="21"/>
  <c r="C58" i="21"/>
  <c r="D58" i="21"/>
  <c r="E58" i="21"/>
  <c r="F58" i="21"/>
  <c r="G58" i="21"/>
  <c r="H58" i="21"/>
  <c r="I58" i="21"/>
  <c r="J58" i="21"/>
  <c r="K58" i="21"/>
  <c r="L58" i="21"/>
  <c r="M58" i="21"/>
  <c r="N58" i="21"/>
  <c r="O58" i="21"/>
  <c r="P58" i="21"/>
  <c r="Q58" i="21"/>
  <c r="R58" i="21"/>
  <c r="S58" i="21"/>
  <c r="T58" i="21"/>
  <c r="U58" i="21"/>
  <c r="V58" i="21"/>
  <c r="W58" i="21"/>
  <c r="X58" i="21"/>
  <c r="Y58" i="21"/>
  <c r="Z58" i="21"/>
  <c r="C59" i="21"/>
  <c r="D59" i="21"/>
  <c r="E59" i="21"/>
  <c r="F59" i="21"/>
  <c r="G59" i="21"/>
  <c r="H59" i="21"/>
  <c r="I59" i="21"/>
  <c r="J59" i="21"/>
  <c r="K59" i="21"/>
  <c r="L59" i="21"/>
  <c r="M59" i="21"/>
  <c r="N59" i="21"/>
  <c r="O59" i="21"/>
  <c r="P59" i="21"/>
  <c r="Q59" i="21"/>
  <c r="R59" i="21"/>
  <c r="S59" i="21"/>
  <c r="T59" i="21"/>
  <c r="U59" i="21"/>
  <c r="V59" i="21"/>
  <c r="W59" i="21"/>
  <c r="X59" i="21"/>
  <c r="Y59" i="21"/>
  <c r="Z59" i="21"/>
  <c r="C60" i="21"/>
  <c r="D60" i="21"/>
  <c r="E60" i="21"/>
  <c r="F60" i="21"/>
  <c r="G60" i="21"/>
  <c r="H60" i="21"/>
  <c r="I60" i="21"/>
  <c r="J60" i="21"/>
  <c r="K60" i="21"/>
  <c r="L60" i="21"/>
  <c r="M60" i="21"/>
  <c r="N60" i="21"/>
  <c r="O60" i="21"/>
  <c r="P60" i="21"/>
  <c r="Q60" i="21"/>
  <c r="R60" i="21"/>
  <c r="S60" i="21"/>
  <c r="T60" i="21"/>
  <c r="U60" i="21"/>
  <c r="V60" i="21"/>
  <c r="W60" i="21"/>
  <c r="X60" i="21"/>
  <c r="Y60" i="21"/>
  <c r="Z60" i="21"/>
  <c r="C61" i="21"/>
  <c r="D61" i="21"/>
  <c r="E61" i="21"/>
  <c r="F61" i="21"/>
  <c r="G61" i="21"/>
  <c r="H61" i="21"/>
  <c r="I61" i="21"/>
  <c r="J61" i="21"/>
  <c r="K61" i="21"/>
  <c r="L61" i="21"/>
  <c r="M61" i="21"/>
  <c r="N61" i="21"/>
  <c r="O61" i="21"/>
  <c r="P61" i="21"/>
  <c r="Q61" i="21"/>
  <c r="R61" i="21"/>
  <c r="S61" i="21"/>
  <c r="T61" i="21"/>
  <c r="U61" i="21"/>
  <c r="V61" i="21"/>
  <c r="W61" i="21"/>
  <c r="X61" i="21"/>
  <c r="Y61" i="21"/>
  <c r="Z61" i="21"/>
  <c r="C62" i="21"/>
  <c r="D62" i="21"/>
  <c r="E62" i="21"/>
  <c r="F62" i="21"/>
  <c r="G62" i="21"/>
  <c r="H62" i="21"/>
  <c r="I62" i="21"/>
  <c r="J62" i="21"/>
  <c r="K62" i="21"/>
  <c r="L62" i="21"/>
  <c r="M62" i="21"/>
  <c r="N62" i="21"/>
  <c r="O62" i="21"/>
  <c r="P62" i="21"/>
  <c r="Q62" i="21"/>
  <c r="R62" i="21"/>
  <c r="S62" i="21"/>
  <c r="T62" i="21"/>
  <c r="U62" i="21"/>
  <c r="V62" i="21"/>
  <c r="W62" i="21"/>
  <c r="X62" i="21"/>
  <c r="Y62" i="21"/>
  <c r="Z62" i="21"/>
  <c r="C63" i="21"/>
  <c r="D63" i="21"/>
  <c r="E63" i="21"/>
  <c r="F63" i="21"/>
  <c r="G63" i="21"/>
  <c r="H63" i="21"/>
  <c r="I63" i="21"/>
  <c r="J63" i="21"/>
  <c r="K63" i="21"/>
  <c r="L63" i="21"/>
  <c r="M63" i="21"/>
  <c r="N63" i="21"/>
  <c r="O63" i="21"/>
  <c r="P63" i="21"/>
  <c r="Q63" i="21"/>
  <c r="R63" i="21"/>
  <c r="S63" i="21"/>
  <c r="T63" i="21"/>
  <c r="U63" i="21"/>
  <c r="V63" i="21"/>
  <c r="W63" i="21"/>
  <c r="X63" i="21"/>
  <c r="Y63" i="21"/>
  <c r="Z63" i="21"/>
  <c r="C64" i="21"/>
  <c r="D64" i="21"/>
  <c r="E64" i="21"/>
  <c r="F64" i="21"/>
  <c r="G64" i="21"/>
  <c r="H64" i="21"/>
  <c r="I64" i="21"/>
  <c r="J64" i="21"/>
  <c r="K64" i="21"/>
  <c r="L64" i="21"/>
  <c r="M64" i="21"/>
  <c r="N64" i="21"/>
  <c r="O64" i="21"/>
  <c r="P64" i="21"/>
  <c r="Q64" i="21"/>
  <c r="R64" i="21"/>
  <c r="S64" i="21"/>
  <c r="T64" i="21"/>
  <c r="U64" i="21"/>
  <c r="V64" i="21"/>
  <c r="W64" i="21"/>
  <c r="X64" i="21"/>
  <c r="Y64" i="21"/>
  <c r="Z64" i="21"/>
  <c r="C65" i="21"/>
  <c r="D65" i="21"/>
  <c r="E65" i="21"/>
  <c r="F65" i="21"/>
  <c r="G65" i="21"/>
  <c r="H65" i="21"/>
  <c r="I65" i="21"/>
  <c r="J65" i="21"/>
  <c r="K65" i="21"/>
  <c r="L65" i="21"/>
  <c r="M65" i="21"/>
  <c r="N65" i="21"/>
  <c r="O65" i="21"/>
  <c r="P65" i="21"/>
  <c r="Q65" i="21"/>
  <c r="R65" i="21"/>
  <c r="S65" i="21"/>
  <c r="T65" i="21"/>
  <c r="U65" i="21"/>
  <c r="V65" i="21"/>
  <c r="W65" i="21"/>
  <c r="X65" i="21"/>
  <c r="Y65" i="21"/>
  <c r="Z65" i="21"/>
  <c r="C66" i="21"/>
  <c r="D66" i="21"/>
  <c r="E66" i="21"/>
  <c r="F66" i="21"/>
  <c r="G66" i="21"/>
  <c r="H66" i="21"/>
  <c r="I66" i="21"/>
  <c r="J66" i="21"/>
  <c r="K66" i="21"/>
  <c r="L66" i="21"/>
  <c r="M66" i="21"/>
  <c r="N66" i="21"/>
  <c r="O66" i="21"/>
  <c r="P66" i="21"/>
  <c r="Q66" i="21"/>
  <c r="R66" i="21"/>
  <c r="S66" i="21"/>
  <c r="T66" i="21"/>
  <c r="U66" i="21"/>
  <c r="V66" i="21"/>
  <c r="W66" i="21"/>
  <c r="X66" i="21"/>
  <c r="Y66" i="21"/>
  <c r="Z66" i="21"/>
  <c r="C67" i="21"/>
  <c r="D67" i="21"/>
  <c r="E67" i="21"/>
  <c r="F67" i="21"/>
  <c r="G67" i="21"/>
  <c r="H67" i="21"/>
  <c r="I67" i="21"/>
  <c r="J67" i="21"/>
  <c r="K67" i="21"/>
  <c r="L67" i="21"/>
  <c r="M67" i="21"/>
  <c r="N67" i="21"/>
  <c r="O67" i="21"/>
  <c r="P67" i="21"/>
  <c r="Q67" i="21"/>
  <c r="R67" i="21"/>
  <c r="S67" i="21"/>
  <c r="T67" i="21"/>
  <c r="U67" i="21"/>
  <c r="V67" i="21"/>
  <c r="W67" i="21"/>
  <c r="X67" i="21"/>
  <c r="Y67" i="21"/>
  <c r="Z67" i="21"/>
  <c r="C68" i="21"/>
  <c r="D68" i="21"/>
  <c r="E68" i="21"/>
  <c r="F68" i="21"/>
  <c r="G68" i="21"/>
  <c r="H68" i="21"/>
  <c r="I68" i="21"/>
  <c r="J68" i="21"/>
  <c r="K68" i="21"/>
  <c r="L68" i="21"/>
  <c r="M68" i="21"/>
  <c r="N68" i="21"/>
  <c r="O68" i="21"/>
  <c r="P68" i="21"/>
  <c r="Q68" i="21"/>
  <c r="R68" i="21"/>
  <c r="S68" i="21"/>
  <c r="T68" i="21"/>
  <c r="U68" i="21"/>
  <c r="V68" i="21"/>
  <c r="W68" i="21"/>
  <c r="X68" i="21"/>
  <c r="Y68" i="21"/>
  <c r="Z68" i="21"/>
  <c r="C69" i="21"/>
  <c r="D69" i="21"/>
  <c r="E69" i="21"/>
  <c r="F69" i="21"/>
  <c r="G69" i="21"/>
  <c r="H69" i="21"/>
  <c r="I69" i="21"/>
  <c r="J69" i="21"/>
  <c r="K69" i="21"/>
  <c r="L69" i="21"/>
  <c r="M69" i="21"/>
  <c r="N69" i="21"/>
  <c r="O69" i="21"/>
  <c r="P69" i="21"/>
  <c r="Q69" i="21"/>
  <c r="R69" i="21"/>
  <c r="S69" i="21"/>
  <c r="T69" i="21"/>
  <c r="U69" i="21"/>
  <c r="V69" i="21"/>
  <c r="W69" i="21"/>
  <c r="X69" i="21"/>
  <c r="Y69" i="21"/>
  <c r="Z69" i="21"/>
  <c r="C70" i="21"/>
  <c r="D70" i="21"/>
  <c r="E70" i="21"/>
  <c r="F70" i="21"/>
  <c r="G70" i="21"/>
  <c r="H70" i="21"/>
  <c r="I70" i="21"/>
  <c r="J70" i="21"/>
  <c r="K70" i="21"/>
  <c r="L70" i="21"/>
  <c r="M70" i="21"/>
  <c r="N70" i="21"/>
  <c r="O70" i="21"/>
  <c r="P70" i="21"/>
  <c r="Q70" i="21"/>
  <c r="R70" i="21"/>
  <c r="S70" i="21"/>
  <c r="T70" i="21"/>
  <c r="U70" i="21"/>
  <c r="V70" i="21"/>
  <c r="W70" i="21"/>
  <c r="X70" i="21"/>
  <c r="Y70" i="21"/>
  <c r="Z70" i="21"/>
  <c r="C71" i="21"/>
  <c r="D71" i="21"/>
  <c r="E71" i="21"/>
  <c r="F71" i="21"/>
  <c r="G71" i="21"/>
  <c r="H71" i="21"/>
  <c r="I71" i="21"/>
  <c r="J71" i="21"/>
  <c r="K71" i="21"/>
  <c r="L71" i="21"/>
  <c r="M71" i="21"/>
  <c r="N71" i="21"/>
  <c r="O71" i="21"/>
  <c r="P71" i="21"/>
  <c r="Q71" i="21"/>
  <c r="R71" i="21"/>
  <c r="S71" i="21"/>
  <c r="T71" i="21"/>
  <c r="U71" i="21"/>
  <c r="V71" i="21"/>
  <c r="W71" i="21"/>
  <c r="X71" i="21"/>
  <c r="Y71" i="21"/>
  <c r="Z71" i="21"/>
  <c r="C72" i="21"/>
  <c r="D72" i="21"/>
  <c r="E72" i="21"/>
  <c r="F72" i="21"/>
  <c r="G72" i="21"/>
  <c r="H72" i="21"/>
  <c r="I72" i="21"/>
  <c r="J72" i="21"/>
  <c r="K72" i="21"/>
  <c r="L72" i="21"/>
  <c r="M72" i="21"/>
  <c r="N72" i="21"/>
  <c r="O72" i="21"/>
  <c r="P72" i="21"/>
  <c r="Q72" i="21"/>
  <c r="R72" i="21"/>
  <c r="S72" i="21"/>
  <c r="T72" i="21"/>
  <c r="U72" i="21"/>
  <c r="V72" i="21"/>
  <c r="W72" i="21"/>
  <c r="X72" i="21"/>
  <c r="Y72" i="21"/>
  <c r="Z72" i="21"/>
  <c r="C73" i="21"/>
  <c r="D73" i="21"/>
  <c r="E73" i="21"/>
  <c r="F73" i="21"/>
  <c r="G73" i="21"/>
  <c r="H73" i="21"/>
  <c r="I73" i="21"/>
  <c r="J73" i="21"/>
  <c r="K73" i="21"/>
  <c r="L73" i="21"/>
  <c r="M73" i="21"/>
  <c r="N73" i="21"/>
  <c r="O73" i="21"/>
  <c r="P73" i="21"/>
  <c r="Q73" i="21"/>
  <c r="R73" i="21"/>
  <c r="S73" i="21"/>
  <c r="T73" i="21"/>
  <c r="U73" i="21"/>
  <c r="V73" i="21"/>
  <c r="W73" i="21"/>
  <c r="X73" i="21"/>
  <c r="Y73" i="21"/>
  <c r="Z73" i="21"/>
  <c r="C74" i="21"/>
  <c r="D74" i="21"/>
  <c r="E74" i="21"/>
  <c r="F74" i="21"/>
  <c r="G74" i="21"/>
  <c r="H74" i="21"/>
  <c r="I74" i="21"/>
  <c r="J74" i="21"/>
  <c r="K74" i="21"/>
  <c r="L74" i="21"/>
  <c r="M74" i="21"/>
  <c r="N74" i="21"/>
  <c r="O74" i="21"/>
  <c r="P74" i="21"/>
  <c r="Q74" i="21"/>
  <c r="R74" i="21"/>
  <c r="S74" i="21"/>
  <c r="T74" i="21"/>
  <c r="U74" i="21"/>
  <c r="V74" i="21"/>
  <c r="W74" i="21"/>
  <c r="X74" i="21"/>
  <c r="Y74" i="21"/>
  <c r="Z74" i="21"/>
  <c r="C75" i="21"/>
  <c r="D75" i="21"/>
  <c r="E75" i="21"/>
  <c r="F75" i="21"/>
  <c r="G75" i="21"/>
  <c r="H75" i="21"/>
  <c r="I75" i="21"/>
  <c r="J75" i="21"/>
  <c r="K75" i="21"/>
  <c r="L75" i="21"/>
  <c r="M75" i="21"/>
  <c r="N75" i="21"/>
  <c r="O75" i="21"/>
  <c r="P75" i="21"/>
  <c r="Q75" i="21"/>
  <c r="R75" i="21"/>
  <c r="S75" i="21"/>
  <c r="T75" i="21"/>
  <c r="U75" i="21"/>
  <c r="V75" i="21"/>
  <c r="W75" i="21"/>
  <c r="X75" i="21"/>
  <c r="Y75" i="21"/>
  <c r="Z75" i="21"/>
  <c r="C76" i="21"/>
  <c r="D76" i="21"/>
  <c r="E76" i="21"/>
  <c r="F76" i="21"/>
  <c r="G76" i="21"/>
  <c r="H76" i="21"/>
  <c r="I76" i="21"/>
  <c r="J76" i="21"/>
  <c r="K76" i="21"/>
  <c r="L76" i="21"/>
  <c r="M76" i="21"/>
  <c r="N76" i="21"/>
  <c r="O76" i="21"/>
  <c r="P76" i="21"/>
  <c r="Q76" i="21"/>
  <c r="R76" i="21"/>
  <c r="S76" i="21"/>
  <c r="T76" i="21"/>
  <c r="U76" i="21"/>
  <c r="V76" i="21"/>
  <c r="W76" i="21"/>
  <c r="X76" i="21"/>
  <c r="Y76" i="21"/>
  <c r="Z76" i="21"/>
  <c r="C77" i="21"/>
  <c r="D77" i="21"/>
  <c r="E77" i="21"/>
  <c r="F77" i="21"/>
  <c r="G77" i="21"/>
  <c r="H77" i="21"/>
  <c r="I77" i="21"/>
  <c r="J77" i="21"/>
  <c r="K77" i="21"/>
  <c r="L77" i="21"/>
  <c r="M77" i="21"/>
  <c r="N77" i="21"/>
  <c r="O77" i="21"/>
  <c r="P77" i="21"/>
  <c r="Q77" i="21"/>
  <c r="R77" i="21"/>
  <c r="S77" i="21"/>
  <c r="T77" i="21"/>
  <c r="U77" i="21"/>
  <c r="V77" i="21"/>
  <c r="W77" i="21"/>
  <c r="X77" i="21"/>
  <c r="Y77" i="21"/>
  <c r="Z77" i="21"/>
  <c r="C78" i="21"/>
  <c r="D78" i="21"/>
  <c r="E78" i="21"/>
  <c r="F78" i="21"/>
  <c r="G78" i="21"/>
  <c r="H78" i="21"/>
  <c r="I78" i="21"/>
  <c r="J78" i="21"/>
  <c r="K78" i="21"/>
  <c r="L78" i="21"/>
  <c r="M78" i="21"/>
  <c r="N78" i="21"/>
  <c r="O78" i="21"/>
  <c r="P78" i="21"/>
  <c r="Q78" i="21"/>
  <c r="R78" i="21"/>
  <c r="S78" i="21"/>
  <c r="T78" i="21"/>
  <c r="U78" i="21"/>
  <c r="V78" i="21"/>
  <c r="W78" i="21"/>
  <c r="X78" i="21"/>
  <c r="Y78" i="21"/>
  <c r="Z78" i="21"/>
  <c r="C79" i="21"/>
  <c r="D79" i="21"/>
  <c r="E79" i="21"/>
  <c r="F79" i="21"/>
  <c r="G79" i="21"/>
  <c r="H79" i="21"/>
  <c r="I79" i="21"/>
  <c r="J79" i="21"/>
  <c r="K79" i="21"/>
  <c r="L79" i="21"/>
  <c r="M79" i="21"/>
  <c r="N79" i="21"/>
  <c r="O79" i="21"/>
  <c r="P79" i="21"/>
  <c r="Q79" i="21"/>
  <c r="R79" i="21"/>
  <c r="S79" i="21"/>
  <c r="T79" i="21"/>
  <c r="U79" i="21"/>
  <c r="V79" i="21"/>
  <c r="W79" i="21"/>
  <c r="X79" i="21"/>
  <c r="Y79" i="21"/>
  <c r="Z79" i="21"/>
  <c r="C80" i="21"/>
  <c r="D80" i="21"/>
  <c r="E80" i="21"/>
  <c r="F80" i="21"/>
  <c r="G80" i="21"/>
  <c r="H80" i="21"/>
  <c r="I80" i="21"/>
  <c r="J80" i="21"/>
  <c r="K80" i="21"/>
  <c r="L80" i="21"/>
  <c r="M80" i="21"/>
  <c r="N80" i="21"/>
  <c r="O80" i="21"/>
  <c r="P80" i="21"/>
  <c r="Q80" i="21"/>
  <c r="R80" i="21"/>
  <c r="S80" i="21"/>
  <c r="T80" i="21"/>
  <c r="U80" i="21"/>
  <c r="V80" i="21"/>
  <c r="W80" i="21"/>
  <c r="X80" i="21"/>
  <c r="Y80" i="21"/>
  <c r="Z80" i="21"/>
  <c r="C81" i="21"/>
  <c r="D81" i="21"/>
  <c r="E81" i="21"/>
  <c r="F81" i="21"/>
  <c r="G81" i="21"/>
  <c r="H81" i="21"/>
  <c r="I81" i="21"/>
  <c r="J81" i="21"/>
  <c r="K81" i="21"/>
  <c r="L81" i="21"/>
  <c r="M81" i="21"/>
  <c r="N81" i="21"/>
  <c r="O81" i="21"/>
  <c r="P81" i="21"/>
  <c r="Q81" i="21"/>
  <c r="R81" i="21"/>
  <c r="S81" i="21"/>
  <c r="T81" i="21"/>
  <c r="U81" i="21"/>
  <c r="V81" i="21"/>
  <c r="W81" i="21"/>
  <c r="X81" i="21"/>
  <c r="Y81" i="21"/>
  <c r="Z81" i="21"/>
  <c r="C82" i="21"/>
  <c r="D82" i="21"/>
  <c r="E82" i="21"/>
  <c r="F82" i="21"/>
  <c r="G82" i="21"/>
  <c r="H82" i="21"/>
  <c r="I82" i="21"/>
  <c r="J82" i="21"/>
  <c r="K82" i="21"/>
  <c r="L82" i="21"/>
  <c r="M82" i="21"/>
  <c r="N82" i="21"/>
  <c r="O82" i="21"/>
  <c r="P82" i="21"/>
  <c r="Q82" i="21"/>
  <c r="R82" i="21"/>
  <c r="S82" i="21"/>
  <c r="T82" i="21"/>
  <c r="U82" i="21"/>
  <c r="V82" i="21"/>
  <c r="W82" i="21"/>
  <c r="X82" i="21"/>
  <c r="Y82" i="21"/>
  <c r="Z82" i="21"/>
  <c r="C83" i="21"/>
  <c r="D83" i="21"/>
  <c r="E83" i="21"/>
  <c r="F83" i="21"/>
  <c r="G83" i="21"/>
  <c r="H83" i="21"/>
  <c r="I83" i="21"/>
  <c r="J83" i="21"/>
  <c r="K83" i="21"/>
  <c r="L83" i="21"/>
  <c r="M83" i="21"/>
  <c r="N83" i="21"/>
  <c r="O83" i="21"/>
  <c r="P83" i="21"/>
  <c r="Q83" i="21"/>
  <c r="R83" i="21"/>
  <c r="S83" i="21"/>
  <c r="T83" i="21"/>
  <c r="U83" i="21"/>
  <c r="V83" i="21"/>
  <c r="W83" i="21"/>
  <c r="X83" i="21"/>
  <c r="Y83" i="21"/>
  <c r="Z83" i="21"/>
  <c r="C84" i="21"/>
  <c r="D84" i="21"/>
  <c r="E84" i="21"/>
  <c r="F84" i="21"/>
  <c r="G84" i="21"/>
  <c r="H84" i="21"/>
  <c r="I84" i="21"/>
  <c r="J84" i="21"/>
  <c r="K84" i="21"/>
  <c r="L84" i="21"/>
  <c r="M84" i="21"/>
  <c r="N84" i="21"/>
  <c r="O84" i="21"/>
  <c r="P84" i="21"/>
  <c r="Q84" i="21"/>
  <c r="R84" i="21"/>
  <c r="S84" i="21"/>
  <c r="T84" i="21"/>
  <c r="U84" i="21"/>
  <c r="V84" i="21"/>
  <c r="W84" i="21"/>
  <c r="X84" i="21"/>
  <c r="Y84" i="21"/>
  <c r="Z84" i="21"/>
  <c r="C85" i="21"/>
  <c r="D85" i="21"/>
  <c r="E85" i="21"/>
  <c r="F85" i="21"/>
  <c r="G85" i="21"/>
  <c r="H85" i="21"/>
  <c r="I85" i="21"/>
  <c r="J85" i="21"/>
  <c r="K85" i="21"/>
  <c r="L85" i="21"/>
  <c r="M85" i="21"/>
  <c r="N85" i="21"/>
  <c r="O85" i="21"/>
  <c r="P85" i="21"/>
  <c r="Q85" i="21"/>
  <c r="R85" i="21"/>
  <c r="S85" i="21"/>
  <c r="T85" i="21"/>
  <c r="U85" i="21"/>
  <c r="V85" i="21"/>
  <c r="W85" i="21"/>
  <c r="X85" i="21"/>
  <c r="Y85" i="21"/>
  <c r="Z85" i="21"/>
  <c r="C86" i="21"/>
  <c r="D86" i="21"/>
  <c r="E86" i="21"/>
  <c r="F86" i="21"/>
  <c r="G86" i="21"/>
  <c r="H86" i="21"/>
  <c r="I86" i="21"/>
  <c r="J86" i="21"/>
  <c r="K86" i="21"/>
  <c r="L86" i="21"/>
  <c r="M86" i="21"/>
  <c r="N86" i="21"/>
  <c r="O86" i="21"/>
  <c r="P86" i="21"/>
  <c r="Q86" i="21"/>
  <c r="R86" i="21"/>
  <c r="S86" i="21"/>
  <c r="T86" i="21"/>
  <c r="U86" i="21"/>
  <c r="V86" i="21"/>
  <c r="W86" i="21"/>
  <c r="X86" i="21"/>
  <c r="Y86" i="21"/>
  <c r="Z86" i="21"/>
  <c r="C87" i="21"/>
  <c r="D87" i="21"/>
  <c r="E87" i="21"/>
  <c r="F87" i="21"/>
  <c r="G87" i="21"/>
  <c r="H87" i="21"/>
  <c r="I87" i="21"/>
  <c r="J87" i="21"/>
  <c r="K87" i="21"/>
  <c r="L87" i="21"/>
  <c r="M87" i="21"/>
  <c r="N87" i="21"/>
  <c r="O87" i="21"/>
  <c r="P87" i="21"/>
  <c r="Q87" i="21"/>
  <c r="R87" i="21"/>
  <c r="S87" i="21"/>
  <c r="T87" i="21"/>
  <c r="U87" i="21"/>
  <c r="V87" i="21"/>
  <c r="W87" i="21"/>
  <c r="X87" i="21"/>
  <c r="Y87" i="21"/>
  <c r="Z87" i="21"/>
  <c r="C88" i="21"/>
  <c r="D88" i="21"/>
  <c r="E88" i="21"/>
  <c r="F88" i="21"/>
  <c r="G88" i="21"/>
  <c r="H88" i="21"/>
  <c r="I88" i="21"/>
  <c r="J88" i="21"/>
  <c r="K88" i="21"/>
  <c r="L88" i="21"/>
  <c r="M88" i="21"/>
  <c r="N88" i="21"/>
  <c r="O88" i="21"/>
  <c r="P88" i="21"/>
  <c r="Q88" i="21"/>
  <c r="R88" i="21"/>
  <c r="S88" i="21"/>
  <c r="T88" i="21"/>
  <c r="U88" i="21"/>
  <c r="V88" i="21"/>
  <c r="W88" i="21"/>
  <c r="X88" i="21"/>
  <c r="Y88" i="21"/>
  <c r="Z88" i="21"/>
  <c r="C89" i="21"/>
  <c r="D89" i="21"/>
  <c r="E89" i="21"/>
  <c r="F89" i="21"/>
  <c r="G89" i="21"/>
  <c r="H89" i="21"/>
  <c r="I89" i="21"/>
  <c r="J89" i="21"/>
  <c r="K89" i="21"/>
  <c r="L89" i="21"/>
  <c r="M89" i="21"/>
  <c r="N89" i="21"/>
  <c r="O89" i="21"/>
  <c r="P89" i="21"/>
  <c r="Q89" i="21"/>
  <c r="R89" i="21"/>
  <c r="S89" i="21"/>
  <c r="T89" i="21"/>
  <c r="U89" i="21"/>
  <c r="V89" i="21"/>
  <c r="W89" i="21"/>
  <c r="X89" i="21"/>
  <c r="Y89" i="21"/>
  <c r="Z89" i="21"/>
  <c r="C90" i="21"/>
  <c r="D90" i="21"/>
  <c r="E90" i="21"/>
  <c r="F90" i="21"/>
  <c r="G90" i="21"/>
  <c r="H90" i="21"/>
  <c r="I90" i="21"/>
  <c r="J90" i="21"/>
  <c r="K90" i="21"/>
  <c r="L90" i="21"/>
  <c r="M90" i="21"/>
  <c r="N90" i="21"/>
  <c r="O90" i="21"/>
  <c r="P90" i="21"/>
  <c r="Q90" i="21"/>
  <c r="R90" i="21"/>
  <c r="S90" i="21"/>
  <c r="T90" i="21"/>
  <c r="U90" i="21"/>
  <c r="V90" i="21"/>
  <c r="W90" i="21"/>
  <c r="X90" i="21"/>
  <c r="Y90" i="21"/>
  <c r="Z90" i="21"/>
  <c r="C91" i="21"/>
  <c r="D91" i="21"/>
  <c r="E91" i="21"/>
  <c r="F91" i="21"/>
  <c r="G91" i="21"/>
  <c r="H91" i="21"/>
  <c r="I91" i="21"/>
  <c r="J91" i="21"/>
  <c r="K91" i="21"/>
  <c r="L91" i="21"/>
  <c r="M91" i="21"/>
  <c r="N91" i="21"/>
  <c r="O91" i="21"/>
  <c r="P91" i="21"/>
  <c r="Q91" i="21"/>
  <c r="R91" i="21"/>
  <c r="S91" i="21"/>
  <c r="T91" i="21"/>
  <c r="U91" i="21"/>
  <c r="V91" i="21"/>
  <c r="W91" i="21"/>
  <c r="X91" i="21"/>
  <c r="Y91" i="21"/>
  <c r="Z91" i="21"/>
  <c r="C92" i="21"/>
  <c r="D92" i="21"/>
  <c r="E92" i="21"/>
  <c r="F92" i="21"/>
  <c r="G92" i="21"/>
  <c r="H92" i="21"/>
  <c r="I92" i="21"/>
  <c r="J92" i="21"/>
  <c r="K92" i="21"/>
  <c r="L92" i="21"/>
  <c r="M92" i="21"/>
  <c r="N92" i="21"/>
  <c r="O92" i="21"/>
  <c r="P92" i="21"/>
  <c r="Q92" i="21"/>
  <c r="R92" i="21"/>
  <c r="S92" i="21"/>
  <c r="T92" i="21"/>
  <c r="U92" i="21"/>
  <c r="V92" i="21"/>
  <c r="W92" i="21"/>
  <c r="X92" i="21"/>
  <c r="Y92" i="21"/>
  <c r="Z92" i="21"/>
  <c r="C93" i="21"/>
  <c r="D93" i="21"/>
  <c r="E93" i="21"/>
  <c r="F93" i="21"/>
  <c r="G93" i="21"/>
  <c r="H93" i="21"/>
  <c r="I93" i="21"/>
  <c r="J93" i="21"/>
  <c r="K93" i="21"/>
  <c r="L93" i="21"/>
  <c r="M93" i="21"/>
  <c r="N93" i="21"/>
  <c r="O93" i="21"/>
  <c r="P93" i="21"/>
  <c r="Q93" i="21"/>
  <c r="R93" i="21"/>
  <c r="S93" i="21"/>
  <c r="T93" i="21"/>
  <c r="U93" i="21"/>
  <c r="V93" i="21"/>
  <c r="W93" i="21"/>
  <c r="X93" i="21"/>
  <c r="Y93" i="21"/>
  <c r="Z93" i="21"/>
  <c r="C94" i="21"/>
  <c r="D94" i="21"/>
  <c r="E94" i="21"/>
  <c r="F94" i="21"/>
  <c r="G94" i="21"/>
  <c r="H94" i="21"/>
  <c r="I94" i="21"/>
  <c r="J94" i="21"/>
  <c r="K94" i="21"/>
  <c r="L94" i="21"/>
  <c r="M94" i="21"/>
  <c r="N94" i="21"/>
  <c r="O94" i="21"/>
  <c r="P94" i="21"/>
  <c r="Q94" i="21"/>
  <c r="R94" i="21"/>
  <c r="S94" i="21"/>
  <c r="T94" i="21"/>
  <c r="U94" i="21"/>
  <c r="V94" i="21"/>
  <c r="W94" i="21"/>
  <c r="X94" i="21"/>
  <c r="Y94" i="21"/>
  <c r="Z94" i="21"/>
  <c r="C95" i="21"/>
  <c r="D95" i="21"/>
  <c r="E95" i="21"/>
  <c r="F95" i="21"/>
  <c r="G95" i="21"/>
  <c r="H95" i="21"/>
  <c r="I95" i="21"/>
  <c r="J95" i="21"/>
  <c r="K95" i="21"/>
  <c r="L95" i="21"/>
  <c r="M95" i="21"/>
  <c r="N95" i="21"/>
  <c r="O95" i="21"/>
  <c r="P95" i="21"/>
  <c r="Q95" i="21"/>
  <c r="R95" i="21"/>
  <c r="S95" i="21"/>
  <c r="T95" i="21"/>
  <c r="U95" i="21"/>
  <c r="V95" i="21"/>
  <c r="W95" i="21"/>
  <c r="X95" i="21"/>
  <c r="Y95" i="21"/>
  <c r="Z95" i="21"/>
  <c r="C96" i="21"/>
  <c r="D96" i="21"/>
  <c r="E96" i="21"/>
  <c r="F96" i="21"/>
  <c r="G96" i="21"/>
  <c r="H96" i="21"/>
  <c r="I96" i="21"/>
  <c r="J96" i="21"/>
  <c r="K96" i="21"/>
  <c r="L96" i="21"/>
  <c r="M96" i="21"/>
  <c r="N96" i="21"/>
  <c r="O96" i="21"/>
  <c r="P96" i="21"/>
  <c r="Q96" i="21"/>
  <c r="R96" i="21"/>
  <c r="S96" i="21"/>
  <c r="T96" i="21"/>
  <c r="U96" i="21"/>
  <c r="V96" i="21"/>
  <c r="W96" i="21"/>
  <c r="X96" i="21"/>
  <c r="Y96" i="21"/>
  <c r="Z96" i="21"/>
  <c r="C97" i="21"/>
  <c r="D97" i="21"/>
  <c r="E97" i="21"/>
  <c r="F97" i="21"/>
  <c r="G97" i="21"/>
  <c r="H97" i="21"/>
  <c r="I97" i="21"/>
  <c r="J97" i="21"/>
  <c r="K97" i="21"/>
  <c r="L97" i="21"/>
  <c r="M97" i="21"/>
  <c r="N97" i="21"/>
  <c r="O97" i="21"/>
  <c r="P97" i="21"/>
  <c r="Q97" i="21"/>
  <c r="R97" i="21"/>
  <c r="S97" i="21"/>
  <c r="T97" i="21"/>
  <c r="U97" i="21"/>
  <c r="V97" i="21"/>
  <c r="W97" i="21"/>
  <c r="X97" i="21"/>
  <c r="Y97" i="21"/>
  <c r="Z97" i="21"/>
  <c r="C98" i="21"/>
  <c r="D98" i="21"/>
  <c r="E98" i="21"/>
  <c r="F98" i="21"/>
  <c r="G98" i="21"/>
  <c r="H98" i="21"/>
  <c r="I98" i="21"/>
  <c r="J98" i="21"/>
  <c r="K98" i="21"/>
  <c r="L98" i="21"/>
  <c r="M98" i="21"/>
  <c r="N98" i="21"/>
  <c r="O98" i="21"/>
  <c r="P98" i="21"/>
  <c r="Q98" i="21"/>
  <c r="R98" i="21"/>
  <c r="S98" i="21"/>
  <c r="T98" i="21"/>
  <c r="U98" i="21"/>
  <c r="V98" i="21"/>
  <c r="W98" i="21"/>
  <c r="X98" i="21"/>
  <c r="Y98" i="21"/>
  <c r="Z98" i="21"/>
  <c r="C99" i="21"/>
  <c r="D99" i="21"/>
  <c r="E99" i="21"/>
  <c r="F99" i="21"/>
  <c r="G99" i="21"/>
  <c r="H99" i="21"/>
  <c r="I99" i="21"/>
  <c r="J99" i="21"/>
  <c r="K99" i="21"/>
  <c r="L99" i="21"/>
  <c r="M99" i="21"/>
  <c r="N99" i="21"/>
  <c r="O99" i="21"/>
  <c r="P99" i="21"/>
  <c r="Q99" i="21"/>
  <c r="R99" i="21"/>
  <c r="S99" i="21"/>
  <c r="T99" i="21"/>
  <c r="U99" i="21"/>
  <c r="V99" i="21"/>
  <c r="W99" i="21"/>
  <c r="X99" i="21"/>
  <c r="Y99" i="21"/>
  <c r="Z99" i="21"/>
  <c r="C100" i="21"/>
  <c r="D100" i="21"/>
  <c r="E100" i="21"/>
  <c r="F100" i="21"/>
  <c r="G100" i="21"/>
  <c r="H100" i="21"/>
  <c r="I100" i="21"/>
  <c r="J100" i="21"/>
  <c r="K100" i="21"/>
  <c r="L100" i="21"/>
  <c r="M100" i="21"/>
  <c r="N100" i="21"/>
  <c r="O100" i="21"/>
  <c r="P100" i="21"/>
  <c r="Q100" i="21"/>
  <c r="R100" i="21"/>
  <c r="S100" i="21"/>
  <c r="T100" i="21"/>
  <c r="U100" i="21"/>
  <c r="V100" i="21"/>
  <c r="W100" i="21"/>
  <c r="X100" i="21"/>
  <c r="Y100" i="21"/>
  <c r="Z100" i="21"/>
  <c r="C101" i="21"/>
  <c r="D101" i="21"/>
  <c r="E101" i="21"/>
  <c r="F101" i="21"/>
  <c r="G101" i="21"/>
  <c r="H101" i="21"/>
  <c r="I101" i="21"/>
  <c r="J101" i="21"/>
  <c r="K101" i="21"/>
  <c r="L101" i="21"/>
  <c r="M101" i="21"/>
  <c r="N101" i="21"/>
  <c r="O101" i="21"/>
  <c r="P101" i="21"/>
  <c r="Q101" i="21"/>
  <c r="R101" i="21"/>
  <c r="S101" i="21"/>
  <c r="T101" i="21"/>
  <c r="U101" i="21"/>
  <c r="V101" i="21"/>
  <c r="W101" i="21"/>
  <c r="X101" i="21"/>
  <c r="Y101" i="21"/>
  <c r="Z101" i="21"/>
  <c r="C102" i="21"/>
  <c r="D102" i="21"/>
  <c r="E102" i="21"/>
  <c r="F102" i="21"/>
  <c r="G102" i="21"/>
  <c r="H102" i="21"/>
  <c r="I102" i="21"/>
  <c r="J102" i="21"/>
  <c r="K102" i="21"/>
  <c r="L102" i="21"/>
  <c r="M102" i="21"/>
  <c r="N102" i="21"/>
  <c r="O102" i="21"/>
  <c r="P102" i="21"/>
  <c r="Q102" i="21"/>
  <c r="R102" i="21"/>
  <c r="S102" i="21"/>
  <c r="T102" i="21"/>
  <c r="U102" i="21"/>
  <c r="V102" i="21"/>
  <c r="W102" i="21"/>
  <c r="X102" i="21"/>
  <c r="Y102" i="21"/>
  <c r="Z102" i="21"/>
  <c r="C103" i="21"/>
  <c r="D103" i="21"/>
  <c r="E103" i="21"/>
  <c r="F103" i="21"/>
  <c r="G103" i="21"/>
  <c r="H103" i="21"/>
  <c r="I103" i="21"/>
  <c r="J103" i="21"/>
  <c r="K103" i="21"/>
  <c r="L103" i="21"/>
  <c r="M103" i="21"/>
  <c r="N103" i="21"/>
  <c r="O103" i="21"/>
  <c r="P103" i="21"/>
  <c r="Q103" i="21"/>
  <c r="R103" i="21"/>
  <c r="S103" i="21"/>
  <c r="T103" i="21"/>
  <c r="U103" i="21"/>
  <c r="V103" i="21"/>
  <c r="W103" i="21"/>
  <c r="X103" i="21"/>
  <c r="Y103" i="21"/>
  <c r="Z103" i="21"/>
  <c r="C104" i="21"/>
  <c r="D104" i="21"/>
  <c r="E104" i="21"/>
  <c r="F104" i="21"/>
  <c r="G104" i="21"/>
  <c r="H104" i="21"/>
  <c r="I104" i="21"/>
  <c r="J104" i="21"/>
  <c r="K104" i="21"/>
  <c r="L104" i="21"/>
  <c r="M104" i="21"/>
  <c r="N104" i="21"/>
  <c r="O104" i="21"/>
  <c r="P104" i="21"/>
  <c r="Q104" i="21"/>
  <c r="R104" i="21"/>
  <c r="S104" i="21"/>
  <c r="T104" i="21"/>
  <c r="U104" i="21"/>
  <c r="V104" i="21"/>
  <c r="W104" i="21"/>
  <c r="X104" i="21"/>
  <c r="Y104" i="21"/>
  <c r="Z104" i="21"/>
  <c r="C105" i="21"/>
  <c r="D105" i="21"/>
  <c r="E105" i="21"/>
  <c r="F105" i="21"/>
  <c r="G105" i="21"/>
  <c r="H105" i="21"/>
  <c r="I105" i="21"/>
  <c r="J105" i="21"/>
  <c r="K105" i="21"/>
  <c r="L105" i="21"/>
  <c r="M105" i="21"/>
  <c r="N105" i="21"/>
  <c r="O105" i="21"/>
  <c r="P105" i="21"/>
  <c r="Q105" i="21"/>
  <c r="R105" i="21"/>
  <c r="S105" i="21"/>
  <c r="T105" i="21"/>
  <c r="U105" i="21"/>
  <c r="V105" i="21"/>
  <c r="W105" i="21"/>
  <c r="X105" i="21"/>
  <c r="Y105" i="21"/>
  <c r="Z105" i="21"/>
  <c r="C106" i="21"/>
  <c r="D106" i="21"/>
  <c r="E106" i="21"/>
  <c r="F106" i="21"/>
  <c r="G106" i="21"/>
  <c r="H106" i="21"/>
  <c r="I106" i="21"/>
  <c r="J106" i="21"/>
  <c r="K106" i="21"/>
  <c r="L106" i="21"/>
  <c r="M106" i="21"/>
  <c r="N106" i="21"/>
  <c r="O106" i="21"/>
  <c r="P106" i="21"/>
  <c r="Q106" i="21"/>
  <c r="R106" i="21"/>
  <c r="S106" i="21"/>
  <c r="T106" i="21"/>
  <c r="U106" i="21"/>
  <c r="V106" i="21"/>
  <c r="W106" i="21"/>
  <c r="X106" i="21"/>
  <c r="Y106" i="21"/>
  <c r="Z106" i="21"/>
  <c r="C107" i="21"/>
  <c r="D107" i="21"/>
  <c r="E107" i="21"/>
  <c r="F107" i="21"/>
  <c r="G107" i="21"/>
  <c r="H107" i="21"/>
  <c r="I107" i="21"/>
  <c r="J107" i="21"/>
  <c r="K107" i="21"/>
  <c r="L107" i="21"/>
  <c r="M107" i="21"/>
  <c r="N107" i="21"/>
  <c r="O107" i="21"/>
  <c r="P107" i="21"/>
  <c r="Q107" i="21"/>
  <c r="R107" i="21"/>
  <c r="S107" i="21"/>
  <c r="T107" i="21"/>
  <c r="U107" i="21"/>
  <c r="V107" i="21"/>
  <c r="W107" i="21"/>
  <c r="X107" i="21"/>
  <c r="Y107" i="21"/>
  <c r="Z107" i="21"/>
  <c r="C108" i="21"/>
  <c r="D108" i="21"/>
  <c r="E108" i="21"/>
  <c r="F108" i="21"/>
  <c r="G108" i="21"/>
  <c r="H108" i="21"/>
  <c r="I108" i="21"/>
  <c r="J108" i="21"/>
  <c r="K108" i="21"/>
  <c r="L108" i="21"/>
  <c r="M108" i="21"/>
  <c r="N108" i="21"/>
  <c r="O108" i="21"/>
  <c r="P108" i="21"/>
  <c r="Q108" i="21"/>
  <c r="R108" i="21"/>
  <c r="S108" i="21"/>
  <c r="T108" i="21"/>
  <c r="U108" i="21"/>
  <c r="V108" i="21"/>
  <c r="W108" i="21"/>
  <c r="X108" i="21"/>
  <c r="Y108" i="21"/>
  <c r="Z108" i="21"/>
  <c r="C109" i="21"/>
  <c r="D109" i="21"/>
  <c r="E109" i="21"/>
  <c r="F109" i="21"/>
  <c r="G109" i="21"/>
  <c r="H109" i="21"/>
  <c r="I109" i="21"/>
  <c r="J109" i="21"/>
  <c r="K109" i="21"/>
  <c r="L109" i="21"/>
  <c r="M109" i="21"/>
  <c r="N109" i="21"/>
  <c r="O109" i="21"/>
  <c r="P109" i="21"/>
  <c r="Q109" i="21"/>
  <c r="R109" i="21"/>
  <c r="S109" i="21"/>
  <c r="T109" i="21"/>
  <c r="U109" i="21"/>
  <c r="V109" i="21"/>
  <c r="W109" i="21"/>
  <c r="X109" i="21"/>
  <c r="Y109" i="21"/>
  <c r="Z109" i="21"/>
  <c r="C110" i="21"/>
  <c r="D110" i="21"/>
  <c r="E110" i="21"/>
  <c r="F110" i="21"/>
  <c r="G110" i="21"/>
  <c r="H110" i="21"/>
  <c r="I110" i="21"/>
  <c r="J110" i="21"/>
  <c r="K110" i="21"/>
  <c r="L110" i="21"/>
  <c r="M110" i="21"/>
  <c r="N110" i="21"/>
  <c r="O110" i="21"/>
  <c r="P110" i="21"/>
  <c r="Q110" i="21"/>
  <c r="R110" i="21"/>
  <c r="S110" i="21"/>
  <c r="T110" i="21"/>
  <c r="U110" i="21"/>
  <c r="V110" i="21"/>
  <c r="W110" i="21"/>
  <c r="X110" i="21"/>
  <c r="Y110" i="21"/>
  <c r="Z110" i="21"/>
  <c r="C111" i="21"/>
  <c r="D111" i="21"/>
  <c r="E111" i="21"/>
  <c r="F111" i="21"/>
  <c r="G111" i="21"/>
  <c r="H111" i="21"/>
  <c r="I111" i="21"/>
  <c r="J111" i="21"/>
  <c r="K111" i="21"/>
  <c r="L111" i="21"/>
  <c r="M111" i="21"/>
  <c r="N111" i="21"/>
  <c r="O111" i="21"/>
  <c r="P111" i="21"/>
  <c r="Q111" i="21"/>
  <c r="R111" i="21"/>
  <c r="S111" i="21"/>
  <c r="T111" i="21"/>
  <c r="U111" i="21"/>
  <c r="V111" i="21"/>
  <c r="W111" i="21"/>
  <c r="X111" i="21"/>
  <c r="Y111" i="21"/>
  <c r="Z111" i="21"/>
  <c r="C112" i="21"/>
  <c r="D112" i="21"/>
  <c r="E112" i="21"/>
  <c r="F112" i="21"/>
  <c r="G112" i="21"/>
  <c r="H112" i="21"/>
  <c r="I112" i="21"/>
  <c r="J112" i="21"/>
  <c r="K112" i="21"/>
  <c r="L112" i="21"/>
  <c r="M112" i="21"/>
  <c r="N112" i="21"/>
  <c r="O112" i="21"/>
  <c r="P112" i="21"/>
  <c r="Q112" i="21"/>
  <c r="R112" i="21"/>
  <c r="S112" i="21"/>
  <c r="T112" i="21"/>
  <c r="U112" i="21"/>
  <c r="V112" i="21"/>
  <c r="W112" i="21"/>
  <c r="X112" i="21"/>
  <c r="Y112" i="21"/>
  <c r="Z112" i="21"/>
  <c r="C113" i="21"/>
  <c r="D113" i="21"/>
  <c r="E113" i="21"/>
  <c r="F113" i="21"/>
  <c r="G113" i="21"/>
  <c r="H113" i="21"/>
  <c r="I113" i="21"/>
  <c r="J113" i="21"/>
  <c r="K113" i="21"/>
  <c r="L113" i="21"/>
  <c r="M113" i="21"/>
  <c r="N113" i="21"/>
  <c r="O113" i="21"/>
  <c r="P113" i="21"/>
  <c r="Q113" i="21"/>
  <c r="R113" i="21"/>
  <c r="S113" i="21"/>
  <c r="T113" i="21"/>
  <c r="U113" i="21"/>
  <c r="V113" i="21"/>
  <c r="W113" i="21"/>
  <c r="X113" i="21"/>
  <c r="Y113" i="21"/>
  <c r="Z113" i="21"/>
  <c r="C114" i="21"/>
  <c r="D114" i="21"/>
  <c r="E114" i="21"/>
  <c r="F114" i="21"/>
  <c r="G114" i="21"/>
  <c r="H114" i="21"/>
  <c r="I114" i="21"/>
  <c r="J114" i="21"/>
  <c r="K114" i="21"/>
  <c r="L114" i="21"/>
  <c r="M114" i="21"/>
  <c r="N114" i="21"/>
  <c r="O114" i="21"/>
  <c r="P114" i="21"/>
  <c r="Q114" i="21"/>
  <c r="R114" i="21"/>
  <c r="S114" i="21"/>
  <c r="T114" i="21"/>
  <c r="U114" i="21"/>
  <c r="V114" i="21"/>
  <c r="W114" i="21"/>
  <c r="X114" i="21"/>
  <c r="Y114" i="21"/>
  <c r="Z114" i="21"/>
  <c r="C115" i="21"/>
  <c r="D115" i="21"/>
  <c r="E115" i="21"/>
  <c r="F115" i="21"/>
  <c r="G115" i="21"/>
  <c r="H115" i="21"/>
  <c r="I115" i="21"/>
  <c r="J115" i="21"/>
  <c r="K115" i="21"/>
  <c r="L115" i="21"/>
  <c r="M115" i="21"/>
  <c r="N115" i="21"/>
  <c r="O115" i="21"/>
  <c r="P115" i="21"/>
  <c r="Q115" i="21"/>
  <c r="R115" i="21"/>
  <c r="S115" i="21"/>
  <c r="T115" i="21"/>
  <c r="U115" i="21"/>
  <c r="V115" i="21"/>
  <c r="W115" i="21"/>
  <c r="X115" i="21"/>
  <c r="Y115" i="21"/>
  <c r="Z115" i="21"/>
  <c r="C116" i="21"/>
  <c r="D116" i="21"/>
  <c r="E116" i="21"/>
  <c r="F116" i="21"/>
  <c r="G116" i="21"/>
  <c r="H116" i="21"/>
  <c r="I116" i="21"/>
  <c r="J116" i="21"/>
  <c r="K116" i="21"/>
  <c r="L116" i="21"/>
  <c r="M116" i="21"/>
  <c r="N116" i="21"/>
  <c r="O116" i="21"/>
  <c r="P116" i="21"/>
  <c r="Q116" i="21"/>
  <c r="R116" i="21"/>
  <c r="S116" i="21"/>
  <c r="T116" i="21"/>
  <c r="U116" i="21"/>
  <c r="V116" i="21"/>
  <c r="W116" i="21"/>
  <c r="X116" i="21"/>
  <c r="Y116" i="21"/>
  <c r="Z116" i="21"/>
  <c r="C117" i="21"/>
  <c r="D117" i="21"/>
  <c r="E117" i="21"/>
  <c r="F117" i="21"/>
  <c r="G117" i="21"/>
  <c r="H117" i="21"/>
  <c r="I117" i="21"/>
  <c r="J117" i="21"/>
  <c r="K117" i="21"/>
  <c r="L117" i="21"/>
  <c r="M117" i="21"/>
  <c r="N117" i="21"/>
  <c r="O117" i="21"/>
  <c r="P117" i="21"/>
  <c r="Q117" i="21"/>
  <c r="R117" i="21"/>
  <c r="S117" i="21"/>
  <c r="T117" i="21"/>
  <c r="U117" i="21"/>
  <c r="V117" i="21"/>
  <c r="W117" i="21"/>
  <c r="X117" i="21"/>
  <c r="Y117" i="21"/>
  <c r="Z117" i="21"/>
  <c r="C118" i="21"/>
  <c r="D118" i="21"/>
  <c r="E118" i="21"/>
  <c r="F118" i="21"/>
  <c r="G118" i="21"/>
  <c r="H118" i="21"/>
  <c r="I118" i="21"/>
  <c r="J118" i="21"/>
  <c r="K118" i="21"/>
  <c r="L118" i="21"/>
  <c r="M118" i="21"/>
  <c r="N118" i="21"/>
  <c r="O118" i="21"/>
  <c r="P118" i="21"/>
  <c r="Q118" i="21"/>
  <c r="R118" i="21"/>
  <c r="S118" i="21"/>
  <c r="T118" i="21"/>
  <c r="U118" i="21"/>
  <c r="V118" i="21"/>
  <c r="W118" i="21"/>
  <c r="X118" i="21"/>
  <c r="Y118" i="21"/>
  <c r="Z118" i="21"/>
  <c r="C119" i="21"/>
  <c r="D119" i="21"/>
  <c r="E119" i="21"/>
  <c r="F119" i="21"/>
  <c r="G119" i="21"/>
  <c r="H119" i="21"/>
  <c r="I119" i="21"/>
  <c r="J119" i="21"/>
  <c r="K119" i="21"/>
  <c r="L119" i="21"/>
  <c r="M119" i="21"/>
  <c r="N119" i="21"/>
  <c r="O119" i="21"/>
  <c r="P119" i="21"/>
  <c r="Q119" i="21"/>
  <c r="R119" i="21"/>
  <c r="S119" i="21"/>
  <c r="T119" i="21"/>
  <c r="U119" i="21"/>
  <c r="V119" i="21"/>
  <c r="W119" i="21"/>
  <c r="X119" i="21"/>
  <c r="Y119" i="21"/>
  <c r="Z119" i="21"/>
  <c r="C120" i="21"/>
  <c r="D120" i="21"/>
  <c r="E120" i="21"/>
  <c r="F120" i="21"/>
  <c r="G120" i="21"/>
  <c r="H120" i="21"/>
  <c r="I120" i="21"/>
  <c r="J120" i="21"/>
  <c r="K120" i="21"/>
  <c r="L120" i="21"/>
  <c r="M120" i="21"/>
  <c r="N120" i="21"/>
  <c r="O120" i="21"/>
  <c r="P120" i="21"/>
  <c r="Q120" i="21"/>
  <c r="R120" i="21"/>
  <c r="S120" i="21"/>
  <c r="T120" i="21"/>
  <c r="U120" i="21"/>
  <c r="V120" i="21"/>
  <c r="W120" i="21"/>
  <c r="X120" i="21"/>
  <c r="Y120" i="21"/>
  <c r="Z120" i="21"/>
  <c r="C121" i="21"/>
  <c r="D121" i="21"/>
  <c r="E121" i="21"/>
  <c r="F121" i="21"/>
  <c r="G121" i="21"/>
  <c r="H121" i="21"/>
  <c r="I121" i="21"/>
  <c r="J121" i="21"/>
  <c r="K121" i="21"/>
  <c r="L121" i="21"/>
  <c r="M121" i="21"/>
  <c r="N121" i="21"/>
  <c r="O121" i="21"/>
  <c r="P121" i="21"/>
  <c r="Q121" i="21"/>
  <c r="R121" i="21"/>
  <c r="S121" i="21"/>
  <c r="T121" i="21"/>
  <c r="U121" i="21"/>
  <c r="V121" i="21"/>
  <c r="W121" i="21"/>
  <c r="X121" i="21"/>
  <c r="Y121" i="21"/>
  <c r="Z121" i="21"/>
  <c r="C122" i="21"/>
  <c r="D122" i="21"/>
  <c r="E122" i="21"/>
  <c r="F122" i="21"/>
  <c r="G122" i="21"/>
  <c r="H122" i="21"/>
  <c r="I122" i="21"/>
  <c r="J122" i="21"/>
  <c r="K122" i="21"/>
  <c r="L122" i="21"/>
  <c r="M122" i="21"/>
  <c r="N122" i="21"/>
  <c r="O122" i="21"/>
  <c r="P122" i="21"/>
  <c r="Q122" i="21"/>
  <c r="R122" i="21"/>
  <c r="S122" i="21"/>
  <c r="T122" i="21"/>
  <c r="U122" i="21"/>
  <c r="V122" i="21"/>
  <c r="W122" i="21"/>
  <c r="X122" i="21"/>
  <c r="Y122" i="21"/>
  <c r="Z122" i="21"/>
  <c r="C123" i="21"/>
  <c r="D123" i="21"/>
  <c r="E123" i="21"/>
  <c r="F123" i="21"/>
  <c r="G123" i="21"/>
  <c r="H123" i="21"/>
  <c r="I123" i="21"/>
  <c r="J123" i="21"/>
  <c r="K123" i="21"/>
  <c r="L123" i="21"/>
  <c r="M123" i="21"/>
  <c r="N123" i="21"/>
  <c r="O123" i="21"/>
  <c r="P123" i="21"/>
  <c r="Q123" i="21"/>
  <c r="R123" i="21"/>
  <c r="S123" i="21"/>
  <c r="T123" i="21"/>
  <c r="U123" i="21"/>
  <c r="V123" i="21"/>
  <c r="W123" i="21"/>
  <c r="X123" i="21"/>
  <c r="Y123" i="21"/>
  <c r="Z123" i="21"/>
  <c r="C124" i="21"/>
  <c r="D124" i="21"/>
  <c r="E124" i="21"/>
  <c r="F124" i="21"/>
  <c r="G124" i="21"/>
  <c r="H124" i="21"/>
  <c r="I124" i="21"/>
  <c r="J124" i="21"/>
  <c r="K124" i="21"/>
  <c r="L124" i="21"/>
  <c r="M124" i="21"/>
  <c r="N124" i="21"/>
  <c r="O124" i="21"/>
  <c r="P124" i="21"/>
  <c r="Q124" i="21"/>
  <c r="R124" i="21"/>
  <c r="S124" i="21"/>
  <c r="T124" i="21"/>
  <c r="U124" i="21"/>
  <c r="V124" i="21"/>
  <c r="W124" i="21"/>
  <c r="X124" i="21"/>
  <c r="Y124" i="21"/>
  <c r="Z124" i="21"/>
  <c r="C125" i="21"/>
  <c r="D125" i="21"/>
  <c r="E125" i="21"/>
  <c r="F125" i="21"/>
  <c r="G125" i="21"/>
  <c r="H125" i="21"/>
  <c r="I125" i="21"/>
  <c r="J125" i="21"/>
  <c r="K125" i="21"/>
  <c r="L125" i="21"/>
  <c r="M125" i="21"/>
  <c r="N125" i="21"/>
  <c r="O125" i="21"/>
  <c r="P125" i="21"/>
  <c r="Q125" i="21"/>
  <c r="R125" i="21"/>
  <c r="S125" i="21"/>
  <c r="T125" i="21"/>
  <c r="U125" i="21"/>
  <c r="V125" i="21"/>
  <c r="W125" i="21"/>
  <c r="X125" i="21"/>
  <c r="Y125" i="21"/>
  <c r="Z125" i="21"/>
  <c r="C126" i="21"/>
  <c r="D126" i="21"/>
  <c r="E126" i="21"/>
  <c r="F126" i="21"/>
  <c r="G126" i="21"/>
  <c r="H126" i="21"/>
  <c r="I126" i="21"/>
  <c r="J126" i="21"/>
  <c r="K126" i="21"/>
  <c r="L126" i="21"/>
  <c r="M126" i="21"/>
  <c r="N126" i="21"/>
  <c r="O126" i="21"/>
  <c r="P126" i="21"/>
  <c r="Q126" i="21"/>
  <c r="R126" i="21"/>
  <c r="S126" i="21"/>
  <c r="T126" i="21"/>
  <c r="U126" i="21"/>
  <c r="V126" i="21"/>
  <c r="W126" i="21"/>
  <c r="X126" i="21"/>
  <c r="Y126" i="21"/>
  <c r="Z126" i="21"/>
  <c r="C127" i="21"/>
  <c r="D127" i="21"/>
  <c r="E127" i="21"/>
  <c r="F127" i="21"/>
  <c r="G127" i="21"/>
  <c r="H127" i="21"/>
  <c r="I127" i="21"/>
  <c r="J127" i="21"/>
  <c r="K127" i="21"/>
  <c r="L127" i="21"/>
  <c r="M127" i="21"/>
  <c r="N127" i="21"/>
  <c r="O127" i="21"/>
  <c r="P127" i="21"/>
  <c r="Q127" i="21"/>
  <c r="R127" i="21"/>
  <c r="S127" i="21"/>
  <c r="T127" i="21"/>
  <c r="U127" i="21"/>
  <c r="V127" i="21"/>
  <c r="W127" i="21"/>
  <c r="X127" i="21"/>
  <c r="Y127" i="21"/>
  <c r="Z127" i="21"/>
  <c r="A155" i="19"/>
  <c r="T15" i="24" l="1"/>
  <c r="S15" i="24"/>
  <c r="R15" i="24"/>
  <c r="Q15" i="24"/>
  <c r="AB15" i="24"/>
  <c r="P15" i="24"/>
  <c r="U15" i="24"/>
  <c r="AA15" i="24"/>
  <c r="O15" i="24"/>
  <c r="I15" i="24"/>
  <c r="Z15" i="24"/>
  <c r="N15" i="24"/>
  <c r="Y15" i="24"/>
  <c r="M15" i="24"/>
  <c r="X15" i="24"/>
  <c r="L15" i="24"/>
  <c r="W15" i="24"/>
  <c r="K15" i="24"/>
  <c r="V15" i="24"/>
  <c r="J15" i="24"/>
  <c r="BL6" i="23"/>
  <c r="AB153" i="19"/>
  <c r="Y134" i="19"/>
  <c r="Y134" i="21" s="1"/>
  <c r="AB3" i="4" l="1"/>
  <c r="AB4" i="4"/>
  <c r="AB2" i="4"/>
  <c r="AT39" i="14" l="1"/>
  <c r="AT47" i="14"/>
  <c r="AT49" i="14"/>
  <c r="AT50" i="14"/>
  <c r="AT51" i="14"/>
  <c r="AT58" i="14"/>
  <c r="AT59" i="14"/>
  <c r="AT60" i="14"/>
  <c r="AT61" i="14"/>
  <c r="AT62" i="14"/>
  <c r="AT66" i="14"/>
  <c r="AT69" i="14"/>
  <c r="AT70" i="14"/>
  <c r="AT71" i="14"/>
  <c r="AT72" i="14"/>
  <c r="AT73" i="14"/>
  <c r="AT74" i="14"/>
  <c r="AT75" i="14"/>
  <c r="AT76" i="14"/>
  <c r="AT77" i="14"/>
  <c r="AT78" i="14"/>
  <c r="AT79" i="14"/>
  <c r="AT80" i="14"/>
  <c r="AT81" i="14"/>
  <c r="AT82" i="14"/>
  <c r="AT83" i="14"/>
  <c r="AT84" i="14"/>
  <c r="AT85" i="14"/>
  <c r="AT86" i="14"/>
  <c r="AT87" i="14"/>
  <c r="AT88" i="14"/>
  <c r="AT89" i="14"/>
  <c r="AT91" i="14"/>
  <c r="AT92" i="14"/>
  <c r="AT93" i="14"/>
  <c r="AT94" i="14"/>
  <c r="AT95" i="14"/>
  <c r="AT96" i="14"/>
  <c r="AT97" i="14"/>
  <c r="AT98" i="14"/>
  <c r="AT99" i="14"/>
  <c r="AT100" i="14"/>
  <c r="AT101" i="14"/>
  <c r="AT102" i="14"/>
  <c r="AT103" i="14"/>
  <c r="AT105" i="14"/>
  <c r="AT38" i="14" l="1"/>
  <c r="AT42" i="14" s="1"/>
  <c r="AZ38" i="14"/>
  <c r="AR109" i="14"/>
  <c r="BZ8" i="4" l="1"/>
  <c r="CA8" i="4"/>
  <c r="BZ9" i="4"/>
  <c r="CA9" i="4"/>
  <c r="CA7" i="4"/>
  <c r="BZ7" i="4"/>
  <c r="I110" i="30"/>
  <c r="D110" i="30"/>
  <c r="BL126" i="23" l="1"/>
  <c r="BL16" i="23"/>
  <c r="BL17" i="23"/>
  <c r="BL18" i="23"/>
  <c r="BL19" i="23"/>
  <c r="BL20" i="23"/>
  <c r="BL21" i="23"/>
  <c r="BL22" i="23"/>
  <c r="BL23" i="23"/>
  <c r="BL24" i="23"/>
  <c r="BL25" i="23"/>
  <c r="BL26" i="23"/>
  <c r="BL27" i="23"/>
  <c r="BL28" i="23"/>
  <c r="BL29" i="23"/>
  <c r="BL30" i="23"/>
  <c r="BL31" i="23"/>
  <c r="BL32" i="23"/>
  <c r="BL33" i="23"/>
  <c r="BL34" i="23"/>
  <c r="BL35" i="23"/>
  <c r="BL36" i="23"/>
  <c r="BL37" i="23"/>
  <c r="BL38" i="23"/>
  <c r="BL39" i="23"/>
  <c r="BL40" i="23"/>
  <c r="BL41" i="23"/>
  <c r="BL42" i="23"/>
  <c r="BL43" i="23"/>
  <c r="BL44" i="23"/>
  <c r="BL45" i="23"/>
  <c r="BL46" i="23"/>
  <c r="BL47" i="23"/>
  <c r="BL48" i="23"/>
  <c r="BL49" i="23"/>
  <c r="BL50" i="23"/>
  <c r="BL51" i="23"/>
  <c r="BL52" i="23"/>
  <c r="BL53" i="23"/>
  <c r="BL54" i="23"/>
  <c r="BL55" i="23"/>
  <c r="BL56" i="23"/>
  <c r="BL57" i="23"/>
  <c r="BL58" i="23"/>
  <c r="BL59" i="23"/>
  <c r="BL60" i="23"/>
  <c r="BL61" i="23"/>
  <c r="BL62" i="23"/>
  <c r="BL63" i="23"/>
  <c r="BL64" i="23"/>
  <c r="BL65" i="23"/>
  <c r="BL66" i="23"/>
  <c r="BL67" i="23"/>
  <c r="BL68" i="23"/>
  <c r="BL69" i="23"/>
  <c r="BL70" i="23"/>
  <c r="BL71" i="23"/>
  <c r="BL72" i="23"/>
  <c r="BL73" i="23"/>
  <c r="BL74" i="23"/>
  <c r="BL75" i="23"/>
  <c r="BL76" i="23"/>
  <c r="BL77" i="23"/>
  <c r="BL78" i="23"/>
  <c r="BL79" i="23"/>
  <c r="BL80" i="23"/>
  <c r="BL81" i="23"/>
  <c r="BL82" i="23"/>
  <c r="BL83" i="23"/>
  <c r="BL84" i="23"/>
  <c r="BL85" i="23"/>
  <c r="BL86" i="23"/>
  <c r="BL87" i="23"/>
  <c r="BL88" i="23"/>
  <c r="BL89" i="23"/>
  <c r="BL90" i="23"/>
  <c r="BL91" i="23"/>
  <c r="BL92" i="23"/>
  <c r="BL93" i="23"/>
  <c r="BL94" i="23"/>
  <c r="BL95" i="23"/>
  <c r="BL96" i="23"/>
  <c r="BL97" i="23"/>
  <c r="BL98" i="23"/>
  <c r="BL99" i="23"/>
  <c r="BL100" i="23"/>
  <c r="BL101" i="23"/>
  <c r="BL102" i="23"/>
  <c r="BL103" i="23"/>
  <c r="BL104" i="23"/>
  <c r="BL105" i="23"/>
  <c r="BL106" i="23"/>
  <c r="BL107" i="23"/>
  <c r="BL108" i="23"/>
  <c r="BL109" i="23"/>
  <c r="BL110" i="23"/>
  <c r="BL111" i="23"/>
  <c r="BL112" i="23"/>
  <c r="BL113" i="23"/>
  <c r="BL114" i="23"/>
  <c r="BL115" i="23"/>
  <c r="BL116" i="23"/>
  <c r="BL117" i="23"/>
  <c r="BL118" i="23"/>
  <c r="BL119" i="23"/>
  <c r="BL120" i="23"/>
  <c r="BL121" i="23"/>
  <c r="BL122" i="23"/>
  <c r="BL123" i="23"/>
  <c r="BL124" i="23"/>
  <c r="BL125" i="23"/>
  <c r="D133" i="19"/>
  <c r="D133" i="21" s="1"/>
  <c r="E133" i="19"/>
  <c r="E133" i="21" s="1"/>
  <c r="F133" i="19"/>
  <c r="F133" i="21" s="1"/>
  <c r="G133" i="19"/>
  <c r="G133" i="21" s="1"/>
  <c r="H133" i="19"/>
  <c r="H133" i="21" s="1"/>
  <c r="I133" i="19"/>
  <c r="I133" i="21" s="1"/>
  <c r="J133" i="19"/>
  <c r="J133" i="21" s="1"/>
  <c r="K133" i="19"/>
  <c r="K133" i="21" s="1"/>
  <c r="L133" i="19"/>
  <c r="L133" i="21" s="1"/>
  <c r="M133" i="19"/>
  <c r="M133" i="21" s="1"/>
  <c r="N133" i="19"/>
  <c r="N133" i="21" s="1"/>
  <c r="O133" i="19"/>
  <c r="O133" i="21" s="1"/>
  <c r="P133" i="19"/>
  <c r="P133" i="21" s="1"/>
  <c r="Q133" i="19"/>
  <c r="Q133" i="21" s="1"/>
  <c r="R133" i="19"/>
  <c r="R133" i="21" s="1"/>
  <c r="S133" i="19"/>
  <c r="S133" i="21" s="1"/>
  <c r="T133" i="19"/>
  <c r="T133" i="21" s="1"/>
  <c r="U133" i="19"/>
  <c r="U133" i="21" s="1"/>
  <c r="V133" i="19"/>
  <c r="V133" i="21" s="1"/>
  <c r="W133" i="19"/>
  <c r="W133" i="21" s="1"/>
  <c r="X133" i="19"/>
  <c r="X133" i="21" s="1"/>
  <c r="Y133" i="19"/>
  <c r="Y133" i="21" s="1"/>
  <c r="Z133" i="19"/>
  <c r="Z133" i="21" s="1"/>
  <c r="AA133" i="19"/>
  <c r="D134" i="19"/>
  <c r="D134" i="21" s="1"/>
  <c r="E134" i="19"/>
  <c r="E134" i="21" s="1"/>
  <c r="F134" i="19"/>
  <c r="F134" i="21" s="1"/>
  <c r="G134" i="19"/>
  <c r="G134" i="21" s="1"/>
  <c r="H134" i="19"/>
  <c r="H134" i="21" s="1"/>
  <c r="I134" i="19"/>
  <c r="I134" i="21" s="1"/>
  <c r="J134" i="19"/>
  <c r="J134" i="21" s="1"/>
  <c r="K134" i="19"/>
  <c r="K134" i="21" s="1"/>
  <c r="L134" i="19"/>
  <c r="L134" i="21" s="1"/>
  <c r="M134" i="19"/>
  <c r="M134" i="21" s="1"/>
  <c r="N134" i="19"/>
  <c r="N134" i="21" s="1"/>
  <c r="O134" i="19"/>
  <c r="O134" i="21" s="1"/>
  <c r="P134" i="19"/>
  <c r="P134" i="21" s="1"/>
  <c r="Q134" i="19"/>
  <c r="Q134" i="21" s="1"/>
  <c r="R134" i="19"/>
  <c r="R134" i="21" s="1"/>
  <c r="S134" i="19"/>
  <c r="S134" i="21" s="1"/>
  <c r="T134" i="19"/>
  <c r="T134" i="21" s="1"/>
  <c r="U134" i="19"/>
  <c r="U134" i="21" s="1"/>
  <c r="V134" i="19"/>
  <c r="V134" i="21" s="1"/>
  <c r="W134" i="19"/>
  <c r="W134" i="21" s="1"/>
  <c r="X134" i="19"/>
  <c r="X134" i="21" s="1"/>
  <c r="Z134" i="19"/>
  <c r="Z134" i="21" s="1"/>
  <c r="AA134" i="19"/>
  <c r="D135" i="19"/>
  <c r="D135" i="21" s="1"/>
  <c r="E135" i="19"/>
  <c r="E135" i="21" s="1"/>
  <c r="F135" i="19"/>
  <c r="F135" i="21" s="1"/>
  <c r="G135" i="19"/>
  <c r="G135" i="21" s="1"/>
  <c r="H135" i="19"/>
  <c r="H135" i="21" s="1"/>
  <c r="I135" i="19"/>
  <c r="I135" i="21" s="1"/>
  <c r="J135" i="19"/>
  <c r="J135" i="21" s="1"/>
  <c r="K135" i="19"/>
  <c r="K135" i="21" s="1"/>
  <c r="L135" i="19"/>
  <c r="L135" i="21" s="1"/>
  <c r="M135" i="19"/>
  <c r="M135" i="21" s="1"/>
  <c r="N135" i="19"/>
  <c r="N135" i="21" s="1"/>
  <c r="O135" i="19"/>
  <c r="O135" i="21" s="1"/>
  <c r="P135" i="19"/>
  <c r="P135" i="21" s="1"/>
  <c r="Q135" i="19"/>
  <c r="Q135" i="21" s="1"/>
  <c r="R135" i="19"/>
  <c r="R135" i="21" s="1"/>
  <c r="S135" i="19"/>
  <c r="S135" i="21" s="1"/>
  <c r="T135" i="19"/>
  <c r="T135" i="21" s="1"/>
  <c r="U135" i="19"/>
  <c r="U135" i="21" s="1"/>
  <c r="V135" i="19"/>
  <c r="V135" i="21" s="1"/>
  <c r="W135" i="19"/>
  <c r="W135" i="21" s="1"/>
  <c r="X135" i="19"/>
  <c r="X135" i="21" s="1"/>
  <c r="Y135" i="19"/>
  <c r="Y135" i="21" s="1"/>
  <c r="Z135" i="19"/>
  <c r="Z135" i="21" s="1"/>
  <c r="AA135" i="19"/>
  <c r="D136" i="19"/>
  <c r="D136" i="21" s="1"/>
  <c r="E136" i="19"/>
  <c r="E136" i="21" s="1"/>
  <c r="F136" i="19"/>
  <c r="F136" i="21" s="1"/>
  <c r="G136" i="19"/>
  <c r="G136" i="21" s="1"/>
  <c r="H136" i="19"/>
  <c r="H136" i="21" s="1"/>
  <c r="I136" i="19"/>
  <c r="I136" i="21" s="1"/>
  <c r="J136" i="19"/>
  <c r="J136" i="21" s="1"/>
  <c r="K136" i="19"/>
  <c r="K136" i="21" s="1"/>
  <c r="L136" i="19"/>
  <c r="L136" i="21" s="1"/>
  <c r="M136" i="19"/>
  <c r="M136" i="21" s="1"/>
  <c r="N136" i="19"/>
  <c r="N136" i="21" s="1"/>
  <c r="O136" i="19"/>
  <c r="O136" i="21" s="1"/>
  <c r="P136" i="19"/>
  <c r="P136" i="21" s="1"/>
  <c r="Q136" i="19"/>
  <c r="Q136" i="21" s="1"/>
  <c r="R136" i="19"/>
  <c r="R136" i="21" s="1"/>
  <c r="S136" i="19"/>
  <c r="S136" i="21" s="1"/>
  <c r="T136" i="19"/>
  <c r="T136" i="21" s="1"/>
  <c r="U136" i="19"/>
  <c r="U136" i="21" s="1"/>
  <c r="V136" i="19"/>
  <c r="V136" i="21" s="1"/>
  <c r="W136" i="19"/>
  <c r="W136" i="21" s="1"/>
  <c r="X136" i="19"/>
  <c r="X136" i="21" s="1"/>
  <c r="Y136" i="19"/>
  <c r="Y136" i="21" s="1"/>
  <c r="Z136" i="19"/>
  <c r="Z136" i="21" s="1"/>
  <c r="AA136" i="19"/>
  <c r="D137" i="19"/>
  <c r="D137" i="21" s="1"/>
  <c r="E137" i="19"/>
  <c r="E137" i="21" s="1"/>
  <c r="F137" i="19"/>
  <c r="F137" i="21" s="1"/>
  <c r="G137" i="19"/>
  <c r="G137" i="21" s="1"/>
  <c r="H137" i="19"/>
  <c r="H137" i="21" s="1"/>
  <c r="I137" i="19"/>
  <c r="I137" i="21" s="1"/>
  <c r="J137" i="19"/>
  <c r="J137" i="21" s="1"/>
  <c r="K137" i="19"/>
  <c r="K137" i="21" s="1"/>
  <c r="L137" i="19"/>
  <c r="L137" i="21" s="1"/>
  <c r="M137" i="19"/>
  <c r="M137" i="21" s="1"/>
  <c r="N137" i="19"/>
  <c r="N137" i="21" s="1"/>
  <c r="O137" i="19"/>
  <c r="O137" i="21" s="1"/>
  <c r="P137" i="19"/>
  <c r="P137" i="21" s="1"/>
  <c r="Q137" i="19"/>
  <c r="Q137" i="21" s="1"/>
  <c r="R137" i="19"/>
  <c r="R137" i="21" s="1"/>
  <c r="S137" i="19"/>
  <c r="S137" i="21" s="1"/>
  <c r="T137" i="19"/>
  <c r="T137" i="21" s="1"/>
  <c r="U137" i="19"/>
  <c r="U137" i="21" s="1"/>
  <c r="V137" i="19"/>
  <c r="V137" i="21" s="1"/>
  <c r="W137" i="19"/>
  <c r="W137" i="21" s="1"/>
  <c r="X137" i="19"/>
  <c r="X137" i="21" s="1"/>
  <c r="Y137" i="19"/>
  <c r="Y137" i="21" s="1"/>
  <c r="Z137" i="19"/>
  <c r="Z137" i="21" s="1"/>
  <c r="AA137" i="19"/>
  <c r="D138" i="19"/>
  <c r="D138" i="21" s="1"/>
  <c r="E138" i="19"/>
  <c r="E138" i="21" s="1"/>
  <c r="F138" i="19"/>
  <c r="F138" i="21" s="1"/>
  <c r="G138" i="19"/>
  <c r="G138" i="21" s="1"/>
  <c r="H138" i="19"/>
  <c r="H138" i="21" s="1"/>
  <c r="I138" i="19"/>
  <c r="I138" i="21" s="1"/>
  <c r="J138" i="19"/>
  <c r="J138" i="21" s="1"/>
  <c r="K138" i="19"/>
  <c r="K138" i="21" s="1"/>
  <c r="L138" i="19"/>
  <c r="L138" i="21" s="1"/>
  <c r="M138" i="19"/>
  <c r="M138" i="21" s="1"/>
  <c r="N138" i="19"/>
  <c r="N138" i="21" s="1"/>
  <c r="O138" i="19"/>
  <c r="O138" i="21" s="1"/>
  <c r="P138" i="19"/>
  <c r="P138" i="21" s="1"/>
  <c r="Q138" i="19"/>
  <c r="Q138" i="21" s="1"/>
  <c r="R138" i="19"/>
  <c r="R138" i="21" s="1"/>
  <c r="S138" i="19"/>
  <c r="S138" i="21" s="1"/>
  <c r="T138" i="19"/>
  <c r="T138" i="21" s="1"/>
  <c r="U138" i="19"/>
  <c r="U138" i="21" s="1"/>
  <c r="V138" i="19"/>
  <c r="V138" i="21" s="1"/>
  <c r="W138" i="19"/>
  <c r="W138" i="21" s="1"/>
  <c r="X138" i="19"/>
  <c r="X138" i="21" s="1"/>
  <c r="Y138" i="19"/>
  <c r="Y138" i="21" s="1"/>
  <c r="Z138" i="19"/>
  <c r="Z138" i="21" s="1"/>
  <c r="AA138" i="19"/>
  <c r="D139" i="19"/>
  <c r="D139" i="21" s="1"/>
  <c r="E139" i="19"/>
  <c r="E139" i="21" s="1"/>
  <c r="F139" i="19"/>
  <c r="F139" i="21" s="1"/>
  <c r="G139" i="19"/>
  <c r="G139" i="21" s="1"/>
  <c r="H139" i="19"/>
  <c r="H139" i="21" s="1"/>
  <c r="I139" i="19"/>
  <c r="I139" i="21" s="1"/>
  <c r="J139" i="19"/>
  <c r="J139" i="21" s="1"/>
  <c r="K139" i="19"/>
  <c r="K139" i="21" s="1"/>
  <c r="L139" i="19"/>
  <c r="L139" i="21" s="1"/>
  <c r="M139" i="19"/>
  <c r="M139" i="21" s="1"/>
  <c r="N139" i="19"/>
  <c r="N139" i="21" s="1"/>
  <c r="O139" i="19"/>
  <c r="O139" i="21" s="1"/>
  <c r="P139" i="19"/>
  <c r="P139" i="21" s="1"/>
  <c r="Q139" i="19"/>
  <c r="Q139" i="21" s="1"/>
  <c r="R139" i="19"/>
  <c r="R139" i="21" s="1"/>
  <c r="S139" i="19"/>
  <c r="S139" i="21" s="1"/>
  <c r="T139" i="19"/>
  <c r="T139" i="21" s="1"/>
  <c r="U139" i="19"/>
  <c r="U139" i="21" s="1"/>
  <c r="V139" i="19"/>
  <c r="V139" i="21" s="1"/>
  <c r="W139" i="19"/>
  <c r="W139" i="21" s="1"/>
  <c r="X139" i="19"/>
  <c r="X139" i="21" s="1"/>
  <c r="Y139" i="19"/>
  <c r="Y139" i="21" s="1"/>
  <c r="Z139" i="19"/>
  <c r="Z139" i="21" s="1"/>
  <c r="AA139" i="19"/>
  <c r="D140" i="19"/>
  <c r="D140" i="21" s="1"/>
  <c r="E140" i="19"/>
  <c r="E140" i="21" s="1"/>
  <c r="F140" i="19"/>
  <c r="F140" i="21" s="1"/>
  <c r="G140" i="19"/>
  <c r="G140" i="21" s="1"/>
  <c r="H140" i="19"/>
  <c r="H140" i="21" s="1"/>
  <c r="I140" i="19"/>
  <c r="I140" i="21" s="1"/>
  <c r="J140" i="19"/>
  <c r="J140" i="21" s="1"/>
  <c r="K140" i="19"/>
  <c r="K140" i="21" s="1"/>
  <c r="L140" i="19"/>
  <c r="L140" i="21" s="1"/>
  <c r="M140" i="19"/>
  <c r="M140" i="21" s="1"/>
  <c r="N140" i="19"/>
  <c r="N140" i="21" s="1"/>
  <c r="O140" i="19"/>
  <c r="O140" i="21" s="1"/>
  <c r="P140" i="19"/>
  <c r="P140" i="21" s="1"/>
  <c r="Q140" i="19"/>
  <c r="Q140" i="21" s="1"/>
  <c r="R140" i="19"/>
  <c r="R140" i="21" s="1"/>
  <c r="S140" i="19"/>
  <c r="S140" i="21" s="1"/>
  <c r="T140" i="19"/>
  <c r="T140" i="21" s="1"/>
  <c r="U140" i="19"/>
  <c r="U140" i="21" s="1"/>
  <c r="V140" i="19"/>
  <c r="V140" i="21" s="1"/>
  <c r="W140" i="19"/>
  <c r="W140" i="21" s="1"/>
  <c r="X140" i="19"/>
  <c r="X140" i="21" s="1"/>
  <c r="Y140" i="19"/>
  <c r="Y140" i="21" s="1"/>
  <c r="Z140" i="19"/>
  <c r="Z140" i="21" s="1"/>
  <c r="AA140" i="19"/>
  <c r="D141" i="19"/>
  <c r="D141" i="21" s="1"/>
  <c r="E141" i="19"/>
  <c r="E141" i="21" s="1"/>
  <c r="F141" i="19"/>
  <c r="F141" i="21" s="1"/>
  <c r="G141" i="19"/>
  <c r="G141" i="21" s="1"/>
  <c r="H141" i="19"/>
  <c r="H141" i="21" s="1"/>
  <c r="I141" i="19"/>
  <c r="I141" i="21" s="1"/>
  <c r="J141" i="19"/>
  <c r="J141" i="21" s="1"/>
  <c r="K141" i="19"/>
  <c r="K141" i="21" s="1"/>
  <c r="L141" i="19"/>
  <c r="L141" i="21" s="1"/>
  <c r="M141" i="19"/>
  <c r="M141" i="21" s="1"/>
  <c r="N141" i="19"/>
  <c r="N141" i="21" s="1"/>
  <c r="O141" i="19"/>
  <c r="O141" i="21" s="1"/>
  <c r="P141" i="19"/>
  <c r="P141" i="21" s="1"/>
  <c r="Q141" i="19"/>
  <c r="Q141" i="21" s="1"/>
  <c r="R141" i="19"/>
  <c r="R141" i="21" s="1"/>
  <c r="S141" i="19"/>
  <c r="S141" i="21" s="1"/>
  <c r="T141" i="19"/>
  <c r="T141" i="21" s="1"/>
  <c r="U141" i="19"/>
  <c r="U141" i="21" s="1"/>
  <c r="V141" i="19"/>
  <c r="V141" i="21" s="1"/>
  <c r="W141" i="19"/>
  <c r="W141" i="21" s="1"/>
  <c r="X141" i="19"/>
  <c r="X141" i="21" s="1"/>
  <c r="Y141" i="19"/>
  <c r="Y141" i="21" s="1"/>
  <c r="Z141" i="19"/>
  <c r="Z141" i="21" s="1"/>
  <c r="AA141" i="19"/>
  <c r="D142" i="19"/>
  <c r="D142" i="21" s="1"/>
  <c r="E142" i="19"/>
  <c r="E142" i="21" s="1"/>
  <c r="F142" i="19"/>
  <c r="F142" i="21" s="1"/>
  <c r="G142" i="19"/>
  <c r="G142" i="21" s="1"/>
  <c r="H142" i="19"/>
  <c r="H142" i="21" s="1"/>
  <c r="I142" i="19"/>
  <c r="I142" i="21" s="1"/>
  <c r="J142" i="19"/>
  <c r="J142" i="21" s="1"/>
  <c r="K142" i="19"/>
  <c r="K142" i="21" s="1"/>
  <c r="L142" i="19"/>
  <c r="L142" i="21" s="1"/>
  <c r="M142" i="19"/>
  <c r="M142" i="21" s="1"/>
  <c r="N142" i="19"/>
  <c r="N142" i="21" s="1"/>
  <c r="O142" i="19"/>
  <c r="O142" i="21" s="1"/>
  <c r="P142" i="19"/>
  <c r="P142" i="21" s="1"/>
  <c r="Q142" i="19"/>
  <c r="Q142" i="21" s="1"/>
  <c r="R142" i="19"/>
  <c r="R142" i="21" s="1"/>
  <c r="S142" i="19"/>
  <c r="S142" i="21" s="1"/>
  <c r="T142" i="19"/>
  <c r="T142" i="21" s="1"/>
  <c r="U142" i="19"/>
  <c r="U142" i="21" s="1"/>
  <c r="V142" i="19"/>
  <c r="V142" i="21" s="1"/>
  <c r="W142" i="19"/>
  <c r="W142" i="21" s="1"/>
  <c r="X142" i="19"/>
  <c r="X142" i="21" s="1"/>
  <c r="Y142" i="19"/>
  <c r="Y142" i="21" s="1"/>
  <c r="Z142" i="19"/>
  <c r="Z142" i="21" s="1"/>
  <c r="AA142" i="19"/>
  <c r="C142" i="19"/>
  <c r="C142" i="21" s="1"/>
  <c r="C135" i="19"/>
  <c r="C135" i="21" s="1"/>
  <c r="C136" i="19"/>
  <c r="C136" i="21" s="1"/>
  <c r="C137" i="19"/>
  <c r="C137" i="21" s="1"/>
  <c r="C138" i="19"/>
  <c r="C138" i="21" s="1"/>
  <c r="C139" i="19"/>
  <c r="C139" i="21" s="1"/>
  <c r="C140" i="19"/>
  <c r="C140" i="21" s="1"/>
  <c r="C141" i="19"/>
  <c r="C141" i="21" s="1"/>
  <c r="C134" i="19"/>
  <c r="C134" i="21" s="1"/>
  <c r="C133" i="19"/>
  <c r="C133" i="21" s="1"/>
  <c r="BL190" i="23" l="1"/>
  <c r="BL137" i="23"/>
  <c r="BL177" i="23" s="1"/>
  <c r="BL189" i="23"/>
  <c r="BL191" i="23" s="1"/>
  <c r="AA143" i="19"/>
  <c r="AA152" i="19"/>
  <c r="C144" i="19"/>
  <c r="C144" i="21" s="1"/>
  <c r="W152" i="19"/>
  <c r="W152" i="21" s="1"/>
  <c r="K152" i="19"/>
  <c r="K152" i="21" s="1"/>
  <c r="I152" i="19"/>
  <c r="I152" i="21" s="1"/>
  <c r="X152" i="19"/>
  <c r="X152" i="21" s="1"/>
  <c r="T152" i="19"/>
  <c r="T152" i="21" s="1"/>
  <c r="H152" i="19"/>
  <c r="H152" i="21" s="1"/>
  <c r="L152" i="19"/>
  <c r="L152" i="21" s="1"/>
  <c r="G152" i="19"/>
  <c r="G152" i="21" s="1"/>
  <c r="F152" i="19"/>
  <c r="F152" i="21" s="1"/>
  <c r="V152" i="19"/>
  <c r="V152" i="21" s="1"/>
  <c r="R152" i="19"/>
  <c r="R152" i="21" s="1"/>
  <c r="Q152" i="19"/>
  <c r="Q152" i="21" s="1"/>
  <c r="S152" i="19"/>
  <c r="S152" i="21" s="1"/>
  <c r="P152" i="19"/>
  <c r="P152" i="21" s="1"/>
  <c r="J152" i="19"/>
  <c r="J152" i="21" s="1"/>
  <c r="U152" i="19"/>
  <c r="U152" i="21" s="1"/>
  <c r="E152" i="19"/>
  <c r="E152" i="21" s="1"/>
  <c r="C152" i="19"/>
  <c r="C152" i="21" s="1"/>
  <c r="D152" i="19"/>
  <c r="D152" i="21" s="1"/>
  <c r="O152" i="19"/>
  <c r="O152" i="21" s="1"/>
  <c r="Z152" i="19"/>
  <c r="Z152" i="21" s="1"/>
  <c r="N152" i="19"/>
  <c r="N152" i="21" s="1"/>
  <c r="Y152" i="19"/>
  <c r="Y152" i="21" s="1"/>
  <c r="M152" i="19"/>
  <c r="M152" i="21" s="1"/>
  <c r="C143" i="19"/>
  <c r="C143" i="21" s="1"/>
  <c r="CW6" i="2"/>
  <c r="L5" i="35" l="1"/>
  <c r="L9" i="35"/>
  <c r="AC152" i="21"/>
  <c r="AD152" i="21" s="1"/>
  <c r="BN177" i="23"/>
  <c r="BM177" i="23"/>
  <c r="C167" i="19"/>
  <c r="C163" i="19"/>
  <c r="AA144" i="19" l="1"/>
  <c r="O145" i="19"/>
  <c r="O145" i="21" s="1"/>
  <c r="D143" i="19"/>
  <c r="D143" i="21" s="1"/>
  <c r="E143" i="19"/>
  <c r="E143" i="21" s="1"/>
  <c r="F143" i="19"/>
  <c r="F143" i="21" s="1"/>
  <c r="G143" i="19"/>
  <c r="G143" i="21" s="1"/>
  <c r="H143" i="19"/>
  <c r="H143" i="21" s="1"/>
  <c r="I143" i="19"/>
  <c r="I143" i="21" s="1"/>
  <c r="J143" i="19"/>
  <c r="J143" i="21" s="1"/>
  <c r="K143" i="19"/>
  <c r="K143" i="21" s="1"/>
  <c r="L143" i="19"/>
  <c r="L143" i="21" s="1"/>
  <c r="M143" i="19"/>
  <c r="M143" i="21" s="1"/>
  <c r="N143" i="19"/>
  <c r="N143" i="21" s="1"/>
  <c r="O143" i="19"/>
  <c r="O143" i="21" s="1"/>
  <c r="P143" i="19"/>
  <c r="P143" i="21" s="1"/>
  <c r="Q143" i="19"/>
  <c r="Q143" i="21" s="1"/>
  <c r="R143" i="19"/>
  <c r="R143" i="21" s="1"/>
  <c r="S143" i="19"/>
  <c r="S143" i="21" s="1"/>
  <c r="T143" i="19"/>
  <c r="T143" i="21" s="1"/>
  <c r="U143" i="19"/>
  <c r="U143" i="21" s="1"/>
  <c r="V143" i="19"/>
  <c r="V143" i="21" s="1"/>
  <c r="W143" i="19"/>
  <c r="W143" i="21" s="1"/>
  <c r="X143" i="19"/>
  <c r="X143" i="21" s="1"/>
  <c r="Y143" i="19"/>
  <c r="Y143" i="21" s="1"/>
  <c r="Z143" i="19"/>
  <c r="Z143" i="21" s="1"/>
  <c r="D144" i="19"/>
  <c r="D144" i="21" s="1"/>
  <c r="E144" i="19"/>
  <c r="E144" i="21" s="1"/>
  <c r="F144" i="19"/>
  <c r="F144" i="21" s="1"/>
  <c r="G144" i="19"/>
  <c r="G144" i="21" s="1"/>
  <c r="H144" i="19"/>
  <c r="H144" i="21" s="1"/>
  <c r="I144" i="19"/>
  <c r="I144" i="21" s="1"/>
  <c r="J144" i="19"/>
  <c r="J144" i="21" s="1"/>
  <c r="K144" i="19"/>
  <c r="K144" i="21" s="1"/>
  <c r="L144" i="19"/>
  <c r="L144" i="21" s="1"/>
  <c r="M144" i="19"/>
  <c r="M144" i="21" s="1"/>
  <c r="N144" i="19"/>
  <c r="N144" i="21" s="1"/>
  <c r="O144" i="19"/>
  <c r="O144" i="21" s="1"/>
  <c r="P144" i="19"/>
  <c r="P144" i="21" s="1"/>
  <c r="Q144" i="19"/>
  <c r="Q144" i="21" s="1"/>
  <c r="R144" i="19"/>
  <c r="R144" i="21" s="1"/>
  <c r="S144" i="19"/>
  <c r="S144" i="21" s="1"/>
  <c r="T144" i="19"/>
  <c r="T144" i="21" s="1"/>
  <c r="U144" i="19"/>
  <c r="U144" i="21" s="1"/>
  <c r="V144" i="19"/>
  <c r="V144" i="21" s="1"/>
  <c r="W144" i="19"/>
  <c r="W144" i="21" s="1"/>
  <c r="X144" i="19"/>
  <c r="X144" i="21" s="1"/>
  <c r="Y144" i="19"/>
  <c r="Y144" i="21" s="1"/>
  <c r="Z144" i="19"/>
  <c r="Z144" i="21" s="1"/>
  <c r="D145" i="19"/>
  <c r="D145" i="21" s="1"/>
  <c r="E145" i="19"/>
  <c r="E145" i="21" s="1"/>
  <c r="F145" i="19"/>
  <c r="F145" i="21" s="1"/>
  <c r="G145" i="19"/>
  <c r="G145" i="21" s="1"/>
  <c r="H145" i="19"/>
  <c r="H145" i="21" s="1"/>
  <c r="I145" i="19"/>
  <c r="I145" i="21" s="1"/>
  <c r="J145" i="19"/>
  <c r="J145" i="21" s="1"/>
  <c r="K145" i="19"/>
  <c r="K145" i="21" s="1"/>
  <c r="L145" i="19"/>
  <c r="L145" i="21" s="1"/>
  <c r="M145" i="19"/>
  <c r="M145" i="21" s="1"/>
  <c r="N145" i="19"/>
  <c r="N145" i="21" s="1"/>
  <c r="P145" i="19"/>
  <c r="P145" i="21" s="1"/>
  <c r="Q145" i="19"/>
  <c r="Q145" i="21" s="1"/>
  <c r="R145" i="19"/>
  <c r="R145" i="21" s="1"/>
  <c r="S145" i="19"/>
  <c r="S145" i="21" s="1"/>
  <c r="T145" i="19"/>
  <c r="T145" i="21" s="1"/>
  <c r="U145" i="19"/>
  <c r="U145" i="21" s="1"/>
  <c r="V145" i="19"/>
  <c r="V145" i="21" s="1"/>
  <c r="W145" i="19"/>
  <c r="W145" i="21" s="1"/>
  <c r="X145" i="19"/>
  <c r="X145" i="21" s="1"/>
  <c r="Y145" i="19"/>
  <c r="Y145" i="21" s="1"/>
  <c r="Z145" i="19"/>
  <c r="Z145" i="21" s="1"/>
  <c r="AA145" i="19"/>
  <c r="D146" i="19"/>
  <c r="D146" i="21" s="1"/>
  <c r="E146" i="19"/>
  <c r="E146" i="21" s="1"/>
  <c r="F146" i="19"/>
  <c r="F146" i="21" s="1"/>
  <c r="G146" i="19"/>
  <c r="G146" i="21" s="1"/>
  <c r="H146" i="19"/>
  <c r="H146" i="21" s="1"/>
  <c r="I146" i="19"/>
  <c r="I146" i="21" s="1"/>
  <c r="J146" i="19"/>
  <c r="J146" i="21" s="1"/>
  <c r="K146" i="19"/>
  <c r="K146" i="21" s="1"/>
  <c r="L146" i="19"/>
  <c r="L146" i="21" s="1"/>
  <c r="M146" i="19"/>
  <c r="M146" i="21" s="1"/>
  <c r="N146" i="19"/>
  <c r="N146" i="21" s="1"/>
  <c r="O146" i="19"/>
  <c r="O146" i="21" s="1"/>
  <c r="P146" i="19"/>
  <c r="P146" i="21" s="1"/>
  <c r="Q146" i="19"/>
  <c r="Q146" i="21" s="1"/>
  <c r="R146" i="19"/>
  <c r="R146" i="21" s="1"/>
  <c r="S146" i="19"/>
  <c r="S146" i="21" s="1"/>
  <c r="T146" i="19"/>
  <c r="T146" i="21" s="1"/>
  <c r="U146" i="19"/>
  <c r="U146" i="21" s="1"/>
  <c r="V146" i="19"/>
  <c r="V146" i="21" s="1"/>
  <c r="W146" i="19"/>
  <c r="W146" i="21" s="1"/>
  <c r="X146" i="19"/>
  <c r="X146" i="21" s="1"/>
  <c r="Y146" i="19"/>
  <c r="Y146" i="21" s="1"/>
  <c r="Z146" i="19"/>
  <c r="Z146" i="21" s="1"/>
  <c r="AA146" i="19"/>
  <c r="D147" i="19"/>
  <c r="D147" i="21" s="1"/>
  <c r="E147" i="19"/>
  <c r="E147" i="21" s="1"/>
  <c r="F147" i="19"/>
  <c r="F147" i="21" s="1"/>
  <c r="G147" i="19"/>
  <c r="G147" i="21" s="1"/>
  <c r="H147" i="19"/>
  <c r="H147" i="21" s="1"/>
  <c r="I147" i="19"/>
  <c r="I147" i="21" s="1"/>
  <c r="J147" i="19"/>
  <c r="J147" i="21" s="1"/>
  <c r="K147" i="19"/>
  <c r="K147" i="21" s="1"/>
  <c r="L147" i="19"/>
  <c r="L147" i="21" s="1"/>
  <c r="M147" i="19"/>
  <c r="M147" i="21" s="1"/>
  <c r="N147" i="19"/>
  <c r="N147" i="21" s="1"/>
  <c r="O147" i="19"/>
  <c r="O147" i="21" s="1"/>
  <c r="P147" i="19"/>
  <c r="P147" i="21" s="1"/>
  <c r="Q147" i="19"/>
  <c r="Q147" i="21" s="1"/>
  <c r="R147" i="19"/>
  <c r="R147" i="21" s="1"/>
  <c r="S147" i="19"/>
  <c r="S147" i="21" s="1"/>
  <c r="T147" i="19"/>
  <c r="T147" i="21" s="1"/>
  <c r="U147" i="19"/>
  <c r="U147" i="21" s="1"/>
  <c r="V147" i="19"/>
  <c r="V147" i="21" s="1"/>
  <c r="V155" i="21" s="1"/>
  <c r="W147" i="19"/>
  <c r="W147" i="21" s="1"/>
  <c r="X147" i="19"/>
  <c r="X147" i="21" s="1"/>
  <c r="Y147" i="19"/>
  <c r="Y147" i="21" s="1"/>
  <c r="Z147" i="19"/>
  <c r="Z147" i="21" s="1"/>
  <c r="AA147" i="19"/>
  <c r="D148" i="19"/>
  <c r="D148" i="21" s="1"/>
  <c r="E148" i="19"/>
  <c r="E148" i="21" s="1"/>
  <c r="F148" i="19"/>
  <c r="F148" i="21" s="1"/>
  <c r="G148" i="19"/>
  <c r="G148" i="21" s="1"/>
  <c r="H148" i="19"/>
  <c r="H148" i="21" s="1"/>
  <c r="I148" i="19"/>
  <c r="I148" i="21" s="1"/>
  <c r="J148" i="19"/>
  <c r="J148" i="21" s="1"/>
  <c r="K148" i="19"/>
  <c r="K148" i="21" s="1"/>
  <c r="L148" i="19"/>
  <c r="L148" i="21" s="1"/>
  <c r="M148" i="19"/>
  <c r="M148" i="21" s="1"/>
  <c r="N148" i="19"/>
  <c r="N148" i="21" s="1"/>
  <c r="O148" i="19"/>
  <c r="O148" i="21" s="1"/>
  <c r="P148" i="19"/>
  <c r="P148" i="21" s="1"/>
  <c r="Q148" i="19"/>
  <c r="Q148" i="21" s="1"/>
  <c r="R148" i="19"/>
  <c r="R148" i="21" s="1"/>
  <c r="S148" i="19"/>
  <c r="S148" i="21" s="1"/>
  <c r="T148" i="19"/>
  <c r="T148" i="21" s="1"/>
  <c r="U148" i="19"/>
  <c r="U148" i="21" s="1"/>
  <c r="V148" i="19"/>
  <c r="V148" i="21" s="1"/>
  <c r="W148" i="19"/>
  <c r="W148" i="21" s="1"/>
  <c r="X148" i="19"/>
  <c r="X148" i="21" s="1"/>
  <c r="Y148" i="19"/>
  <c r="Y148" i="21" s="1"/>
  <c r="Z148" i="19"/>
  <c r="Z148" i="21" s="1"/>
  <c r="AA148" i="19"/>
  <c r="D149" i="19"/>
  <c r="D149" i="21" s="1"/>
  <c r="E149" i="19"/>
  <c r="E149" i="21" s="1"/>
  <c r="F149" i="19"/>
  <c r="F149" i="21" s="1"/>
  <c r="G149" i="19"/>
  <c r="G149" i="21" s="1"/>
  <c r="H149" i="19"/>
  <c r="H149" i="21" s="1"/>
  <c r="I149" i="19"/>
  <c r="I149" i="21" s="1"/>
  <c r="J149" i="19"/>
  <c r="J149" i="21" s="1"/>
  <c r="K149" i="19"/>
  <c r="K149" i="21" s="1"/>
  <c r="L149" i="19"/>
  <c r="L149" i="21" s="1"/>
  <c r="M149" i="19"/>
  <c r="M149" i="21" s="1"/>
  <c r="N149" i="19"/>
  <c r="N149" i="21" s="1"/>
  <c r="O149" i="19"/>
  <c r="O149" i="21" s="1"/>
  <c r="P149" i="19"/>
  <c r="P149" i="21" s="1"/>
  <c r="Q149" i="19"/>
  <c r="Q149" i="21" s="1"/>
  <c r="R149" i="19"/>
  <c r="R149" i="21" s="1"/>
  <c r="S149" i="19"/>
  <c r="S149" i="21" s="1"/>
  <c r="T149" i="19"/>
  <c r="T149" i="21" s="1"/>
  <c r="U149" i="19"/>
  <c r="U149" i="21" s="1"/>
  <c r="V149" i="19"/>
  <c r="V149" i="21" s="1"/>
  <c r="W149" i="19"/>
  <c r="W149" i="21" s="1"/>
  <c r="X149" i="19"/>
  <c r="X149" i="21" s="1"/>
  <c r="Y149" i="19"/>
  <c r="Y149" i="21" s="1"/>
  <c r="Z149" i="19"/>
  <c r="Z149" i="21" s="1"/>
  <c r="AA149" i="19"/>
  <c r="D150" i="19"/>
  <c r="D150" i="21" s="1"/>
  <c r="E150" i="19"/>
  <c r="E150" i="21" s="1"/>
  <c r="F150" i="19"/>
  <c r="F150" i="21" s="1"/>
  <c r="G150" i="19"/>
  <c r="G150" i="21" s="1"/>
  <c r="H150" i="19"/>
  <c r="H150" i="21" s="1"/>
  <c r="I150" i="19"/>
  <c r="I150" i="21" s="1"/>
  <c r="J150" i="19"/>
  <c r="J150" i="21" s="1"/>
  <c r="K150" i="19"/>
  <c r="K150" i="21" s="1"/>
  <c r="L150" i="19"/>
  <c r="L150" i="21" s="1"/>
  <c r="M150" i="19"/>
  <c r="M150" i="21" s="1"/>
  <c r="N150" i="19"/>
  <c r="N150" i="21" s="1"/>
  <c r="O150" i="19"/>
  <c r="O150" i="21" s="1"/>
  <c r="P150" i="19"/>
  <c r="P150" i="21" s="1"/>
  <c r="Q150" i="19"/>
  <c r="Q150" i="21" s="1"/>
  <c r="R150" i="19"/>
  <c r="R150" i="21" s="1"/>
  <c r="S150" i="19"/>
  <c r="S150" i="21" s="1"/>
  <c r="T150" i="19"/>
  <c r="T150" i="21" s="1"/>
  <c r="U150" i="19"/>
  <c r="U150" i="21" s="1"/>
  <c r="V150" i="19"/>
  <c r="V150" i="21" s="1"/>
  <c r="W150" i="19"/>
  <c r="W150" i="21" s="1"/>
  <c r="X150" i="19"/>
  <c r="X150" i="21" s="1"/>
  <c r="Y150" i="19"/>
  <c r="Y150" i="21" s="1"/>
  <c r="Z150" i="19"/>
  <c r="Z150" i="21" s="1"/>
  <c r="AA150" i="19"/>
  <c r="D151" i="19"/>
  <c r="D151" i="21" s="1"/>
  <c r="E151" i="19"/>
  <c r="E151" i="21" s="1"/>
  <c r="F151" i="19"/>
  <c r="F151" i="21" s="1"/>
  <c r="G151" i="19"/>
  <c r="G151" i="21" s="1"/>
  <c r="H151" i="19"/>
  <c r="H151" i="21" s="1"/>
  <c r="I151" i="19"/>
  <c r="I151" i="21" s="1"/>
  <c r="J151" i="19"/>
  <c r="J151" i="21" s="1"/>
  <c r="K151" i="19"/>
  <c r="K151" i="21" s="1"/>
  <c r="L151" i="19"/>
  <c r="L151" i="21" s="1"/>
  <c r="M151" i="19"/>
  <c r="M151" i="21" s="1"/>
  <c r="N151" i="19"/>
  <c r="N151" i="21" s="1"/>
  <c r="O151" i="19"/>
  <c r="O151" i="21" s="1"/>
  <c r="P151" i="19"/>
  <c r="P151" i="21" s="1"/>
  <c r="Q151" i="19"/>
  <c r="Q151" i="21" s="1"/>
  <c r="R151" i="19"/>
  <c r="R151" i="21" s="1"/>
  <c r="S151" i="19"/>
  <c r="S151" i="21" s="1"/>
  <c r="T151" i="19"/>
  <c r="T151" i="21" s="1"/>
  <c r="U151" i="19"/>
  <c r="U151" i="21" s="1"/>
  <c r="V151" i="19"/>
  <c r="V151" i="21" s="1"/>
  <c r="W151" i="19"/>
  <c r="W151" i="21" s="1"/>
  <c r="X151" i="19"/>
  <c r="X151" i="21" s="1"/>
  <c r="Y151" i="19"/>
  <c r="Y151" i="21" s="1"/>
  <c r="Z151" i="19"/>
  <c r="Z151" i="21" s="1"/>
  <c r="AA151" i="19"/>
  <c r="AC149" i="21" l="1"/>
  <c r="AC148" i="21"/>
  <c r="AC145" i="21"/>
  <c r="AC150" i="21"/>
  <c r="AC146" i="21"/>
  <c r="AC144" i="21"/>
  <c r="AD144" i="21" s="1"/>
  <c r="AC151" i="21"/>
  <c r="AC147" i="21"/>
  <c r="C156" i="19"/>
  <c r="C157" i="19"/>
  <c r="AG31" i="24" s="1"/>
  <c r="Y162" i="19"/>
  <c r="Y167" i="19"/>
  <c r="M162" i="19"/>
  <c r="M167" i="19"/>
  <c r="M163" i="19"/>
  <c r="W167" i="19"/>
  <c r="W162" i="19"/>
  <c r="K167" i="19"/>
  <c r="K162" i="19"/>
  <c r="L162" i="19"/>
  <c r="L167" i="19"/>
  <c r="V162" i="19"/>
  <c r="V167" i="19"/>
  <c r="J167" i="19"/>
  <c r="J162" i="19"/>
  <c r="U162" i="19"/>
  <c r="U167" i="19"/>
  <c r="I167" i="19"/>
  <c r="I162" i="19"/>
  <c r="T162" i="19"/>
  <c r="T167" i="19"/>
  <c r="H162" i="19"/>
  <c r="H167" i="19"/>
  <c r="S167" i="19"/>
  <c r="S162" i="19"/>
  <c r="G167" i="19"/>
  <c r="G162" i="19"/>
  <c r="R162" i="19"/>
  <c r="R167" i="19"/>
  <c r="R163" i="19"/>
  <c r="F162" i="19"/>
  <c r="F167" i="19"/>
  <c r="N162" i="19"/>
  <c r="N167" i="19"/>
  <c r="N163" i="19"/>
  <c r="Q162" i="19"/>
  <c r="Q167" i="19"/>
  <c r="Q163" i="19"/>
  <c r="E162" i="19"/>
  <c r="E167" i="19"/>
  <c r="Z162" i="19"/>
  <c r="Z167" i="19"/>
  <c r="Z163" i="19"/>
  <c r="E153" i="19"/>
  <c r="E153" i="21" s="1"/>
  <c r="P162" i="19"/>
  <c r="P167" i="19"/>
  <c r="P163" i="19"/>
  <c r="D162" i="19"/>
  <c r="D167" i="19"/>
  <c r="X162" i="19"/>
  <c r="X167" i="19"/>
  <c r="D153" i="19"/>
  <c r="D153" i="21" s="1"/>
  <c r="O162" i="19"/>
  <c r="O167" i="19"/>
  <c r="O163" i="19"/>
  <c r="AA162" i="19"/>
  <c r="AA167" i="19"/>
  <c r="AA163" i="19"/>
  <c r="V153" i="19"/>
  <c r="V153" i="21" s="1"/>
  <c r="AG30" i="24"/>
  <c r="G154" i="19"/>
  <c r="J163" i="19"/>
  <c r="N153" i="19"/>
  <c r="N153" i="21" s="1"/>
  <c r="X153" i="19"/>
  <c r="X153" i="21" s="1"/>
  <c r="K153" i="19"/>
  <c r="K153" i="21" s="1"/>
  <c r="W153" i="19"/>
  <c r="W153" i="21" s="1"/>
  <c r="J153" i="19"/>
  <c r="J153" i="21" s="1"/>
  <c r="Y153" i="19"/>
  <c r="Y153" i="21" s="1"/>
  <c r="L153" i="19"/>
  <c r="L153" i="21" s="1"/>
  <c r="S153" i="19"/>
  <c r="S153" i="21" s="1"/>
  <c r="F153" i="19"/>
  <c r="F153" i="21" s="1"/>
  <c r="R153" i="19"/>
  <c r="R153" i="21" s="1"/>
  <c r="Q153" i="19"/>
  <c r="Q153" i="21" s="1"/>
  <c r="P153" i="19"/>
  <c r="P153" i="21" s="1"/>
  <c r="Z153" i="19"/>
  <c r="Z153" i="21" s="1"/>
  <c r="M153" i="19"/>
  <c r="M153" i="21" s="1"/>
  <c r="AA153" i="19"/>
  <c r="U153" i="19"/>
  <c r="U153" i="21" s="1"/>
  <c r="H153" i="19"/>
  <c r="H153" i="21" s="1"/>
  <c r="T153" i="19"/>
  <c r="T153" i="21" s="1"/>
  <c r="G153" i="19"/>
  <c r="G153" i="21" s="1"/>
  <c r="I153" i="19"/>
  <c r="I153" i="21" s="1"/>
  <c r="O153" i="19"/>
  <c r="O153" i="21" s="1"/>
  <c r="H154" i="19"/>
  <c r="U154" i="19"/>
  <c r="L154" i="19"/>
  <c r="N154" i="19"/>
  <c r="X154" i="19"/>
  <c r="K154" i="19"/>
  <c r="V154" i="19"/>
  <c r="J154" i="19"/>
  <c r="E154" i="19"/>
  <c r="Z154" i="19"/>
  <c r="D154" i="19"/>
  <c r="W154" i="19"/>
  <c r="I154" i="19"/>
  <c r="M154" i="19"/>
  <c r="S154" i="19"/>
  <c r="T154" i="19"/>
  <c r="F154" i="19"/>
  <c r="Q154" i="19"/>
  <c r="P154" i="19"/>
  <c r="O154" i="19"/>
  <c r="AA154" i="19"/>
  <c r="Y154" i="19"/>
  <c r="R154" i="19"/>
  <c r="AC153" i="21" l="1"/>
  <c r="AA154" i="21"/>
  <c r="E22" i="24"/>
  <c r="E6" i="24"/>
  <c r="E14" i="24"/>
  <c r="E2" i="24"/>
  <c r="E13" i="24"/>
  <c r="E18" i="24"/>
  <c r="E4" i="24"/>
  <c r="E17" i="24"/>
  <c r="E10" i="24"/>
  <c r="E19" i="24"/>
  <c r="E15" i="24"/>
  <c r="C158" i="19"/>
  <c r="AG33" i="24" s="1"/>
  <c r="AG32" i="24" s="1"/>
  <c r="AG34" i="24" s="1"/>
  <c r="E12" i="24"/>
  <c r="E9" i="24"/>
  <c r="E8" i="24"/>
  <c r="E16" i="24"/>
  <c r="E5" i="24"/>
  <c r="E21" i="24"/>
  <c r="E11" i="24"/>
  <c r="E20" i="24"/>
  <c r="E7" i="24"/>
  <c r="AG35" i="24" l="1"/>
  <c r="E3" i="24"/>
  <c r="AG36" i="24"/>
  <c r="AB32" i="24" l="1"/>
  <c r="AB35" i="24" l="1"/>
  <c r="AB34" i="24" l="1"/>
  <c r="AB36" i="24"/>
  <c r="AB127" i="33" l="1"/>
  <c r="AA127" i="33"/>
  <c r="AA137" i="33" s="1"/>
  <c r="Z127" i="33"/>
  <c r="Z137" i="33" s="1"/>
  <c r="Y127" i="33"/>
  <c r="Y137" i="33" s="1"/>
  <c r="X127" i="33"/>
  <c r="X137" i="33" s="1"/>
  <c r="W127" i="33"/>
  <c r="W137" i="33" s="1"/>
  <c r="V127" i="33"/>
  <c r="V137" i="33" s="1"/>
  <c r="U127" i="33"/>
  <c r="U137" i="33" s="1"/>
  <c r="T127" i="33"/>
  <c r="T137" i="33" s="1"/>
  <c r="S127" i="33"/>
  <c r="S137" i="33" s="1"/>
  <c r="R127" i="33"/>
  <c r="R137" i="33" s="1"/>
  <c r="Q127" i="33"/>
  <c r="Q137" i="33" s="1"/>
  <c r="P127" i="33"/>
  <c r="P137" i="33" s="1"/>
  <c r="O127" i="33"/>
  <c r="O137" i="33" s="1"/>
  <c r="N127" i="33"/>
  <c r="N137" i="33" s="1"/>
  <c r="M127" i="33"/>
  <c r="M137" i="33" s="1"/>
  <c r="L127" i="33"/>
  <c r="L137" i="33" s="1"/>
  <c r="K127" i="33"/>
  <c r="K137" i="33" s="1"/>
  <c r="J127" i="33"/>
  <c r="J137" i="33" s="1"/>
  <c r="I127" i="33"/>
  <c r="I137" i="33" s="1"/>
  <c r="H127" i="33"/>
  <c r="H137" i="33" s="1"/>
  <c r="G127" i="33"/>
  <c r="G137" i="33" s="1"/>
  <c r="F127" i="33"/>
  <c r="F137" i="33" s="1"/>
  <c r="E127" i="33"/>
  <c r="E137" i="33" s="1"/>
  <c r="D127" i="33"/>
  <c r="D137" i="33" s="1"/>
  <c r="C127" i="33"/>
  <c r="C137" i="33" s="1"/>
  <c r="AB126" i="33"/>
  <c r="AA126" i="33"/>
  <c r="AA136" i="33" s="1"/>
  <c r="Z126" i="33"/>
  <c r="Z136" i="33" s="1"/>
  <c r="Y126" i="33"/>
  <c r="Y136" i="33" s="1"/>
  <c r="X126" i="33"/>
  <c r="X136" i="33" s="1"/>
  <c r="W126" i="33"/>
  <c r="W136" i="33" s="1"/>
  <c r="V126" i="33"/>
  <c r="V136" i="33" s="1"/>
  <c r="U126" i="33"/>
  <c r="U136" i="33" s="1"/>
  <c r="T126" i="33"/>
  <c r="T136" i="33" s="1"/>
  <c r="S126" i="33"/>
  <c r="S136" i="33" s="1"/>
  <c r="R126" i="33"/>
  <c r="R136" i="33" s="1"/>
  <c r="Q126" i="33"/>
  <c r="Q136" i="33" s="1"/>
  <c r="P126" i="33"/>
  <c r="P136" i="33" s="1"/>
  <c r="O126" i="33"/>
  <c r="O136" i="33" s="1"/>
  <c r="N126" i="33"/>
  <c r="N136" i="33" s="1"/>
  <c r="M126" i="33"/>
  <c r="M136" i="33" s="1"/>
  <c r="L126" i="33"/>
  <c r="L136" i="33" s="1"/>
  <c r="K126" i="33"/>
  <c r="K136" i="33" s="1"/>
  <c r="J126" i="33"/>
  <c r="J136" i="33" s="1"/>
  <c r="I126" i="33"/>
  <c r="I136" i="33" s="1"/>
  <c r="H126" i="33"/>
  <c r="H136" i="33" s="1"/>
  <c r="G126" i="33"/>
  <c r="G136" i="33" s="1"/>
  <c r="F126" i="33"/>
  <c r="F136" i="33" s="1"/>
  <c r="E126" i="33"/>
  <c r="E136" i="33" s="1"/>
  <c r="D126" i="33"/>
  <c r="D136" i="33" s="1"/>
  <c r="C126" i="33"/>
  <c r="C136" i="33" s="1"/>
  <c r="AB125" i="33"/>
  <c r="AA125" i="33"/>
  <c r="AA135" i="33" s="1"/>
  <c r="Z125" i="33"/>
  <c r="Z135" i="33" s="1"/>
  <c r="Y125" i="33"/>
  <c r="Y135" i="33" s="1"/>
  <c r="X125" i="33"/>
  <c r="X135" i="33" s="1"/>
  <c r="W125" i="33"/>
  <c r="W135" i="33" s="1"/>
  <c r="V125" i="33"/>
  <c r="V135" i="33" s="1"/>
  <c r="U125" i="33"/>
  <c r="U135" i="33" s="1"/>
  <c r="T125" i="33"/>
  <c r="T135" i="33" s="1"/>
  <c r="S125" i="33"/>
  <c r="S135" i="33" s="1"/>
  <c r="R125" i="33"/>
  <c r="R135" i="33" s="1"/>
  <c r="Q125" i="33"/>
  <c r="Q135" i="33" s="1"/>
  <c r="P125" i="33"/>
  <c r="P135" i="33" s="1"/>
  <c r="O125" i="33"/>
  <c r="O135" i="33" s="1"/>
  <c r="N125" i="33"/>
  <c r="N135" i="33" s="1"/>
  <c r="M125" i="33"/>
  <c r="M135" i="33" s="1"/>
  <c r="L125" i="33"/>
  <c r="L135" i="33" s="1"/>
  <c r="K125" i="33"/>
  <c r="K135" i="33" s="1"/>
  <c r="J125" i="33"/>
  <c r="J135" i="33" s="1"/>
  <c r="I125" i="33"/>
  <c r="I135" i="33" s="1"/>
  <c r="H125" i="33"/>
  <c r="H135" i="33" s="1"/>
  <c r="G125" i="33"/>
  <c r="G135" i="33" s="1"/>
  <c r="F125" i="33"/>
  <c r="F135" i="33" s="1"/>
  <c r="E125" i="33"/>
  <c r="E135" i="33" s="1"/>
  <c r="D125" i="33"/>
  <c r="D135" i="33" s="1"/>
  <c r="C125" i="33"/>
  <c r="C135" i="33" s="1"/>
  <c r="AB124" i="33"/>
  <c r="AA124" i="33"/>
  <c r="AA134" i="33" s="1"/>
  <c r="Z124" i="33"/>
  <c r="Z134" i="33" s="1"/>
  <c r="Y124" i="33"/>
  <c r="Y134" i="33" s="1"/>
  <c r="X124" i="33"/>
  <c r="X134" i="33" s="1"/>
  <c r="W124" i="33"/>
  <c r="W134" i="33" s="1"/>
  <c r="V124" i="33"/>
  <c r="V134" i="33" s="1"/>
  <c r="U124" i="33"/>
  <c r="U134" i="33" s="1"/>
  <c r="T124" i="33"/>
  <c r="T134" i="33" s="1"/>
  <c r="S124" i="33"/>
  <c r="S134" i="33" s="1"/>
  <c r="R124" i="33"/>
  <c r="R134" i="33" s="1"/>
  <c r="Q124" i="33"/>
  <c r="Q134" i="33" s="1"/>
  <c r="P124" i="33"/>
  <c r="P134" i="33" s="1"/>
  <c r="O124" i="33"/>
  <c r="O134" i="33" s="1"/>
  <c r="N124" i="33"/>
  <c r="N134" i="33" s="1"/>
  <c r="M124" i="33"/>
  <c r="M134" i="33" s="1"/>
  <c r="L124" i="33"/>
  <c r="L134" i="33" s="1"/>
  <c r="K124" i="33"/>
  <c r="K134" i="33" s="1"/>
  <c r="J124" i="33"/>
  <c r="J134" i="33" s="1"/>
  <c r="I124" i="33"/>
  <c r="I134" i="33" s="1"/>
  <c r="H124" i="33"/>
  <c r="H134" i="33" s="1"/>
  <c r="G124" i="33"/>
  <c r="G134" i="33" s="1"/>
  <c r="F124" i="33"/>
  <c r="F134" i="33" s="1"/>
  <c r="E124" i="33"/>
  <c r="E134" i="33" s="1"/>
  <c r="D124" i="33"/>
  <c r="D134" i="33" s="1"/>
  <c r="C124" i="33"/>
  <c r="C134" i="33" s="1"/>
  <c r="AB123" i="33"/>
  <c r="AA123" i="33"/>
  <c r="AA133" i="33" s="1"/>
  <c r="Z123" i="33"/>
  <c r="Z133" i="33" s="1"/>
  <c r="Y123" i="33"/>
  <c r="Y133" i="33" s="1"/>
  <c r="X123" i="33"/>
  <c r="X133" i="33" s="1"/>
  <c r="W123" i="33"/>
  <c r="W133" i="33" s="1"/>
  <c r="V123" i="33"/>
  <c r="V133" i="33" s="1"/>
  <c r="U123" i="33"/>
  <c r="U133" i="33" s="1"/>
  <c r="T123" i="33"/>
  <c r="T133" i="33" s="1"/>
  <c r="S123" i="33"/>
  <c r="S133" i="33" s="1"/>
  <c r="R123" i="33"/>
  <c r="R133" i="33" s="1"/>
  <c r="Q123" i="33"/>
  <c r="Q133" i="33" s="1"/>
  <c r="P123" i="33"/>
  <c r="P133" i="33" s="1"/>
  <c r="O123" i="33"/>
  <c r="O133" i="33" s="1"/>
  <c r="N123" i="33"/>
  <c r="N133" i="33" s="1"/>
  <c r="M123" i="33"/>
  <c r="M133" i="33" s="1"/>
  <c r="L123" i="33"/>
  <c r="L133" i="33" s="1"/>
  <c r="K123" i="33"/>
  <c r="K133" i="33" s="1"/>
  <c r="J123" i="33"/>
  <c r="J133" i="33" s="1"/>
  <c r="I123" i="33"/>
  <c r="I133" i="33" s="1"/>
  <c r="H123" i="33"/>
  <c r="H133" i="33" s="1"/>
  <c r="G123" i="33"/>
  <c r="G133" i="33" s="1"/>
  <c r="F123" i="33"/>
  <c r="F133" i="33" s="1"/>
  <c r="E123" i="33"/>
  <c r="E133" i="33" s="1"/>
  <c r="D123" i="33"/>
  <c r="D133" i="33" s="1"/>
  <c r="C123" i="33"/>
  <c r="C133" i="33" s="1"/>
  <c r="AB122" i="33"/>
  <c r="AA122" i="33"/>
  <c r="AA132" i="33" s="1"/>
  <c r="Z122" i="33"/>
  <c r="Z132" i="33" s="1"/>
  <c r="Y122" i="33"/>
  <c r="Y132" i="33" s="1"/>
  <c r="X122" i="33"/>
  <c r="X132" i="33" s="1"/>
  <c r="W122" i="33"/>
  <c r="W132" i="33" s="1"/>
  <c r="V122" i="33"/>
  <c r="V132" i="33" s="1"/>
  <c r="U122" i="33"/>
  <c r="U132" i="33" s="1"/>
  <c r="T122" i="33"/>
  <c r="T132" i="33" s="1"/>
  <c r="S122" i="33"/>
  <c r="S132" i="33" s="1"/>
  <c r="R122" i="33"/>
  <c r="R132" i="33" s="1"/>
  <c r="Q122" i="33"/>
  <c r="Q132" i="33" s="1"/>
  <c r="P122" i="33"/>
  <c r="P132" i="33" s="1"/>
  <c r="O122" i="33"/>
  <c r="O132" i="33" s="1"/>
  <c r="N122" i="33"/>
  <c r="N132" i="33" s="1"/>
  <c r="M122" i="33"/>
  <c r="M132" i="33" s="1"/>
  <c r="L122" i="33"/>
  <c r="L132" i="33" s="1"/>
  <c r="K122" i="33"/>
  <c r="K132" i="33" s="1"/>
  <c r="J122" i="33"/>
  <c r="J132" i="33" s="1"/>
  <c r="I122" i="33"/>
  <c r="I132" i="33" s="1"/>
  <c r="H122" i="33"/>
  <c r="H132" i="33" s="1"/>
  <c r="G122" i="33"/>
  <c r="G132" i="33" s="1"/>
  <c r="F122" i="33"/>
  <c r="F132" i="33" s="1"/>
  <c r="E122" i="33"/>
  <c r="E132" i="33" s="1"/>
  <c r="D122" i="33"/>
  <c r="D132" i="33" s="1"/>
  <c r="C122" i="33"/>
  <c r="C132" i="33" s="1"/>
  <c r="AB121" i="33"/>
  <c r="AB131" i="33" s="1"/>
  <c r="AA121" i="33"/>
  <c r="AA131" i="33" s="1"/>
  <c r="Z121" i="33"/>
  <c r="Z131" i="33" s="1"/>
  <c r="Y121" i="33"/>
  <c r="Y131" i="33" s="1"/>
  <c r="X121" i="33"/>
  <c r="X131" i="33" s="1"/>
  <c r="W121" i="33"/>
  <c r="W131" i="33" s="1"/>
  <c r="W138" i="33" s="1"/>
  <c r="V121" i="33"/>
  <c r="V131" i="33" s="1"/>
  <c r="U121" i="33"/>
  <c r="U131" i="33" s="1"/>
  <c r="T121" i="33"/>
  <c r="T131" i="33" s="1"/>
  <c r="S121" i="33"/>
  <c r="S131" i="33" s="1"/>
  <c r="R121" i="33"/>
  <c r="R131" i="33" s="1"/>
  <c r="Q121" i="33"/>
  <c r="Q131" i="33" s="1"/>
  <c r="P121" i="33"/>
  <c r="P131" i="33" s="1"/>
  <c r="O121" i="33"/>
  <c r="O131" i="33" s="1"/>
  <c r="N121" i="33"/>
  <c r="N131" i="33" s="1"/>
  <c r="M121" i="33"/>
  <c r="M131" i="33" s="1"/>
  <c r="L121" i="33"/>
  <c r="L131" i="33" s="1"/>
  <c r="K121" i="33"/>
  <c r="K131" i="33" s="1"/>
  <c r="K138" i="33" s="1"/>
  <c r="J121" i="33"/>
  <c r="J131" i="33" s="1"/>
  <c r="I121" i="33"/>
  <c r="I131" i="33" s="1"/>
  <c r="H121" i="33"/>
  <c r="H131" i="33" s="1"/>
  <c r="G121" i="33"/>
  <c r="G131" i="33" s="1"/>
  <c r="F121" i="33"/>
  <c r="F131" i="33" s="1"/>
  <c r="E121" i="33"/>
  <c r="E131" i="33" s="1"/>
  <c r="D121" i="33"/>
  <c r="D131" i="33" s="1"/>
  <c r="C121" i="33"/>
  <c r="C131" i="33" s="1"/>
  <c r="AB120" i="33"/>
  <c r="AB130" i="33" s="1"/>
  <c r="AA120" i="33"/>
  <c r="AA130" i="33" s="1"/>
  <c r="Z120" i="33"/>
  <c r="Z130" i="33" s="1"/>
  <c r="Y120" i="33"/>
  <c r="Y130" i="33" s="1"/>
  <c r="X120" i="33"/>
  <c r="X130" i="33" s="1"/>
  <c r="W120" i="33"/>
  <c r="W130" i="33" s="1"/>
  <c r="V120" i="33"/>
  <c r="V130" i="33" s="1"/>
  <c r="U120" i="33"/>
  <c r="U130" i="33" s="1"/>
  <c r="T120" i="33"/>
  <c r="T130" i="33" s="1"/>
  <c r="S120" i="33"/>
  <c r="S130" i="33" s="1"/>
  <c r="R120" i="33"/>
  <c r="R130" i="33" s="1"/>
  <c r="Q120" i="33"/>
  <c r="Q130" i="33" s="1"/>
  <c r="P120" i="33"/>
  <c r="P130" i="33" s="1"/>
  <c r="O120" i="33"/>
  <c r="O130" i="33" s="1"/>
  <c r="N120" i="33"/>
  <c r="N130" i="33" s="1"/>
  <c r="M120" i="33"/>
  <c r="M130" i="33" s="1"/>
  <c r="L120" i="33"/>
  <c r="L130" i="33" s="1"/>
  <c r="K120" i="33"/>
  <c r="K130" i="33" s="1"/>
  <c r="J120" i="33"/>
  <c r="J130" i="33" s="1"/>
  <c r="I120" i="33"/>
  <c r="I130" i="33" s="1"/>
  <c r="H120" i="33"/>
  <c r="H130" i="33" s="1"/>
  <c r="G120" i="33"/>
  <c r="G130" i="33" s="1"/>
  <c r="F120" i="33"/>
  <c r="F130" i="33" s="1"/>
  <c r="E120" i="33"/>
  <c r="E130" i="33" s="1"/>
  <c r="D120" i="33"/>
  <c r="D130" i="33" s="1"/>
  <c r="C120" i="33"/>
  <c r="C130" i="33" s="1"/>
  <c r="AB119" i="33"/>
  <c r="AB129" i="33" s="1"/>
  <c r="AA119" i="33"/>
  <c r="AA129" i="33" s="1"/>
  <c r="Z119" i="33"/>
  <c r="Z129" i="33" s="1"/>
  <c r="Y119" i="33"/>
  <c r="Y129" i="33" s="1"/>
  <c r="X119" i="33"/>
  <c r="X129" i="33" s="1"/>
  <c r="W119" i="33"/>
  <c r="W129" i="33" s="1"/>
  <c r="V119" i="33"/>
  <c r="V129" i="33" s="1"/>
  <c r="U119" i="33"/>
  <c r="U129" i="33" s="1"/>
  <c r="T119" i="33"/>
  <c r="T129" i="33" s="1"/>
  <c r="S119" i="33"/>
  <c r="S129" i="33" s="1"/>
  <c r="R119" i="33"/>
  <c r="R129" i="33" s="1"/>
  <c r="Q119" i="33"/>
  <c r="Q129" i="33" s="1"/>
  <c r="P119" i="33"/>
  <c r="P129" i="33" s="1"/>
  <c r="O119" i="33"/>
  <c r="O129" i="33" s="1"/>
  <c r="N119" i="33"/>
  <c r="N129" i="33" s="1"/>
  <c r="M119" i="33"/>
  <c r="M129" i="33" s="1"/>
  <c r="L119" i="33"/>
  <c r="L129" i="33" s="1"/>
  <c r="K119" i="33"/>
  <c r="K129" i="33" s="1"/>
  <c r="J119" i="33"/>
  <c r="J129" i="33" s="1"/>
  <c r="I119" i="33"/>
  <c r="I129" i="33" s="1"/>
  <c r="H119" i="33"/>
  <c r="H129" i="33" s="1"/>
  <c r="G119" i="33"/>
  <c r="G129" i="33" s="1"/>
  <c r="F119" i="33"/>
  <c r="F129" i="33" s="1"/>
  <c r="E119" i="33"/>
  <c r="E129" i="33" s="1"/>
  <c r="D119" i="33"/>
  <c r="D129" i="33" s="1"/>
  <c r="C119" i="33"/>
  <c r="C129" i="33" s="1"/>
  <c r="K139" i="33" l="1"/>
  <c r="W139" i="33"/>
  <c r="Q139" i="33"/>
  <c r="Q138" i="33"/>
  <c r="F139" i="33"/>
  <c r="F138" i="33"/>
  <c r="R139" i="33"/>
  <c r="R138" i="33"/>
  <c r="E139" i="33"/>
  <c r="E138" i="33"/>
  <c r="S139" i="33"/>
  <c r="S138" i="33"/>
  <c r="C142" i="33"/>
  <c r="H139" i="33"/>
  <c r="H138" i="33"/>
  <c r="T139" i="33"/>
  <c r="T138" i="33"/>
  <c r="L138" i="33"/>
  <c r="L139" i="33"/>
  <c r="X138" i="33"/>
  <c r="X139" i="33"/>
  <c r="G139" i="33"/>
  <c r="G138" i="33"/>
  <c r="M139" i="33"/>
  <c r="M138" i="33"/>
  <c r="Y139" i="33"/>
  <c r="Y138" i="33"/>
  <c r="V139" i="33"/>
  <c r="V138" i="33"/>
  <c r="Z139" i="33"/>
  <c r="Z138" i="33"/>
  <c r="AA138" i="33"/>
  <c r="AA139" i="33"/>
  <c r="J139" i="33"/>
  <c r="J138" i="33"/>
  <c r="C143" i="33"/>
  <c r="N139" i="33"/>
  <c r="N138" i="33"/>
  <c r="I139" i="33"/>
  <c r="C138" i="33"/>
  <c r="C139" i="33"/>
  <c r="O138" i="33"/>
  <c r="O139" i="33"/>
  <c r="D139" i="33"/>
  <c r="D138" i="33"/>
  <c r="P139" i="33"/>
  <c r="P138" i="33"/>
  <c r="AB139" i="33"/>
  <c r="AB138" i="33"/>
  <c r="U139" i="33"/>
  <c r="I138" i="33"/>
  <c r="U138" i="33"/>
  <c r="C144" i="33" l="1"/>
  <c r="AX184" i="23" l="1"/>
  <c r="AX186" i="23" s="1"/>
  <c r="O52" i="34" s="1"/>
  <c r="AY184" i="23"/>
  <c r="AY186" i="23" s="1"/>
  <c r="O53" i="34" s="1"/>
  <c r="AZ184" i="23"/>
  <c r="AZ187" i="23" l="1"/>
  <c r="AZ186" i="23"/>
  <c r="O54" i="34" s="1"/>
  <c r="AY187" i="23"/>
  <c r="AX187" i="23"/>
  <c r="N106" i="14" l="1"/>
  <c r="AQ106" i="14" s="1"/>
  <c r="AT106" i="14" l="1"/>
  <c r="AT109" i="14"/>
  <c r="Y106" i="14"/>
  <c r="CG8" i="4" l="1"/>
  <c r="CG9" i="4"/>
  <c r="CG7" i="4"/>
  <c r="CF7" i="4"/>
  <c r="CF9" i="4"/>
  <c r="CF8" i="4"/>
  <c r="R108" i="30" l="1"/>
  <c r="C108" i="30"/>
  <c r="I115" i="30" l="1"/>
  <c r="D115" i="30"/>
  <c r="D111" i="30"/>
  <c r="I111" i="30"/>
  <c r="I109" i="30"/>
  <c r="D117" i="30" l="1"/>
  <c r="DU8" i="4" l="1"/>
  <c r="DU9" i="4"/>
  <c r="DU7" i="4"/>
  <c r="DT8" i="4"/>
  <c r="DT9" i="4"/>
  <c r="DT7" i="4"/>
  <c r="C66" i="22" l="1"/>
  <c r="C65" i="22"/>
  <c r="BL148" i="23" s="1"/>
  <c r="C67" i="22"/>
  <c r="J3" i="32"/>
  <c r="C12" i="32" s="1"/>
  <c r="H3" i="32"/>
  <c r="I3" i="32"/>
  <c r="C11" i="32" s="1"/>
  <c r="C16" i="32" s="1"/>
  <c r="B16" i="32"/>
  <c r="D6" i="32"/>
  <c r="C6" i="32"/>
  <c r="B6" i="32"/>
  <c r="B38" i="32" s="1"/>
  <c r="D5" i="32"/>
  <c r="BL172" i="23" s="1"/>
  <c r="C5" i="32"/>
  <c r="B5" i="32"/>
  <c r="B36" i="32" s="1"/>
  <c r="F4" i="32"/>
  <c r="E4" i="32"/>
  <c r="F3" i="32"/>
  <c r="E3" i="32"/>
  <c r="F2" i="32"/>
  <c r="E2" i="32"/>
  <c r="Q81" i="24"/>
  <c r="Q89" i="24" s="1"/>
  <c r="P81" i="24"/>
  <c r="P89" i="24" s="1"/>
  <c r="O81" i="24"/>
  <c r="O89" i="24" s="1"/>
  <c r="M80" i="24"/>
  <c r="L80" i="24"/>
  <c r="K80" i="24"/>
  <c r="J80" i="24"/>
  <c r="I80" i="24"/>
  <c r="H80" i="24"/>
  <c r="G80" i="24"/>
  <c r="F80" i="24"/>
  <c r="E80" i="24"/>
  <c r="D80" i="24"/>
  <c r="C80" i="24"/>
  <c r="Q79" i="24"/>
  <c r="Q87" i="24" s="1"/>
  <c r="O79" i="24"/>
  <c r="O83" i="24" s="1"/>
  <c r="M79" i="24"/>
  <c r="M83" i="24" s="1"/>
  <c r="L79" i="24"/>
  <c r="L83" i="24" s="1"/>
  <c r="K79" i="24"/>
  <c r="K83" i="24" s="1"/>
  <c r="J79" i="24"/>
  <c r="J87" i="24" s="1"/>
  <c r="I79" i="24"/>
  <c r="I87" i="24" s="1"/>
  <c r="H79" i="24"/>
  <c r="H87" i="24" s="1"/>
  <c r="G79" i="24"/>
  <c r="G83" i="24" s="1"/>
  <c r="F79" i="24"/>
  <c r="F87" i="24" s="1"/>
  <c r="E79" i="24"/>
  <c r="E87" i="24" s="1"/>
  <c r="D79" i="24"/>
  <c r="D87" i="24" s="1"/>
  <c r="C79" i="24"/>
  <c r="C87" i="24" s="1"/>
  <c r="M76" i="24"/>
  <c r="L76" i="24"/>
  <c r="K76" i="24"/>
  <c r="J76" i="24"/>
  <c r="I76" i="24"/>
  <c r="H76" i="24"/>
  <c r="G76" i="24"/>
  <c r="F76" i="24"/>
  <c r="E76" i="24"/>
  <c r="D76" i="24"/>
  <c r="C76" i="24"/>
  <c r="O75" i="24"/>
  <c r="P74" i="24"/>
  <c r="P73" i="24"/>
  <c r="Q73" i="24" s="1"/>
  <c r="Q75" i="24" s="1"/>
  <c r="M72" i="24"/>
  <c r="L72" i="24"/>
  <c r="K72" i="24"/>
  <c r="J72" i="24"/>
  <c r="I72" i="24"/>
  <c r="H72" i="24"/>
  <c r="G72" i="24"/>
  <c r="F72" i="24"/>
  <c r="E72" i="24"/>
  <c r="D72" i="24"/>
  <c r="C72" i="24"/>
  <c r="O71" i="24"/>
  <c r="P70" i="24"/>
  <c r="P69" i="24"/>
  <c r="Q69" i="24" s="1"/>
  <c r="Q71" i="24" s="1"/>
  <c r="T35" i="24"/>
  <c r="T34" i="24"/>
  <c r="T33" i="24"/>
  <c r="T36" i="24" s="1"/>
  <c r="S32" i="24"/>
  <c r="R32" i="24"/>
  <c r="R35" i="24" s="1"/>
  <c r="P32" i="24"/>
  <c r="P35" i="24" s="1"/>
  <c r="O32" i="24"/>
  <c r="O35" i="24" s="1"/>
  <c r="N32" i="24"/>
  <c r="N35" i="24" s="1"/>
  <c r="M32" i="24"/>
  <c r="M35" i="24" s="1"/>
  <c r="L32" i="24"/>
  <c r="L35" i="24" s="1"/>
  <c r="K32" i="24"/>
  <c r="K34" i="24" s="1"/>
  <c r="I32" i="24"/>
  <c r="I34" i="24" s="1"/>
  <c r="A22" i="24"/>
  <c r="D21" i="24"/>
  <c r="A20" i="24"/>
  <c r="D13" i="24"/>
  <c r="A18" i="24"/>
  <c r="D11" i="24"/>
  <c r="D9" i="24"/>
  <c r="A4" i="24"/>
  <c r="D8" i="24"/>
  <c r="A12" i="24"/>
  <c r="D7" i="24"/>
  <c r="A6" i="24"/>
  <c r="D10" i="24"/>
  <c r="A5" i="24"/>
  <c r="D2" i="24"/>
  <c r="A10" i="24"/>
  <c r="H15" i="24"/>
  <c r="A11" i="24"/>
  <c r="D6" i="24"/>
  <c r="A15" i="24"/>
  <c r="D12" i="24"/>
  <c r="A21" i="24"/>
  <c r="D18" i="24"/>
  <c r="A7" i="24"/>
  <c r="D4" i="24"/>
  <c r="A8" i="24"/>
  <c r="D5" i="24"/>
  <c r="A16" i="24"/>
  <c r="D14" i="24"/>
  <c r="A17" i="24"/>
  <c r="D15" i="24"/>
  <c r="A9" i="24"/>
  <c r="D3" i="24"/>
  <c r="D19" i="24"/>
  <c r="A13" i="24"/>
  <c r="D17" i="24"/>
  <c r="A19" i="24"/>
  <c r="D16" i="24"/>
  <c r="A3" i="24"/>
  <c r="D20" i="24"/>
  <c r="A14" i="24"/>
  <c r="D22" i="24"/>
  <c r="A2" i="24"/>
  <c r="AW184" i="23"/>
  <c r="AV184" i="23"/>
  <c r="AV186" i="23" s="1"/>
  <c r="O50" i="34" s="1"/>
  <c r="AU184" i="23"/>
  <c r="AU186" i="23" s="1"/>
  <c r="O49" i="34" s="1"/>
  <c r="AT184" i="23"/>
  <c r="AT186" i="23" s="1"/>
  <c r="O48" i="34" s="1"/>
  <c r="AS184" i="23"/>
  <c r="AR184" i="23"/>
  <c r="AO184" i="23"/>
  <c r="AN184" i="23"/>
  <c r="AM184" i="23"/>
  <c r="AL184" i="23"/>
  <c r="AW182" i="23"/>
  <c r="AV182" i="23"/>
  <c r="AU182" i="23"/>
  <c r="AT182" i="23"/>
  <c r="AS182" i="23"/>
  <c r="AR182" i="23"/>
  <c r="AQ182" i="23"/>
  <c r="AP182" i="23"/>
  <c r="AO182" i="23"/>
  <c r="AN182" i="23"/>
  <c r="AM182" i="23"/>
  <c r="AL182" i="23"/>
  <c r="AN181" i="23"/>
  <c r="AT176" i="23"/>
  <c r="AS176" i="23"/>
  <c r="AR176" i="23"/>
  <c r="AQ176" i="23"/>
  <c r="AP176" i="23"/>
  <c r="AO176" i="23"/>
  <c r="AN176" i="23"/>
  <c r="AM176" i="23"/>
  <c r="AL176" i="23"/>
  <c r="AK176" i="23"/>
  <c r="AT175" i="23"/>
  <c r="AS175" i="23"/>
  <c r="AR175" i="23"/>
  <c r="AQ175" i="23"/>
  <c r="AP175" i="23"/>
  <c r="AO175" i="23"/>
  <c r="AO183" i="23" s="1"/>
  <c r="AN186" i="23" s="1"/>
  <c r="O42" i="34" s="1"/>
  <c r="AN175" i="23"/>
  <c r="AM175" i="23"/>
  <c r="AL175" i="23"/>
  <c r="AK175" i="23"/>
  <c r="AL166" i="23"/>
  <c r="AL167" i="23" s="1"/>
  <c r="AK166" i="23"/>
  <c r="AK167" i="23" s="1"/>
  <c r="AJ166" i="23"/>
  <c r="AJ167" i="23" s="1"/>
  <c r="AI166" i="23"/>
  <c r="AI167" i="23" s="1"/>
  <c r="AH166" i="23"/>
  <c r="AH167" i="23" s="1"/>
  <c r="AG166" i="23"/>
  <c r="AG167" i="23" s="1"/>
  <c r="AF166" i="23"/>
  <c r="AF167" i="23" s="1"/>
  <c r="AE166" i="23"/>
  <c r="AE167" i="23" s="1"/>
  <c r="AD166" i="23"/>
  <c r="AD167" i="23" s="1"/>
  <c r="AC166" i="23"/>
  <c r="AB166" i="23"/>
  <c r="AB167" i="23" s="1"/>
  <c r="AA166" i="23"/>
  <c r="AA167" i="23" s="1"/>
  <c r="Z166" i="23"/>
  <c r="Z167" i="23" s="1"/>
  <c r="Y166" i="23"/>
  <c r="Y167" i="23" s="1"/>
  <c r="X166" i="23"/>
  <c r="X167" i="23" s="1"/>
  <c r="W166" i="23"/>
  <c r="W167" i="23" s="1"/>
  <c r="V166" i="23"/>
  <c r="V167" i="23" s="1"/>
  <c r="U166" i="23"/>
  <c r="U167" i="23" s="1"/>
  <c r="T166" i="23"/>
  <c r="T167" i="23" s="1"/>
  <c r="S166" i="23"/>
  <c r="S167" i="23" s="1"/>
  <c r="R166" i="23"/>
  <c r="R167" i="23" s="1"/>
  <c r="Q166" i="23"/>
  <c r="P166" i="23"/>
  <c r="P167" i="23" s="1"/>
  <c r="O166" i="23"/>
  <c r="O167" i="23" s="1"/>
  <c r="N166" i="23"/>
  <c r="N167" i="23" s="1"/>
  <c r="M166" i="23"/>
  <c r="M167" i="23" s="1"/>
  <c r="L166" i="23"/>
  <c r="L167" i="23" s="1"/>
  <c r="K166" i="23"/>
  <c r="K167" i="23" s="1"/>
  <c r="J166" i="23"/>
  <c r="J167" i="23" s="1"/>
  <c r="I166" i="23"/>
  <c r="I167" i="23" s="1"/>
  <c r="H166" i="23"/>
  <c r="H167" i="23" s="1"/>
  <c r="G166" i="23"/>
  <c r="G167" i="23" s="1"/>
  <c r="F166" i="23"/>
  <c r="F167" i="23" s="1"/>
  <c r="E166" i="23"/>
  <c r="D166" i="23"/>
  <c r="D167" i="23" s="1"/>
  <c r="C166" i="23"/>
  <c r="C167" i="23" s="1"/>
  <c r="B166" i="23"/>
  <c r="B167" i="23" s="1"/>
  <c r="AL165" i="23"/>
  <c r="AK165" i="23"/>
  <c r="AJ165" i="23"/>
  <c r="AJ164" i="23" s="1"/>
  <c r="AI165" i="23"/>
  <c r="AH165" i="23"/>
  <c r="AG165" i="23"/>
  <c r="AF165" i="23"/>
  <c r="AE165" i="23"/>
  <c r="AD165" i="23"/>
  <c r="AC165" i="23"/>
  <c r="AB165" i="23"/>
  <c r="AA165" i="23"/>
  <c r="Z165" i="23"/>
  <c r="Y165" i="23"/>
  <c r="X165" i="23"/>
  <c r="W165" i="23"/>
  <c r="V165" i="23"/>
  <c r="U165" i="23"/>
  <c r="T165" i="23"/>
  <c r="S165" i="23"/>
  <c r="R165" i="23"/>
  <c r="Q165" i="23"/>
  <c r="P165" i="23"/>
  <c r="O165" i="23"/>
  <c r="N165" i="23"/>
  <c r="M165" i="23"/>
  <c r="L165" i="23"/>
  <c r="K165" i="23"/>
  <c r="J165" i="23"/>
  <c r="I165" i="23"/>
  <c r="H165" i="23"/>
  <c r="G165" i="23"/>
  <c r="F165" i="23"/>
  <c r="E165" i="23"/>
  <c r="D165" i="23"/>
  <c r="C165" i="23"/>
  <c r="B165" i="23"/>
  <c r="AL162" i="23"/>
  <c r="AL163" i="23" s="1"/>
  <c r="AK162" i="23"/>
  <c r="AK163" i="23" s="1"/>
  <c r="AJ162" i="23"/>
  <c r="AJ163" i="23" s="1"/>
  <c r="AI162" i="23"/>
  <c r="AI163" i="23" s="1"/>
  <c r="AH162" i="23"/>
  <c r="AH163" i="23" s="1"/>
  <c r="AG162" i="23"/>
  <c r="AF162" i="23"/>
  <c r="AF163" i="23" s="1"/>
  <c r="AE162" i="23"/>
  <c r="AE163" i="23" s="1"/>
  <c r="AD162" i="23"/>
  <c r="AD163" i="23" s="1"/>
  <c r="AC162" i="23"/>
  <c r="AC163" i="23" s="1"/>
  <c r="AB162" i="23"/>
  <c r="AB163" i="23" s="1"/>
  <c r="AA162" i="23"/>
  <c r="AA163" i="23" s="1"/>
  <c r="Z162" i="23"/>
  <c r="Z163" i="23" s="1"/>
  <c r="Y162" i="23"/>
  <c r="Y163" i="23" s="1"/>
  <c r="X162" i="23"/>
  <c r="X163" i="23" s="1"/>
  <c r="W162" i="23"/>
  <c r="W163" i="23" s="1"/>
  <c r="V162" i="23"/>
  <c r="V163" i="23" s="1"/>
  <c r="U162" i="23"/>
  <c r="T162" i="23"/>
  <c r="T163" i="23" s="1"/>
  <c r="S162" i="23"/>
  <c r="S163" i="23" s="1"/>
  <c r="R162" i="23"/>
  <c r="R163" i="23" s="1"/>
  <c r="Q162" i="23"/>
  <c r="Q163" i="23" s="1"/>
  <c r="P162" i="23"/>
  <c r="P163" i="23" s="1"/>
  <c r="O162" i="23"/>
  <c r="O163" i="23" s="1"/>
  <c r="N162" i="23"/>
  <c r="N163" i="23" s="1"/>
  <c r="M162" i="23"/>
  <c r="M163" i="23" s="1"/>
  <c r="L162" i="23"/>
  <c r="L163" i="23" s="1"/>
  <c r="K162" i="23"/>
  <c r="K163" i="23" s="1"/>
  <c r="J162" i="23"/>
  <c r="J163" i="23" s="1"/>
  <c r="I162" i="23"/>
  <c r="H162" i="23"/>
  <c r="H163" i="23" s="1"/>
  <c r="G162" i="23"/>
  <c r="G163" i="23" s="1"/>
  <c r="F162" i="23"/>
  <c r="F163" i="23" s="1"/>
  <c r="E162" i="23"/>
  <c r="E163" i="23" s="1"/>
  <c r="D162" i="23"/>
  <c r="D163" i="23" s="1"/>
  <c r="C162" i="23"/>
  <c r="C163" i="23" s="1"/>
  <c r="B162" i="23"/>
  <c r="B163" i="23" s="1"/>
  <c r="AL161" i="23"/>
  <c r="AK161" i="23"/>
  <c r="AJ161" i="23"/>
  <c r="AI161" i="23"/>
  <c r="AH161" i="23"/>
  <c r="AG161" i="23"/>
  <c r="AF161" i="23"/>
  <c r="AF160" i="23" s="1"/>
  <c r="AE161" i="23"/>
  <c r="AD161" i="23"/>
  <c r="AC161" i="23"/>
  <c r="AB161" i="23"/>
  <c r="AA161" i="23"/>
  <c r="AA160" i="23" s="1"/>
  <c r="Z161" i="23"/>
  <c r="Y161" i="23"/>
  <c r="X161" i="23"/>
  <c r="W161" i="23"/>
  <c r="V161" i="23"/>
  <c r="U161" i="23"/>
  <c r="T161" i="23"/>
  <c r="S161" i="23"/>
  <c r="R161" i="23"/>
  <c r="Q161" i="23"/>
  <c r="P161" i="23"/>
  <c r="O161" i="23"/>
  <c r="O160" i="23" s="1"/>
  <c r="N161" i="23"/>
  <c r="M161" i="23"/>
  <c r="L161" i="23"/>
  <c r="K161" i="23"/>
  <c r="J161" i="23"/>
  <c r="I161" i="23"/>
  <c r="H161" i="23"/>
  <c r="G161" i="23"/>
  <c r="F161" i="23"/>
  <c r="E161" i="23"/>
  <c r="D161" i="23"/>
  <c r="C161" i="23"/>
  <c r="C160" i="23" s="1"/>
  <c r="B161" i="23"/>
  <c r="BL159" i="23"/>
  <c r="AL159" i="23"/>
  <c r="AK159" i="23"/>
  <c r="AJ159" i="23"/>
  <c r="AI159" i="23"/>
  <c r="AH159" i="23"/>
  <c r="AG159" i="23"/>
  <c r="AF159" i="23"/>
  <c r="AE159" i="23"/>
  <c r="AD159" i="23"/>
  <c r="AC159" i="23"/>
  <c r="AB159" i="23"/>
  <c r="AA159" i="23"/>
  <c r="Z159" i="23"/>
  <c r="Y159" i="23"/>
  <c r="X159" i="23"/>
  <c r="W159" i="23"/>
  <c r="V159" i="23"/>
  <c r="U159" i="23"/>
  <c r="T159" i="23"/>
  <c r="S159" i="23"/>
  <c r="R159" i="23"/>
  <c r="Q159" i="23"/>
  <c r="P159" i="23"/>
  <c r="O159" i="23"/>
  <c r="N159" i="23"/>
  <c r="M159" i="23"/>
  <c r="L159" i="23"/>
  <c r="K159" i="23"/>
  <c r="J159" i="23"/>
  <c r="I159" i="23"/>
  <c r="H159" i="23"/>
  <c r="G159" i="23"/>
  <c r="F159" i="23"/>
  <c r="E159" i="23"/>
  <c r="D159" i="23"/>
  <c r="C159" i="23"/>
  <c r="B159" i="23"/>
  <c r="AX157" i="23"/>
  <c r="AW157" i="23"/>
  <c r="AV157" i="23"/>
  <c r="AU157" i="23"/>
  <c r="AT157" i="23"/>
  <c r="AS157" i="23"/>
  <c r="AN157" i="23"/>
  <c r="AM157" i="23"/>
  <c r="AL157" i="23"/>
  <c r="AK157" i="23"/>
  <c r="AJ157" i="23"/>
  <c r="AI157" i="23"/>
  <c r="AX156" i="23"/>
  <c r="AW156" i="23"/>
  <c r="AV156" i="23"/>
  <c r="AU156" i="23"/>
  <c r="AT156" i="23"/>
  <c r="AS156" i="23"/>
  <c r="AN156" i="23"/>
  <c r="AM156" i="23"/>
  <c r="AL156" i="23"/>
  <c r="AK156" i="23"/>
  <c r="AJ156" i="23"/>
  <c r="AI156" i="23"/>
  <c r="AG156" i="23"/>
  <c r="BL155" i="23"/>
  <c r="AH152" i="23"/>
  <c r="AF152" i="23"/>
  <c r="AE152" i="23"/>
  <c r="AD152" i="23"/>
  <c r="AC152" i="23"/>
  <c r="AB152" i="23"/>
  <c r="AA152" i="23"/>
  <c r="Z152" i="23"/>
  <c r="Y152" i="23"/>
  <c r="X152" i="23"/>
  <c r="W152" i="23"/>
  <c r="V152" i="23"/>
  <c r="U152" i="23"/>
  <c r="T152" i="23"/>
  <c r="S152" i="23"/>
  <c r="R152" i="23"/>
  <c r="Q152" i="23"/>
  <c r="P152" i="23"/>
  <c r="O152" i="23"/>
  <c r="N152" i="23"/>
  <c r="M152" i="23"/>
  <c r="L152" i="23"/>
  <c r="K152" i="23"/>
  <c r="J152" i="23"/>
  <c r="I152" i="23"/>
  <c r="H152" i="23"/>
  <c r="G152" i="23"/>
  <c r="F152" i="23"/>
  <c r="E152" i="23"/>
  <c r="D152" i="23"/>
  <c r="C152" i="23"/>
  <c r="B152" i="23"/>
  <c r="AH151" i="23"/>
  <c r="AF151" i="23"/>
  <c r="AE151" i="23"/>
  <c r="AD151" i="23"/>
  <c r="AC151" i="23"/>
  <c r="AB151" i="23"/>
  <c r="AA151" i="23"/>
  <c r="Z151" i="23"/>
  <c r="Y151" i="23"/>
  <c r="X151" i="23"/>
  <c r="W151" i="23"/>
  <c r="V151" i="23"/>
  <c r="U151" i="23"/>
  <c r="T151" i="23"/>
  <c r="S151" i="23"/>
  <c r="R151" i="23"/>
  <c r="Q151" i="23"/>
  <c r="P151" i="23"/>
  <c r="O151" i="23"/>
  <c r="N151" i="23"/>
  <c r="M151" i="23"/>
  <c r="L151" i="23"/>
  <c r="K151" i="23"/>
  <c r="J151" i="23"/>
  <c r="I151" i="23"/>
  <c r="H151" i="23"/>
  <c r="G151" i="23"/>
  <c r="F151" i="23"/>
  <c r="E151" i="23"/>
  <c r="D151" i="23"/>
  <c r="C151" i="23"/>
  <c r="B151" i="23"/>
  <c r="BL149" i="23"/>
  <c r="AI149" i="23"/>
  <c r="AH149" i="23"/>
  <c r="AG148" i="23"/>
  <c r="AG157" i="23" s="1"/>
  <c r="AF148" i="23"/>
  <c r="AE148" i="23"/>
  <c r="AD148" i="23"/>
  <c r="AC148" i="23"/>
  <c r="AB148" i="23"/>
  <c r="AA148" i="23"/>
  <c r="Z148" i="23"/>
  <c r="BL147" i="23"/>
  <c r="AH146" i="23"/>
  <c r="AF146" i="23"/>
  <c r="AE146" i="23"/>
  <c r="AD146" i="23"/>
  <c r="AC146" i="23"/>
  <c r="AB146" i="23"/>
  <c r="AA146" i="23"/>
  <c r="Z146" i="23"/>
  <c r="Y146" i="23"/>
  <c r="X146" i="23"/>
  <c r="W146" i="23"/>
  <c r="V146" i="23"/>
  <c r="U146" i="23"/>
  <c r="T146" i="23"/>
  <c r="S146" i="23"/>
  <c r="R146" i="23"/>
  <c r="Q146" i="23"/>
  <c r="P146" i="23"/>
  <c r="O146" i="23"/>
  <c r="N146" i="23"/>
  <c r="M146" i="23"/>
  <c r="L146" i="23"/>
  <c r="K146" i="23"/>
  <c r="J146" i="23"/>
  <c r="I146" i="23"/>
  <c r="H146" i="23"/>
  <c r="G146" i="23"/>
  <c r="F146" i="23"/>
  <c r="E146" i="23"/>
  <c r="D146" i="23"/>
  <c r="C146" i="23"/>
  <c r="B146" i="23"/>
  <c r="AH145" i="23"/>
  <c r="AF145" i="23"/>
  <c r="AE145" i="23"/>
  <c r="AD145" i="23"/>
  <c r="AC145" i="23"/>
  <c r="AB145" i="23"/>
  <c r="AA145" i="23"/>
  <c r="Z145" i="23"/>
  <c r="Y145" i="23"/>
  <c r="X145" i="23"/>
  <c r="W145" i="23"/>
  <c r="V145" i="23"/>
  <c r="U145" i="23"/>
  <c r="T145" i="23"/>
  <c r="S145" i="23"/>
  <c r="R145" i="23"/>
  <c r="Q145" i="23"/>
  <c r="P145" i="23"/>
  <c r="O145" i="23"/>
  <c r="N145" i="23"/>
  <c r="M145" i="23"/>
  <c r="L145" i="23"/>
  <c r="K145" i="23"/>
  <c r="J145" i="23"/>
  <c r="I145" i="23"/>
  <c r="H145" i="23"/>
  <c r="G145" i="23"/>
  <c r="F145" i="23"/>
  <c r="E145" i="23"/>
  <c r="D145" i="23"/>
  <c r="C145" i="23"/>
  <c r="B145" i="23"/>
  <c r="AH144" i="23"/>
  <c r="AF144" i="23"/>
  <c r="AE144" i="23"/>
  <c r="AD144" i="23"/>
  <c r="AC144" i="23"/>
  <c r="AB144" i="23"/>
  <c r="AA144" i="23"/>
  <c r="Z144" i="23"/>
  <c r="Y144" i="23"/>
  <c r="X144" i="23"/>
  <c r="W144" i="23"/>
  <c r="V144" i="23"/>
  <c r="U144" i="23"/>
  <c r="T144" i="23"/>
  <c r="S144" i="23"/>
  <c r="R144" i="23"/>
  <c r="Q144" i="23"/>
  <c r="P144" i="23"/>
  <c r="O144" i="23"/>
  <c r="N144" i="23"/>
  <c r="M144" i="23"/>
  <c r="L144" i="23"/>
  <c r="K144" i="23"/>
  <c r="J144" i="23"/>
  <c r="I144" i="23"/>
  <c r="H144" i="23"/>
  <c r="G144" i="23"/>
  <c r="F144" i="23"/>
  <c r="E144" i="23"/>
  <c r="D144" i="23"/>
  <c r="C144" i="23"/>
  <c r="B144" i="23"/>
  <c r="AH143" i="23"/>
  <c r="AF143" i="23"/>
  <c r="AE143" i="23"/>
  <c r="AD143" i="23"/>
  <c r="AC143" i="23"/>
  <c r="AB143" i="23"/>
  <c r="AA143" i="23"/>
  <c r="Z143" i="23"/>
  <c r="Y143" i="23"/>
  <c r="X143" i="23"/>
  <c r="W143" i="23"/>
  <c r="V143" i="23"/>
  <c r="U143" i="23"/>
  <c r="T143" i="23"/>
  <c r="S143" i="23"/>
  <c r="R143" i="23"/>
  <c r="Q143" i="23"/>
  <c r="P143" i="23"/>
  <c r="O143" i="23"/>
  <c r="N143" i="23"/>
  <c r="M143" i="23"/>
  <c r="L143" i="23"/>
  <c r="K143" i="23"/>
  <c r="J143" i="23"/>
  <c r="I143" i="23"/>
  <c r="H143" i="23"/>
  <c r="G143" i="23"/>
  <c r="F143" i="23"/>
  <c r="E143" i="23"/>
  <c r="D143" i="23"/>
  <c r="C143" i="23"/>
  <c r="B143" i="23"/>
  <c r="AH142" i="23"/>
  <c r="AF142" i="23"/>
  <c r="AE142" i="23"/>
  <c r="AD142" i="23"/>
  <c r="AC142" i="23"/>
  <c r="AB142" i="23"/>
  <c r="AA142" i="23"/>
  <c r="Z142" i="23"/>
  <c r="Y142" i="23"/>
  <c r="X142" i="23"/>
  <c r="W142" i="23"/>
  <c r="V142" i="23"/>
  <c r="U142" i="23"/>
  <c r="T142" i="23"/>
  <c r="S142" i="23"/>
  <c r="R142" i="23"/>
  <c r="Q142" i="23"/>
  <c r="P142" i="23"/>
  <c r="O142" i="23"/>
  <c r="N142" i="23"/>
  <c r="M142" i="23"/>
  <c r="L142" i="23"/>
  <c r="K142" i="23"/>
  <c r="J142" i="23"/>
  <c r="I142" i="23"/>
  <c r="H142" i="23"/>
  <c r="G142" i="23"/>
  <c r="F142" i="23"/>
  <c r="E142" i="23"/>
  <c r="D142" i="23"/>
  <c r="C142" i="23"/>
  <c r="B142" i="23"/>
  <c r="AH141" i="23"/>
  <c r="AF141" i="23"/>
  <c r="AE141" i="23"/>
  <c r="AD141" i="23"/>
  <c r="AC141" i="23"/>
  <c r="AB141" i="23"/>
  <c r="AA141" i="23"/>
  <c r="Z141" i="23"/>
  <c r="Y141" i="23"/>
  <c r="X141" i="23"/>
  <c r="W141" i="23"/>
  <c r="V141" i="23"/>
  <c r="U141" i="23"/>
  <c r="T141" i="23"/>
  <c r="S141" i="23"/>
  <c r="R141" i="23"/>
  <c r="Q141" i="23"/>
  <c r="P141" i="23"/>
  <c r="O141" i="23"/>
  <c r="N141" i="23"/>
  <c r="M141" i="23"/>
  <c r="L141" i="23"/>
  <c r="K141" i="23"/>
  <c r="J141" i="23"/>
  <c r="I141" i="23"/>
  <c r="H141" i="23"/>
  <c r="G141" i="23"/>
  <c r="F141" i="23"/>
  <c r="E141" i="23"/>
  <c r="D141" i="23"/>
  <c r="C141" i="23"/>
  <c r="B141" i="23"/>
  <c r="AH140" i="23"/>
  <c r="AF140" i="23"/>
  <c r="AE140" i="23"/>
  <c r="AD140" i="23"/>
  <c r="AC140" i="23"/>
  <c r="AB140" i="23"/>
  <c r="AA140" i="23"/>
  <c r="Z140" i="23"/>
  <c r="Y140" i="23"/>
  <c r="X140" i="23"/>
  <c r="W140" i="23"/>
  <c r="V140" i="23"/>
  <c r="U140" i="23"/>
  <c r="T140" i="23"/>
  <c r="S140" i="23"/>
  <c r="R140" i="23"/>
  <c r="Q140" i="23"/>
  <c r="P140" i="23"/>
  <c r="O140" i="23"/>
  <c r="N140" i="23"/>
  <c r="M140" i="23"/>
  <c r="L140" i="23"/>
  <c r="K140" i="23"/>
  <c r="J140" i="23"/>
  <c r="I140" i="23"/>
  <c r="H140" i="23"/>
  <c r="G140" i="23"/>
  <c r="F140" i="23"/>
  <c r="E140" i="23"/>
  <c r="D140" i="23"/>
  <c r="C140" i="23"/>
  <c r="B140" i="23"/>
  <c r="AH139" i="23"/>
  <c r="AF139" i="23"/>
  <c r="AE139" i="23"/>
  <c r="AD139" i="23"/>
  <c r="AC139" i="23"/>
  <c r="AB139" i="23"/>
  <c r="AA139" i="23"/>
  <c r="Z139" i="23"/>
  <c r="Y139" i="23"/>
  <c r="X139" i="23"/>
  <c r="W139" i="23"/>
  <c r="V139" i="23"/>
  <c r="U139" i="23"/>
  <c r="T139" i="23"/>
  <c r="S139" i="23"/>
  <c r="R139" i="23"/>
  <c r="Q139" i="23"/>
  <c r="P139" i="23"/>
  <c r="O139" i="23"/>
  <c r="N139" i="23"/>
  <c r="M139" i="23"/>
  <c r="L139" i="23"/>
  <c r="K139" i="23"/>
  <c r="J139" i="23"/>
  <c r="I139" i="23"/>
  <c r="H139" i="23"/>
  <c r="G139" i="23"/>
  <c r="F139" i="23"/>
  <c r="E139" i="23"/>
  <c r="D139" i="23"/>
  <c r="C139" i="23"/>
  <c r="B139" i="23"/>
  <c r="AH137" i="23"/>
  <c r="AF137" i="23"/>
  <c r="AE137" i="23"/>
  <c r="AD137" i="23"/>
  <c r="AC137" i="23"/>
  <c r="AB137" i="23"/>
  <c r="AA137" i="23"/>
  <c r="Z137" i="23"/>
  <c r="Y137" i="23"/>
  <c r="X137" i="23"/>
  <c r="W137" i="23"/>
  <c r="V137" i="23"/>
  <c r="U137" i="23"/>
  <c r="T137" i="23"/>
  <c r="S137" i="23"/>
  <c r="R137" i="23"/>
  <c r="Q137" i="23"/>
  <c r="P137" i="23"/>
  <c r="O137" i="23"/>
  <c r="N137" i="23"/>
  <c r="M137" i="23"/>
  <c r="L137" i="23"/>
  <c r="K137" i="23"/>
  <c r="J137" i="23"/>
  <c r="I137" i="23"/>
  <c r="H137" i="23"/>
  <c r="G137" i="23"/>
  <c r="F137" i="23"/>
  <c r="E137" i="23"/>
  <c r="D137" i="23"/>
  <c r="C137" i="23"/>
  <c r="B137" i="23"/>
  <c r="AH136" i="23"/>
  <c r="AF136" i="23"/>
  <c r="AE136" i="23"/>
  <c r="AD136" i="23"/>
  <c r="AC136" i="23"/>
  <c r="AB136" i="23"/>
  <c r="AA136" i="23"/>
  <c r="Z136" i="23"/>
  <c r="Y136" i="23"/>
  <c r="X136" i="23"/>
  <c r="W136" i="23"/>
  <c r="V136" i="23"/>
  <c r="U136" i="23"/>
  <c r="T136" i="23"/>
  <c r="S136" i="23"/>
  <c r="R136" i="23"/>
  <c r="Q136" i="23"/>
  <c r="P136" i="23"/>
  <c r="O136" i="23"/>
  <c r="N136" i="23"/>
  <c r="M136" i="23"/>
  <c r="L136" i="23"/>
  <c r="K136" i="23"/>
  <c r="J136" i="23"/>
  <c r="I136" i="23"/>
  <c r="H136" i="23"/>
  <c r="G136" i="23"/>
  <c r="F136" i="23"/>
  <c r="E136" i="23"/>
  <c r="D136" i="23"/>
  <c r="C136" i="23"/>
  <c r="B136" i="23"/>
  <c r="AH135" i="23"/>
  <c r="AF135" i="23"/>
  <c r="AE135" i="23"/>
  <c r="AD135" i="23"/>
  <c r="AC135" i="23"/>
  <c r="AB135" i="23"/>
  <c r="AA135" i="23"/>
  <c r="Z135" i="23"/>
  <c r="Y135" i="23"/>
  <c r="X135" i="23"/>
  <c r="W135" i="23"/>
  <c r="V135" i="23"/>
  <c r="U135" i="23"/>
  <c r="T135" i="23"/>
  <c r="S135" i="23"/>
  <c r="R135" i="23"/>
  <c r="Q135" i="23"/>
  <c r="P135" i="23"/>
  <c r="O135" i="23"/>
  <c r="N135" i="23"/>
  <c r="M135" i="23"/>
  <c r="L135" i="23"/>
  <c r="K135" i="23"/>
  <c r="J135" i="23"/>
  <c r="I135" i="23"/>
  <c r="H135" i="23"/>
  <c r="G135" i="23"/>
  <c r="F135" i="23"/>
  <c r="E135" i="23"/>
  <c r="D135" i="23"/>
  <c r="C135" i="23"/>
  <c r="B135" i="23"/>
  <c r="AH134" i="23"/>
  <c r="AF134" i="23"/>
  <c r="AE134" i="23"/>
  <c r="AD134" i="23"/>
  <c r="AC134" i="23"/>
  <c r="AB134" i="23"/>
  <c r="AA134" i="23"/>
  <c r="Z134" i="23"/>
  <c r="Y134" i="23"/>
  <c r="X134" i="23"/>
  <c r="W134" i="23"/>
  <c r="V134" i="23"/>
  <c r="U134" i="23"/>
  <c r="T134" i="23"/>
  <c r="S134" i="23"/>
  <c r="R134" i="23"/>
  <c r="Q134" i="23"/>
  <c r="P134" i="23"/>
  <c r="O134" i="23"/>
  <c r="N134" i="23"/>
  <c r="M134" i="23"/>
  <c r="L134" i="23"/>
  <c r="K134" i="23"/>
  <c r="J134" i="23"/>
  <c r="I134" i="23"/>
  <c r="H134" i="23"/>
  <c r="G134" i="23"/>
  <c r="F134" i="23"/>
  <c r="E134" i="23"/>
  <c r="D134" i="23"/>
  <c r="C134" i="23"/>
  <c r="B134" i="23"/>
  <c r="BP133" i="23"/>
  <c r="BO133" i="23"/>
  <c r="BN133" i="23"/>
  <c r="AH133" i="23"/>
  <c r="AF133" i="23"/>
  <c r="AE133" i="23"/>
  <c r="AD133" i="23"/>
  <c r="AC133" i="23"/>
  <c r="AB133" i="23"/>
  <c r="AA133" i="23"/>
  <c r="Z133" i="23"/>
  <c r="Y133" i="23"/>
  <c r="X133" i="23"/>
  <c r="W133" i="23"/>
  <c r="V133" i="23"/>
  <c r="U133" i="23"/>
  <c r="T133" i="23"/>
  <c r="S133" i="23"/>
  <c r="R133" i="23"/>
  <c r="Q133" i="23"/>
  <c r="P133" i="23"/>
  <c r="O133" i="23"/>
  <c r="N133" i="23"/>
  <c r="M133" i="23"/>
  <c r="L133" i="23"/>
  <c r="K133" i="23"/>
  <c r="J133" i="23"/>
  <c r="I133" i="23"/>
  <c r="H133" i="23"/>
  <c r="G133" i="23"/>
  <c r="F133" i="23"/>
  <c r="E133" i="23"/>
  <c r="D133" i="23"/>
  <c r="C133" i="23"/>
  <c r="B133" i="23"/>
  <c r="AH132" i="23"/>
  <c r="AF132" i="23"/>
  <c r="AE132" i="23"/>
  <c r="AD132" i="23"/>
  <c r="AC132" i="23"/>
  <c r="AB132" i="23"/>
  <c r="AA132" i="23"/>
  <c r="Z132" i="23"/>
  <c r="Y132" i="23"/>
  <c r="X132" i="23"/>
  <c r="W132" i="23"/>
  <c r="V132" i="23"/>
  <c r="U132" i="23"/>
  <c r="T132" i="23"/>
  <c r="S132" i="23"/>
  <c r="R132" i="23"/>
  <c r="Q132" i="23"/>
  <c r="P132" i="23"/>
  <c r="O132" i="23"/>
  <c r="N132" i="23"/>
  <c r="M132" i="23"/>
  <c r="L132" i="23"/>
  <c r="K132" i="23"/>
  <c r="J132" i="23"/>
  <c r="I132" i="23"/>
  <c r="H132" i="23"/>
  <c r="G132" i="23"/>
  <c r="F132" i="23"/>
  <c r="E132" i="23"/>
  <c r="D132" i="23"/>
  <c r="C132" i="23"/>
  <c r="B132" i="23"/>
  <c r="BU131" i="23"/>
  <c r="BV131" i="23" s="1"/>
  <c r="BS131" i="23"/>
  <c r="BT131" i="23" s="1"/>
  <c r="BQ131" i="23"/>
  <c r="BR131" i="23" s="1"/>
  <c r="BO131" i="23"/>
  <c r="BP131" i="23" s="1"/>
  <c r="BM131" i="23"/>
  <c r="AQ131" i="23"/>
  <c r="AP131" i="23"/>
  <c r="BU130" i="23"/>
  <c r="BV130" i="23" s="1"/>
  <c r="BS130" i="23"/>
  <c r="BT130" i="23" s="1"/>
  <c r="BQ130" i="23"/>
  <c r="BR130" i="23" s="1"/>
  <c r="BO130" i="23"/>
  <c r="BP130" i="23" s="1"/>
  <c r="BM130" i="23"/>
  <c r="AF131" i="23"/>
  <c r="AE131" i="23"/>
  <c r="AD131" i="23"/>
  <c r="Z130" i="23"/>
  <c r="Y130" i="23"/>
  <c r="Y131" i="23" s="1"/>
  <c r="X130" i="23"/>
  <c r="X131" i="23" s="1"/>
  <c r="W130" i="23"/>
  <c r="V130" i="23"/>
  <c r="V131" i="23" s="1"/>
  <c r="U130" i="23"/>
  <c r="T130" i="23"/>
  <c r="T131" i="23" s="1"/>
  <c r="S130" i="23"/>
  <c r="S131" i="23" s="1"/>
  <c r="R130" i="23"/>
  <c r="R131" i="23" s="1"/>
  <c r="Q130" i="23"/>
  <c r="P130" i="23"/>
  <c r="O130" i="23"/>
  <c r="N130" i="23"/>
  <c r="M130" i="23"/>
  <c r="M131" i="23" s="1"/>
  <c r="L130" i="23"/>
  <c r="L131" i="23" s="1"/>
  <c r="L119" i="18" s="1"/>
  <c r="K130" i="23"/>
  <c r="J130" i="23"/>
  <c r="J131" i="23" s="1"/>
  <c r="I130" i="23"/>
  <c r="H130" i="23"/>
  <c r="G130" i="23"/>
  <c r="F130" i="23"/>
  <c r="F131" i="23" s="1"/>
  <c r="E130" i="23"/>
  <c r="D130" i="23"/>
  <c r="C130" i="23"/>
  <c r="B130" i="23"/>
  <c r="BU129" i="23"/>
  <c r="BV129" i="23" s="1"/>
  <c r="BS129" i="23"/>
  <c r="BT129" i="23" s="1"/>
  <c r="BQ129" i="23"/>
  <c r="BR129" i="23" s="1"/>
  <c r="BO129" i="23"/>
  <c r="BP129" i="23" s="1"/>
  <c r="BN129" i="23"/>
  <c r="AH129" i="23"/>
  <c r="AF129" i="23"/>
  <c r="AF128" i="23" s="1"/>
  <c r="AE129" i="23"/>
  <c r="AD129" i="23"/>
  <c r="AC129" i="23"/>
  <c r="AB129" i="23"/>
  <c r="AA129" i="23"/>
  <c r="AA128" i="23" s="1"/>
  <c r="Z129" i="23"/>
  <c r="Y129" i="23"/>
  <c r="X129" i="23"/>
  <c r="W129" i="23"/>
  <c r="V129" i="23"/>
  <c r="U129" i="23"/>
  <c r="T129" i="23"/>
  <c r="S129" i="23"/>
  <c r="R129" i="23"/>
  <c r="Q129" i="23"/>
  <c r="P129" i="23"/>
  <c r="O129" i="23"/>
  <c r="O128" i="23" s="1"/>
  <c r="N129" i="23"/>
  <c r="M129" i="23"/>
  <c r="L129" i="23"/>
  <c r="K129" i="23"/>
  <c r="J129" i="23"/>
  <c r="I129" i="23"/>
  <c r="H129" i="23"/>
  <c r="G129" i="23"/>
  <c r="F129" i="23"/>
  <c r="E129" i="23"/>
  <c r="D129" i="23"/>
  <c r="C129" i="23"/>
  <c r="B129" i="23"/>
  <c r="BM81" i="23"/>
  <c r="BM25" i="23"/>
  <c r="BL15" i="23"/>
  <c r="BL14" i="23"/>
  <c r="BL13" i="23"/>
  <c r="BL12" i="23"/>
  <c r="BL11" i="23"/>
  <c r="BL10" i="23"/>
  <c r="BM9" i="23"/>
  <c r="BL9" i="23"/>
  <c r="BL130" i="23" s="1"/>
  <c r="BM8" i="23"/>
  <c r="BL8" i="23"/>
  <c r="BP7" i="23"/>
  <c r="BO7" i="23"/>
  <c r="BM7" i="23"/>
  <c r="BL7" i="23"/>
  <c r="C151" i="19"/>
  <c r="C151" i="21" s="1"/>
  <c r="AD151" i="21" s="1"/>
  <c r="C150" i="19"/>
  <c r="C150" i="21" s="1"/>
  <c r="AD150" i="21" s="1"/>
  <c r="C149" i="19"/>
  <c r="C149" i="21" s="1"/>
  <c r="AD149" i="21" s="1"/>
  <c r="C148" i="19"/>
  <c r="C148" i="21" s="1"/>
  <c r="AD148" i="21" s="1"/>
  <c r="C147" i="19"/>
  <c r="C147" i="21" s="1"/>
  <c r="AD147" i="21" s="1"/>
  <c r="C146" i="19"/>
  <c r="C146" i="21" s="1"/>
  <c r="AD146" i="21" s="1"/>
  <c r="C145" i="19"/>
  <c r="Q115" i="18"/>
  <c r="P115" i="18"/>
  <c r="O115" i="18"/>
  <c r="N115" i="18"/>
  <c r="M115" i="18"/>
  <c r="L115" i="18"/>
  <c r="K115" i="18"/>
  <c r="J115" i="18"/>
  <c r="I115" i="18"/>
  <c r="H115" i="18"/>
  <c r="G115" i="18"/>
  <c r="F115" i="18"/>
  <c r="E115" i="18"/>
  <c r="D115" i="18"/>
  <c r="C115" i="18"/>
  <c r="B115" i="18"/>
  <c r="Q114" i="18"/>
  <c r="P114" i="18"/>
  <c r="O114" i="18"/>
  <c r="N114" i="18"/>
  <c r="M114" i="18"/>
  <c r="L114" i="18"/>
  <c r="K114" i="18"/>
  <c r="J114" i="18"/>
  <c r="I114" i="18"/>
  <c r="H114" i="18"/>
  <c r="G114" i="18"/>
  <c r="F114" i="18"/>
  <c r="E114" i="18"/>
  <c r="D114" i="18"/>
  <c r="C114" i="18"/>
  <c r="B114" i="18"/>
  <c r="Q113" i="18"/>
  <c r="P113" i="18"/>
  <c r="O113" i="18"/>
  <c r="N113" i="18"/>
  <c r="M113" i="18"/>
  <c r="L113" i="18"/>
  <c r="K113" i="18"/>
  <c r="J113" i="18"/>
  <c r="I113" i="18"/>
  <c r="H113" i="18"/>
  <c r="G113" i="18"/>
  <c r="F113" i="18"/>
  <c r="E113" i="18"/>
  <c r="D113" i="18"/>
  <c r="C113" i="18"/>
  <c r="B113" i="18"/>
  <c r="Q112" i="18"/>
  <c r="P112" i="18"/>
  <c r="O112" i="18"/>
  <c r="N112" i="18"/>
  <c r="M112" i="18"/>
  <c r="L112" i="18"/>
  <c r="K112" i="18"/>
  <c r="J112" i="18"/>
  <c r="I112" i="18"/>
  <c r="H112" i="18"/>
  <c r="G112" i="18"/>
  <c r="F112" i="18"/>
  <c r="E112" i="18"/>
  <c r="D112" i="18"/>
  <c r="C112" i="18"/>
  <c r="B112" i="18"/>
  <c r="Q111" i="18"/>
  <c r="P111" i="18"/>
  <c r="O111" i="18"/>
  <c r="N111" i="18"/>
  <c r="M111" i="18"/>
  <c r="L111" i="18"/>
  <c r="K111" i="18"/>
  <c r="J111" i="18"/>
  <c r="I111" i="18"/>
  <c r="H111" i="18"/>
  <c r="G111" i="18"/>
  <c r="F111" i="18"/>
  <c r="E111" i="18"/>
  <c r="D111" i="18"/>
  <c r="C111" i="18"/>
  <c r="B111" i="18"/>
  <c r="Q110" i="18"/>
  <c r="P110" i="18"/>
  <c r="O110" i="18"/>
  <c r="N110" i="18"/>
  <c r="M110" i="18"/>
  <c r="L110" i="18"/>
  <c r="K110" i="18"/>
  <c r="J110" i="18"/>
  <c r="I110" i="18"/>
  <c r="H110" i="18"/>
  <c r="G110" i="18"/>
  <c r="F110" i="18"/>
  <c r="E110" i="18"/>
  <c r="D110" i="18"/>
  <c r="C110" i="18"/>
  <c r="B110" i="18"/>
  <c r="Q109" i="18"/>
  <c r="P109" i="18"/>
  <c r="O109" i="18"/>
  <c r="N109" i="18"/>
  <c r="M109" i="18"/>
  <c r="L109" i="18"/>
  <c r="K109" i="18"/>
  <c r="J109" i="18"/>
  <c r="I109" i="18"/>
  <c r="H109" i="18"/>
  <c r="G109" i="18"/>
  <c r="F109" i="18"/>
  <c r="E109" i="18"/>
  <c r="D109" i="18"/>
  <c r="C109" i="18"/>
  <c r="B109" i="18"/>
  <c r="Q108" i="18"/>
  <c r="P108" i="18"/>
  <c r="O108" i="18"/>
  <c r="N108" i="18"/>
  <c r="M108" i="18"/>
  <c r="L108" i="18"/>
  <c r="K108" i="18"/>
  <c r="J108" i="18"/>
  <c r="I108" i="18"/>
  <c r="H108" i="18"/>
  <c r="G108" i="18"/>
  <c r="F108" i="18"/>
  <c r="E108" i="18"/>
  <c r="D108" i="18"/>
  <c r="C108" i="18"/>
  <c r="B108" i="18"/>
  <c r="Q107" i="18"/>
  <c r="P107" i="18"/>
  <c r="O107" i="18"/>
  <c r="N107" i="18"/>
  <c r="M107" i="18"/>
  <c r="L107" i="18"/>
  <c r="K107" i="18"/>
  <c r="J107" i="18"/>
  <c r="I107" i="18"/>
  <c r="H107" i="18"/>
  <c r="G107" i="18"/>
  <c r="F107" i="18"/>
  <c r="E107" i="18"/>
  <c r="D107" i="18"/>
  <c r="C107" i="18"/>
  <c r="B107" i="18"/>
  <c r="Q106" i="18"/>
  <c r="P106" i="18"/>
  <c r="O106" i="18"/>
  <c r="N106" i="18"/>
  <c r="M106" i="18"/>
  <c r="L106" i="18"/>
  <c r="K106" i="18"/>
  <c r="J106" i="18"/>
  <c r="I106" i="18"/>
  <c r="H106" i="18"/>
  <c r="G106" i="18"/>
  <c r="F106" i="18"/>
  <c r="E106" i="18"/>
  <c r="D106" i="18"/>
  <c r="C106" i="18"/>
  <c r="B106" i="18"/>
  <c r="Q105" i="18"/>
  <c r="P105" i="18"/>
  <c r="O105" i="18"/>
  <c r="N105" i="18"/>
  <c r="M105" i="18"/>
  <c r="L105" i="18"/>
  <c r="K105" i="18"/>
  <c r="J105" i="18"/>
  <c r="I105" i="18"/>
  <c r="H105" i="18"/>
  <c r="G105" i="18"/>
  <c r="F105" i="18"/>
  <c r="E105" i="18"/>
  <c r="D105" i="18"/>
  <c r="C105" i="18"/>
  <c r="B105" i="18"/>
  <c r="Q104" i="18"/>
  <c r="P104" i="18"/>
  <c r="O104" i="18"/>
  <c r="N104" i="18"/>
  <c r="M104" i="18"/>
  <c r="L104" i="18"/>
  <c r="K104" i="18"/>
  <c r="J104" i="18"/>
  <c r="I104" i="18"/>
  <c r="H104" i="18"/>
  <c r="G104" i="18"/>
  <c r="F104" i="18"/>
  <c r="E104" i="18"/>
  <c r="D104" i="18"/>
  <c r="C104" i="18"/>
  <c r="B104" i="18"/>
  <c r="Q103" i="18"/>
  <c r="P103" i="18"/>
  <c r="O103" i="18"/>
  <c r="N103" i="18"/>
  <c r="M103" i="18"/>
  <c r="L103" i="18"/>
  <c r="K103" i="18"/>
  <c r="J103" i="18"/>
  <c r="I103" i="18"/>
  <c r="H103" i="18"/>
  <c r="G103" i="18"/>
  <c r="F103" i="18"/>
  <c r="E103" i="18"/>
  <c r="D103" i="18"/>
  <c r="C103" i="18"/>
  <c r="B103" i="18"/>
  <c r="Q102" i="18"/>
  <c r="P102" i="18"/>
  <c r="O102" i="18"/>
  <c r="N102" i="18"/>
  <c r="M102" i="18"/>
  <c r="L102" i="18"/>
  <c r="K102" i="18"/>
  <c r="J102" i="18"/>
  <c r="I102" i="18"/>
  <c r="H102" i="18"/>
  <c r="G102" i="18"/>
  <c r="F102" i="18"/>
  <c r="E102" i="18"/>
  <c r="D102" i="18"/>
  <c r="C102" i="18"/>
  <c r="B102" i="18"/>
  <c r="Q101" i="18"/>
  <c r="P101" i="18"/>
  <c r="O101" i="18"/>
  <c r="N101" i="18"/>
  <c r="M101" i="18"/>
  <c r="L101" i="18"/>
  <c r="K101" i="18"/>
  <c r="J101" i="18"/>
  <c r="I101" i="18"/>
  <c r="H101" i="18"/>
  <c r="G101" i="18"/>
  <c r="F101" i="18"/>
  <c r="E101" i="18"/>
  <c r="D101" i="18"/>
  <c r="C101" i="18"/>
  <c r="B101" i="18"/>
  <c r="Q100" i="18"/>
  <c r="P100" i="18"/>
  <c r="O100" i="18"/>
  <c r="N100" i="18"/>
  <c r="M100" i="18"/>
  <c r="L100" i="18"/>
  <c r="K100" i="18"/>
  <c r="J100" i="18"/>
  <c r="I100" i="18"/>
  <c r="H100" i="18"/>
  <c r="G100" i="18"/>
  <c r="F100" i="18"/>
  <c r="E100" i="18"/>
  <c r="D100" i="18"/>
  <c r="C100" i="18"/>
  <c r="B100" i="18"/>
  <c r="Q99" i="18"/>
  <c r="P99" i="18"/>
  <c r="O99" i="18"/>
  <c r="N99" i="18"/>
  <c r="M99" i="18"/>
  <c r="L99" i="18"/>
  <c r="K99" i="18"/>
  <c r="J99" i="18"/>
  <c r="I99" i="18"/>
  <c r="H99" i="18"/>
  <c r="G99" i="18"/>
  <c r="F99" i="18"/>
  <c r="E99" i="18"/>
  <c r="D99" i="18"/>
  <c r="C99" i="18"/>
  <c r="B99" i="18"/>
  <c r="Q98" i="18"/>
  <c r="P98" i="18"/>
  <c r="O98" i="18"/>
  <c r="N98" i="18"/>
  <c r="M98" i="18"/>
  <c r="L98" i="18"/>
  <c r="K98" i="18"/>
  <c r="J98" i="18"/>
  <c r="I98" i="18"/>
  <c r="H98" i="18"/>
  <c r="G98" i="18"/>
  <c r="F98" i="18"/>
  <c r="E98" i="18"/>
  <c r="D98" i="18"/>
  <c r="C98" i="18"/>
  <c r="B98" i="18"/>
  <c r="Q97" i="18"/>
  <c r="P97" i="18"/>
  <c r="O97" i="18"/>
  <c r="N97" i="18"/>
  <c r="M97" i="18"/>
  <c r="L97" i="18"/>
  <c r="K97" i="18"/>
  <c r="J97" i="18"/>
  <c r="I97" i="18"/>
  <c r="H97" i="18"/>
  <c r="G97" i="18"/>
  <c r="F97" i="18"/>
  <c r="E97" i="18"/>
  <c r="D97" i="18"/>
  <c r="C97" i="18"/>
  <c r="B97" i="18"/>
  <c r="Q96" i="18"/>
  <c r="P96" i="18"/>
  <c r="O96" i="18"/>
  <c r="N96" i="18"/>
  <c r="M96" i="18"/>
  <c r="L96" i="18"/>
  <c r="K96" i="18"/>
  <c r="J96" i="18"/>
  <c r="I96" i="18"/>
  <c r="H96" i="18"/>
  <c r="G96" i="18"/>
  <c r="F96" i="18"/>
  <c r="E96" i="18"/>
  <c r="D96" i="18"/>
  <c r="C96" i="18"/>
  <c r="B96" i="18"/>
  <c r="Q95" i="18"/>
  <c r="P95" i="18"/>
  <c r="O95" i="18"/>
  <c r="N95" i="18"/>
  <c r="M95" i="18"/>
  <c r="L95" i="18"/>
  <c r="K95" i="18"/>
  <c r="J95" i="18"/>
  <c r="I95" i="18"/>
  <c r="H95" i="18"/>
  <c r="G95" i="18"/>
  <c r="F95" i="18"/>
  <c r="E95" i="18"/>
  <c r="D95" i="18"/>
  <c r="C95" i="18"/>
  <c r="B95" i="18"/>
  <c r="Q94" i="18"/>
  <c r="P94" i="18"/>
  <c r="O94" i="18"/>
  <c r="N94" i="18"/>
  <c r="M94" i="18"/>
  <c r="L94" i="18"/>
  <c r="K94" i="18"/>
  <c r="J94" i="18"/>
  <c r="I94" i="18"/>
  <c r="H94" i="18"/>
  <c r="G94" i="18"/>
  <c r="F94" i="18"/>
  <c r="E94" i="18"/>
  <c r="D94" i="18"/>
  <c r="C94" i="18"/>
  <c r="B94" i="18"/>
  <c r="Q93" i="18"/>
  <c r="P93" i="18"/>
  <c r="O93" i="18"/>
  <c r="N93" i="18"/>
  <c r="M93" i="18"/>
  <c r="L93" i="18"/>
  <c r="K93" i="18"/>
  <c r="J93" i="18"/>
  <c r="I93" i="18"/>
  <c r="H93" i="18"/>
  <c r="G93" i="18"/>
  <c r="F93" i="18"/>
  <c r="E93" i="18"/>
  <c r="D93" i="18"/>
  <c r="C93" i="18"/>
  <c r="B93" i="18"/>
  <c r="Q92" i="18"/>
  <c r="P92" i="18"/>
  <c r="O92" i="18"/>
  <c r="N92" i="18"/>
  <c r="M92" i="18"/>
  <c r="L92" i="18"/>
  <c r="K92" i="18"/>
  <c r="J92" i="18"/>
  <c r="I92" i="18"/>
  <c r="H92" i="18"/>
  <c r="G92" i="18"/>
  <c r="F92" i="18"/>
  <c r="E92" i="18"/>
  <c r="D92" i="18"/>
  <c r="C92" i="18"/>
  <c r="B92" i="18"/>
  <c r="Q91" i="18"/>
  <c r="P91" i="18"/>
  <c r="O91" i="18"/>
  <c r="N91" i="18"/>
  <c r="M91" i="18"/>
  <c r="L91" i="18"/>
  <c r="K91" i="18"/>
  <c r="J91" i="18"/>
  <c r="I91" i="18"/>
  <c r="H91" i="18"/>
  <c r="G91" i="18"/>
  <c r="F91" i="18"/>
  <c r="E91" i="18"/>
  <c r="D91" i="18"/>
  <c r="C91" i="18"/>
  <c r="B91" i="18"/>
  <c r="Q90" i="18"/>
  <c r="P90" i="18"/>
  <c r="O90" i="18"/>
  <c r="N90" i="18"/>
  <c r="M90" i="18"/>
  <c r="L90" i="18"/>
  <c r="K90" i="18"/>
  <c r="J90" i="18"/>
  <c r="I90" i="18"/>
  <c r="H90" i="18"/>
  <c r="G90" i="18"/>
  <c r="F90" i="18"/>
  <c r="E90" i="18"/>
  <c r="D90" i="18"/>
  <c r="C90" i="18"/>
  <c r="B90" i="18"/>
  <c r="Q89" i="18"/>
  <c r="P89" i="18"/>
  <c r="O89" i="18"/>
  <c r="N89" i="18"/>
  <c r="M89" i="18"/>
  <c r="L89" i="18"/>
  <c r="K89" i="18"/>
  <c r="J89" i="18"/>
  <c r="I89" i="18"/>
  <c r="H89" i="18"/>
  <c r="G89" i="18"/>
  <c r="F89" i="18"/>
  <c r="E89" i="18"/>
  <c r="D89" i="18"/>
  <c r="C89" i="18"/>
  <c r="B89" i="18"/>
  <c r="Q88" i="18"/>
  <c r="P88" i="18"/>
  <c r="O88" i="18"/>
  <c r="N88" i="18"/>
  <c r="M88" i="18"/>
  <c r="L88" i="18"/>
  <c r="K88" i="18"/>
  <c r="J88" i="18"/>
  <c r="I88" i="18"/>
  <c r="H88" i="18"/>
  <c r="G88" i="18"/>
  <c r="F88" i="18"/>
  <c r="E88" i="18"/>
  <c r="D88" i="18"/>
  <c r="C88" i="18"/>
  <c r="B88" i="18"/>
  <c r="Q87" i="18"/>
  <c r="P87" i="18"/>
  <c r="O87" i="18"/>
  <c r="N87" i="18"/>
  <c r="M87" i="18"/>
  <c r="L87" i="18"/>
  <c r="K87" i="18"/>
  <c r="J87" i="18"/>
  <c r="I87" i="18"/>
  <c r="H87" i="18"/>
  <c r="G87" i="18"/>
  <c r="F87" i="18"/>
  <c r="E87" i="18"/>
  <c r="D87" i="18"/>
  <c r="C87" i="18"/>
  <c r="B87" i="18"/>
  <c r="Q86" i="18"/>
  <c r="P86" i="18"/>
  <c r="O86" i="18"/>
  <c r="N86" i="18"/>
  <c r="M86" i="18"/>
  <c r="L86" i="18"/>
  <c r="K86" i="18"/>
  <c r="J86" i="18"/>
  <c r="I86" i="18"/>
  <c r="H86" i="18"/>
  <c r="G86" i="18"/>
  <c r="F86" i="18"/>
  <c r="E86" i="18"/>
  <c r="D86" i="18"/>
  <c r="C86" i="18"/>
  <c r="B86" i="18"/>
  <c r="Q85" i="18"/>
  <c r="P85" i="18"/>
  <c r="O85" i="18"/>
  <c r="N85" i="18"/>
  <c r="M85" i="18"/>
  <c r="L85" i="18"/>
  <c r="K85" i="18"/>
  <c r="J85" i="18"/>
  <c r="I85" i="18"/>
  <c r="H85" i="18"/>
  <c r="G85" i="18"/>
  <c r="F85" i="18"/>
  <c r="E85" i="18"/>
  <c r="D85" i="18"/>
  <c r="C85" i="18"/>
  <c r="B85" i="18"/>
  <c r="Q84" i="18"/>
  <c r="P84" i="18"/>
  <c r="O84" i="18"/>
  <c r="N84" i="18"/>
  <c r="M84" i="18"/>
  <c r="L84" i="18"/>
  <c r="K84" i="18"/>
  <c r="J84" i="18"/>
  <c r="I84" i="18"/>
  <c r="H84" i="18"/>
  <c r="G84" i="18"/>
  <c r="F84" i="18"/>
  <c r="E84" i="18"/>
  <c r="D84" i="18"/>
  <c r="C84" i="18"/>
  <c r="B84" i="18"/>
  <c r="Q83" i="18"/>
  <c r="P83" i="18"/>
  <c r="O83" i="18"/>
  <c r="N83" i="18"/>
  <c r="M83" i="18"/>
  <c r="L83" i="18"/>
  <c r="K83" i="18"/>
  <c r="J83" i="18"/>
  <c r="I83" i="18"/>
  <c r="H83" i="18"/>
  <c r="G83" i="18"/>
  <c r="F83" i="18"/>
  <c r="E83" i="18"/>
  <c r="D83" i="18"/>
  <c r="C83" i="18"/>
  <c r="B83" i="18"/>
  <c r="Q82" i="18"/>
  <c r="P82" i="18"/>
  <c r="O82" i="18"/>
  <c r="N82" i="18"/>
  <c r="M82" i="18"/>
  <c r="L82" i="18"/>
  <c r="K82" i="18"/>
  <c r="J82" i="18"/>
  <c r="I82" i="18"/>
  <c r="H82" i="18"/>
  <c r="G82" i="18"/>
  <c r="F82" i="18"/>
  <c r="E82" i="18"/>
  <c r="D82" i="18"/>
  <c r="C82" i="18"/>
  <c r="B82" i="18"/>
  <c r="Q81" i="18"/>
  <c r="P81" i="18"/>
  <c r="O81" i="18"/>
  <c r="N81" i="18"/>
  <c r="M81" i="18"/>
  <c r="L81" i="18"/>
  <c r="K81" i="18"/>
  <c r="J81" i="18"/>
  <c r="I81" i="18"/>
  <c r="H81" i="18"/>
  <c r="G81" i="18"/>
  <c r="F81" i="18"/>
  <c r="E81" i="18"/>
  <c r="D81" i="18"/>
  <c r="C81" i="18"/>
  <c r="B81" i="18"/>
  <c r="Q80" i="18"/>
  <c r="P80" i="18"/>
  <c r="O80" i="18"/>
  <c r="N80" i="18"/>
  <c r="M80" i="18"/>
  <c r="L80" i="18"/>
  <c r="K80" i="18"/>
  <c r="J80" i="18"/>
  <c r="I80" i="18"/>
  <c r="H80" i="18"/>
  <c r="G80" i="18"/>
  <c r="F80" i="18"/>
  <c r="E80" i="18"/>
  <c r="D80" i="18"/>
  <c r="C80" i="18"/>
  <c r="B80" i="18"/>
  <c r="Q79" i="18"/>
  <c r="P79" i="18"/>
  <c r="O79" i="18"/>
  <c r="N79" i="18"/>
  <c r="M79" i="18"/>
  <c r="L79" i="18"/>
  <c r="K79" i="18"/>
  <c r="J79" i="18"/>
  <c r="I79" i="18"/>
  <c r="H79" i="18"/>
  <c r="G79" i="18"/>
  <c r="F79" i="18"/>
  <c r="E79" i="18"/>
  <c r="D79" i="18"/>
  <c r="C79" i="18"/>
  <c r="B79" i="18"/>
  <c r="Q78" i="18"/>
  <c r="P78" i="18"/>
  <c r="O78" i="18"/>
  <c r="N78" i="18"/>
  <c r="M78" i="18"/>
  <c r="L78" i="18"/>
  <c r="K78" i="18"/>
  <c r="J78" i="18"/>
  <c r="I78" i="18"/>
  <c r="H78" i="18"/>
  <c r="G78" i="18"/>
  <c r="F78" i="18"/>
  <c r="E78" i="18"/>
  <c r="D78" i="18"/>
  <c r="C78" i="18"/>
  <c r="B78" i="18"/>
  <c r="Q77" i="18"/>
  <c r="P77" i="18"/>
  <c r="O77" i="18"/>
  <c r="N77" i="18"/>
  <c r="M77" i="18"/>
  <c r="L77" i="18"/>
  <c r="K77" i="18"/>
  <c r="J77" i="18"/>
  <c r="I77" i="18"/>
  <c r="H77" i="18"/>
  <c r="G77" i="18"/>
  <c r="F77" i="18"/>
  <c r="E77" i="18"/>
  <c r="D77" i="18"/>
  <c r="C77" i="18"/>
  <c r="B77" i="18"/>
  <c r="Q76" i="18"/>
  <c r="P76" i="18"/>
  <c r="O76" i="18"/>
  <c r="N76" i="18"/>
  <c r="M76" i="18"/>
  <c r="L76" i="18"/>
  <c r="K76" i="18"/>
  <c r="J76" i="18"/>
  <c r="I76" i="18"/>
  <c r="H76" i="18"/>
  <c r="G76" i="18"/>
  <c r="F76" i="18"/>
  <c r="E76" i="18"/>
  <c r="D76" i="18"/>
  <c r="C76" i="18"/>
  <c r="B76" i="18"/>
  <c r="Q75" i="18"/>
  <c r="P75" i="18"/>
  <c r="O75" i="18"/>
  <c r="N75" i="18"/>
  <c r="M75" i="18"/>
  <c r="L75" i="18"/>
  <c r="K75" i="18"/>
  <c r="J75" i="18"/>
  <c r="I75" i="18"/>
  <c r="H75" i="18"/>
  <c r="G75" i="18"/>
  <c r="F75" i="18"/>
  <c r="E75" i="18"/>
  <c r="D75" i="18"/>
  <c r="C75" i="18"/>
  <c r="B75" i="18"/>
  <c r="Q74" i="18"/>
  <c r="P74" i="18"/>
  <c r="O74" i="18"/>
  <c r="N74" i="18"/>
  <c r="M74" i="18"/>
  <c r="L74" i="18"/>
  <c r="K74" i="18"/>
  <c r="J74" i="18"/>
  <c r="I74" i="18"/>
  <c r="H74" i="18"/>
  <c r="G74" i="18"/>
  <c r="F74" i="18"/>
  <c r="E74" i="18"/>
  <c r="D74" i="18"/>
  <c r="C74" i="18"/>
  <c r="B74" i="18"/>
  <c r="Q73" i="18"/>
  <c r="P73" i="18"/>
  <c r="O73" i="18"/>
  <c r="N73" i="18"/>
  <c r="M73" i="18"/>
  <c r="L73" i="18"/>
  <c r="K73" i="18"/>
  <c r="J73" i="18"/>
  <c r="I73" i="18"/>
  <c r="H73" i="18"/>
  <c r="G73" i="18"/>
  <c r="F73" i="18"/>
  <c r="E73" i="18"/>
  <c r="D73" i="18"/>
  <c r="C73" i="18"/>
  <c r="B73" i="18"/>
  <c r="Q72" i="18"/>
  <c r="P72" i="18"/>
  <c r="O72" i="18"/>
  <c r="N72" i="18"/>
  <c r="M72" i="18"/>
  <c r="L72" i="18"/>
  <c r="K72" i="18"/>
  <c r="J72" i="18"/>
  <c r="I72" i="18"/>
  <c r="H72" i="18"/>
  <c r="G72" i="18"/>
  <c r="F72" i="18"/>
  <c r="E72" i="18"/>
  <c r="D72" i="18"/>
  <c r="C72" i="18"/>
  <c r="B72" i="18"/>
  <c r="Q71" i="18"/>
  <c r="P71" i="18"/>
  <c r="O71" i="18"/>
  <c r="N71" i="18"/>
  <c r="M71" i="18"/>
  <c r="L71" i="18"/>
  <c r="K71" i="18"/>
  <c r="J71" i="18"/>
  <c r="I71" i="18"/>
  <c r="H71" i="18"/>
  <c r="G71" i="18"/>
  <c r="F71" i="18"/>
  <c r="E71" i="18"/>
  <c r="D71" i="18"/>
  <c r="C71" i="18"/>
  <c r="B71" i="18"/>
  <c r="Q70" i="18"/>
  <c r="P70" i="18"/>
  <c r="O70" i="18"/>
  <c r="N70" i="18"/>
  <c r="M70" i="18"/>
  <c r="L70" i="18"/>
  <c r="K70" i="18"/>
  <c r="J70" i="18"/>
  <c r="I70" i="18"/>
  <c r="H70" i="18"/>
  <c r="G70" i="18"/>
  <c r="F70" i="18"/>
  <c r="E70" i="18"/>
  <c r="D70" i="18"/>
  <c r="C70" i="18"/>
  <c r="B70" i="18"/>
  <c r="Q69" i="18"/>
  <c r="P69" i="18"/>
  <c r="O69" i="18"/>
  <c r="N69" i="18"/>
  <c r="M69" i="18"/>
  <c r="L69" i="18"/>
  <c r="K69" i="18"/>
  <c r="J69" i="18"/>
  <c r="I69" i="18"/>
  <c r="H69" i="18"/>
  <c r="G69" i="18"/>
  <c r="F69" i="18"/>
  <c r="E69" i="18"/>
  <c r="D69" i="18"/>
  <c r="C69" i="18"/>
  <c r="B69" i="18"/>
  <c r="Q68" i="18"/>
  <c r="P68" i="18"/>
  <c r="O68" i="18"/>
  <c r="N68" i="18"/>
  <c r="M68" i="18"/>
  <c r="L68" i="18"/>
  <c r="K68" i="18"/>
  <c r="J68" i="18"/>
  <c r="I68" i="18"/>
  <c r="H68" i="18"/>
  <c r="G68" i="18"/>
  <c r="F68" i="18"/>
  <c r="E68" i="18"/>
  <c r="D68" i="18"/>
  <c r="C68" i="18"/>
  <c r="B68" i="18"/>
  <c r="Q67" i="18"/>
  <c r="P67" i="18"/>
  <c r="O67" i="18"/>
  <c r="N67" i="18"/>
  <c r="M67" i="18"/>
  <c r="L67" i="18"/>
  <c r="K67" i="18"/>
  <c r="J67" i="18"/>
  <c r="I67" i="18"/>
  <c r="H67" i="18"/>
  <c r="G67" i="18"/>
  <c r="F67" i="18"/>
  <c r="E67" i="18"/>
  <c r="D67" i="18"/>
  <c r="C67" i="18"/>
  <c r="B67" i="18"/>
  <c r="Q66" i="18"/>
  <c r="P66" i="18"/>
  <c r="O66" i="18"/>
  <c r="N66" i="18"/>
  <c r="M66" i="18"/>
  <c r="L66" i="18"/>
  <c r="K66" i="18"/>
  <c r="J66" i="18"/>
  <c r="I66" i="18"/>
  <c r="H66" i="18"/>
  <c r="G66" i="18"/>
  <c r="F66" i="18"/>
  <c r="E66" i="18"/>
  <c r="D66" i="18"/>
  <c r="C66" i="18"/>
  <c r="B66" i="18"/>
  <c r="Q65" i="18"/>
  <c r="P65" i="18"/>
  <c r="O65" i="18"/>
  <c r="N65" i="18"/>
  <c r="M65" i="18"/>
  <c r="L65" i="18"/>
  <c r="K65" i="18"/>
  <c r="J65" i="18"/>
  <c r="I65" i="18"/>
  <c r="H65" i="18"/>
  <c r="G65" i="18"/>
  <c r="F65" i="18"/>
  <c r="E65" i="18"/>
  <c r="D65" i="18"/>
  <c r="C65" i="18"/>
  <c r="B65" i="18"/>
  <c r="Q64" i="18"/>
  <c r="P64" i="18"/>
  <c r="O64" i="18"/>
  <c r="N64" i="18"/>
  <c r="M64" i="18"/>
  <c r="L64" i="18"/>
  <c r="K64" i="18"/>
  <c r="J64" i="18"/>
  <c r="I64" i="18"/>
  <c r="H64" i="18"/>
  <c r="G64" i="18"/>
  <c r="F64" i="18"/>
  <c r="E64" i="18"/>
  <c r="D64" i="18"/>
  <c r="C64" i="18"/>
  <c r="B64" i="18"/>
  <c r="Q63" i="18"/>
  <c r="P63" i="18"/>
  <c r="O63" i="18"/>
  <c r="N63" i="18"/>
  <c r="M63" i="18"/>
  <c r="L63" i="18"/>
  <c r="K63" i="18"/>
  <c r="J63" i="18"/>
  <c r="I63" i="18"/>
  <c r="H63" i="18"/>
  <c r="G63" i="18"/>
  <c r="F63" i="18"/>
  <c r="E63" i="18"/>
  <c r="D63" i="18"/>
  <c r="C63" i="18"/>
  <c r="B63" i="18"/>
  <c r="Q62" i="18"/>
  <c r="P62" i="18"/>
  <c r="O62" i="18"/>
  <c r="N62" i="18"/>
  <c r="M62" i="18"/>
  <c r="L62" i="18"/>
  <c r="K62" i="18"/>
  <c r="J62" i="18"/>
  <c r="I62" i="18"/>
  <c r="H62" i="18"/>
  <c r="G62" i="18"/>
  <c r="F62" i="18"/>
  <c r="E62" i="18"/>
  <c r="D62" i="18"/>
  <c r="C62" i="18"/>
  <c r="B62" i="18"/>
  <c r="Q61" i="18"/>
  <c r="P61" i="18"/>
  <c r="O61" i="18"/>
  <c r="N61" i="18"/>
  <c r="M61" i="18"/>
  <c r="L61" i="18"/>
  <c r="K61" i="18"/>
  <c r="J61" i="18"/>
  <c r="I61" i="18"/>
  <c r="H61" i="18"/>
  <c r="G61" i="18"/>
  <c r="F61" i="18"/>
  <c r="E61" i="18"/>
  <c r="D61" i="18"/>
  <c r="C61" i="18"/>
  <c r="B61" i="18"/>
  <c r="Q60" i="18"/>
  <c r="P60" i="18"/>
  <c r="O60" i="18"/>
  <c r="N60" i="18"/>
  <c r="M60" i="18"/>
  <c r="L60" i="18"/>
  <c r="K60" i="18"/>
  <c r="J60" i="18"/>
  <c r="I60" i="18"/>
  <c r="H60" i="18"/>
  <c r="G60" i="18"/>
  <c r="F60" i="18"/>
  <c r="E60" i="18"/>
  <c r="D60" i="18"/>
  <c r="C60" i="18"/>
  <c r="B60" i="18"/>
  <c r="Q59" i="18"/>
  <c r="P59" i="18"/>
  <c r="O59" i="18"/>
  <c r="N59" i="18"/>
  <c r="M59" i="18"/>
  <c r="L59" i="18"/>
  <c r="K59" i="18"/>
  <c r="J59" i="18"/>
  <c r="I59" i="18"/>
  <c r="H59" i="18"/>
  <c r="G59" i="18"/>
  <c r="F59" i="18"/>
  <c r="E59" i="18"/>
  <c r="D59" i="18"/>
  <c r="C59" i="18"/>
  <c r="B59" i="18"/>
  <c r="Q58" i="18"/>
  <c r="P58" i="18"/>
  <c r="O58" i="18"/>
  <c r="N58" i="18"/>
  <c r="M58" i="18"/>
  <c r="L58" i="18"/>
  <c r="K58" i="18"/>
  <c r="J58" i="18"/>
  <c r="I58" i="18"/>
  <c r="H58" i="18"/>
  <c r="G58" i="18"/>
  <c r="F58" i="18"/>
  <c r="E58" i="18"/>
  <c r="D58" i="18"/>
  <c r="C58" i="18"/>
  <c r="B58" i="18"/>
  <c r="Q57" i="18"/>
  <c r="P57" i="18"/>
  <c r="O57" i="18"/>
  <c r="N57" i="18"/>
  <c r="M57" i="18"/>
  <c r="L57" i="18"/>
  <c r="K57" i="18"/>
  <c r="J57" i="18"/>
  <c r="I57" i="18"/>
  <c r="H57" i="18"/>
  <c r="G57" i="18"/>
  <c r="F57" i="18"/>
  <c r="E57" i="18"/>
  <c r="D57" i="18"/>
  <c r="C57" i="18"/>
  <c r="B57" i="18"/>
  <c r="Q56" i="18"/>
  <c r="P56" i="18"/>
  <c r="O56" i="18"/>
  <c r="N56" i="18"/>
  <c r="M56" i="18"/>
  <c r="L56" i="18"/>
  <c r="K56" i="18"/>
  <c r="J56" i="18"/>
  <c r="I56" i="18"/>
  <c r="H56" i="18"/>
  <c r="G56" i="18"/>
  <c r="F56" i="18"/>
  <c r="E56" i="18"/>
  <c r="D56" i="18"/>
  <c r="C56" i="18"/>
  <c r="B56" i="18"/>
  <c r="Q55" i="18"/>
  <c r="P55" i="18"/>
  <c r="O55" i="18"/>
  <c r="N55" i="18"/>
  <c r="M55" i="18"/>
  <c r="L55" i="18"/>
  <c r="K55" i="18"/>
  <c r="J55" i="18"/>
  <c r="I55" i="18"/>
  <c r="H55" i="18"/>
  <c r="G55" i="18"/>
  <c r="F55" i="18"/>
  <c r="E55" i="18"/>
  <c r="D55" i="18"/>
  <c r="C55" i="18"/>
  <c r="B55" i="18"/>
  <c r="Q54" i="18"/>
  <c r="P54" i="18"/>
  <c r="O54" i="18"/>
  <c r="N54" i="18"/>
  <c r="M54" i="18"/>
  <c r="L54" i="18"/>
  <c r="K54" i="18"/>
  <c r="J54" i="18"/>
  <c r="I54" i="18"/>
  <c r="H54" i="18"/>
  <c r="G54" i="18"/>
  <c r="F54" i="18"/>
  <c r="E54" i="18"/>
  <c r="D54" i="18"/>
  <c r="C54" i="18"/>
  <c r="B54" i="18"/>
  <c r="Q53" i="18"/>
  <c r="P53" i="18"/>
  <c r="O53" i="18"/>
  <c r="N53" i="18"/>
  <c r="M53" i="18"/>
  <c r="L53" i="18"/>
  <c r="K53" i="18"/>
  <c r="J53" i="18"/>
  <c r="I53" i="18"/>
  <c r="H53" i="18"/>
  <c r="G53" i="18"/>
  <c r="F53" i="18"/>
  <c r="E53" i="18"/>
  <c r="D53" i="18"/>
  <c r="C53" i="18"/>
  <c r="B53" i="18"/>
  <c r="Q52" i="18"/>
  <c r="P52" i="18"/>
  <c r="O52" i="18"/>
  <c r="N52" i="18"/>
  <c r="M52" i="18"/>
  <c r="L52" i="18"/>
  <c r="K52" i="18"/>
  <c r="J52" i="18"/>
  <c r="I52" i="18"/>
  <c r="H52" i="18"/>
  <c r="G52" i="18"/>
  <c r="F52" i="18"/>
  <c r="E52" i="18"/>
  <c r="D52" i="18"/>
  <c r="C52" i="18"/>
  <c r="B52" i="18"/>
  <c r="Q51" i="18"/>
  <c r="P51" i="18"/>
  <c r="O51" i="18"/>
  <c r="N51" i="18"/>
  <c r="M51" i="18"/>
  <c r="L51" i="18"/>
  <c r="K51" i="18"/>
  <c r="J51" i="18"/>
  <c r="I51" i="18"/>
  <c r="H51" i="18"/>
  <c r="G51" i="18"/>
  <c r="F51" i="18"/>
  <c r="E51" i="18"/>
  <c r="D51" i="18"/>
  <c r="C51" i="18"/>
  <c r="B51" i="18"/>
  <c r="Q50" i="18"/>
  <c r="P50" i="18"/>
  <c r="O50" i="18"/>
  <c r="N50" i="18"/>
  <c r="M50" i="18"/>
  <c r="L50" i="18"/>
  <c r="K50" i="18"/>
  <c r="J50" i="18"/>
  <c r="I50" i="18"/>
  <c r="H50" i="18"/>
  <c r="G50" i="18"/>
  <c r="F50" i="18"/>
  <c r="E50" i="18"/>
  <c r="D50" i="18"/>
  <c r="C50" i="18"/>
  <c r="B50" i="18"/>
  <c r="Q49" i="18"/>
  <c r="P49" i="18"/>
  <c r="O49" i="18"/>
  <c r="N49" i="18"/>
  <c r="M49" i="18"/>
  <c r="L49" i="18"/>
  <c r="K49" i="18"/>
  <c r="J49" i="18"/>
  <c r="I49" i="18"/>
  <c r="H49" i="18"/>
  <c r="G49" i="18"/>
  <c r="F49" i="18"/>
  <c r="E49" i="18"/>
  <c r="D49" i="18"/>
  <c r="C49" i="18"/>
  <c r="B49" i="18"/>
  <c r="Q48" i="18"/>
  <c r="P48" i="18"/>
  <c r="O48" i="18"/>
  <c r="N48" i="18"/>
  <c r="M48" i="18"/>
  <c r="L48" i="18"/>
  <c r="K48" i="18"/>
  <c r="J48" i="18"/>
  <c r="I48" i="18"/>
  <c r="H48" i="18"/>
  <c r="G48" i="18"/>
  <c r="F48" i="18"/>
  <c r="E48" i="18"/>
  <c r="D48" i="18"/>
  <c r="C48" i="18"/>
  <c r="B48" i="18"/>
  <c r="Q47" i="18"/>
  <c r="P47" i="18"/>
  <c r="O47" i="18"/>
  <c r="N47" i="18"/>
  <c r="M47" i="18"/>
  <c r="L47" i="18"/>
  <c r="K47" i="18"/>
  <c r="J47" i="18"/>
  <c r="I47" i="18"/>
  <c r="H47" i="18"/>
  <c r="G47" i="18"/>
  <c r="F47" i="18"/>
  <c r="E47" i="18"/>
  <c r="D47" i="18"/>
  <c r="C47" i="18"/>
  <c r="B47" i="18"/>
  <c r="Q46" i="18"/>
  <c r="P46" i="18"/>
  <c r="O46" i="18"/>
  <c r="N46" i="18"/>
  <c r="M46" i="18"/>
  <c r="L46" i="18"/>
  <c r="K46" i="18"/>
  <c r="J46" i="18"/>
  <c r="I46" i="18"/>
  <c r="H46" i="18"/>
  <c r="G46" i="18"/>
  <c r="F46" i="18"/>
  <c r="E46" i="18"/>
  <c r="D46" i="18"/>
  <c r="C46" i="18"/>
  <c r="B46" i="18"/>
  <c r="Q45" i="18"/>
  <c r="P45" i="18"/>
  <c r="O45" i="18"/>
  <c r="N45" i="18"/>
  <c r="M45" i="18"/>
  <c r="L45" i="18"/>
  <c r="K45" i="18"/>
  <c r="J45" i="18"/>
  <c r="I45" i="18"/>
  <c r="H45" i="18"/>
  <c r="G45" i="18"/>
  <c r="F45" i="18"/>
  <c r="E45" i="18"/>
  <c r="D45" i="18"/>
  <c r="C45" i="18"/>
  <c r="B45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D44" i="18"/>
  <c r="C44" i="18"/>
  <c r="B44" i="18"/>
  <c r="Q43" i="18"/>
  <c r="P43" i="18"/>
  <c r="O43" i="18"/>
  <c r="N43" i="18"/>
  <c r="M43" i="18"/>
  <c r="L43" i="18"/>
  <c r="K43" i="18"/>
  <c r="J43" i="18"/>
  <c r="I43" i="18"/>
  <c r="H43" i="18"/>
  <c r="G43" i="18"/>
  <c r="F43" i="18"/>
  <c r="E43" i="18"/>
  <c r="D43" i="18"/>
  <c r="C43" i="18"/>
  <c r="B43" i="18"/>
  <c r="Q42" i="18"/>
  <c r="P42" i="18"/>
  <c r="O42" i="18"/>
  <c r="N42" i="18"/>
  <c r="M42" i="18"/>
  <c r="L42" i="18"/>
  <c r="K42" i="18"/>
  <c r="J42" i="18"/>
  <c r="I42" i="18"/>
  <c r="H42" i="18"/>
  <c r="G42" i="18"/>
  <c r="F42" i="18"/>
  <c r="E42" i="18"/>
  <c r="D42" i="18"/>
  <c r="C42" i="18"/>
  <c r="B42" i="18"/>
  <c r="Q41" i="18"/>
  <c r="P41" i="18"/>
  <c r="O41" i="18"/>
  <c r="N41" i="18"/>
  <c r="M41" i="18"/>
  <c r="L41" i="18"/>
  <c r="K41" i="18"/>
  <c r="J41" i="18"/>
  <c r="I41" i="18"/>
  <c r="H41" i="18"/>
  <c r="G41" i="18"/>
  <c r="F41" i="18"/>
  <c r="E41" i="18"/>
  <c r="D41" i="18"/>
  <c r="C41" i="18"/>
  <c r="B41" i="18"/>
  <c r="Q40" i="18"/>
  <c r="P40" i="18"/>
  <c r="O40" i="18"/>
  <c r="N40" i="18"/>
  <c r="M40" i="18"/>
  <c r="L40" i="18"/>
  <c r="K40" i="18"/>
  <c r="J40" i="18"/>
  <c r="I40" i="18"/>
  <c r="H40" i="18"/>
  <c r="G40" i="18"/>
  <c r="F40" i="18"/>
  <c r="E40" i="18"/>
  <c r="D40" i="18"/>
  <c r="C40" i="18"/>
  <c r="B40" i="18"/>
  <c r="Q39" i="18"/>
  <c r="P39" i="18"/>
  <c r="O39" i="18"/>
  <c r="N39" i="18"/>
  <c r="M39" i="18"/>
  <c r="L39" i="18"/>
  <c r="K39" i="18"/>
  <c r="J39" i="18"/>
  <c r="I39" i="18"/>
  <c r="H39" i="18"/>
  <c r="G39" i="18"/>
  <c r="F39" i="18"/>
  <c r="E39" i="18"/>
  <c r="D39" i="18"/>
  <c r="C39" i="18"/>
  <c r="B39" i="18"/>
  <c r="Q38" i="18"/>
  <c r="P38" i="18"/>
  <c r="O38" i="18"/>
  <c r="N38" i="18"/>
  <c r="M38" i="18"/>
  <c r="L38" i="18"/>
  <c r="K38" i="18"/>
  <c r="J38" i="18"/>
  <c r="I38" i="18"/>
  <c r="H38" i="18"/>
  <c r="G38" i="18"/>
  <c r="F38" i="18"/>
  <c r="E38" i="18"/>
  <c r="D38" i="18"/>
  <c r="C38" i="18"/>
  <c r="B38" i="18"/>
  <c r="Q37" i="18"/>
  <c r="P37" i="18"/>
  <c r="O37" i="18"/>
  <c r="N37" i="18"/>
  <c r="M37" i="18"/>
  <c r="L37" i="18"/>
  <c r="K37" i="18"/>
  <c r="J37" i="18"/>
  <c r="I37" i="18"/>
  <c r="H37" i="18"/>
  <c r="G37" i="18"/>
  <c r="F37" i="18"/>
  <c r="E37" i="18"/>
  <c r="D37" i="18"/>
  <c r="C37" i="18"/>
  <c r="B37" i="18"/>
  <c r="Q36" i="18"/>
  <c r="P36" i="18"/>
  <c r="O36" i="18"/>
  <c r="N36" i="18"/>
  <c r="M36" i="18"/>
  <c r="L36" i="18"/>
  <c r="K36" i="18"/>
  <c r="J36" i="18"/>
  <c r="I36" i="18"/>
  <c r="H36" i="18"/>
  <c r="G36" i="18"/>
  <c r="F36" i="18"/>
  <c r="E36" i="18"/>
  <c r="D36" i="18"/>
  <c r="C36" i="18"/>
  <c r="B36" i="18"/>
  <c r="Q35" i="18"/>
  <c r="P35" i="18"/>
  <c r="O35" i="18"/>
  <c r="N35" i="18"/>
  <c r="M35" i="18"/>
  <c r="L35" i="18"/>
  <c r="K35" i="18"/>
  <c r="J35" i="18"/>
  <c r="I35" i="18"/>
  <c r="H35" i="18"/>
  <c r="G35" i="18"/>
  <c r="F35" i="18"/>
  <c r="E35" i="18"/>
  <c r="D35" i="18"/>
  <c r="C35" i="18"/>
  <c r="B35" i="18"/>
  <c r="Q34" i="18"/>
  <c r="P34" i="18"/>
  <c r="O34" i="18"/>
  <c r="N34" i="18"/>
  <c r="M34" i="18"/>
  <c r="L34" i="18"/>
  <c r="K34" i="18"/>
  <c r="J34" i="18"/>
  <c r="I34" i="18"/>
  <c r="H34" i="18"/>
  <c r="G34" i="18"/>
  <c r="F34" i="18"/>
  <c r="E34" i="18"/>
  <c r="D34" i="18"/>
  <c r="C34" i="18"/>
  <c r="B34" i="18"/>
  <c r="Q33" i="18"/>
  <c r="P33" i="18"/>
  <c r="O33" i="18"/>
  <c r="N33" i="18"/>
  <c r="M33" i="18"/>
  <c r="L33" i="18"/>
  <c r="K33" i="18"/>
  <c r="J33" i="18"/>
  <c r="I33" i="18"/>
  <c r="H33" i="18"/>
  <c r="G33" i="18"/>
  <c r="F33" i="18"/>
  <c r="E33" i="18"/>
  <c r="D33" i="18"/>
  <c r="C33" i="18"/>
  <c r="B33" i="18"/>
  <c r="Q32" i="18"/>
  <c r="P32" i="18"/>
  <c r="O32" i="18"/>
  <c r="N32" i="18"/>
  <c r="M32" i="18"/>
  <c r="L32" i="18"/>
  <c r="K32" i="18"/>
  <c r="J32" i="18"/>
  <c r="I32" i="18"/>
  <c r="H32" i="18"/>
  <c r="G32" i="18"/>
  <c r="F32" i="18"/>
  <c r="E32" i="18"/>
  <c r="D32" i="18"/>
  <c r="C32" i="18"/>
  <c r="B32" i="18"/>
  <c r="Q31" i="18"/>
  <c r="P31" i="18"/>
  <c r="O31" i="18"/>
  <c r="N31" i="18"/>
  <c r="M31" i="18"/>
  <c r="L31" i="18"/>
  <c r="K31" i="18"/>
  <c r="J31" i="18"/>
  <c r="I31" i="18"/>
  <c r="H31" i="18"/>
  <c r="G31" i="18"/>
  <c r="F31" i="18"/>
  <c r="E31" i="18"/>
  <c r="D31" i="18"/>
  <c r="C31" i="18"/>
  <c r="B31" i="18"/>
  <c r="Q30" i="18"/>
  <c r="P30" i="18"/>
  <c r="O30" i="18"/>
  <c r="N30" i="18"/>
  <c r="M30" i="18"/>
  <c r="L30" i="18"/>
  <c r="K30" i="18"/>
  <c r="J30" i="18"/>
  <c r="I30" i="18"/>
  <c r="H30" i="18"/>
  <c r="G30" i="18"/>
  <c r="F30" i="18"/>
  <c r="E30" i="18"/>
  <c r="D30" i="18"/>
  <c r="C30" i="18"/>
  <c r="B30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Q27" i="18"/>
  <c r="P27" i="18"/>
  <c r="O27" i="18"/>
  <c r="N27" i="18"/>
  <c r="M27" i="18"/>
  <c r="L27" i="18"/>
  <c r="K27" i="18"/>
  <c r="J27" i="18"/>
  <c r="I27" i="18"/>
  <c r="H27" i="18"/>
  <c r="G27" i="18"/>
  <c r="F27" i="18"/>
  <c r="E27" i="18"/>
  <c r="D27" i="18"/>
  <c r="C27" i="18"/>
  <c r="B27" i="18"/>
  <c r="Q26" i="18"/>
  <c r="P26" i="18"/>
  <c r="O26" i="18"/>
  <c r="N26" i="18"/>
  <c r="M26" i="18"/>
  <c r="L26" i="18"/>
  <c r="K26" i="18"/>
  <c r="J26" i="18"/>
  <c r="I26" i="18"/>
  <c r="H26" i="18"/>
  <c r="G26" i="18"/>
  <c r="F26" i="18"/>
  <c r="E26" i="18"/>
  <c r="D26" i="18"/>
  <c r="C26" i="18"/>
  <c r="B26" i="18"/>
  <c r="Q25" i="18"/>
  <c r="P25" i="18"/>
  <c r="O25" i="18"/>
  <c r="N25" i="18"/>
  <c r="M25" i="18"/>
  <c r="L25" i="18"/>
  <c r="K25" i="18"/>
  <c r="J25" i="18"/>
  <c r="I25" i="18"/>
  <c r="H25" i="18"/>
  <c r="G25" i="18"/>
  <c r="F25" i="18"/>
  <c r="E25" i="18"/>
  <c r="D25" i="18"/>
  <c r="C25" i="18"/>
  <c r="B25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D24" i="18"/>
  <c r="C24" i="18"/>
  <c r="B24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D23" i="18"/>
  <c r="C23" i="18"/>
  <c r="B23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D22" i="18"/>
  <c r="C22" i="18"/>
  <c r="B22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D21" i="18"/>
  <c r="C21" i="18"/>
  <c r="B21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D20" i="18"/>
  <c r="C20" i="18"/>
  <c r="B20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D19" i="18"/>
  <c r="C19" i="18"/>
  <c r="B19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D18" i="18"/>
  <c r="C18" i="18"/>
  <c r="B18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C17" i="18"/>
  <c r="B17" i="18"/>
  <c r="Q16" i="18"/>
  <c r="P16" i="18"/>
  <c r="O16" i="18"/>
  <c r="N16" i="18"/>
  <c r="M16" i="18"/>
  <c r="L16" i="18"/>
  <c r="K16" i="18"/>
  <c r="J16" i="18"/>
  <c r="I16" i="18"/>
  <c r="H16" i="18"/>
  <c r="G16" i="18"/>
  <c r="F16" i="18"/>
  <c r="E16" i="18"/>
  <c r="D16" i="18"/>
  <c r="C16" i="18"/>
  <c r="B16" i="18"/>
  <c r="Q15" i="18"/>
  <c r="P15" i="18"/>
  <c r="O15" i="18"/>
  <c r="N15" i="18"/>
  <c r="M15" i="18"/>
  <c r="L15" i="18"/>
  <c r="K15" i="18"/>
  <c r="J15" i="18"/>
  <c r="I15" i="18"/>
  <c r="H15" i="18"/>
  <c r="G15" i="18"/>
  <c r="F15" i="18"/>
  <c r="E15" i="18"/>
  <c r="D15" i="18"/>
  <c r="C15" i="18"/>
  <c r="B15" i="18"/>
  <c r="Q14" i="18"/>
  <c r="P14" i="18"/>
  <c r="O14" i="18"/>
  <c r="N14" i="18"/>
  <c r="M14" i="18"/>
  <c r="L14" i="18"/>
  <c r="K14" i="18"/>
  <c r="J14" i="18"/>
  <c r="I14" i="18"/>
  <c r="H14" i="18"/>
  <c r="G14" i="18"/>
  <c r="F14" i="18"/>
  <c r="E14" i="18"/>
  <c r="D14" i="18"/>
  <c r="C14" i="18"/>
  <c r="B14" i="18"/>
  <c r="Q13" i="18"/>
  <c r="P13" i="18"/>
  <c r="O13" i="18"/>
  <c r="N13" i="18"/>
  <c r="M13" i="18"/>
  <c r="L13" i="18"/>
  <c r="K13" i="18"/>
  <c r="J13" i="18"/>
  <c r="I13" i="18"/>
  <c r="H13" i="18"/>
  <c r="G13" i="18"/>
  <c r="F13" i="18"/>
  <c r="E13" i="18"/>
  <c r="D13" i="18"/>
  <c r="C13" i="18"/>
  <c r="B13" i="18"/>
  <c r="Q12" i="18"/>
  <c r="P12" i="18"/>
  <c r="O12" i="18"/>
  <c r="N12" i="18"/>
  <c r="M12" i="18"/>
  <c r="L12" i="18"/>
  <c r="K12" i="18"/>
  <c r="J12" i="18"/>
  <c r="I12" i="18"/>
  <c r="H12" i="18"/>
  <c r="G12" i="18"/>
  <c r="F12" i="18"/>
  <c r="E12" i="18"/>
  <c r="D12" i="18"/>
  <c r="C12" i="18"/>
  <c r="B12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D11" i="18"/>
  <c r="C11" i="18"/>
  <c r="B11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D10" i="18"/>
  <c r="C10" i="18"/>
  <c r="B10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D9" i="18"/>
  <c r="C9" i="18"/>
  <c r="B9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D8" i="18"/>
  <c r="C8" i="18"/>
  <c r="B8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7" i="18"/>
  <c r="AC115" i="17"/>
  <c r="AB115" i="17"/>
  <c r="AA115" i="17"/>
  <c r="Z115" i="17"/>
  <c r="Y115" i="17"/>
  <c r="X115" i="17"/>
  <c r="W115" i="17"/>
  <c r="V115" i="17"/>
  <c r="U115" i="17"/>
  <c r="T115" i="17"/>
  <c r="S115" i="17"/>
  <c r="R115" i="17"/>
  <c r="Q115" i="17"/>
  <c r="P115" i="17"/>
  <c r="O115" i="17"/>
  <c r="N115" i="17"/>
  <c r="M115" i="17"/>
  <c r="L115" i="17"/>
  <c r="K115" i="17"/>
  <c r="J115" i="17"/>
  <c r="I115" i="17"/>
  <c r="H115" i="17"/>
  <c r="G115" i="17"/>
  <c r="F115" i="17"/>
  <c r="E115" i="17"/>
  <c r="D115" i="17"/>
  <c r="C115" i="17"/>
  <c r="B115" i="17"/>
  <c r="AC114" i="17"/>
  <c r="AB114" i="17"/>
  <c r="AA114" i="17"/>
  <c r="Z114" i="17"/>
  <c r="Y114" i="17"/>
  <c r="X114" i="17"/>
  <c r="W114" i="17"/>
  <c r="V114" i="17"/>
  <c r="U114" i="17"/>
  <c r="T114" i="17"/>
  <c r="S114" i="17"/>
  <c r="R114" i="17"/>
  <c r="Q114" i="17"/>
  <c r="P114" i="17"/>
  <c r="O114" i="17"/>
  <c r="N114" i="17"/>
  <c r="M114" i="17"/>
  <c r="L114" i="17"/>
  <c r="K114" i="17"/>
  <c r="J114" i="17"/>
  <c r="I114" i="17"/>
  <c r="H114" i="17"/>
  <c r="G114" i="17"/>
  <c r="F114" i="17"/>
  <c r="E114" i="17"/>
  <c r="D114" i="17"/>
  <c r="C114" i="17"/>
  <c r="B114" i="17"/>
  <c r="AC113" i="17"/>
  <c r="AB113" i="17"/>
  <c r="AA113" i="17"/>
  <c r="Z113" i="17"/>
  <c r="Y113" i="17"/>
  <c r="X113" i="17"/>
  <c r="W113" i="17"/>
  <c r="V113" i="17"/>
  <c r="U113" i="17"/>
  <c r="T113" i="17"/>
  <c r="S113" i="17"/>
  <c r="R113" i="17"/>
  <c r="Q113" i="17"/>
  <c r="P113" i="17"/>
  <c r="O113" i="17"/>
  <c r="N113" i="17"/>
  <c r="M113" i="17"/>
  <c r="L113" i="17"/>
  <c r="K113" i="17"/>
  <c r="J113" i="17"/>
  <c r="I113" i="17"/>
  <c r="H113" i="17"/>
  <c r="G113" i="17"/>
  <c r="F113" i="17"/>
  <c r="E113" i="17"/>
  <c r="D113" i="17"/>
  <c r="C113" i="17"/>
  <c r="B113" i="17"/>
  <c r="AC112" i="17"/>
  <c r="AB112" i="17"/>
  <c r="AA112" i="17"/>
  <c r="Z112" i="17"/>
  <c r="Y112" i="17"/>
  <c r="X112" i="17"/>
  <c r="W112" i="17"/>
  <c r="V112" i="17"/>
  <c r="U112" i="17"/>
  <c r="T112" i="17"/>
  <c r="S112" i="17"/>
  <c r="R112" i="17"/>
  <c r="Q112" i="17"/>
  <c r="P112" i="17"/>
  <c r="O112" i="17"/>
  <c r="N112" i="17"/>
  <c r="M112" i="17"/>
  <c r="L112" i="17"/>
  <c r="K112" i="17"/>
  <c r="J112" i="17"/>
  <c r="I112" i="17"/>
  <c r="H112" i="17"/>
  <c r="G112" i="17"/>
  <c r="F112" i="17"/>
  <c r="E112" i="17"/>
  <c r="D112" i="17"/>
  <c r="C112" i="17"/>
  <c r="B112" i="17"/>
  <c r="AC111" i="17"/>
  <c r="AB111" i="17"/>
  <c r="AA111" i="17"/>
  <c r="Z111" i="17"/>
  <c r="Y111" i="17"/>
  <c r="X111" i="17"/>
  <c r="W111" i="17"/>
  <c r="V111" i="17"/>
  <c r="U111" i="17"/>
  <c r="T111" i="17"/>
  <c r="S111" i="17"/>
  <c r="R111" i="17"/>
  <c r="Q111" i="17"/>
  <c r="P111" i="17"/>
  <c r="O111" i="17"/>
  <c r="N111" i="17"/>
  <c r="M111" i="17"/>
  <c r="L111" i="17"/>
  <c r="K111" i="17"/>
  <c r="J111" i="17"/>
  <c r="I111" i="17"/>
  <c r="H111" i="17"/>
  <c r="G111" i="17"/>
  <c r="F111" i="17"/>
  <c r="E111" i="17"/>
  <c r="D111" i="17"/>
  <c r="C111" i="17"/>
  <c r="B111" i="17"/>
  <c r="AC110" i="17"/>
  <c r="AB110" i="17"/>
  <c r="AA110" i="17"/>
  <c r="Z110" i="17"/>
  <c r="Y110" i="17"/>
  <c r="X110" i="17"/>
  <c r="W110" i="17"/>
  <c r="V110" i="17"/>
  <c r="U110" i="17"/>
  <c r="T110" i="17"/>
  <c r="S110" i="17"/>
  <c r="R110" i="17"/>
  <c r="Q110" i="17"/>
  <c r="P110" i="17"/>
  <c r="O110" i="17"/>
  <c r="N110" i="17"/>
  <c r="M110" i="17"/>
  <c r="L110" i="17"/>
  <c r="K110" i="17"/>
  <c r="J110" i="17"/>
  <c r="I110" i="17"/>
  <c r="H110" i="17"/>
  <c r="G110" i="17"/>
  <c r="F110" i="17"/>
  <c r="E110" i="17"/>
  <c r="D110" i="17"/>
  <c r="C110" i="17"/>
  <c r="B110" i="17"/>
  <c r="AC109" i="17"/>
  <c r="AB109" i="17"/>
  <c r="AA109" i="17"/>
  <c r="Z109" i="17"/>
  <c r="Y109" i="17"/>
  <c r="X109" i="17"/>
  <c r="W109" i="17"/>
  <c r="V109" i="17"/>
  <c r="U109" i="17"/>
  <c r="T109" i="17"/>
  <c r="S109" i="17"/>
  <c r="R109" i="17"/>
  <c r="Q109" i="17"/>
  <c r="P109" i="17"/>
  <c r="O109" i="17"/>
  <c r="N109" i="17"/>
  <c r="M109" i="17"/>
  <c r="L109" i="17"/>
  <c r="K109" i="17"/>
  <c r="J109" i="17"/>
  <c r="I109" i="17"/>
  <c r="H109" i="17"/>
  <c r="G109" i="17"/>
  <c r="F109" i="17"/>
  <c r="E109" i="17"/>
  <c r="D109" i="17"/>
  <c r="C109" i="17"/>
  <c r="B109" i="17"/>
  <c r="AC108" i="17"/>
  <c r="AB108" i="17"/>
  <c r="AA108" i="17"/>
  <c r="Z108" i="17"/>
  <c r="Y108" i="17"/>
  <c r="X108" i="17"/>
  <c r="W108" i="17"/>
  <c r="V108" i="17"/>
  <c r="U108" i="17"/>
  <c r="T108" i="17"/>
  <c r="S108" i="17"/>
  <c r="R108" i="17"/>
  <c r="Q108" i="17"/>
  <c r="P108" i="17"/>
  <c r="O108" i="17"/>
  <c r="N108" i="17"/>
  <c r="M108" i="17"/>
  <c r="L108" i="17"/>
  <c r="K108" i="17"/>
  <c r="J108" i="17"/>
  <c r="I108" i="17"/>
  <c r="H108" i="17"/>
  <c r="G108" i="17"/>
  <c r="F108" i="17"/>
  <c r="E108" i="17"/>
  <c r="D108" i="17"/>
  <c r="C108" i="17"/>
  <c r="B108" i="17"/>
  <c r="AC107" i="17"/>
  <c r="AB107" i="17"/>
  <c r="AA107" i="17"/>
  <c r="Z107" i="17"/>
  <c r="Y107" i="17"/>
  <c r="X107" i="17"/>
  <c r="W107" i="17"/>
  <c r="V107" i="17"/>
  <c r="U107" i="17"/>
  <c r="T107" i="17"/>
  <c r="S107" i="17"/>
  <c r="R107" i="17"/>
  <c r="Q107" i="17"/>
  <c r="P107" i="17"/>
  <c r="O107" i="17"/>
  <c r="N107" i="17"/>
  <c r="M107" i="17"/>
  <c r="L107" i="17"/>
  <c r="K107" i="17"/>
  <c r="J107" i="17"/>
  <c r="I107" i="17"/>
  <c r="H107" i="17"/>
  <c r="G107" i="17"/>
  <c r="F107" i="17"/>
  <c r="E107" i="17"/>
  <c r="D107" i="17"/>
  <c r="C107" i="17"/>
  <c r="B107" i="17"/>
  <c r="AC106" i="17"/>
  <c r="AB106" i="17"/>
  <c r="AA106" i="17"/>
  <c r="Z106" i="17"/>
  <c r="Y106" i="17"/>
  <c r="X106" i="17"/>
  <c r="W106" i="17"/>
  <c r="V106" i="17"/>
  <c r="U106" i="17"/>
  <c r="T106" i="17"/>
  <c r="S106" i="17"/>
  <c r="R106" i="17"/>
  <c r="Q106" i="17"/>
  <c r="P106" i="17"/>
  <c r="O106" i="17"/>
  <c r="N106" i="17"/>
  <c r="M106" i="17"/>
  <c r="L106" i="17"/>
  <c r="K106" i="17"/>
  <c r="J106" i="17"/>
  <c r="I106" i="17"/>
  <c r="H106" i="17"/>
  <c r="G106" i="17"/>
  <c r="F106" i="17"/>
  <c r="E106" i="17"/>
  <c r="D106" i="17"/>
  <c r="C106" i="17"/>
  <c r="B106" i="17"/>
  <c r="AC105" i="17"/>
  <c r="AB105" i="17"/>
  <c r="AA105" i="17"/>
  <c r="Z105" i="17"/>
  <c r="Y105" i="17"/>
  <c r="X105" i="17"/>
  <c r="W105" i="17"/>
  <c r="V105" i="17"/>
  <c r="U105" i="17"/>
  <c r="T105" i="17"/>
  <c r="S105" i="17"/>
  <c r="R105" i="17"/>
  <c r="Q105" i="17"/>
  <c r="P105" i="17"/>
  <c r="O105" i="17"/>
  <c r="N105" i="17"/>
  <c r="M105" i="17"/>
  <c r="L105" i="17"/>
  <c r="K105" i="17"/>
  <c r="J105" i="17"/>
  <c r="I105" i="17"/>
  <c r="H105" i="17"/>
  <c r="G105" i="17"/>
  <c r="F105" i="17"/>
  <c r="E105" i="17"/>
  <c r="D105" i="17"/>
  <c r="C105" i="17"/>
  <c r="B105" i="17"/>
  <c r="AC104" i="17"/>
  <c r="AB104" i="17"/>
  <c r="AA104" i="17"/>
  <c r="Z104" i="17"/>
  <c r="Y104" i="17"/>
  <c r="X104" i="17"/>
  <c r="W104" i="17"/>
  <c r="V104" i="17"/>
  <c r="U104" i="17"/>
  <c r="T104" i="17"/>
  <c r="S104" i="17"/>
  <c r="R104" i="17"/>
  <c r="Q104" i="17"/>
  <c r="P104" i="17"/>
  <c r="O104" i="17"/>
  <c r="N104" i="17"/>
  <c r="M104" i="17"/>
  <c r="L104" i="17"/>
  <c r="K104" i="17"/>
  <c r="J104" i="17"/>
  <c r="I104" i="17"/>
  <c r="H104" i="17"/>
  <c r="G104" i="17"/>
  <c r="F104" i="17"/>
  <c r="E104" i="17"/>
  <c r="D104" i="17"/>
  <c r="C104" i="17"/>
  <c r="B104" i="17"/>
  <c r="AC103" i="17"/>
  <c r="AB103" i="17"/>
  <c r="AA103" i="17"/>
  <c r="Z103" i="17"/>
  <c r="Y103" i="17"/>
  <c r="X103" i="17"/>
  <c r="W103" i="17"/>
  <c r="V103" i="17"/>
  <c r="U103" i="17"/>
  <c r="T103" i="17"/>
  <c r="S103" i="17"/>
  <c r="R103" i="17"/>
  <c r="Q103" i="17"/>
  <c r="P103" i="17"/>
  <c r="O103" i="17"/>
  <c r="N103" i="17"/>
  <c r="M103" i="17"/>
  <c r="L103" i="17"/>
  <c r="K103" i="17"/>
  <c r="J103" i="17"/>
  <c r="I103" i="17"/>
  <c r="H103" i="17"/>
  <c r="G103" i="17"/>
  <c r="F103" i="17"/>
  <c r="E103" i="17"/>
  <c r="D103" i="17"/>
  <c r="C103" i="17"/>
  <c r="B103" i="17"/>
  <c r="AC102" i="17"/>
  <c r="AB102" i="17"/>
  <c r="AA102" i="17"/>
  <c r="Z102" i="17"/>
  <c r="Y102" i="17"/>
  <c r="X102" i="17"/>
  <c r="W102" i="17"/>
  <c r="V102" i="17"/>
  <c r="U102" i="17"/>
  <c r="T102" i="17"/>
  <c r="S102" i="17"/>
  <c r="R102" i="17"/>
  <c r="Q102" i="17"/>
  <c r="P102" i="17"/>
  <c r="O102" i="17"/>
  <c r="N102" i="17"/>
  <c r="M102" i="17"/>
  <c r="L102" i="17"/>
  <c r="K102" i="17"/>
  <c r="J102" i="17"/>
  <c r="I102" i="17"/>
  <c r="H102" i="17"/>
  <c r="G102" i="17"/>
  <c r="F102" i="17"/>
  <c r="E102" i="17"/>
  <c r="D102" i="17"/>
  <c r="C102" i="17"/>
  <c r="B102" i="17"/>
  <c r="AC101" i="17"/>
  <c r="AB101" i="17"/>
  <c r="AA101" i="17"/>
  <c r="Z101" i="17"/>
  <c r="Y101" i="17"/>
  <c r="X101" i="17"/>
  <c r="W101" i="17"/>
  <c r="V101" i="17"/>
  <c r="U101" i="17"/>
  <c r="T101" i="17"/>
  <c r="S101" i="17"/>
  <c r="R101" i="17"/>
  <c r="Q101" i="17"/>
  <c r="P101" i="17"/>
  <c r="O101" i="17"/>
  <c r="N101" i="17"/>
  <c r="M101" i="17"/>
  <c r="L101" i="17"/>
  <c r="K101" i="17"/>
  <c r="J101" i="17"/>
  <c r="I101" i="17"/>
  <c r="H101" i="17"/>
  <c r="G101" i="17"/>
  <c r="F101" i="17"/>
  <c r="E101" i="17"/>
  <c r="D101" i="17"/>
  <c r="C101" i="17"/>
  <c r="B101" i="17"/>
  <c r="AC100" i="17"/>
  <c r="AB100" i="17"/>
  <c r="AA100" i="17"/>
  <c r="Z100" i="17"/>
  <c r="Y100" i="17"/>
  <c r="X100" i="17"/>
  <c r="W100" i="17"/>
  <c r="V100" i="17"/>
  <c r="U100" i="17"/>
  <c r="T100" i="17"/>
  <c r="S100" i="17"/>
  <c r="R100" i="17"/>
  <c r="Q100" i="17"/>
  <c r="P100" i="17"/>
  <c r="O100" i="17"/>
  <c r="N100" i="17"/>
  <c r="M100" i="17"/>
  <c r="L100" i="17"/>
  <c r="K100" i="17"/>
  <c r="J100" i="17"/>
  <c r="I100" i="17"/>
  <c r="H100" i="17"/>
  <c r="G100" i="17"/>
  <c r="F100" i="17"/>
  <c r="E100" i="17"/>
  <c r="D100" i="17"/>
  <c r="C100" i="17"/>
  <c r="B100" i="17"/>
  <c r="AC99" i="17"/>
  <c r="AB99" i="17"/>
  <c r="AA99" i="17"/>
  <c r="Z99" i="17"/>
  <c r="Y99" i="17"/>
  <c r="X99" i="17"/>
  <c r="W99" i="17"/>
  <c r="V99" i="17"/>
  <c r="U99" i="17"/>
  <c r="T99" i="17"/>
  <c r="S99" i="17"/>
  <c r="R99" i="17"/>
  <c r="Q99" i="17"/>
  <c r="P99" i="17"/>
  <c r="O99" i="17"/>
  <c r="N99" i="17"/>
  <c r="M99" i="17"/>
  <c r="L99" i="17"/>
  <c r="K99" i="17"/>
  <c r="J99" i="17"/>
  <c r="I99" i="17"/>
  <c r="H99" i="17"/>
  <c r="G99" i="17"/>
  <c r="F99" i="17"/>
  <c r="E99" i="17"/>
  <c r="D99" i="17"/>
  <c r="C99" i="17"/>
  <c r="B99" i="17"/>
  <c r="AC98" i="17"/>
  <c r="AB98" i="17"/>
  <c r="AA98" i="17"/>
  <c r="Z98" i="17"/>
  <c r="Y98" i="17"/>
  <c r="X98" i="17"/>
  <c r="W98" i="17"/>
  <c r="V98" i="17"/>
  <c r="U98" i="17"/>
  <c r="T98" i="17"/>
  <c r="S98" i="17"/>
  <c r="R98" i="17"/>
  <c r="Q98" i="17"/>
  <c r="P98" i="17"/>
  <c r="O98" i="17"/>
  <c r="N98" i="17"/>
  <c r="M98" i="17"/>
  <c r="L98" i="17"/>
  <c r="K98" i="17"/>
  <c r="J98" i="17"/>
  <c r="I98" i="17"/>
  <c r="H98" i="17"/>
  <c r="G98" i="17"/>
  <c r="F98" i="17"/>
  <c r="E98" i="17"/>
  <c r="D98" i="17"/>
  <c r="C98" i="17"/>
  <c r="B98" i="17"/>
  <c r="AC97" i="17"/>
  <c r="AB97" i="17"/>
  <c r="AA97" i="17"/>
  <c r="Z97" i="17"/>
  <c r="Y97" i="17"/>
  <c r="X97" i="17"/>
  <c r="W97" i="17"/>
  <c r="V97" i="17"/>
  <c r="U97" i="17"/>
  <c r="T97" i="17"/>
  <c r="S97" i="17"/>
  <c r="R97" i="17"/>
  <c r="Q97" i="17"/>
  <c r="P97" i="17"/>
  <c r="O97" i="17"/>
  <c r="N97" i="17"/>
  <c r="M97" i="17"/>
  <c r="L97" i="17"/>
  <c r="K97" i="17"/>
  <c r="J97" i="17"/>
  <c r="I97" i="17"/>
  <c r="H97" i="17"/>
  <c r="G97" i="17"/>
  <c r="F97" i="17"/>
  <c r="E97" i="17"/>
  <c r="D97" i="17"/>
  <c r="C97" i="17"/>
  <c r="B97" i="17"/>
  <c r="AC96" i="17"/>
  <c r="AB96" i="17"/>
  <c r="AA96" i="17"/>
  <c r="Z96" i="17"/>
  <c r="Y96" i="17"/>
  <c r="X96" i="17"/>
  <c r="W96" i="17"/>
  <c r="V96" i="17"/>
  <c r="U96" i="17"/>
  <c r="T96" i="17"/>
  <c r="S96" i="17"/>
  <c r="R96" i="17"/>
  <c r="Q96" i="17"/>
  <c r="P96" i="17"/>
  <c r="O96" i="17"/>
  <c r="N96" i="17"/>
  <c r="M96" i="17"/>
  <c r="L96" i="17"/>
  <c r="K96" i="17"/>
  <c r="J96" i="17"/>
  <c r="I96" i="17"/>
  <c r="H96" i="17"/>
  <c r="G96" i="17"/>
  <c r="F96" i="17"/>
  <c r="E96" i="17"/>
  <c r="D96" i="17"/>
  <c r="C96" i="17"/>
  <c r="B96" i="17"/>
  <c r="AC95" i="17"/>
  <c r="AB95" i="17"/>
  <c r="AA95" i="17"/>
  <c r="Z95" i="17"/>
  <c r="Y95" i="17"/>
  <c r="X95" i="17"/>
  <c r="W95" i="17"/>
  <c r="V95" i="17"/>
  <c r="U95" i="17"/>
  <c r="T95" i="17"/>
  <c r="S95" i="17"/>
  <c r="R95" i="17"/>
  <c r="Q95" i="17"/>
  <c r="P95" i="17"/>
  <c r="O95" i="17"/>
  <c r="N95" i="17"/>
  <c r="M95" i="17"/>
  <c r="L95" i="17"/>
  <c r="K95" i="17"/>
  <c r="J95" i="17"/>
  <c r="I95" i="17"/>
  <c r="H95" i="17"/>
  <c r="G95" i="17"/>
  <c r="F95" i="17"/>
  <c r="E95" i="17"/>
  <c r="D95" i="17"/>
  <c r="C95" i="17"/>
  <c r="B95" i="17"/>
  <c r="AC94" i="17"/>
  <c r="AB94" i="17"/>
  <c r="AA94" i="17"/>
  <c r="Z94" i="17"/>
  <c r="Y94" i="17"/>
  <c r="X94" i="17"/>
  <c r="W94" i="17"/>
  <c r="V94" i="17"/>
  <c r="U94" i="17"/>
  <c r="T94" i="17"/>
  <c r="S94" i="17"/>
  <c r="R94" i="17"/>
  <c r="Q94" i="17"/>
  <c r="P94" i="17"/>
  <c r="O94" i="17"/>
  <c r="N94" i="17"/>
  <c r="M94" i="17"/>
  <c r="L94" i="17"/>
  <c r="K94" i="17"/>
  <c r="J94" i="17"/>
  <c r="I94" i="17"/>
  <c r="H94" i="17"/>
  <c r="G94" i="17"/>
  <c r="F94" i="17"/>
  <c r="E94" i="17"/>
  <c r="D94" i="17"/>
  <c r="C94" i="17"/>
  <c r="B94" i="17"/>
  <c r="AC93" i="17"/>
  <c r="AB93" i="17"/>
  <c r="AA93" i="17"/>
  <c r="Z93" i="17"/>
  <c r="Y93" i="17"/>
  <c r="X93" i="17"/>
  <c r="W93" i="17"/>
  <c r="V93" i="17"/>
  <c r="U93" i="17"/>
  <c r="T93" i="17"/>
  <c r="S93" i="17"/>
  <c r="R93" i="17"/>
  <c r="Q93" i="17"/>
  <c r="P93" i="17"/>
  <c r="O93" i="17"/>
  <c r="N93" i="17"/>
  <c r="M93" i="17"/>
  <c r="L93" i="17"/>
  <c r="K93" i="17"/>
  <c r="J93" i="17"/>
  <c r="I93" i="17"/>
  <c r="H93" i="17"/>
  <c r="G93" i="17"/>
  <c r="F93" i="17"/>
  <c r="E93" i="17"/>
  <c r="D93" i="17"/>
  <c r="C93" i="17"/>
  <c r="B93" i="17"/>
  <c r="AC92" i="17"/>
  <c r="AB92" i="17"/>
  <c r="AA92" i="17"/>
  <c r="Z92" i="17"/>
  <c r="Y92" i="17"/>
  <c r="X92" i="17"/>
  <c r="W92" i="17"/>
  <c r="V92" i="17"/>
  <c r="U92" i="17"/>
  <c r="T92" i="17"/>
  <c r="S92" i="17"/>
  <c r="R92" i="17"/>
  <c r="Q92" i="17"/>
  <c r="P92" i="17"/>
  <c r="O92" i="17"/>
  <c r="N92" i="17"/>
  <c r="M92" i="17"/>
  <c r="L92" i="17"/>
  <c r="K92" i="17"/>
  <c r="J92" i="17"/>
  <c r="I92" i="17"/>
  <c r="H92" i="17"/>
  <c r="G92" i="17"/>
  <c r="F92" i="17"/>
  <c r="E92" i="17"/>
  <c r="D92" i="17"/>
  <c r="C92" i="17"/>
  <c r="B92" i="17"/>
  <c r="AC91" i="17"/>
  <c r="AB91" i="17"/>
  <c r="AA91" i="17"/>
  <c r="Z91" i="17"/>
  <c r="Y91" i="17"/>
  <c r="X91" i="17"/>
  <c r="W91" i="17"/>
  <c r="V91" i="17"/>
  <c r="U91" i="17"/>
  <c r="T91" i="17"/>
  <c r="S91" i="17"/>
  <c r="R91" i="17"/>
  <c r="Q91" i="17"/>
  <c r="P91" i="17"/>
  <c r="O91" i="17"/>
  <c r="N91" i="17"/>
  <c r="M91" i="17"/>
  <c r="L91" i="17"/>
  <c r="K91" i="17"/>
  <c r="J91" i="17"/>
  <c r="I91" i="17"/>
  <c r="H91" i="17"/>
  <c r="G91" i="17"/>
  <c r="F91" i="17"/>
  <c r="E91" i="17"/>
  <c r="D91" i="17"/>
  <c r="C91" i="17"/>
  <c r="B91" i="17"/>
  <c r="AC90" i="17"/>
  <c r="AB90" i="17"/>
  <c r="AA90" i="17"/>
  <c r="Z90" i="17"/>
  <c r="Y90" i="17"/>
  <c r="X90" i="17"/>
  <c r="W90" i="17"/>
  <c r="V90" i="17"/>
  <c r="U90" i="17"/>
  <c r="T90" i="17"/>
  <c r="S90" i="17"/>
  <c r="R90" i="17"/>
  <c r="Q90" i="17"/>
  <c r="P90" i="17"/>
  <c r="O90" i="17"/>
  <c r="N90" i="17"/>
  <c r="M90" i="17"/>
  <c r="L90" i="17"/>
  <c r="K90" i="17"/>
  <c r="J90" i="17"/>
  <c r="I90" i="17"/>
  <c r="H90" i="17"/>
  <c r="G90" i="17"/>
  <c r="F90" i="17"/>
  <c r="E90" i="17"/>
  <c r="D90" i="17"/>
  <c r="C90" i="17"/>
  <c r="B90" i="17"/>
  <c r="AC89" i="17"/>
  <c r="AB89" i="17"/>
  <c r="AA89" i="17"/>
  <c r="Z89" i="17"/>
  <c r="Y89" i="17"/>
  <c r="X89" i="17"/>
  <c r="W89" i="17"/>
  <c r="V89" i="17"/>
  <c r="U89" i="17"/>
  <c r="T89" i="17"/>
  <c r="S89" i="17"/>
  <c r="R89" i="17"/>
  <c r="Q89" i="17"/>
  <c r="P89" i="17"/>
  <c r="O89" i="17"/>
  <c r="N89" i="17"/>
  <c r="M89" i="17"/>
  <c r="L89" i="17"/>
  <c r="K89" i="17"/>
  <c r="J89" i="17"/>
  <c r="I89" i="17"/>
  <c r="H89" i="17"/>
  <c r="G89" i="17"/>
  <c r="F89" i="17"/>
  <c r="E89" i="17"/>
  <c r="D89" i="17"/>
  <c r="C89" i="17"/>
  <c r="B89" i="17"/>
  <c r="AC88" i="17"/>
  <c r="AB88" i="17"/>
  <c r="AA88" i="17"/>
  <c r="Z88" i="17"/>
  <c r="Y88" i="17"/>
  <c r="X88" i="17"/>
  <c r="W88" i="17"/>
  <c r="V88" i="17"/>
  <c r="U88" i="17"/>
  <c r="T88" i="17"/>
  <c r="S88" i="17"/>
  <c r="R88" i="17"/>
  <c r="Q88" i="17"/>
  <c r="P88" i="17"/>
  <c r="O88" i="17"/>
  <c r="N88" i="17"/>
  <c r="M88" i="17"/>
  <c r="L88" i="17"/>
  <c r="K88" i="17"/>
  <c r="J88" i="17"/>
  <c r="I88" i="17"/>
  <c r="H88" i="17"/>
  <c r="G88" i="17"/>
  <c r="F88" i="17"/>
  <c r="E88" i="17"/>
  <c r="D88" i="17"/>
  <c r="C88" i="17"/>
  <c r="B88" i="17"/>
  <c r="AC87" i="17"/>
  <c r="AB87" i="17"/>
  <c r="AA87" i="17"/>
  <c r="Z87" i="17"/>
  <c r="Y87" i="17"/>
  <c r="X87" i="17"/>
  <c r="W87" i="17"/>
  <c r="V87" i="17"/>
  <c r="U87" i="17"/>
  <c r="T87" i="17"/>
  <c r="S87" i="17"/>
  <c r="R87" i="17"/>
  <c r="Q87" i="17"/>
  <c r="P87" i="17"/>
  <c r="O87" i="17"/>
  <c r="N87" i="17"/>
  <c r="M87" i="17"/>
  <c r="L87" i="17"/>
  <c r="K87" i="17"/>
  <c r="J87" i="17"/>
  <c r="I87" i="17"/>
  <c r="H87" i="17"/>
  <c r="G87" i="17"/>
  <c r="F87" i="17"/>
  <c r="E87" i="17"/>
  <c r="D87" i="17"/>
  <c r="C87" i="17"/>
  <c r="B87" i="17"/>
  <c r="AC86" i="17"/>
  <c r="AB86" i="17"/>
  <c r="AA86" i="17"/>
  <c r="Z86" i="17"/>
  <c r="Y86" i="17"/>
  <c r="X86" i="17"/>
  <c r="W86" i="17"/>
  <c r="V86" i="17"/>
  <c r="U86" i="17"/>
  <c r="T86" i="17"/>
  <c r="S86" i="17"/>
  <c r="R86" i="17"/>
  <c r="Q86" i="17"/>
  <c r="P86" i="17"/>
  <c r="O86" i="17"/>
  <c r="N86" i="17"/>
  <c r="M86" i="17"/>
  <c r="L86" i="17"/>
  <c r="K86" i="17"/>
  <c r="J86" i="17"/>
  <c r="I86" i="17"/>
  <c r="H86" i="17"/>
  <c r="G86" i="17"/>
  <c r="F86" i="17"/>
  <c r="E86" i="17"/>
  <c r="D86" i="17"/>
  <c r="C86" i="17"/>
  <c r="B86" i="17"/>
  <c r="AC85" i="17"/>
  <c r="AB85" i="17"/>
  <c r="AA85" i="17"/>
  <c r="Z85" i="17"/>
  <c r="Y85" i="17"/>
  <c r="X85" i="17"/>
  <c r="W85" i="17"/>
  <c r="V85" i="17"/>
  <c r="U85" i="17"/>
  <c r="T85" i="17"/>
  <c r="S85" i="17"/>
  <c r="R85" i="17"/>
  <c r="Q85" i="17"/>
  <c r="P85" i="17"/>
  <c r="O85" i="17"/>
  <c r="N85" i="17"/>
  <c r="M85" i="17"/>
  <c r="L85" i="17"/>
  <c r="K85" i="17"/>
  <c r="J85" i="17"/>
  <c r="I85" i="17"/>
  <c r="H85" i="17"/>
  <c r="G85" i="17"/>
  <c r="F85" i="17"/>
  <c r="E85" i="17"/>
  <c r="D85" i="17"/>
  <c r="C85" i="17"/>
  <c r="B85" i="17"/>
  <c r="AC84" i="17"/>
  <c r="AB84" i="17"/>
  <c r="AA84" i="17"/>
  <c r="Z84" i="17"/>
  <c r="Y84" i="17"/>
  <c r="X84" i="17"/>
  <c r="W84" i="17"/>
  <c r="V84" i="17"/>
  <c r="U84" i="17"/>
  <c r="T84" i="17"/>
  <c r="S84" i="17"/>
  <c r="R84" i="17"/>
  <c r="Q84" i="17"/>
  <c r="P84" i="17"/>
  <c r="O84" i="17"/>
  <c r="N84" i="17"/>
  <c r="M84" i="17"/>
  <c r="L84" i="17"/>
  <c r="K84" i="17"/>
  <c r="J84" i="17"/>
  <c r="I84" i="17"/>
  <c r="H84" i="17"/>
  <c r="G84" i="17"/>
  <c r="F84" i="17"/>
  <c r="E84" i="17"/>
  <c r="D84" i="17"/>
  <c r="C84" i="17"/>
  <c r="B84" i="17"/>
  <c r="AC83" i="17"/>
  <c r="AB83" i="17"/>
  <c r="AA83" i="17"/>
  <c r="Z83" i="17"/>
  <c r="Y83" i="17"/>
  <c r="X83" i="17"/>
  <c r="W83" i="17"/>
  <c r="V83" i="17"/>
  <c r="U83" i="17"/>
  <c r="T83" i="17"/>
  <c r="S83" i="17"/>
  <c r="R83" i="17"/>
  <c r="Q83" i="17"/>
  <c r="P83" i="17"/>
  <c r="O83" i="17"/>
  <c r="N83" i="17"/>
  <c r="M83" i="17"/>
  <c r="L83" i="17"/>
  <c r="K83" i="17"/>
  <c r="J83" i="17"/>
  <c r="I83" i="17"/>
  <c r="H83" i="17"/>
  <c r="G83" i="17"/>
  <c r="F83" i="17"/>
  <c r="E83" i="17"/>
  <c r="D83" i="17"/>
  <c r="C83" i="17"/>
  <c r="B83" i="17"/>
  <c r="AC82" i="17"/>
  <c r="AB82" i="17"/>
  <c r="AA82" i="17"/>
  <c r="Z82" i="17"/>
  <c r="Y82" i="17"/>
  <c r="X82" i="17"/>
  <c r="W82" i="17"/>
  <c r="V82" i="17"/>
  <c r="U82" i="17"/>
  <c r="T82" i="17"/>
  <c r="S82" i="17"/>
  <c r="R82" i="17"/>
  <c r="Q82" i="17"/>
  <c r="P82" i="17"/>
  <c r="O82" i="17"/>
  <c r="N82" i="17"/>
  <c r="M82" i="17"/>
  <c r="L82" i="17"/>
  <c r="K82" i="17"/>
  <c r="J82" i="17"/>
  <c r="I82" i="17"/>
  <c r="H82" i="17"/>
  <c r="G82" i="17"/>
  <c r="F82" i="17"/>
  <c r="E82" i="17"/>
  <c r="D82" i="17"/>
  <c r="C82" i="17"/>
  <c r="B82" i="17"/>
  <c r="AC81" i="17"/>
  <c r="AB81" i="17"/>
  <c r="AA81" i="17"/>
  <c r="Z81" i="17"/>
  <c r="Y81" i="17"/>
  <c r="X81" i="17"/>
  <c r="W81" i="17"/>
  <c r="V81" i="17"/>
  <c r="U81" i="17"/>
  <c r="T81" i="17"/>
  <c r="S81" i="17"/>
  <c r="R81" i="17"/>
  <c r="Q81" i="17"/>
  <c r="P81" i="17"/>
  <c r="O81" i="17"/>
  <c r="N81" i="17"/>
  <c r="M81" i="17"/>
  <c r="L81" i="17"/>
  <c r="K81" i="17"/>
  <c r="J81" i="17"/>
  <c r="I81" i="17"/>
  <c r="H81" i="17"/>
  <c r="G81" i="17"/>
  <c r="F81" i="17"/>
  <c r="E81" i="17"/>
  <c r="D81" i="17"/>
  <c r="C81" i="17"/>
  <c r="B81" i="17"/>
  <c r="AC80" i="17"/>
  <c r="AB80" i="17"/>
  <c r="AA80" i="17"/>
  <c r="Z80" i="17"/>
  <c r="Y80" i="17"/>
  <c r="X80" i="17"/>
  <c r="W80" i="17"/>
  <c r="V80" i="17"/>
  <c r="U80" i="17"/>
  <c r="T80" i="17"/>
  <c r="S80" i="17"/>
  <c r="R80" i="17"/>
  <c r="Q80" i="17"/>
  <c r="P80" i="17"/>
  <c r="O80" i="17"/>
  <c r="N80" i="17"/>
  <c r="M80" i="17"/>
  <c r="L80" i="17"/>
  <c r="K80" i="17"/>
  <c r="J80" i="17"/>
  <c r="I80" i="17"/>
  <c r="H80" i="17"/>
  <c r="G80" i="17"/>
  <c r="F80" i="17"/>
  <c r="E80" i="17"/>
  <c r="D80" i="17"/>
  <c r="C80" i="17"/>
  <c r="B80" i="17"/>
  <c r="AC79" i="17"/>
  <c r="AB79" i="17"/>
  <c r="AA79" i="17"/>
  <c r="Z79" i="17"/>
  <c r="Y79" i="17"/>
  <c r="X79" i="17"/>
  <c r="W79" i="17"/>
  <c r="V79" i="17"/>
  <c r="U79" i="17"/>
  <c r="T79" i="17"/>
  <c r="S79" i="17"/>
  <c r="R79" i="17"/>
  <c r="Q79" i="17"/>
  <c r="P79" i="17"/>
  <c r="O79" i="17"/>
  <c r="N79" i="17"/>
  <c r="M79" i="17"/>
  <c r="L79" i="17"/>
  <c r="K79" i="17"/>
  <c r="J79" i="17"/>
  <c r="I79" i="17"/>
  <c r="H79" i="17"/>
  <c r="G79" i="17"/>
  <c r="F79" i="17"/>
  <c r="E79" i="17"/>
  <c r="D79" i="17"/>
  <c r="C79" i="17"/>
  <c r="B79" i="17"/>
  <c r="AC78" i="17"/>
  <c r="AB78" i="17"/>
  <c r="AA78" i="17"/>
  <c r="Z78" i="17"/>
  <c r="Y78" i="17"/>
  <c r="X78" i="17"/>
  <c r="W78" i="17"/>
  <c r="V78" i="17"/>
  <c r="U78" i="17"/>
  <c r="T78" i="17"/>
  <c r="S78" i="17"/>
  <c r="R78" i="17"/>
  <c r="Q78" i="17"/>
  <c r="P78" i="17"/>
  <c r="O78" i="17"/>
  <c r="N78" i="17"/>
  <c r="M78" i="17"/>
  <c r="L78" i="17"/>
  <c r="K78" i="17"/>
  <c r="J78" i="17"/>
  <c r="I78" i="17"/>
  <c r="H78" i="17"/>
  <c r="G78" i="17"/>
  <c r="F78" i="17"/>
  <c r="E78" i="17"/>
  <c r="D78" i="17"/>
  <c r="C78" i="17"/>
  <c r="B78" i="17"/>
  <c r="AC77" i="17"/>
  <c r="AB77" i="17"/>
  <c r="AA77" i="17"/>
  <c r="Z77" i="17"/>
  <c r="Y77" i="17"/>
  <c r="X77" i="17"/>
  <c r="W77" i="17"/>
  <c r="V77" i="17"/>
  <c r="U77" i="17"/>
  <c r="T77" i="17"/>
  <c r="S77" i="17"/>
  <c r="R77" i="17"/>
  <c r="Q77" i="17"/>
  <c r="P77" i="17"/>
  <c r="O77" i="17"/>
  <c r="N77" i="17"/>
  <c r="M77" i="17"/>
  <c r="L77" i="17"/>
  <c r="K77" i="17"/>
  <c r="J77" i="17"/>
  <c r="I77" i="17"/>
  <c r="H77" i="17"/>
  <c r="G77" i="17"/>
  <c r="F77" i="17"/>
  <c r="E77" i="17"/>
  <c r="D77" i="17"/>
  <c r="C77" i="17"/>
  <c r="B77" i="17"/>
  <c r="AC76" i="17"/>
  <c r="AB76" i="17"/>
  <c r="AA76" i="17"/>
  <c r="Z76" i="17"/>
  <c r="Y76" i="17"/>
  <c r="X76" i="17"/>
  <c r="W76" i="17"/>
  <c r="V76" i="17"/>
  <c r="U76" i="17"/>
  <c r="T76" i="17"/>
  <c r="S76" i="17"/>
  <c r="R76" i="17"/>
  <c r="Q76" i="17"/>
  <c r="P76" i="17"/>
  <c r="O76" i="17"/>
  <c r="N76" i="17"/>
  <c r="M76" i="17"/>
  <c r="L76" i="17"/>
  <c r="K76" i="17"/>
  <c r="J76" i="17"/>
  <c r="I76" i="17"/>
  <c r="H76" i="17"/>
  <c r="G76" i="17"/>
  <c r="F76" i="17"/>
  <c r="E76" i="17"/>
  <c r="D76" i="17"/>
  <c r="C76" i="17"/>
  <c r="B76" i="17"/>
  <c r="AC75" i="17"/>
  <c r="AB75" i="17"/>
  <c r="AA75" i="17"/>
  <c r="Z75" i="17"/>
  <c r="Y75" i="17"/>
  <c r="X75" i="17"/>
  <c r="W75" i="17"/>
  <c r="V75" i="17"/>
  <c r="U75" i="17"/>
  <c r="T75" i="17"/>
  <c r="S75" i="17"/>
  <c r="R75" i="17"/>
  <c r="Q75" i="17"/>
  <c r="P75" i="17"/>
  <c r="O75" i="17"/>
  <c r="N75" i="17"/>
  <c r="M75" i="17"/>
  <c r="L75" i="17"/>
  <c r="K75" i="17"/>
  <c r="J75" i="17"/>
  <c r="I75" i="17"/>
  <c r="H75" i="17"/>
  <c r="G75" i="17"/>
  <c r="F75" i="17"/>
  <c r="E75" i="17"/>
  <c r="D75" i="17"/>
  <c r="C75" i="17"/>
  <c r="B75" i="17"/>
  <c r="AC74" i="17"/>
  <c r="AB74" i="17"/>
  <c r="AA74" i="17"/>
  <c r="Z74" i="17"/>
  <c r="Y74" i="17"/>
  <c r="X74" i="17"/>
  <c r="W74" i="17"/>
  <c r="V74" i="17"/>
  <c r="U74" i="17"/>
  <c r="T74" i="17"/>
  <c r="S74" i="17"/>
  <c r="R74" i="17"/>
  <c r="Q74" i="17"/>
  <c r="P74" i="17"/>
  <c r="O74" i="17"/>
  <c r="N74" i="17"/>
  <c r="M74" i="17"/>
  <c r="L74" i="17"/>
  <c r="K74" i="17"/>
  <c r="J74" i="17"/>
  <c r="I74" i="17"/>
  <c r="H74" i="17"/>
  <c r="G74" i="17"/>
  <c r="F74" i="17"/>
  <c r="E74" i="17"/>
  <c r="D74" i="17"/>
  <c r="C74" i="17"/>
  <c r="B74" i="17"/>
  <c r="AC73" i="17"/>
  <c r="AB73" i="17"/>
  <c r="AA73" i="17"/>
  <c r="Z73" i="17"/>
  <c r="Y73" i="17"/>
  <c r="X73" i="17"/>
  <c r="W73" i="17"/>
  <c r="V73" i="17"/>
  <c r="U73" i="17"/>
  <c r="T73" i="17"/>
  <c r="S73" i="17"/>
  <c r="R73" i="17"/>
  <c r="Q73" i="17"/>
  <c r="P73" i="17"/>
  <c r="O73" i="17"/>
  <c r="N73" i="17"/>
  <c r="M73" i="17"/>
  <c r="L73" i="17"/>
  <c r="K73" i="17"/>
  <c r="J73" i="17"/>
  <c r="I73" i="17"/>
  <c r="H73" i="17"/>
  <c r="G73" i="17"/>
  <c r="F73" i="17"/>
  <c r="E73" i="17"/>
  <c r="D73" i="17"/>
  <c r="C73" i="17"/>
  <c r="B73" i="17"/>
  <c r="AC72" i="17"/>
  <c r="AB72" i="17"/>
  <c r="AA72" i="17"/>
  <c r="Z72" i="17"/>
  <c r="Y72" i="17"/>
  <c r="X72" i="17"/>
  <c r="W72" i="17"/>
  <c r="V72" i="17"/>
  <c r="U72" i="17"/>
  <c r="T72" i="17"/>
  <c r="S72" i="17"/>
  <c r="R72" i="17"/>
  <c r="Q72" i="17"/>
  <c r="P72" i="17"/>
  <c r="O72" i="17"/>
  <c r="N72" i="17"/>
  <c r="M72" i="17"/>
  <c r="L72" i="17"/>
  <c r="K72" i="17"/>
  <c r="J72" i="17"/>
  <c r="I72" i="17"/>
  <c r="H72" i="17"/>
  <c r="G72" i="17"/>
  <c r="F72" i="17"/>
  <c r="E72" i="17"/>
  <c r="D72" i="17"/>
  <c r="C72" i="17"/>
  <c r="B72" i="17"/>
  <c r="AC71" i="17"/>
  <c r="AB71" i="17"/>
  <c r="AA71" i="17"/>
  <c r="Z71" i="17"/>
  <c r="Y71" i="17"/>
  <c r="X71" i="17"/>
  <c r="W71" i="17"/>
  <c r="V71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D71" i="17"/>
  <c r="C71" i="17"/>
  <c r="B71" i="17"/>
  <c r="AC70" i="17"/>
  <c r="AB70" i="17"/>
  <c r="AA70" i="17"/>
  <c r="Z70" i="17"/>
  <c r="Y70" i="17"/>
  <c r="X70" i="17"/>
  <c r="W70" i="17"/>
  <c r="V70" i="17"/>
  <c r="U70" i="17"/>
  <c r="T70" i="17"/>
  <c r="S70" i="17"/>
  <c r="R70" i="17"/>
  <c r="Q70" i="17"/>
  <c r="P70" i="17"/>
  <c r="O70" i="17"/>
  <c r="N70" i="17"/>
  <c r="M70" i="17"/>
  <c r="L70" i="17"/>
  <c r="K70" i="17"/>
  <c r="J70" i="17"/>
  <c r="I70" i="17"/>
  <c r="H70" i="17"/>
  <c r="G70" i="17"/>
  <c r="F70" i="17"/>
  <c r="E70" i="17"/>
  <c r="D70" i="17"/>
  <c r="C70" i="17"/>
  <c r="B70" i="17"/>
  <c r="AC69" i="17"/>
  <c r="AB69" i="17"/>
  <c r="AA69" i="17"/>
  <c r="Z69" i="17"/>
  <c r="Y69" i="17"/>
  <c r="X69" i="17"/>
  <c r="W69" i="17"/>
  <c r="V69" i="17"/>
  <c r="U69" i="17"/>
  <c r="T69" i="17"/>
  <c r="S69" i="17"/>
  <c r="R69" i="17"/>
  <c r="Q69" i="17"/>
  <c r="P69" i="17"/>
  <c r="O69" i="17"/>
  <c r="N69" i="17"/>
  <c r="M69" i="17"/>
  <c r="L69" i="17"/>
  <c r="K69" i="17"/>
  <c r="J69" i="17"/>
  <c r="I69" i="17"/>
  <c r="H69" i="17"/>
  <c r="G69" i="17"/>
  <c r="F69" i="17"/>
  <c r="E69" i="17"/>
  <c r="D69" i="17"/>
  <c r="C69" i="17"/>
  <c r="B69" i="17"/>
  <c r="AC68" i="17"/>
  <c r="AB68" i="17"/>
  <c r="AA68" i="17"/>
  <c r="Z68" i="17"/>
  <c r="Y68" i="17"/>
  <c r="X68" i="17"/>
  <c r="W68" i="17"/>
  <c r="V68" i="17"/>
  <c r="U68" i="17"/>
  <c r="T68" i="17"/>
  <c r="S68" i="17"/>
  <c r="R68" i="17"/>
  <c r="Q68" i="17"/>
  <c r="P68" i="17"/>
  <c r="O68" i="17"/>
  <c r="N68" i="17"/>
  <c r="M68" i="17"/>
  <c r="L68" i="17"/>
  <c r="K68" i="17"/>
  <c r="J68" i="17"/>
  <c r="I68" i="17"/>
  <c r="H68" i="17"/>
  <c r="G68" i="17"/>
  <c r="F68" i="17"/>
  <c r="E68" i="17"/>
  <c r="D68" i="17"/>
  <c r="C68" i="17"/>
  <c r="B68" i="17"/>
  <c r="AC67" i="17"/>
  <c r="AB67" i="17"/>
  <c r="AA67" i="17"/>
  <c r="Z67" i="17"/>
  <c r="Y67" i="17"/>
  <c r="X67" i="17"/>
  <c r="W67" i="17"/>
  <c r="V67" i="17"/>
  <c r="U67" i="17"/>
  <c r="T67" i="17"/>
  <c r="S67" i="17"/>
  <c r="R67" i="17"/>
  <c r="Q67" i="17"/>
  <c r="P67" i="17"/>
  <c r="O67" i="17"/>
  <c r="N67" i="17"/>
  <c r="M67" i="17"/>
  <c r="L67" i="17"/>
  <c r="K67" i="17"/>
  <c r="J67" i="17"/>
  <c r="I67" i="17"/>
  <c r="H67" i="17"/>
  <c r="G67" i="17"/>
  <c r="F67" i="17"/>
  <c r="E67" i="17"/>
  <c r="D67" i="17"/>
  <c r="C67" i="17"/>
  <c r="B67" i="17"/>
  <c r="AC66" i="17"/>
  <c r="AB66" i="17"/>
  <c r="AA66" i="17"/>
  <c r="Z66" i="17"/>
  <c r="Y66" i="17"/>
  <c r="X66" i="17"/>
  <c r="W66" i="17"/>
  <c r="V66" i="17"/>
  <c r="U66" i="17"/>
  <c r="T66" i="17"/>
  <c r="S66" i="17"/>
  <c r="R66" i="17"/>
  <c r="Q66" i="17"/>
  <c r="P66" i="17"/>
  <c r="O66" i="17"/>
  <c r="N66" i="17"/>
  <c r="M66" i="17"/>
  <c r="L66" i="17"/>
  <c r="K66" i="17"/>
  <c r="J66" i="17"/>
  <c r="I66" i="17"/>
  <c r="H66" i="17"/>
  <c r="G66" i="17"/>
  <c r="F66" i="17"/>
  <c r="E66" i="17"/>
  <c r="D66" i="17"/>
  <c r="C66" i="17"/>
  <c r="B66" i="17"/>
  <c r="AC65" i="17"/>
  <c r="AB65" i="17"/>
  <c r="AA65" i="17"/>
  <c r="Z65" i="17"/>
  <c r="Y65" i="17"/>
  <c r="X65" i="17"/>
  <c r="W65" i="17"/>
  <c r="V65" i="17"/>
  <c r="U65" i="17"/>
  <c r="T65" i="17"/>
  <c r="S65" i="17"/>
  <c r="R65" i="17"/>
  <c r="Q65" i="17"/>
  <c r="P65" i="17"/>
  <c r="O65" i="17"/>
  <c r="N65" i="17"/>
  <c r="M65" i="17"/>
  <c r="L65" i="17"/>
  <c r="K65" i="17"/>
  <c r="J65" i="17"/>
  <c r="I65" i="17"/>
  <c r="H65" i="17"/>
  <c r="G65" i="17"/>
  <c r="F65" i="17"/>
  <c r="E65" i="17"/>
  <c r="D65" i="17"/>
  <c r="C65" i="17"/>
  <c r="B65" i="17"/>
  <c r="AC64" i="17"/>
  <c r="AB64" i="17"/>
  <c r="AA64" i="17"/>
  <c r="Z64" i="17"/>
  <c r="Y64" i="17"/>
  <c r="X64" i="17"/>
  <c r="W64" i="17"/>
  <c r="V64" i="17"/>
  <c r="U64" i="17"/>
  <c r="T64" i="17"/>
  <c r="S64" i="17"/>
  <c r="R64" i="17"/>
  <c r="Q64" i="17"/>
  <c r="P64" i="17"/>
  <c r="O64" i="17"/>
  <c r="N64" i="17"/>
  <c r="M64" i="17"/>
  <c r="L64" i="17"/>
  <c r="K64" i="17"/>
  <c r="J64" i="17"/>
  <c r="I64" i="17"/>
  <c r="H64" i="17"/>
  <c r="G64" i="17"/>
  <c r="F64" i="17"/>
  <c r="E64" i="17"/>
  <c r="D64" i="17"/>
  <c r="C64" i="17"/>
  <c r="B64" i="17"/>
  <c r="AC63" i="17"/>
  <c r="AB63" i="17"/>
  <c r="AA63" i="17"/>
  <c r="Z63" i="17"/>
  <c r="Y63" i="17"/>
  <c r="X63" i="17"/>
  <c r="W63" i="17"/>
  <c r="V63" i="17"/>
  <c r="U63" i="17"/>
  <c r="T63" i="17"/>
  <c r="S63" i="17"/>
  <c r="R63" i="17"/>
  <c r="Q63" i="17"/>
  <c r="P63" i="17"/>
  <c r="O63" i="17"/>
  <c r="N63" i="17"/>
  <c r="M63" i="17"/>
  <c r="L63" i="17"/>
  <c r="K63" i="17"/>
  <c r="J63" i="17"/>
  <c r="I63" i="17"/>
  <c r="H63" i="17"/>
  <c r="G63" i="17"/>
  <c r="F63" i="17"/>
  <c r="E63" i="17"/>
  <c r="D63" i="17"/>
  <c r="C63" i="17"/>
  <c r="B63" i="17"/>
  <c r="AC62" i="17"/>
  <c r="AB62" i="17"/>
  <c r="AA62" i="17"/>
  <c r="Z62" i="17"/>
  <c r="Y62" i="17"/>
  <c r="X62" i="17"/>
  <c r="W62" i="17"/>
  <c r="V62" i="17"/>
  <c r="U62" i="17"/>
  <c r="T62" i="17"/>
  <c r="S62" i="17"/>
  <c r="R62" i="17"/>
  <c r="Q62" i="17"/>
  <c r="P62" i="17"/>
  <c r="O62" i="17"/>
  <c r="N62" i="17"/>
  <c r="M62" i="17"/>
  <c r="L62" i="17"/>
  <c r="K62" i="17"/>
  <c r="J62" i="17"/>
  <c r="I62" i="17"/>
  <c r="H62" i="17"/>
  <c r="G62" i="17"/>
  <c r="F62" i="17"/>
  <c r="E62" i="17"/>
  <c r="D62" i="17"/>
  <c r="C62" i="17"/>
  <c r="B62" i="17"/>
  <c r="AC61" i="17"/>
  <c r="AB61" i="17"/>
  <c r="AA61" i="17"/>
  <c r="Z61" i="17"/>
  <c r="Y61" i="17"/>
  <c r="X61" i="17"/>
  <c r="W61" i="17"/>
  <c r="V61" i="17"/>
  <c r="U61" i="17"/>
  <c r="T61" i="17"/>
  <c r="S61" i="17"/>
  <c r="R61" i="17"/>
  <c r="Q61" i="17"/>
  <c r="P61" i="17"/>
  <c r="O61" i="17"/>
  <c r="N61" i="17"/>
  <c r="M61" i="17"/>
  <c r="L61" i="17"/>
  <c r="K61" i="17"/>
  <c r="J61" i="17"/>
  <c r="I61" i="17"/>
  <c r="H61" i="17"/>
  <c r="G61" i="17"/>
  <c r="F61" i="17"/>
  <c r="E61" i="17"/>
  <c r="D61" i="17"/>
  <c r="C61" i="17"/>
  <c r="B61" i="17"/>
  <c r="AC60" i="17"/>
  <c r="AB60" i="17"/>
  <c r="AA60" i="17"/>
  <c r="Z60" i="17"/>
  <c r="Y60" i="17"/>
  <c r="X60" i="17"/>
  <c r="W60" i="17"/>
  <c r="V60" i="17"/>
  <c r="U60" i="17"/>
  <c r="T60" i="17"/>
  <c r="S60" i="17"/>
  <c r="R60" i="17"/>
  <c r="Q60" i="17"/>
  <c r="P60" i="17"/>
  <c r="O60" i="17"/>
  <c r="N60" i="17"/>
  <c r="M60" i="17"/>
  <c r="L60" i="17"/>
  <c r="K60" i="17"/>
  <c r="J60" i="17"/>
  <c r="I60" i="17"/>
  <c r="H60" i="17"/>
  <c r="G60" i="17"/>
  <c r="F60" i="17"/>
  <c r="E60" i="17"/>
  <c r="D60" i="17"/>
  <c r="C60" i="17"/>
  <c r="B60" i="17"/>
  <c r="AC59" i="17"/>
  <c r="AB59" i="17"/>
  <c r="AA59" i="17"/>
  <c r="Z59" i="17"/>
  <c r="Y59" i="17"/>
  <c r="X59" i="17"/>
  <c r="W59" i="17"/>
  <c r="V59" i="17"/>
  <c r="U59" i="17"/>
  <c r="T59" i="17"/>
  <c r="S59" i="17"/>
  <c r="R59" i="17"/>
  <c r="Q59" i="17"/>
  <c r="P59" i="17"/>
  <c r="O59" i="17"/>
  <c r="N59" i="17"/>
  <c r="M59" i="17"/>
  <c r="L59" i="17"/>
  <c r="K59" i="17"/>
  <c r="J59" i="17"/>
  <c r="I59" i="17"/>
  <c r="H59" i="17"/>
  <c r="G59" i="17"/>
  <c r="F59" i="17"/>
  <c r="E59" i="17"/>
  <c r="D59" i="17"/>
  <c r="C59" i="17"/>
  <c r="B59" i="17"/>
  <c r="AC58" i="17"/>
  <c r="AB58" i="17"/>
  <c r="AA58" i="17"/>
  <c r="Z58" i="17"/>
  <c r="Y58" i="17"/>
  <c r="X58" i="17"/>
  <c r="W58" i="17"/>
  <c r="V58" i="17"/>
  <c r="U58" i="17"/>
  <c r="T58" i="17"/>
  <c r="S58" i="17"/>
  <c r="R58" i="17"/>
  <c r="Q58" i="17"/>
  <c r="P58" i="17"/>
  <c r="O58" i="17"/>
  <c r="N58" i="17"/>
  <c r="M58" i="17"/>
  <c r="L58" i="17"/>
  <c r="K58" i="17"/>
  <c r="J58" i="17"/>
  <c r="I58" i="17"/>
  <c r="H58" i="17"/>
  <c r="G58" i="17"/>
  <c r="F58" i="17"/>
  <c r="E58" i="17"/>
  <c r="D58" i="17"/>
  <c r="C58" i="17"/>
  <c r="B58" i="17"/>
  <c r="AC57" i="17"/>
  <c r="AB57" i="17"/>
  <c r="AA57" i="17"/>
  <c r="Z57" i="17"/>
  <c r="Y57" i="17"/>
  <c r="X57" i="17"/>
  <c r="W57" i="17"/>
  <c r="V57" i="17"/>
  <c r="U57" i="17"/>
  <c r="T57" i="17"/>
  <c r="S57" i="17"/>
  <c r="R57" i="17"/>
  <c r="Q57" i="17"/>
  <c r="P57" i="17"/>
  <c r="O57" i="17"/>
  <c r="N57" i="17"/>
  <c r="M57" i="17"/>
  <c r="L57" i="17"/>
  <c r="K57" i="17"/>
  <c r="J57" i="17"/>
  <c r="I57" i="17"/>
  <c r="H57" i="17"/>
  <c r="G57" i="17"/>
  <c r="F57" i="17"/>
  <c r="E57" i="17"/>
  <c r="D57" i="17"/>
  <c r="C57" i="17"/>
  <c r="B57" i="17"/>
  <c r="AC56" i="17"/>
  <c r="AB56" i="17"/>
  <c r="AA56" i="17"/>
  <c r="Z56" i="17"/>
  <c r="Y56" i="17"/>
  <c r="X56" i="17"/>
  <c r="W56" i="17"/>
  <c r="V56" i="17"/>
  <c r="U56" i="17"/>
  <c r="T56" i="17"/>
  <c r="S56" i="17"/>
  <c r="R56" i="17"/>
  <c r="Q56" i="17"/>
  <c r="P56" i="17"/>
  <c r="O56" i="17"/>
  <c r="N56" i="17"/>
  <c r="M56" i="17"/>
  <c r="L56" i="17"/>
  <c r="K56" i="17"/>
  <c r="J56" i="17"/>
  <c r="I56" i="17"/>
  <c r="H56" i="17"/>
  <c r="G56" i="17"/>
  <c r="F56" i="17"/>
  <c r="E56" i="17"/>
  <c r="D56" i="17"/>
  <c r="C56" i="17"/>
  <c r="B56" i="17"/>
  <c r="AC55" i="17"/>
  <c r="AB55" i="17"/>
  <c r="AA55" i="17"/>
  <c r="Z55" i="17"/>
  <c r="Y55" i="17"/>
  <c r="X55" i="17"/>
  <c r="W55" i="17"/>
  <c r="W134" i="17" s="1"/>
  <c r="V55" i="17"/>
  <c r="U55" i="17"/>
  <c r="T55" i="17"/>
  <c r="S55" i="17"/>
  <c r="R55" i="17"/>
  <c r="Q55" i="17"/>
  <c r="P55" i="17"/>
  <c r="O55" i="17"/>
  <c r="N55" i="17"/>
  <c r="M55" i="17"/>
  <c r="L55" i="17"/>
  <c r="K55" i="17"/>
  <c r="K134" i="17" s="1"/>
  <c r="J55" i="17"/>
  <c r="I55" i="17"/>
  <c r="H55" i="17"/>
  <c r="G55" i="17"/>
  <c r="F55" i="17"/>
  <c r="E55" i="17"/>
  <c r="D55" i="17"/>
  <c r="C55" i="17"/>
  <c r="B55" i="17"/>
  <c r="AC54" i="17"/>
  <c r="AB54" i="17"/>
  <c r="AA54" i="17"/>
  <c r="AA133" i="17" s="1"/>
  <c r="Z54" i="17"/>
  <c r="Y54" i="17"/>
  <c r="X54" i="17"/>
  <c r="W54" i="17"/>
  <c r="V54" i="17"/>
  <c r="U54" i="17"/>
  <c r="T54" i="17"/>
  <c r="S54" i="17"/>
  <c r="R54" i="17"/>
  <c r="Q54" i="17"/>
  <c r="P54" i="17"/>
  <c r="O54" i="17"/>
  <c r="O133" i="17" s="1"/>
  <c r="N54" i="17"/>
  <c r="M54" i="17"/>
  <c r="L54" i="17"/>
  <c r="K54" i="17"/>
  <c r="J54" i="17"/>
  <c r="I54" i="17"/>
  <c r="H54" i="17"/>
  <c r="G54" i="17"/>
  <c r="F54" i="17"/>
  <c r="E54" i="17"/>
  <c r="D54" i="17"/>
  <c r="C54" i="17"/>
  <c r="C133" i="17" s="1"/>
  <c r="B54" i="17"/>
  <c r="AC53" i="17"/>
  <c r="AB53" i="17"/>
  <c r="AA53" i="17"/>
  <c r="Z53" i="17"/>
  <c r="Y53" i="17"/>
  <c r="X53" i="17"/>
  <c r="W53" i="17"/>
  <c r="V53" i="17"/>
  <c r="U53" i="17"/>
  <c r="T53" i="17"/>
  <c r="S53" i="17"/>
  <c r="S132" i="17" s="1"/>
  <c r="R53" i="17"/>
  <c r="Q53" i="17"/>
  <c r="P53" i="17"/>
  <c r="O53" i="17"/>
  <c r="N53" i="17"/>
  <c r="M53" i="17"/>
  <c r="L53" i="17"/>
  <c r="K53" i="17"/>
  <c r="J53" i="17"/>
  <c r="I53" i="17"/>
  <c r="H53" i="17"/>
  <c r="G53" i="17"/>
  <c r="G132" i="17" s="1"/>
  <c r="F53" i="17"/>
  <c r="E53" i="17"/>
  <c r="D53" i="17"/>
  <c r="C53" i="17"/>
  <c r="B53" i="17"/>
  <c r="AC52" i="17"/>
  <c r="AB52" i="17"/>
  <c r="AA52" i="17"/>
  <c r="Z52" i="17"/>
  <c r="Y52" i="17"/>
  <c r="X52" i="17"/>
  <c r="W52" i="17"/>
  <c r="W131" i="17" s="1"/>
  <c r="V52" i="17"/>
  <c r="U52" i="17"/>
  <c r="T52" i="17"/>
  <c r="S52" i="17"/>
  <c r="R52" i="17"/>
  <c r="Q52" i="17"/>
  <c r="P52" i="17"/>
  <c r="O52" i="17"/>
  <c r="N52" i="17"/>
  <c r="M52" i="17"/>
  <c r="L52" i="17"/>
  <c r="K52" i="17"/>
  <c r="K131" i="17" s="1"/>
  <c r="J52" i="17"/>
  <c r="I52" i="17"/>
  <c r="H52" i="17"/>
  <c r="G52" i="17"/>
  <c r="F52" i="17"/>
  <c r="E52" i="17"/>
  <c r="D52" i="17"/>
  <c r="C52" i="17"/>
  <c r="B52" i="17"/>
  <c r="AC51" i="17"/>
  <c r="AB51" i="17"/>
  <c r="AA51" i="17"/>
  <c r="AA130" i="17" s="1"/>
  <c r="Z51" i="17"/>
  <c r="Y51" i="17"/>
  <c r="X51" i="17"/>
  <c r="W51" i="17"/>
  <c r="V51" i="17"/>
  <c r="U51" i="17"/>
  <c r="T51" i="17"/>
  <c r="S51" i="17"/>
  <c r="R51" i="17"/>
  <c r="Q51" i="17"/>
  <c r="P51" i="17"/>
  <c r="O51" i="17"/>
  <c r="O130" i="17" s="1"/>
  <c r="N51" i="17"/>
  <c r="M51" i="17"/>
  <c r="L51" i="17"/>
  <c r="K51" i="17"/>
  <c r="J51" i="17"/>
  <c r="I51" i="17"/>
  <c r="H51" i="17"/>
  <c r="G51" i="17"/>
  <c r="F51" i="17"/>
  <c r="E51" i="17"/>
  <c r="D51" i="17"/>
  <c r="C51" i="17"/>
  <c r="C130" i="17" s="1"/>
  <c r="B51" i="17"/>
  <c r="AC50" i="17"/>
  <c r="AB50" i="17"/>
  <c r="AA50" i="17"/>
  <c r="Z50" i="17"/>
  <c r="Y50" i="17"/>
  <c r="X50" i="17"/>
  <c r="W50" i="17"/>
  <c r="V50" i="17"/>
  <c r="U50" i="17"/>
  <c r="T50" i="17"/>
  <c r="S50" i="17"/>
  <c r="S129" i="17" s="1"/>
  <c r="R50" i="17"/>
  <c r="Q50" i="17"/>
  <c r="P50" i="17"/>
  <c r="O50" i="17"/>
  <c r="N50" i="17"/>
  <c r="M50" i="17"/>
  <c r="L50" i="17"/>
  <c r="K50" i="17"/>
  <c r="J50" i="17"/>
  <c r="I50" i="17"/>
  <c r="H50" i="17"/>
  <c r="G50" i="17"/>
  <c r="G129" i="17" s="1"/>
  <c r="F50" i="17"/>
  <c r="E50" i="17"/>
  <c r="D50" i="17"/>
  <c r="C50" i="17"/>
  <c r="B50" i="17"/>
  <c r="AC49" i="17"/>
  <c r="AB49" i="17"/>
  <c r="AA49" i="17"/>
  <c r="Z49" i="17"/>
  <c r="Y49" i="17"/>
  <c r="X49" i="17"/>
  <c r="W49" i="17"/>
  <c r="W128" i="17" s="1"/>
  <c r="V49" i="17"/>
  <c r="U49" i="17"/>
  <c r="T49" i="17"/>
  <c r="S49" i="17"/>
  <c r="R49" i="17"/>
  <c r="Q49" i="17"/>
  <c r="P49" i="17"/>
  <c r="O49" i="17"/>
  <c r="N49" i="17"/>
  <c r="M49" i="17"/>
  <c r="L49" i="17"/>
  <c r="K49" i="17"/>
  <c r="K128" i="17" s="1"/>
  <c r="J49" i="17"/>
  <c r="I49" i="17"/>
  <c r="H49" i="17"/>
  <c r="G49" i="17"/>
  <c r="F49" i="17"/>
  <c r="E49" i="17"/>
  <c r="D49" i="17"/>
  <c r="C49" i="17"/>
  <c r="B49" i="17"/>
  <c r="AC48" i="17"/>
  <c r="AB48" i="17"/>
  <c r="AA48" i="17"/>
  <c r="AA127" i="17" s="1"/>
  <c r="Z48" i="17"/>
  <c r="Y48" i="17"/>
  <c r="X48" i="17"/>
  <c r="W48" i="17"/>
  <c r="V48" i="17"/>
  <c r="U48" i="17"/>
  <c r="T48" i="17"/>
  <c r="S48" i="17"/>
  <c r="R48" i="17"/>
  <c r="Q48" i="17"/>
  <c r="P48" i="17"/>
  <c r="O48" i="17"/>
  <c r="O127" i="17" s="1"/>
  <c r="N48" i="17"/>
  <c r="M48" i="17"/>
  <c r="L48" i="17"/>
  <c r="K48" i="17"/>
  <c r="J48" i="17"/>
  <c r="I48" i="17"/>
  <c r="H48" i="17"/>
  <c r="G48" i="17"/>
  <c r="F48" i="17"/>
  <c r="E48" i="17"/>
  <c r="D48" i="17"/>
  <c r="C48" i="17"/>
  <c r="C127" i="17" s="1"/>
  <c r="B48" i="17"/>
  <c r="AC47" i="17"/>
  <c r="AB47" i="17"/>
  <c r="AA47" i="17"/>
  <c r="Z47" i="17"/>
  <c r="Y47" i="17"/>
  <c r="X47" i="17"/>
  <c r="W47" i="17"/>
  <c r="V47" i="17"/>
  <c r="U47" i="17"/>
  <c r="T47" i="17"/>
  <c r="S47" i="17"/>
  <c r="R47" i="17"/>
  <c r="Q47" i="17"/>
  <c r="P47" i="17"/>
  <c r="O47" i="17"/>
  <c r="N47" i="17"/>
  <c r="M47" i="17"/>
  <c r="L47" i="17"/>
  <c r="K47" i="17"/>
  <c r="J47" i="17"/>
  <c r="I47" i="17"/>
  <c r="H47" i="17"/>
  <c r="G47" i="17"/>
  <c r="F47" i="17"/>
  <c r="E47" i="17"/>
  <c r="D47" i="17"/>
  <c r="C47" i="17"/>
  <c r="B47" i="17"/>
  <c r="AC46" i="17"/>
  <c r="AB46" i="17"/>
  <c r="AA46" i="17"/>
  <c r="Z46" i="17"/>
  <c r="Y46" i="17"/>
  <c r="X46" i="17"/>
  <c r="W46" i="17"/>
  <c r="V46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H46" i="17"/>
  <c r="G46" i="17"/>
  <c r="F46" i="17"/>
  <c r="E46" i="17"/>
  <c r="D46" i="17"/>
  <c r="C46" i="17"/>
  <c r="B46" i="17"/>
  <c r="AC45" i="17"/>
  <c r="AB45" i="17"/>
  <c r="AA45" i="17"/>
  <c r="Z45" i="17"/>
  <c r="Y45" i="17"/>
  <c r="X45" i="17"/>
  <c r="W45" i="17"/>
  <c r="V45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H45" i="17"/>
  <c r="G45" i="17"/>
  <c r="F45" i="17"/>
  <c r="E45" i="17"/>
  <c r="D45" i="17"/>
  <c r="C45" i="17"/>
  <c r="B45" i="17"/>
  <c r="AC44" i="17"/>
  <c r="AB44" i="17"/>
  <c r="AA44" i="17"/>
  <c r="Z44" i="17"/>
  <c r="Y44" i="17"/>
  <c r="X44" i="17"/>
  <c r="W44" i="17"/>
  <c r="V44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D44" i="17"/>
  <c r="C44" i="17"/>
  <c r="B44" i="17"/>
  <c r="AC43" i="17"/>
  <c r="AB43" i="17"/>
  <c r="AA43" i="17"/>
  <c r="Z43" i="17"/>
  <c r="Y43" i="17"/>
  <c r="X43" i="17"/>
  <c r="W43" i="17"/>
  <c r="V43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H43" i="17"/>
  <c r="G43" i="17"/>
  <c r="F43" i="17"/>
  <c r="E43" i="17"/>
  <c r="D43" i="17"/>
  <c r="C43" i="17"/>
  <c r="B43" i="17"/>
  <c r="AC42" i="17"/>
  <c r="AB42" i="17"/>
  <c r="AA42" i="17"/>
  <c r="Z42" i="17"/>
  <c r="Y42" i="17"/>
  <c r="X42" i="17"/>
  <c r="W42" i="17"/>
  <c r="V42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D42" i="17"/>
  <c r="C42" i="17"/>
  <c r="B42" i="17"/>
  <c r="AC41" i="17"/>
  <c r="AB41" i="17"/>
  <c r="AA41" i="17"/>
  <c r="Z41" i="17"/>
  <c r="Y41" i="17"/>
  <c r="X41" i="17"/>
  <c r="W41" i="17"/>
  <c r="V41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D41" i="17"/>
  <c r="C41" i="17"/>
  <c r="B41" i="17"/>
  <c r="AC40" i="17"/>
  <c r="AB40" i="17"/>
  <c r="AA40" i="17"/>
  <c r="Z40" i="17"/>
  <c r="Y40" i="17"/>
  <c r="X40" i="17"/>
  <c r="W40" i="17"/>
  <c r="V40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H40" i="17"/>
  <c r="G40" i="17"/>
  <c r="F40" i="17"/>
  <c r="E40" i="17"/>
  <c r="D40" i="17"/>
  <c r="C40" i="17"/>
  <c r="B40" i="17"/>
  <c r="AC39" i="17"/>
  <c r="AB39" i="17"/>
  <c r="AA39" i="17"/>
  <c r="Z39" i="17"/>
  <c r="Y39" i="17"/>
  <c r="X39" i="17"/>
  <c r="W39" i="17"/>
  <c r="V39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H39" i="17"/>
  <c r="G39" i="17"/>
  <c r="F39" i="17"/>
  <c r="E39" i="17"/>
  <c r="D39" i="17"/>
  <c r="C39" i="17"/>
  <c r="B39" i="17"/>
  <c r="AC38" i="17"/>
  <c r="AB38" i="17"/>
  <c r="AA38" i="17"/>
  <c r="Z38" i="17"/>
  <c r="Y38" i="17"/>
  <c r="X38" i="17"/>
  <c r="W38" i="17"/>
  <c r="V38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H38" i="17"/>
  <c r="G38" i="17"/>
  <c r="F38" i="17"/>
  <c r="E38" i="17"/>
  <c r="D38" i="17"/>
  <c r="C38" i="17"/>
  <c r="B38" i="17"/>
  <c r="AC37" i="17"/>
  <c r="AB37" i="17"/>
  <c r="AA37" i="17"/>
  <c r="Z37" i="17"/>
  <c r="Y37" i="17"/>
  <c r="X37" i="17"/>
  <c r="W37" i="17"/>
  <c r="V37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H37" i="17"/>
  <c r="G37" i="17"/>
  <c r="F37" i="17"/>
  <c r="E37" i="17"/>
  <c r="D37" i="17"/>
  <c r="C37" i="17"/>
  <c r="B37" i="17"/>
  <c r="AC36" i="17"/>
  <c r="AB36" i="17"/>
  <c r="AA36" i="17"/>
  <c r="Z36" i="17"/>
  <c r="Y36" i="17"/>
  <c r="X36" i="17"/>
  <c r="W36" i="17"/>
  <c r="V36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H36" i="17"/>
  <c r="G36" i="17"/>
  <c r="F36" i="17"/>
  <c r="E36" i="17"/>
  <c r="D36" i="17"/>
  <c r="C36" i="17"/>
  <c r="B36" i="17"/>
  <c r="AC35" i="17"/>
  <c r="AB35" i="17"/>
  <c r="AA35" i="17"/>
  <c r="Z35" i="17"/>
  <c r="Y35" i="17"/>
  <c r="X35" i="17"/>
  <c r="W35" i="17"/>
  <c r="V35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H35" i="17"/>
  <c r="G35" i="17"/>
  <c r="F35" i="17"/>
  <c r="E35" i="17"/>
  <c r="D35" i="17"/>
  <c r="C35" i="17"/>
  <c r="B35" i="17"/>
  <c r="AC34" i="17"/>
  <c r="AB34" i="17"/>
  <c r="AA34" i="17"/>
  <c r="Z34" i="17"/>
  <c r="Y34" i="17"/>
  <c r="X34" i="17"/>
  <c r="W34" i="17"/>
  <c r="V34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H34" i="17"/>
  <c r="G34" i="17"/>
  <c r="F34" i="17"/>
  <c r="E34" i="17"/>
  <c r="D34" i="17"/>
  <c r="C34" i="17"/>
  <c r="B34" i="17"/>
  <c r="AC33" i="17"/>
  <c r="AB33" i="17"/>
  <c r="AA33" i="17"/>
  <c r="Z33" i="17"/>
  <c r="Y33" i="17"/>
  <c r="X33" i="17"/>
  <c r="W33" i="17"/>
  <c r="V33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E33" i="17"/>
  <c r="D33" i="17"/>
  <c r="C33" i="17"/>
  <c r="B33" i="17"/>
  <c r="AC32" i="17"/>
  <c r="AB32" i="17"/>
  <c r="AA32" i="17"/>
  <c r="Z32" i="17"/>
  <c r="Y32" i="17"/>
  <c r="X32" i="17"/>
  <c r="W32" i="17"/>
  <c r="V32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H32" i="17"/>
  <c r="G32" i="17"/>
  <c r="F32" i="17"/>
  <c r="E32" i="17"/>
  <c r="D32" i="17"/>
  <c r="C32" i="17"/>
  <c r="B32" i="17"/>
  <c r="AC31" i="17"/>
  <c r="AB31" i="17"/>
  <c r="AA31" i="17"/>
  <c r="Z31" i="17"/>
  <c r="Y31" i="17"/>
  <c r="X31" i="17"/>
  <c r="W31" i="17"/>
  <c r="V31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E31" i="17"/>
  <c r="D31" i="17"/>
  <c r="C31" i="17"/>
  <c r="B31" i="17"/>
  <c r="AC30" i="17"/>
  <c r="AB30" i="17"/>
  <c r="AA30" i="17"/>
  <c r="Z30" i="17"/>
  <c r="Y30" i="17"/>
  <c r="X30" i="17"/>
  <c r="W30" i="17"/>
  <c r="V30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D30" i="17"/>
  <c r="C30" i="17"/>
  <c r="B30" i="17"/>
  <c r="AC29" i="17"/>
  <c r="AB29" i="17"/>
  <c r="AA29" i="17"/>
  <c r="Z29" i="17"/>
  <c r="Y29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AC28" i="17"/>
  <c r="AB28" i="17"/>
  <c r="AA28" i="17"/>
  <c r="Z28" i="17"/>
  <c r="Y28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AC27" i="17"/>
  <c r="AB27" i="17"/>
  <c r="AA27" i="17"/>
  <c r="Z27" i="17"/>
  <c r="Y27" i="17"/>
  <c r="X27" i="17"/>
  <c r="W27" i="17"/>
  <c r="V27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H27" i="17"/>
  <c r="G27" i="17"/>
  <c r="F27" i="17"/>
  <c r="E27" i="17"/>
  <c r="D27" i="17"/>
  <c r="C27" i="17"/>
  <c r="B27" i="17"/>
  <c r="AC26" i="17"/>
  <c r="AB26" i="17"/>
  <c r="AA26" i="17"/>
  <c r="Z26" i="17"/>
  <c r="Y26" i="17"/>
  <c r="X26" i="17"/>
  <c r="W26" i="17"/>
  <c r="V26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E26" i="17"/>
  <c r="D26" i="17"/>
  <c r="C26" i="17"/>
  <c r="B26" i="17"/>
  <c r="AC25" i="17"/>
  <c r="AB25" i="17"/>
  <c r="AA25" i="17"/>
  <c r="Z25" i="17"/>
  <c r="Y25" i="17"/>
  <c r="X25" i="17"/>
  <c r="W25" i="17"/>
  <c r="V25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H25" i="17"/>
  <c r="G25" i="17"/>
  <c r="F25" i="17"/>
  <c r="E25" i="17"/>
  <c r="D25" i="17"/>
  <c r="C25" i="17"/>
  <c r="B25" i="17"/>
  <c r="AC24" i="17"/>
  <c r="AB24" i="17"/>
  <c r="AA24" i="17"/>
  <c r="Z24" i="17"/>
  <c r="Y24" i="17"/>
  <c r="X24" i="17"/>
  <c r="W24" i="17"/>
  <c r="V24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H24" i="17"/>
  <c r="G24" i="17"/>
  <c r="F24" i="17"/>
  <c r="E24" i="17"/>
  <c r="D24" i="17"/>
  <c r="C24" i="17"/>
  <c r="B24" i="17"/>
  <c r="AC23" i="17"/>
  <c r="AB23" i="17"/>
  <c r="AA23" i="17"/>
  <c r="Z23" i="17"/>
  <c r="Y23" i="17"/>
  <c r="X23" i="17"/>
  <c r="W23" i="17"/>
  <c r="V23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E23" i="17"/>
  <c r="D23" i="17"/>
  <c r="C23" i="17"/>
  <c r="B23" i="17"/>
  <c r="AC22" i="17"/>
  <c r="AB22" i="17"/>
  <c r="AA22" i="17"/>
  <c r="Z22" i="17"/>
  <c r="Y22" i="17"/>
  <c r="X22" i="17"/>
  <c r="W22" i="17"/>
  <c r="V22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D22" i="17"/>
  <c r="C22" i="17"/>
  <c r="B22" i="17"/>
  <c r="AC21" i="17"/>
  <c r="AB21" i="17"/>
  <c r="AA21" i="17"/>
  <c r="Z21" i="17"/>
  <c r="Y21" i="17"/>
  <c r="X21" i="17"/>
  <c r="W21" i="17"/>
  <c r="V21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D21" i="17"/>
  <c r="C21" i="17"/>
  <c r="B21" i="17"/>
  <c r="AC20" i="17"/>
  <c r="AB20" i="17"/>
  <c r="AA20" i="17"/>
  <c r="Z20" i="17"/>
  <c r="Y20" i="17"/>
  <c r="X20" i="17"/>
  <c r="W20" i="17"/>
  <c r="V20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H20" i="17"/>
  <c r="G20" i="17"/>
  <c r="F20" i="17"/>
  <c r="E20" i="17"/>
  <c r="D20" i="17"/>
  <c r="C20" i="17"/>
  <c r="B20" i="17"/>
  <c r="AC19" i="17"/>
  <c r="AB19" i="17"/>
  <c r="AA19" i="17"/>
  <c r="Z19" i="17"/>
  <c r="Y19" i="17"/>
  <c r="X19" i="17"/>
  <c r="W19" i="17"/>
  <c r="V19" i="17"/>
  <c r="U19" i="17"/>
  <c r="T19" i="17"/>
  <c r="S19" i="17"/>
  <c r="R19" i="17"/>
  <c r="Q19" i="17"/>
  <c r="P19" i="17"/>
  <c r="O19" i="17"/>
  <c r="N19" i="17"/>
  <c r="M19" i="17"/>
  <c r="L19" i="17"/>
  <c r="K19" i="17"/>
  <c r="J19" i="17"/>
  <c r="I19" i="17"/>
  <c r="H19" i="17"/>
  <c r="G19" i="17"/>
  <c r="F19" i="17"/>
  <c r="E19" i="17"/>
  <c r="D19" i="17"/>
  <c r="C19" i="17"/>
  <c r="B19" i="17"/>
  <c r="AC18" i="17"/>
  <c r="AB18" i="17"/>
  <c r="AA18" i="17"/>
  <c r="Z18" i="17"/>
  <c r="Y18" i="17"/>
  <c r="X18" i="17"/>
  <c r="W18" i="17"/>
  <c r="V18" i="17"/>
  <c r="U18" i="17"/>
  <c r="T18" i="17"/>
  <c r="S18" i="17"/>
  <c r="R18" i="17"/>
  <c r="Q18" i="17"/>
  <c r="P18" i="17"/>
  <c r="O18" i="17"/>
  <c r="N18" i="17"/>
  <c r="M18" i="17"/>
  <c r="L18" i="17"/>
  <c r="K18" i="17"/>
  <c r="J18" i="17"/>
  <c r="I18" i="17"/>
  <c r="H18" i="17"/>
  <c r="G18" i="17"/>
  <c r="F18" i="17"/>
  <c r="E18" i="17"/>
  <c r="D18" i="17"/>
  <c r="C18" i="17"/>
  <c r="B18" i="17"/>
  <c r="AC17" i="17"/>
  <c r="AB17" i="17"/>
  <c r="AA17" i="17"/>
  <c r="Z17" i="17"/>
  <c r="Y17" i="17"/>
  <c r="X17" i="17"/>
  <c r="W17" i="17"/>
  <c r="V17" i="17"/>
  <c r="U17" i="17"/>
  <c r="T17" i="17"/>
  <c r="S17" i="17"/>
  <c r="R17" i="17"/>
  <c r="Q17" i="17"/>
  <c r="P17" i="17"/>
  <c r="O17" i="17"/>
  <c r="N17" i="17"/>
  <c r="M17" i="17"/>
  <c r="L17" i="17"/>
  <c r="K17" i="17"/>
  <c r="J17" i="17"/>
  <c r="I17" i="17"/>
  <c r="H17" i="17"/>
  <c r="G17" i="17"/>
  <c r="F17" i="17"/>
  <c r="E17" i="17"/>
  <c r="D17" i="17"/>
  <c r="C17" i="17"/>
  <c r="B17" i="17"/>
  <c r="AC16" i="17"/>
  <c r="AB16" i="17"/>
  <c r="AA16" i="17"/>
  <c r="Z16" i="17"/>
  <c r="Y16" i="17"/>
  <c r="X16" i="17"/>
  <c r="W16" i="17"/>
  <c r="V16" i="17"/>
  <c r="U16" i="17"/>
  <c r="T16" i="17"/>
  <c r="S16" i="17"/>
  <c r="R16" i="17"/>
  <c r="Q16" i="17"/>
  <c r="P16" i="17"/>
  <c r="O16" i="17"/>
  <c r="N16" i="17"/>
  <c r="M16" i="17"/>
  <c r="L16" i="17"/>
  <c r="K16" i="17"/>
  <c r="J16" i="17"/>
  <c r="I16" i="17"/>
  <c r="H16" i="17"/>
  <c r="G16" i="17"/>
  <c r="F16" i="17"/>
  <c r="E16" i="17"/>
  <c r="D16" i="17"/>
  <c r="C16" i="17"/>
  <c r="B16" i="17"/>
  <c r="AC15" i="17"/>
  <c r="AB15" i="17"/>
  <c r="AA15" i="17"/>
  <c r="Z15" i="17"/>
  <c r="Y15" i="17"/>
  <c r="X15" i="17"/>
  <c r="W15" i="17"/>
  <c r="V15" i="17"/>
  <c r="U15" i="17"/>
  <c r="T15" i="17"/>
  <c r="S15" i="17"/>
  <c r="R15" i="17"/>
  <c r="Q15" i="17"/>
  <c r="P15" i="17"/>
  <c r="O15" i="17"/>
  <c r="N15" i="17"/>
  <c r="M15" i="17"/>
  <c r="L15" i="17"/>
  <c r="K15" i="17"/>
  <c r="J15" i="17"/>
  <c r="I15" i="17"/>
  <c r="H15" i="17"/>
  <c r="G15" i="17"/>
  <c r="F15" i="17"/>
  <c r="E15" i="17"/>
  <c r="D15" i="17"/>
  <c r="C15" i="17"/>
  <c r="B15" i="17"/>
  <c r="AC14" i="17"/>
  <c r="AB14" i="17"/>
  <c r="AA14" i="17"/>
  <c r="Z14" i="17"/>
  <c r="Y14" i="17"/>
  <c r="X14" i="17"/>
  <c r="W14" i="17"/>
  <c r="V14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D14" i="17"/>
  <c r="C14" i="17"/>
  <c r="B14" i="17"/>
  <c r="AC13" i="17"/>
  <c r="AB13" i="17"/>
  <c r="AA13" i="17"/>
  <c r="Z13" i="17"/>
  <c r="Y13" i="17"/>
  <c r="X13" i="17"/>
  <c r="W13" i="17"/>
  <c r="V13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D13" i="17"/>
  <c r="C13" i="17"/>
  <c r="B13" i="17"/>
  <c r="AC12" i="17"/>
  <c r="AB12" i="17"/>
  <c r="AA12" i="17"/>
  <c r="Z12" i="17"/>
  <c r="Y12" i="17"/>
  <c r="X12" i="17"/>
  <c r="W12" i="17"/>
  <c r="V12" i="17"/>
  <c r="U12" i="17"/>
  <c r="T12" i="17"/>
  <c r="S12" i="17"/>
  <c r="R12" i="17"/>
  <c r="Q12" i="17"/>
  <c r="P12" i="17"/>
  <c r="O12" i="17"/>
  <c r="N12" i="17"/>
  <c r="M12" i="17"/>
  <c r="L12" i="17"/>
  <c r="K12" i="17"/>
  <c r="J12" i="17"/>
  <c r="I12" i="17"/>
  <c r="H12" i="17"/>
  <c r="G12" i="17"/>
  <c r="F12" i="17"/>
  <c r="E12" i="17"/>
  <c r="D12" i="17"/>
  <c r="C12" i="17"/>
  <c r="B12" i="17"/>
  <c r="AC11" i="17"/>
  <c r="AB11" i="17"/>
  <c r="AA11" i="17"/>
  <c r="Z11" i="17"/>
  <c r="Y11" i="17"/>
  <c r="X11" i="17"/>
  <c r="W11" i="17"/>
  <c r="V11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D11" i="17"/>
  <c r="C11" i="17"/>
  <c r="B11" i="17"/>
  <c r="AC10" i="17"/>
  <c r="AB10" i="17"/>
  <c r="AA10" i="17"/>
  <c r="Z10" i="17"/>
  <c r="Y10" i="17"/>
  <c r="X10" i="17"/>
  <c r="W10" i="17"/>
  <c r="V10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D10" i="17"/>
  <c r="C10" i="17"/>
  <c r="B10" i="17"/>
  <c r="AC9" i="17"/>
  <c r="AB9" i="17"/>
  <c r="AA9" i="17"/>
  <c r="Z9" i="17"/>
  <c r="Y9" i="17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AC8" i="17"/>
  <c r="AB8" i="17"/>
  <c r="AA8" i="17"/>
  <c r="Z8" i="17"/>
  <c r="Y8" i="17"/>
  <c r="X8" i="17"/>
  <c r="W8" i="17"/>
  <c r="V8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D8" i="17"/>
  <c r="C8" i="17"/>
  <c r="B8" i="17"/>
  <c r="AC7" i="17"/>
  <c r="AB7" i="17"/>
  <c r="AA7" i="17"/>
  <c r="Z7" i="17"/>
  <c r="Y7" i="17"/>
  <c r="X7" i="17"/>
  <c r="W7" i="17"/>
  <c r="V7" i="17"/>
  <c r="U7" i="17"/>
  <c r="T7" i="17"/>
  <c r="S7" i="17"/>
  <c r="S140" i="17" s="1"/>
  <c r="R7" i="17"/>
  <c r="Q7" i="17"/>
  <c r="P7" i="17"/>
  <c r="O7" i="17"/>
  <c r="N7" i="17"/>
  <c r="M7" i="17"/>
  <c r="L7" i="17"/>
  <c r="K7" i="17"/>
  <c r="K140" i="17" s="1"/>
  <c r="J7" i="17"/>
  <c r="I7" i="17"/>
  <c r="H7" i="17"/>
  <c r="G7" i="17"/>
  <c r="F7" i="17"/>
  <c r="E7" i="17"/>
  <c r="E140" i="17" s="1"/>
  <c r="D7" i="17"/>
  <c r="C7" i="17"/>
  <c r="B7" i="17"/>
  <c r="B105" i="25"/>
  <c r="E105" i="25" s="1"/>
  <c r="B104" i="25"/>
  <c r="D104" i="25" s="1"/>
  <c r="C102" i="25"/>
  <c r="B102" i="25"/>
  <c r="E77" i="25"/>
  <c r="AL104" i="14"/>
  <c r="X104" i="14"/>
  <c r="V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D104" i="14"/>
  <c r="C104" i="14"/>
  <c r="B104" i="14"/>
  <c r="AR103" i="14"/>
  <c r="AU103" i="14" s="1"/>
  <c r="AR102" i="14"/>
  <c r="AU102" i="14" s="1"/>
  <c r="AR101" i="14"/>
  <c r="AU101" i="14" s="1"/>
  <c r="AR100" i="14"/>
  <c r="AU100" i="14" s="1"/>
  <c r="AR99" i="14"/>
  <c r="AR98" i="14"/>
  <c r="AR97" i="14"/>
  <c r="AU97" i="14" s="1"/>
  <c r="AR96" i="14"/>
  <c r="AU96" i="14" s="1"/>
  <c r="AR95" i="14"/>
  <c r="AU95" i="14" s="1"/>
  <c r="AR94" i="14"/>
  <c r="AU94" i="14" s="1"/>
  <c r="AR93" i="14"/>
  <c r="AU93" i="14" s="1"/>
  <c r="AR92" i="14"/>
  <c r="AR91" i="14"/>
  <c r="AU91" i="14" s="1"/>
  <c r="Q90" i="14"/>
  <c r="P90" i="14"/>
  <c r="O90" i="14"/>
  <c r="N90" i="14"/>
  <c r="M90" i="14"/>
  <c r="L90" i="14"/>
  <c r="J90" i="14"/>
  <c r="I90" i="14"/>
  <c r="AR89" i="14"/>
  <c r="AR88" i="14"/>
  <c r="AU88" i="14" s="1"/>
  <c r="AR87" i="14"/>
  <c r="AR86" i="14"/>
  <c r="AR85" i="14"/>
  <c r="AU85" i="14" s="1"/>
  <c r="AR84" i="14"/>
  <c r="AU84" i="14" s="1"/>
  <c r="AR83" i="14"/>
  <c r="AU83" i="14" s="1"/>
  <c r="AR82" i="14"/>
  <c r="AU82" i="14" s="1"/>
  <c r="AR81" i="14"/>
  <c r="AU81" i="14" s="1"/>
  <c r="AR80" i="14"/>
  <c r="AU80" i="14" s="1"/>
  <c r="AR79" i="14"/>
  <c r="AU79" i="14" s="1"/>
  <c r="AR78" i="14"/>
  <c r="AU78" i="14" s="1"/>
  <c r="AR77" i="14"/>
  <c r="AR76" i="14"/>
  <c r="AU76" i="14" s="1"/>
  <c r="AR75" i="14"/>
  <c r="AR74" i="14"/>
  <c r="AU74" i="14" s="1"/>
  <c r="AR73" i="14"/>
  <c r="AU73" i="14"/>
  <c r="AR72" i="14"/>
  <c r="AU72" i="14" s="1"/>
  <c r="AR71" i="14"/>
  <c r="AU71" i="14" s="1"/>
  <c r="AR70" i="14"/>
  <c r="AU70" i="14" s="1"/>
  <c r="AR69" i="14"/>
  <c r="AU69" i="14" s="1"/>
  <c r="AR68" i="14"/>
  <c r="AR67" i="14"/>
  <c r="AR66" i="14"/>
  <c r="AU66" i="14" s="1"/>
  <c r="O64" i="14"/>
  <c r="O67" i="14" s="1"/>
  <c r="N64" i="14"/>
  <c r="M64" i="14"/>
  <c r="M65" i="14" s="1"/>
  <c r="L64" i="14"/>
  <c r="L65" i="14" s="1"/>
  <c r="J64" i="14"/>
  <c r="J65" i="14" s="1"/>
  <c r="I64" i="14"/>
  <c r="I65" i="14" s="1"/>
  <c r="AR63" i="14"/>
  <c r="AL63" i="14"/>
  <c r="X63" i="14"/>
  <c r="V63" i="14"/>
  <c r="T63" i="14"/>
  <c r="S63" i="14"/>
  <c r="AR62" i="14"/>
  <c r="AU62" i="14" s="1"/>
  <c r="AR61" i="14"/>
  <c r="AU61" i="14" s="1"/>
  <c r="AR60" i="14"/>
  <c r="AU60" i="14" s="1"/>
  <c r="AR59" i="14"/>
  <c r="AU59" i="14" s="1"/>
  <c r="AR58" i="14"/>
  <c r="AU58" i="14" s="1"/>
  <c r="AL57" i="14"/>
  <c r="X57" i="14"/>
  <c r="V57" i="14"/>
  <c r="T57" i="14"/>
  <c r="S57" i="14"/>
  <c r="L56" i="14"/>
  <c r="J56" i="14"/>
  <c r="I56" i="14"/>
  <c r="L55" i="14"/>
  <c r="J55" i="14"/>
  <c r="I55" i="14"/>
  <c r="L54" i="14"/>
  <c r="J54" i="14"/>
  <c r="I54" i="14"/>
  <c r="L53" i="14"/>
  <c r="J53" i="14"/>
  <c r="I53" i="14"/>
  <c r="P52" i="14"/>
  <c r="AQ52" i="14" s="1"/>
  <c r="K52" i="14"/>
  <c r="I52" i="14"/>
  <c r="H52" i="14"/>
  <c r="G52" i="14"/>
  <c r="F52" i="14"/>
  <c r="E52" i="14"/>
  <c r="D52" i="14"/>
  <c r="C52" i="14"/>
  <c r="B52" i="14"/>
  <c r="AR51" i="14"/>
  <c r="AU51" i="14" s="1"/>
  <c r="AR50" i="14"/>
  <c r="AR48" i="14"/>
  <c r="AL48" i="14"/>
  <c r="X48" i="14"/>
  <c r="V48" i="14"/>
  <c r="T48" i="14"/>
  <c r="S48" i="14"/>
  <c r="AR47" i="14"/>
  <c r="AU47" i="14" s="1"/>
  <c r="AR46" i="14"/>
  <c r="AR45" i="14"/>
  <c r="AL44" i="14"/>
  <c r="X44" i="14"/>
  <c r="V44" i="14"/>
  <c r="T44" i="14"/>
  <c r="S44" i="14"/>
  <c r="R44" i="14"/>
  <c r="Q44" i="14"/>
  <c r="P44" i="14"/>
  <c r="I49" i="14" s="1"/>
  <c r="O44" i="14"/>
  <c r="N44" i="14"/>
  <c r="AQ44" i="14" s="1"/>
  <c r="M44" i="14"/>
  <c r="L44" i="14"/>
  <c r="K44" i="14"/>
  <c r="J44" i="14"/>
  <c r="I44" i="14"/>
  <c r="H44" i="14"/>
  <c r="H49" i="14" s="1"/>
  <c r="G44" i="14"/>
  <c r="F44" i="14"/>
  <c r="E44" i="14"/>
  <c r="D44" i="14"/>
  <c r="C44" i="14"/>
  <c r="B44" i="14"/>
  <c r="Q43" i="14"/>
  <c r="P43" i="14"/>
  <c r="O43" i="14"/>
  <c r="M43" i="14"/>
  <c r="L43" i="14"/>
  <c r="J43" i="14"/>
  <c r="I43" i="14"/>
  <c r="AL41" i="14"/>
  <c r="X41" i="14"/>
  <c r="X90" i="14" s="1"/>
  <c r="V41" i="14"/>
  <c r="V43" i="14" s="1"/>
  <c r="T41" i="14"/>
  <c r="T43" i="14" s="1"/>
  <c r="S41" i="14"/>
  <c r="S90" i="14" s="1"/>
  <c r="R41" i="14"/>
  <c r="R90" i="14" s="1"/>
  <c r="K41" i="14"/>
  <c r="K54" i="14" s="1"/>
  <c r="H41" i="14"/>
  <c r="H64" i="14" s="1"/>
  <c r="H65" i="14" s="1"/>
  <c r="G41" i="14"/>
  <c r="G56" i="14" s="1"/>
  <c r="F41" i="14"/>
  <c r="F56" i="14" s="1"/>
  <c r="E41" i="14"/>
  <c r="E56" i="14" s="1"/>
  <c r="D41" i="14"/>
  <c r="D56" i="14" s="1"/>
  <c r="C41" i="14"/>
  <c r="C56" i="14" s="1"/>
  <c r="B41" i="14"/>
  <c r="AS40" i="14"/>
  <c r="AR40" i="14"/>
  <c r="AU40" i="14"/>
  <c r="AS39" i="14"/>
  <c r="AR39" i="14"/>
  <c r="AU39" i="14" s="1"/>
  <c r="AS38" i="14"/>
  <c r="AR38" i="14"/>
  <c r="AS37" i="14"/>
  <c r="AR37" i="14"/>
  <c r="C34" i="4"/>
  <c r="F33" i="4"/>
  <c r="F29" i="4" s="1"/>
  <c r="E33" i="4"/>
  <c r="E29" i="4" s="1"/>
  <c r="F32" i="4"/>
  <c r="F27" i="4" s="1"/>
  <c r="E32" i="4"/>
  <c r="E27" i="4" s="1"/>
  <c r="F25" i="4"/>
  <c r="E25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U19" i="4"/>
  <c r="S19" i="4"/>
  <c r="Q19" i="4"/>
  <c r="U18" i="4"/>
  <c r="S18" i="4"/>
  <c r="Q18" i="4"/>
  <c r="Q17" i="4"/>
  <c r="I17" i="4"/>
  <c r="H17" i="4"/>
  <c r="E17" i="4"/>
  <c r="U16" i="4"/>
  <c r="S16" i="4"/>
  <c r="L16" i="4"/>
  <c r="J16" i="4"/>
  <c r="EF15" i="4"/>
  <c r="U15" i="4"/>
  <c r="S15" i="4"/>
  <c r="M15" i="4"/>
  <c r="L15" i="4"/>
  <c r="J15" i="4"/>
  <c r="U14" i="4"/>
  <c r="S14" i="4"/>
  <c r="Q14" i="4"/>
  <c r="J14" i="4"/>
  <c r="I14" i="4"/>
  <c r="L12" i="4"/>
  <c r="DJ11" i="4"/>
  <c r="DD11" i="4"/>
  <c r="S11" i="4"/>
  <c r="FM10" i="4"/>
  <c r="EL10" i="4"/>
  <c r="ED10" i="4"/>
  <c r="L14" i="4" s="1"/>
  <c r="EC10" i="4"/>
  <c r="EA10" i="4"/>
  <c r="M14" i="4" s="1"/>
  <c r="FI9" i="4"/>
  <c r="FH9" i="4"/>
  <c r="FF9" i="4"/>
  <c r="FG10" i="4" s="1"/>
  <c r="FE9" i="4"/>
  <c r="FC9" i="4"/>
  <c r="FD10" i="4" s="1"/>
  <c r="FB9" i="4"/>
  <c r="D16" i="4" s="1"/>
  <c r="EZ9" i="4"/>
  <c r="FA10" i="4" s="1"/>
  <c r="EY9" i="4"/>
  <c r="EW9" i="4"/>
  <c r="EV9" i="4"/>
  <c r="B16" i="4" s="1"/>
  <c r="ET9" i="4"/>
  <c r="F28" i="4" s="1"/>
  <c r="ES9" i="4"/>
  <c r="F16" i="4" s="1"/>
  <c r="EQ9" i="4"/>
  <c r="ER10" i="4" s="1"/>
  <c r="EP9" i="4"/>
  <c r="G16" i="4" s="1"/>
  <c r="EE9" i="4"/>
  <c r="EF10" i="4" s="1"/>
  <c r="ED9" i="4"/>
  <c r="K16" i="4" s="1"/>
  <c r="DY9" i="4"/>
  <c r="DZ10" i="4" s="1"/>
  <c r="DX9" i="4"/>
  <c r="M16" i="4" s="1"/>
  <c r="DW9" i="4"/>
  <c r="DV9" i="4"/>
  <c r="DS9" i="4"/>
  <c r="DR12" i="4" s="1"/>
  <c r="DR9" i="4"/>
  <c r="DQ9" i="4"/>
  <c r="DP10" i="4" s="1"/>
  <c r="DP9" i="4"/>
  <c r="O16" i="4" s="1"/>
  <c r="DO9" i="4"/>
  <c r="DM10" i="4" s="1"/>
  <c r="DN9" i="4"/>
  <c r="DK9" i="4"/>
  <c r="DI9" i="4"/>
  <c r="DJ10" i="4" s="1"/>
  <c r="DH9" i="4"/>
  <c r="CW9" i="4"/>
  <c r="CV9" i="4"/>
  <c r="CT9" i="4"/>
  <c r="CS9" i="4"/>
  <c r="CQ9" i="4"/>
  <c r="CP9" i="4"/>
  <c r="CN9" i="4"/>
  <c r="Y19" i="4" s="1"/>
  <c r="CM9" i="4"/>
  <c r="Y16" i="4" s="1"/>
  <c r="AO9" i="4"/>
  <c r="FI8" i="4"/>
  <c r="FH8" i="4"/>
  <c r="FF8" i="4"/>
  <c r="FE8" i="4"/>
  <c r="FC8" i="4"/>
  <c r="FB8" i="4"/>
  <c r="D15" i="4" s="1"/>
  <c r="EZ8" i="4"/>
  <c r="EY8" i="4"/>
  <c r="C15" i="4" s="1"/>
  <c r="EW8" i="4"/>
  <c r="EV8" i="4"/>
  <c r="B15" i="4" s="1"/>
  <c r="ET8" i="4"/>
  <c r="ES8" i="4"/>
  <c r="F15" i="4" s="1"/>
  <c r="EQ8" i="4"/>
  <c r="EP8" i="4"/>
  <c r="G15" i="4" s="1"/>
  <c r="EE8" i="4"/>
  <c r="ED8" i="4"/>
  <c r="DW8" i="4"/>
  <c r="DV8" i="4"/>
  <c r="DS8" i="4"/>
  <c r="DR11" i="4" s="1"/>
  <c r="DR8" i="4"/>
  <c r="DQ8" i="4"/>
  <c r="O18" i="4" s="1"/>
  <c r="DP8" i="4"/>
  <c r="O15" i="4" s="1"/>
  <c r="DO8" i="4"/>
  <c r="P18" i="4" s="1"/>
  <c r="DN8" i="4"/>
  <c r="DK8" i="4"/>
  <c r="DI8" i="4"/>
  <c r="DH8" i="4"/>
  <c r="CW8" i="4"/>
  <c r="CV8" i="4"/>
  <c r="CT8" i="4"/>
  <c r="CS8" i="4"/>
  <c r="CQ8" i="4"/>
  <c r="CP8" i="4"/>
  <c r="CN8" i="4"/>
  <c r="Y18" i="4" s="1"/>
  <c r="CM8" i="4"/>
  <c r="Y15" i="4" s="1"/>
  <c r="EE7" i="4"/>
  <c r="K14" i="4" s="1"/>
  <c r="ED7" i="4"/>
  <c r="DS7" i="4"/>
  <c r="DR10" i="4" s="1"/>
  <c r="DR7" i="4"/>
  <c r="DQ7" i="4"/>
  <c r="O14" i="4" s="1"/>
  <c r="DP7" i="4"/>
  <c r="DO7" i="4"/>
  <c r="DM11" i="4" s="1"/>
  <c r="DN7" i="4"/>
  <c r="DK7" i="4"/>
  <c r="DI7" i="4"/>
  <c r="DH7" i="4"/>
  <c r="CQ7" i="4"/>
  <c r="CP7" i="4"/>
  <c r="CN7" i="4"/>
  <c r="Y14" i="4" s="1"/>
  <c r="CM7" i="4"/>
  <c r="W7" i="4"/>
  <c r="V7" i="4"/>
  <c r="G7" i="4"/>
  <c r="H3" i="4" s="1"/>
  <c r="F7" i="4"/>
  <c r="E7" i="4"/>
  <c r="D7" i="4"/>
  <c r="C7" i="4"/>
  <c r="B7" i="4"/>
  <c r="FI7" i="4" s="1"/>
  <c r="AO5" i="4"/>
  <c r="A77" i="5" s="1"/>
  <c r="R5" i="4"/>
  <c r="E3" i="4"/>
  <c r="E2" i="4"/>
  <c r="C57" i="3"/>
  <c r="B57" i="3"/>
  <c r="LE33" i="3"/>
  <c r="LE34" i="3" s="1"/>
  <c r="JE32" i="3"/>
  <c r="ID31" i="3"/>
  <c r="IC31" i="3"/>
  <c r="IB31" i="3"/>
  <c r="IA31" i="3"/>
  <c r="HZ31" i="3"/>
  <c r="HY31" i="3"/>
  <c r="HX31" i="3"/>
  <c r="HW31" i="3"/>
  <c r="HV31" i="3"/>
  <c r="HU31" i="3"/>
  <c r="HT31" i="3"/>
  <c r="HS31" i="3"/>
  <c r="HR31" i="3"/>
  <c r="HQ31" i="3"/>
  <c r="HP31" i="3"/>
  <c r="HO31" i="3"/>
  <c r="HN31" i="3"/>
  <c r="HM31" i="3"/>
  <c r="HL31" i="3"/>
  <c r="HK31" i="3"/>
  <c r="HI31" i="3"/>
  <c r="HH31" i="3"/>
  <c r="HG31" i="3"/>
  <c r="HF31" i="3"/>
  <c r="HE31" i="3"/>
  <c r="HD31" i="3"/>
  <c r="HC31" i="3"/>
  <c r="HB31" i="3"/>
  <c r="HA31" i="3"/>
  <c r="GZ31" i="3"/>
  <c r="GY31" i="3"/>
  <c r="GX31" i="3"/>
  <c r="GW31" i="3"/>
  <c r="GV31" i="3"/>
  <c r="GU31" i="3"/>
  <c r="GT31" i="3"/>
  <c r="GS31" i="3"/>
  <c r="GR31" i="3"/>
  <c r="GQ31" i="3"/>
  <c r="GP31" i="3"/>
  <c r="GO31" i="3"/>
  <c r="GN31" i="3"/>
  <c r="GM31" i="3"/>
  <c r="GL31" i="3"/>
  <c r="GK31" i="3"/>
  <c r="GJ31" i="3"/>
  <c r="GI31" i="3"/>
  <c r="GH31" i="3"/>
  <c r="GG31" i="3"/>
  <c r="GF31" i="3"/>
  <c r="GE31" i="3"/>
  <c r="GD31" i="3"/>
  <c r="GC31" i="3"/>
  <c r="GB31" i="3"/>
  <c r="GA31" i="3"/>
  <c r="FZ31" i="3"/>
  <c r="FY31" i="3"/>
  <c r="FX31" i="3"/>
  <c r="FW31" i="3"/>
  <c r="FV31" i="3"/>
  <c r="FU31" i="3"/>
  <c r="CT29" i="3"/>
  <c r="CA30" i="3"/>
  <c r="BO10" i="3"/>
  <c r="BO9" i="3"/>
  <c r="BO8" i="3"/>
  <c r="BO7" i="3"/>
  <c r="BO6" i="3"/>
  <c r="BO5" i="3"/>
  <c r="BO4" i="3"/>
  <c r="CN2" i="3"/>
  <c r="BO2" i="3"/>
  <c r="FT1" i="3"/>
  <c r="CX31" i="2"/>
  <c r="CW31" i="2"/>
  <c r="CA32" i="2"/>
  <c r="CX30" i="2"/>
  <c r="CW30" i="2"/>
  <c r="CX28" i="2"/>
  <c r="CW28" i="2"/>
  <c r="CX27" i="2"/>
  <c r="CW27" i="2"/>
  <c r="CX26" i="2"/>
  <c r="CW26" i="2"/>
  <c r="CX25" i="2"/>
  <c r="CW25" i="2"/>
  <c r="CX24" i="2"/>
  <c r="CW24" i="2"/>
  <c r="CX23" i="2"/>
  <c r="CW23" i="2"/>
  <c r="CX22" i="2"/>
  <c r="CW22" i="2"/>
  <c r="CX21" i="2"/>
  <c r="CW21" i="2"/>
  <c r="CX20" i="2"/>
  <c r="CW20" i="2"/>
  <c r="CX19" i="2"/>
  <c r="CW19" i="2"/>
  <c r="CX18" i="2"/>
  <c r="CW18" i="2"/>
  <c r="CX17" i="2"/>
  <c r="CW17" i="2"/>
  <c r="CX16" i="2"/>
  <c r="CW16" i="2"/>
  <c r="CX15" i="2"/>
  <c r="CW15" i="2"/>
  <c r="CX14" i="2"/>
  <c r="CW14" i="2"/>
  <c r="CX13" i="2"/>
  <c r="CW13" i="2"/>
  <c r="CX12" i="2"/>
  <c r="CW12" i="2"/>
  <c r="BO12" i="2"/>
  <c r="CX11" i="2"/>
  <c r="CW11" i="2"/>
  <c r="BO11" i="2"/>
  <c r="CX10" i="2"/>
  <c r="CW10" i="2"/>
  <c r="BO10" i="2"/>
  <c r="CX9" i="2"/>
  <c r="CW9" i="2"/>
  <c r="BO9" i="2"/>
  <c r="CX8" i="2"/>
  <c r="CW8" i="2"/>
  <c r="BO8" i="2"/>
  <c r="CX7" i="2"/>
  <c r="CW7" i="2"/>
  <c r="BO7" i="2"/>
  <c r="CX6" i="2"/>
  <c r="P17" i="30"/>
  <c r="K17" i="30"/>
  <c r="P9" i="30"/>
  <c r="BT9" i="2" l="1"/>
  <c r="BP9" i="2"/>
  <c r="BU9" i="2"/>
  <c r="BQ9" i="2"/>
  <c r="BP10" i="2"/>
  <c r="BT10" i="2"/>
  <c r="BU10" i="2"/>
  <c r="BQ10" i="2"/>
  <c r="C38" i="2" s="1"/>
  <c r="BQ4" i="3"/>
  <c r="BP4" i="3"/>
  <c r="IF31" i="3" s="1"/>
  <c r="BP10" i="3"/>
  <c r="B39" i="3" s="1"/>
  <c r="BQ10" i="3"/>
  <c r="C39" i="3" s="1"/>
  <c r="BQ5" i="3"/>
  <c r="BP5" i="3"/>
  <c r="BT11" i="2"/>
  <c r="BP11" i="2"/>
  <c r="BU11" i="2"/>
  <c r="BQ11" i="2"/>
  <c r="C39" i="2" s="1"/>
  <c r="BP6" i="3"/>
  <c r="B35" i="3" s="1"/>
  <c r="BQ6" i="3"/>
  <c r="C35" i="3" s="1"/>
  <c r="BP7" i="3"/>
  <c r="B36" i="3" s="1"/>
  <c r="BQ7" i="3"/>
  <c r="C36" i="3" s="1"/>
  <c r="BT7" i="2"/>
  <c r="BP7" i="2"/>
  <c r="B35" i="2" s="1"/>
  <c r="BU7" i="2"/>
  <c r="BQ7" i="2"/>
  <c r="BQ8" i="3"/>
  <c r="BP8" i="3"/>
  <c r="B37" i="3" s="1"/>
  <c r="AP9" i="4"/>
  <c r="AQ9" i="4"/>
  <c r="AN19" i="4" s="1"/>
  <c r="BT8" i="2"/>
  <c r="BP8" i="2"/>
  <c r="B36" i="2" s="1"/>
  <c r="BU8" i="2"/>
  <c r="BQ8" i="2"/>
  <c r="C36" i="2" s="1"/>
  <c r="BT12" i="2"/>
  <c r="BP12" i="2"/>
  <c r="B40" i="2" s="1"/>
  <c r="BU12" i="2"/>
  <c r="BQ12" i="2"/>
  <c r="BQ9" i="3"/>
  <c r="C38" i="3" s="1"/>
  <c r="BP9" i="3"/>
  <c r="B38" i="3" s="1"/>
  <c r="AQ90" i="14"/>
  <c r="AG46" i="14"/>
  <c r="AK46" i="14"/>
  <c r="AJ46" i="14"/>
  <c r="AQ104" i="14"/>
  <c r="AG45" i="14"/>
  <c r="AK45" i="14"/>
  <c r="AJ45" i="14"/>
  <c r="BY130" i="23"/>
  <c r="BZ130" i="23"/>
  <c r="KS31" i="3"/>
  <c r="B38" i="2"/>
  <c r="B37" i="2"/>
  <c r="C37" i="2"/>
  <c r="C33" i="3"/>
  <c r="C34" i="3"/>
  <c r="B34" i="3"/>
  <c r="C35" i="2"/>
  <c r="B39" i="2"/>
  <c r="C37" i="3"/>
  <c r="C40" i="2"/>
  <c r="T90" i="14"/>
  <c r="AS106" i="14"/>
  <c r="U17" i="4"/>
  <c r="AU48" i="14"/>
  <c r="AN183" i="23"/>
  <c r="BX130" i="23"/>
  <c r="BW130" i="23"/>
  <c r="B17" i="32"/>
  <c r="BS10" i="2"/>
  <c r="BR10" i="2"/>
  <c r="BS7" i="2"/>
  <c r="BR7" i="2"/>
  <c r="BS11" i="2"/>
  <c r="BR11" i="2"/>
  <c r="BS8" i="2"/>
  <c r="BR8" i="2"/>
  <c r="BS9" i="2"/>
  <c r="BR9" i="2"/>
  <c r="BS12" i="2"/>
  <c r="BR12" i="2"/>
  <c r="X88" i="5"/>
  <c r="F77" i="5"/>
  <c r="CA31" i="3"/>
  <c r="F119" i="18"/>
  <c r="V90" i="14"/>
  <c r="R119" i="17"/>
  <c r="AR183" i="23"/>
  <c r="R43" i="14"/>
  <c r="AQ43" i="14" s="1"/>
  <c r="K56" i="14"/>
  <c r="K57" i="14" s="1"/>
  <c r="X43" i="14"/>
  <c r="K53" i="14"/>
  <c r="AT48" i="14"/>
  <c r="S43" i="14"/>
  <c r="K55" i="14"/>
  <c r="AS183" i="23"/>
  <c r="AR186" i="23" s="1"/>
  <c r="O46" i="34" s="1"/>
  <c r="AT52" i="14"/>
  <c r="AR106" i="14"/>
  <c r="AR107" i="14"/>
  <c r="AU107" i="14" s="1"/>
  <c r="B18" i="32"/>
  <c r="B19" i="32" s="1"/>
  <c r="AR42" i="14"/>
  <c r="AU38" i="14"/>
  <c r="K43" i="14"/>
  <c r="K64" i="14"/>
  <c r="K65" i="14" s="1"/>
  <c r="K90" i="14"/>
  <c r="AS42" i="14"/>
  <c r="AS98" i="14"/>
  <c r="B39" i="32"/>
  <c r="B42" i="32" s="1"/>
  <c r="K160" i="23"/>
  <c r="W160" i="23"/>
  <c r="AI160" i="23"/>
  <c r="AG164" i="23"/>
  <c r="AK16" i="4"/>
  <c r="AK19" i="4"/>
  <c r="D138" i="23"/>
  <c r="D154" i="23" s="1"/>
  <c r="D62" i="34"/>
  <c r="H62" i="34" s="1"/>
  <c r="C18" i="32"/>
  <c r="BN130" i="23"/>
  <c r="H61" i="34"/>
  <c r="C153" i="19"/>
  <c r="C153" i="21" s="1"/>
  <c r="AD153" i="21" s="1"/>
  <c r="C145" i="21"/>
  <c r="AD145" i="21" s="1"/>
  <c r="AM186" i="23"/>
  <c r="O41" i="34" s="1"/>
  <c r="C138" i="23"/>
  <c r="C154" i="23" s="1"/>
  <c r="P138" i="23"/>
  <c r="P154" i="23" s="1"/>
  <c r="AB138" i="23"/>
  <c r="AB154" i="23" s="1"/>
  <c r="H160" i="23"/>
  <c r="T160" i="23"/>
  <c r="AT104" i="14"/>
  <c r="BX138" i="23"/>
  <c r="AM183" i="23"/>
  <c r="AL186" i="23" s="1"/>
  <c r="O40" i="34" s="1"/>
  <c r="G164" i="23"/>
  <c r="AQ183" i="23"/>
  <c r="E134" i="18"/>
  <c r="H128" i="23"/>
  <c r="T128" i="23"/>
  <c r="R164" i="23"/>
  <c r="AD164" i="23"/>
  <c r="AP183" i="23"/>
  <c r="AO186" i="23" s="1"/>
  <c r="O43" i="34" s="1"/>
  <c r="AK160" i="23"/>
  <c r="M160" i="23"/>
  <c r="Y160" i="23"/>
  <c r="L127" i="18"/>
  <c r="H128" i="18"/>
  <c r="D129" i="18"/>
  <c r="P129" i="18"/>
  <c r="L130" i="18"/>
  <c r="H131" i="18"/>
  <c r="D132" i="18"/>
  <c r="P132" i="18"/>
  <c r="L133" i="18"/>
  <c r="H134" i="18"/>
  <c r="BL131" i="23"/>
  <c r="BM136" i="23"/>
  <c r="BM149" i="23"/>
  <c r="AU50" i="14"/>
  <c r="K164" i="23"/>
  <c r="W164" i="23"/>
  <c r="AI164" i="23"/>
  <c r="S127" i="17"/>
  <c r="AA128" i="17"/>
  <c r="G130" i="17"/>
  <c r="O131" i="17"/>
  <c r="W132" i="17"/>
  <c r="C134" i="17"/>
  <c r="CW7" i="4"/>
  <c r="EF9" i="4"/>
  <c r="CR9" i="4"/>
  <c r="F17" i="4"/>
  <c r="BS31" i="2"/>
  <c r="BR31" i="2"/>
  <c r="AL43" i="14"/>
  <c r="BY138" i="23"/>
  <c r="X119" i="17"/>
  <c r="V128" i="23"/>
  <c r="V153" i="23" s="1"/>
  <c r="O138" i="23"/>
  <c r="O154" i="23" s="1"/>
  <c r="M128" i="23"/>
  <c r="M153" i="23" s="1"/>
  <c r="AL160" i="23"/>
  <c r="J164" i="23"/>
  <c r="V164" i="23"/>
  <c r="AH164" i="23"/>
  <c r="AH138" i="23"/>
  <c r="AH154" i="23" s="1"/>
  <c r="W128" i="23"/>
  <c r="X128" i="23"/>
  <c r="X153" i="23" s="1"/>
  <c r="AW187" i="23"/>
  <c r="AW186" i="23"/>
  <c r="O51" i="34" s="1"/>
  <c r="AT183" i="23"/>
  <c r="AS186" i="23" s="1"/>
  <c r="O47" i="34" s="1"/>
  <c r="S119" i="17"/>
  <c r="AL183" i="23"/>
  <c r="M138" i="23"/>
  <c r="M154" i="23" s="1"/>
  <c r="Y138" i="23"/>
  <c r="Y154" i="23" s="1"/>
  <c r="B138" i="23"/>
  <c r="B154" i="23" s="1"/>
  <c r="N138" i="23"/>
  <c r="N154" i="23" s="1"/>
  <c r="Z138" i="23"/>
  <c r="Z154" i="23" s="1"/>
  <c r="AA138" i="23"/>
  <c r="AA154" i="23" s="1"/>
  <c r="E6" i="32"/>
  <c r="BL173" i="23"/>
  <c r="AU77" i="14"/>
  <c r="AU98" i="14"/>
  <c r="X46" i="14"/>
  <c r="AB46" i="14"/>
  <c r="AU89" i="14"/>
  <c r="AU99" i="14"/>
  <c r="X45" i="14"/>
  <c r="AB45" i="14"/>
  <c r="AU63" i="14"/>
  <c r="AU75" i="14"/>
  <c r="M46" i="14"/>
  <c r="W1" i="10"/>
  <c r="C43" i="3"/>
  <c r="B43" i="3"/>
  <c r="C55" i="3"/>
  <c r="B44" i="3"/>
  <c r="C44" i="3"/>
  <c r="C56" i="3"/>
  <c r="B46" i="3"/>
  <c r="C46" i="3"/>
  <c r="B47" i="3"/>
  <c r="C47" i="3"/>
  <c r="B48" i="3"/>
  <c r="C48" i="3"/>
  <c r="C45" i="3"/>
  <c r="B45" i="3"/>
  <c r="B49" i="3"/>
  <c r="C49" i="3"/>
  <c r="C50" i="3"/>
  <c r="B50" i="3"/>
  <c r="C52" i="3"/>
  <c r="B41" i="3"/>
  <c r="C41" i="3"/>
  <c r="C53" i="3"/>
  <c r="B42" i="3"/>
  <c r="C42" i="3"/>
  <c r="C54" i="3"/>
  <c r="B55" i="2"/>
  <c r="B50" i="2"/>
  <c r="C50" i="2"/>
  <c r="B43" i="2"/>
  <c r="C47" i="2"/>
  <c r="B51" i="2"/>
  <c r="C51" i="2"/>
  <c r="B56" i="2"/>
  <c r="C56" i="2"/>
  <c r="B44" i="2"/>
  <c r="C44" i="2"/>
  <c r="C48" i="2"/>
  <c r="B48" i="2"/>
  <c r="B53" i="2"/>
  <c r="C53" i="2"/>
  <c r="B57" i="2"/>
  <c r="C57" i="2"/>
  <c r="B46" i="2"/>
  <c r="C46" i="2"/>
  <c r="B45" i="2"/>
  <c r="C45" i="2"/>
  <c r="B49" i="2"/>
  <c r="C49" i="2"/>
  <c r="C42" i="2"/>
  <c r="B42" i="2"/>
  <c r="C54" i="2"/>
  <c r="B54" i="2"/>
  <c r="B58" i="2"/>
  <c r="C58" i="2"/>
  <c r="Q80" i="24"/>
  <c r="G138" i="23"/>
  <c r="G154" i="23" s="1"/>
  <c r="S138" i="23"/>
  <c r="S154" i="23" s="1"/>
  <c r="H138" i="23"/>
  <c r="H154" i="23" s="1"/>
  <c r="T138" i="23"/>
  <c r="T154" i="23" s="1"/>
  <c r="AF138" i="23"/>
  <c r="AF154" i="23" s="1"/>
  <c r="L138" i="23"/>
  <c r="L154" i="23" s="1"/>
  <c r="LO31" i="3"/>
  <c r="AU86" i="14"/>
  <c r="AU87" i="14"/>
  <c r="AU92" i="14"/>
  <c r="I57" i="14"/>
  <c r="D55" i="14"/>
  <c r="E81" i="24"/>
  <c r="E89" i="24" s="1"/>
  <c r="C51" i="3"/>
  <c r="B40" i="3"/>
  <c r="C40" i="3"/>
  <c r="C41" i="2"/>
  <c r="B41" i="2"/>
  <c r="C55" i="2"/>
  <c r="C43" i="2"/>
  <c r="B47" i="2"/>
  <c r="I2" i="32"/>
  <c r="D11" i="32" s="1"/>
  <c r="H2" i="32"/>
  <c r="D10" i="32" s="1"/>
  <c r="J2" i="32"/>
  <c r="D12" i="32" s="1"/>
  <c r="E5" i="32"/>
  <c r="AQ179" i="23"/>
  <c r="AV179" i="23"/>
  <c r="AU180" i="23"/>
  <c r="AW179" i="23"/>
  <c r="AU181" i="23"/>
  <c r="J119" i="18"/>
  <c r="AH128" i="23"/>
  <c r="AE138" i="23"/>
  <c r="AE154" i="23" s="1"/>
  <c r="X138" i="23"/>
  <c r="X154" i="23" s="1"/>
  <c r="M127" i="17"/>
  <c r="Y127" i="17"/>
  <c r="I128" i="17"/>
  <c r="U128" i="17"/>
  <c r="E129" i="17"/>
  <c r="Q129" i="17"/>
  <c r="AC129" i="17"/>
  <c r="M130" i="17"/>
  <c r="Y130" i="17"/>
  <c r="I131" i="17"/>
  <c r="U131" i="17"/>
  <c r="E132" i="17"/>
  <c r="Q132" i="17"/>
  <c r="AC132" i="17"/>
  <c r="M133" i="17"/>
  <c r="Y133" i="17"/>
  <c r="I134" i="17"/>
  <c r="U134" i="17"/>
  <c r="AH131" i="23"/>
  <c r="L164" i="23"/>
  <c r="X164" i="23"/>
  <c r="U128" i="23"/>
  <c r="N147" i="33"/>
  <c r="N148" i="33"/>
  <c r="T163" i="19"/>
  <c r="T147" i="33"/>
  <c r="T148" i="33"/>
  <c r="I163" i="19"/>
  <c r="I147" i="33"/>
  <c r="I148" i="33"/>
  <c r="U163" i="19"/>
  <c r="U148" i="33"/>
  <c r="U147" i="33"/>
  <c r="J147" i="33"/>
  <c r="J148" i="33"/>
  <c r="V163" i="19"/>
  <c r="V148" i="33"/>
  <c r="V147" i="33"/>
  <c r="K163" i="19"/>
  <c r="K148" i="33"/>
  <c r="K147" i="33"/>
  <c r="W163" i="19"/>
  <c r="W148" i="33"/>
  <c r="W147" i="33"/>
  <c r="L163" i="19"/>
  <c r="L148" i="33"/>
  <c r="L147" i="33"/>
  <c r="X163" i="19"/>
  <c r="X147" i="33"/>
  <c r="X148" i="33"/>
  <c r="M147" i="33"/>
  <c r="M148" i="33"/>
  <c r="Y163" i="19"/>
  <c r="Y148" i="33"/>
  <c r="Y147" i="33"/>
  <c r="Z148" i="33"/>
  <c r="Z147" i="33"/>
  <c r="C147" i="33"/>
  <c r="C148" i="33"/>
  <c r="O148" i="33"/>
  <c r="O147" i="33"/>
  <c r="AA147" i="33"/>
  <c r="AA148" i="33"/>
  <c r="D163" i="19"/>
  <c r="D147" i="33"/>
  <c r="D148" i="33"/>
  <c r="P147" i="33"/>
  <c r="P148" i="33"/>
  <c r="AB147" i="33"/>
  <c r="AB148" i="33"/>
  <c r="H163" i="19"/>
  <c r="H147" i="33"/>
  <c r="H148" i="33"/>
  <c r="E163" i="19"/>
  <c r="E147" i="33"/>
  <c r="E148" i="33"/>
  <c r="Q147" i="33"/>
  <c r="Q148" i="33"/>
  <c r="F163" i="19"/>
  <c r="F148" i="33"/>
  <c r="F147" i="33"/>
  <c r="R148" i="33"/>
  <c r="R147" i="33"/>
  <c r="G163" i="19"/>
  <c r="G148" i="33"/>
  <c r="G147" i="33"/>
  <c r="S163" i="19"/>
  <c r="S147" i="33"/>
  <c r="S148" i="33"/>
  <c r="E128" i="17"/>
  <c r="U130" i="17"/>
  <c r="I133" i="17"/>
  <c r="B9" i="24"/>
  <c r="P53" i="14"/>
  <c r="AQ53" i="14" s="1"/>
  <c r="AL46" i="14"/>
  <c r="H54" i="14"/>
  <c r="S45" i="14"/>
  <c r="N67" i="14"/>
  <c r="G81" i="24"/>
  <c r="G85" i="24" s="1"/>
  <c r="I81" i="24"/>
  <c r="I89" i="24" s="1"/>
  <c r="L81" i="24"/>
  <c r="L85" i="24" s="1"/>
  <c r="P79" i="24"/>
  <c r="P87" i="24" s="1"/>
  <c r="G87" i="24"/>
  <c r="B18" i="24"/>
  <c r="B10" i="24"/>
  <c r="L119" i="17"/>
  <c r="P128" i="23"/>
  <c r="F164" i="23"/>
  <c r="AR187" i="23"/>
  <c r="F127" i="18"/>
  <c r="B128" i="18"/>
  <c r="N128" i="18"/>
  <c r="J129" i="18"/>
  <c r="B131" i="18"/>
  <c r="N131" i="18"/>
  <c r="F133" i="18"/>
  <c r="B134" i="18"/>
  <c r="N134" i="18"/>
  <c r="AT181" i="23"/>
  <c r="AB128" i="23"/>
  <c r="AB153" i="23" s="1"/>
  <c r="AV181" i="23"/>
  <c r="AD128" i="23"/>
  <c r="F32" i="24" s="1"/>
  <c r="AO180" i="23"/>
  <c r="M119" i="18"/>
  <c r="AM187" i="23"/>
  <c r="D128" i="23"/>
  <c r="K128" i="23"/>
  <c r="K153" i="23" s="1"/>
  <c r="D164" i="23"/>
  <c r="P164" i="23"/>
  <c r="AB164" i="23"/>
  <c r="BL161" i="23"/>
  <c r="O80" i="24"/>
  <c r="C81" i="24"/>
  <c r="C85" i="24" s="1"/>
  <c r="D81" i="24"/>
  <c r="D85" i="24" s="1"/>
  <c r="C83" i="24"/>
  <c r="E83" i="24"/>
  <c r="M81" i="24"/>
  <c r="M89" i="24" s="1"/>
  <c r="J81" i="24"/>
  <c r="J89" i="24" s="1"/>
  <c r="P85" i="24"/>
  <c r="P71" i="24"/>
  <c r="P75" i="24"/>
  <c r="K81" i="24"/>
  <c r="K89" i="24" s="1"/>
  <c r="DP11" i="4"/>
  <c r="P64" i="14"/>
  <c r="P54" i="14"/>
  <c r="AQ54" i="14" s="1"/>
  <c r="P56" i="14"/>
  <c r="AQ56" i="14" s="1"/>
  <c r="AL90" i="14"/>
  <c r="P55" i="14"/>
  <c r="AQ55" i="14" s="1"/>
  <c r="AR44" i="14"/>
  <c r="N45" i="14"/>
  <c r="O45" i="14"/>
  <c r="N46" i="14"/>
  <c r="AS41" i="14"/>
  <c r="P45" i="14"/>
  <c r="Q46" i="14"/>
  <c r="V46" i="14"/>
  <c r="AR52" i="14"/>
  <c r="B53" i="14"/>
  <c r="R46" i="14"/>
  <c r="D53" i="14"/>
  <c r="B90" i="14"/>
  <c r="C43" i="14"/>
  <c r="O65" i="14"/>
  <c r="AR104" i="14"/>
  <c r="F43" i="14"/>
  <c r="J57" i="14"/>
  <c r="L57" i="14"/>
  <c r="H56" i="14"/>
  <c r="Q45" i="14"/>
  <c r="B55" i="14"/>
  <c r="AU37" i="14"/>
  <c r="AU106" i="14" s="1"/>
  <c r="B43" i="14"/>
  <c r="R45" i="14"/>
  <c r="J49" i="14"/>
  <c r="AR49" i="14" s="1"/>
  <c r="C53" i="14"/>
  <c r="C55" i="14"/>
  <c r="N65" i="14"/>
  <c r="D43" i="14"/>
  <c r="T45" i="14"/>
  <c r="O46" i="14"/>
  <c r="E53" i="14"/>
  <c r="E55" i="14"/>
  <c r="C90" i="14"/>
  <c r="E43" i="14"/>
  <c r="V45" i="14"/>
  <c r="P46" i="14"/>
  <c r="F53" i="14"/>
  <c r="F55" i="14"/>
  <c r="B64" i="14"/>
  <c r="D90" i="14"/>
  <c r="G53" i="14"/>
  <c r="G55" i="14"/>
  <c r="C64" i="14"/>
  <c r="C65" i="14" s="1"/>
  <c r="E90" i="14"/>
  <c r="G43" i="14"/>
  <c r="AL45" i="14"/>
  <c r="H53" i="14"/>
  <c r="B54" i="14"/>
  <c r="H55" i="14"/>
  <c r="B56" i="14"/>
  <c r="D64" i="14"/>
  <c r="D65" i="14" s="1"/>
  <c r="F90" i="14"/>
  <c r="H43" i="14"/>
  <c r="S46" i="14"/>
  <c r="C54" i="14"/>
  <c r="E64" i="14"/>
  <c r="E65" i="14" s="1"/>
  <c r="G90" i="14"/>
  <c r="T46" i="14"/>
  <c r="D54" i="14"/>
  <c r="F64" i="14"/>
  <c r="F65" i="14" s="1"/>
  <c r="H90" i="14"/>
  <c r="E54" i="14"/>
  <c r="G64" i="14"/>
  <c r="G65" i="14" s="1"/>
  <c r="AR41" i="14"/>
  <c r="F54" i="14"/>
  <c r="G54" i="14"/>
  <c r="B20" i="24"/>
  <c r="C10" i="32"/>
  <c r="C17" i="32" s="1"/>
  <c r="C19" i="32" s="1"/>
  <c r="K3" i="32"/>
  <c r="I5" i="32" s="1"/>
  <c r="M85" i="24"/>
  <c r="K87" i="24"/>
  <c r="F81" i="24"/>
  <c r="F89" i="24" s="1"/>
  <c r="D83" i="24"/>
  <c r="Q83" i="24"/>
  <c r="O85" i="24"/>
  <c r="L87" i="24"/>
  <c r="M87" i="24"/>
  <c r="H81" i="24"/>
  <c r="H85" i="24" s="1"/>
  <c r="F83" i="24"/>
  <c r="Q85" i="24"/>
  <c r="O87" i="24"/>
  <c r="L89" i="24"/>
  <c r="H83" i="24"/>
  <c r="I83" i="24"/>
  <c r="J83" i="24"/>
  <c r="AS181" i="23"/>
  <c r="D160" i="23"/>
  <c r="F128" i="23"/>
  <c r="Y128" i="23"/>
  <c r="Y153" i="23" s="1"/>
  <c r="E139" i="17"/>
  <c r="U120" i="17"/>
  <c r="P160" i="23"/>
  <c r="J160" i="23"/>
  <c r="V160" i="23"/>
  <c r="AH160" i="23"/>
  <c r="B164" i="23"/>
  <c r="N164" i="23"/>
  <c r="Z164" i="23"/>
  <c r="AL164" i="23"/>
  <c r="AM180" i="23"/>
  <c r="F139" i="17"/>
  <c r="R139" i="17"/>
  <c r="AO179" i="23"/>
  <c r="AM181" i="23"/>
  <c r="AP179" i="23"/>
  <c r="M129" i="17"/>
  <c r="AC131" i="17"/>
  <c r="Q134" i="17"/>
  <c r="P131" i="23"/>
  <c r="E164" i="23"/>
  <c r="Q164" i="23"/>
  <c r="O120" i="17"/>
  <c r="AA120" i="17"/>
  <c r="W121" i="17"/>
  <c r="G122" i="17"/>
  <c r="C123" i="17"/>
  <c r="AB160" i="23"/>
  <c r="H164" i="23"/>
  <c r="T164" i="23"/>
  <c r="AF164" i="23"/>
  <c r="AT179" i="23"/>
  <c r="AR181" i="23"/>
  <c r="I139" i="18"/>
  <c r="I128" i="23"/>
  <c r="C131" i="23"/>
  <c r="B160" i="23"/>
  <c r="N160" i="23"/>
  <c r="Z160" i="23"/>
  <c r="AR180" i="23"/>
  <c r="K139" i="17"/>
  <c r="W139" i="17"/>
  <c r="O123" i="17"/>
  <c r="K124" i="17"/>
  <c r="W124" i="17"/>
  <c r="G125" i="17"/>
  <c r="S125" i="17"/>
  <c r="K127" i="17"/>
  <c r="K126" i="17" s="1"/>
  <c r="K142" i="17" s="1"/>
  <c r="W127" i="17"/>
  <c r="W126" i="17" s="1"/>
  <c r="W142" i="17" s="1"/>
  <c r="G128" i="17"/>
  <c r="S128" i="17"/>
  <c r="S126" i="17" s="1"/>
  <c r="S142" i="17" s="1"/>
  <c r="C129" i="17"/>
  <c r="O129" i="17"/>
  <c r="AA129" i="17"/>
  <c r="K130" i="17"/>
  <c r="W130" i="17"/>
  <c r="G131" i="17"/>
  <c r="S131" i="17"/>
  <c r="C132" i="17"/>
  <c r="O132" i="17"/>
  <c r="AA132" i="17"/>
  <c r="K133" i="17"/>
  <c r="W133" i="17"/>
  <c r="G134" i="17"/>
  <c r="S134" i="17"/>
  <c r="J139" i="18"/>
  <c r="D131" i="23"/>
  <c r="AE164" i="23"/>
  <c r="AL187" i="23"/>
  <c r="L139" i="17"/>
  <c r="X139" i="17"/>
  <c r="L127" i="17"/>
  <c r="X127" i="17"/>
  <c r="H128" i="17"/>
  <c r="T128" i="17"/>
  <c r="D129" i="17"/>
  <c r="P129" i="17"/>
  <c r="AB129" i="17"/>
  <c r="L130" i="17"/>
  <c r="X130" i="17"/>
  <c r="H131" i="17"/>
  <c r="T131" i="17"/>
  <c r="D132" i="17"/>
  <c r="P132" i="17"/>
  <c r="AB132" i="17"/>
  <c r="L133" i="17"/>
  <c r="X133" i="17"/>
  <c r="H134" i="17"/>
  <c r="T134" i="17"/>
  <c r="R128" i="23"/>
  <c r="E131" i="23"/>
  <c r="AH153" i="23"/>
  <c r="J32" i="24"/>
  <c r="J34" i="24" s="1"/>
  <c r="N131" i="23"/>
  <c r="K138" i="23"/>
  <c r="K154" i="23" s="1"/>
  <c r="W138" i="23"/>
  <c r="W154" i="23" s="1"/>
  <c r="I120" i="18"/>
  <c r="E121" i="18"/>
  <c r="Q121" i="18"/>
  <c r="M122" i="18"/>
  <c r="I123" i="18"/>
  <c r="E124" i="18"/>
  <c r="Q124" i="18"/>
  <c r="M125" i="18"/>
  <c r="I117" i="18"/>
  <c r="E118" i="18"/>
  <c r="Q118" i="18"/>
  <c r="O131" i="23"/>
  <c r="AG149" i="23"/>
  <c r="F160" i="23"/>
  <c r="R160" i="23"/>
  <c r="AD160" i="23"/>
  <c r="B139" i="18"/>
  <c r="N139" i="18"/>
  <c r="J120" i="18"/>
  <c r="B127" i="18"/>
  <c r="B126" i="18" s="1"/>
  <c r="B142" i="18" s="1"/>
  <c r="N127" i="18"/>
  <c r="N126" i="18" s="1"/>
  <c r="N142" i="18" s="1"/>
  <c r="J128" i="18"/>
  <c r="F129" i="18"/>
  <c r="B130" i="18"/>
  <c r="N130" i="18"/>
  <c r="J131" i="18"/>
  <c r="F132" i="18"/>
  <c r="B133" i="18"/>
  <c r="N133" i="18"/>
  <c r="J134" i="18"/>
  <c r="J117" i="18"/>
  <c r="F118" i="18"/>
  <c r="AP184" i="23"/>
  <c r="AO187" i="23" s="1"/>
  <c r="C139" i="18"/>
  <c r="O139" i="18"/>
  <c r="K120" i="18"/>
  <c r="G121" i="18"/>
  <c r="C122" i="18"/>
  <c r="O122" i="18"/>
  <c r="K123" i="18"/>
  <c r="K117" i="18"/>
  <c r="G118" i="18"/>
  <c r="Q131" i="23"/>
  <c r="I164" i="23"/>
  <c r="AM179" i="23"/>
  <c r="AW181" i="23"/>
  <c r="AQ184" i="23"/>
  <c r="AQ187" i="23" s="1"/>
  <c r="Q139" i="17"/>
  <c r="AC139" i="17"/>
  <c r="AC121" i="17"/>
  <c r="I123" i="17"/>
  <c r="Q124" i="17"/>
  <c r="Y125" i="17"/>
  <c r="E127" i="17"/>
  <c r="Q127" i="17"/>
  <c r="AC127" i="17"/>
  <c r="M128" i="17"/>
  <c r="Y128" i="17"/>
  <c r="Y126" i="17" s="1"/>
  <c r="Y142" i="17" s="1"/>
  <c r="I129" i="17"/>
  <c r="U129" i="17"/>
  <c r="E130" i="17"/>
  <c r="Q130" i="17"/>
  <c r="AC130" i="17"/>
  <c r="M131" i="17"/>
  <c r="Y131" i="17"/>
  <c r="I132" i="17"/>
  <c r="U132" i="17"/>
  <c r="E133" i="17"/>
  <c r="Q133" i="17"/>
  <c r="AC133" i="17"/>
  <c r="M134" i="17"/>
  <c r="Y134" i="17"/>
  <c r="D139" i="18"/>
  <c r="P139" i="18"/>
  <c r="Z131" i="23"/>
  <c r="Z157" i="23" s="1"/>
  <c r="AH156" i="23"/>
  <c r="AN179" i="23"/>
  <c r="F127" i="17"/>
  <c r="R127" i="17"/>
  <c r="B128" i="17"/>
  <c r="N128" i="17"/>
  <c r="Z128" i="17"/>
  <c r="J129" i="17"/>
  <c r="V129" i="17"/>
  <c r="F130" i="17"/>
  <c r="R130" i="17"/>
  <c r="B131" i="17"/>
  <c r="N131" i="17"/>
  <c r="Z131" i="17"/>
  <c r="J132" i="17"/>
  <c r="V132" i="17"/>
  <c r="F133" i="17"/>
  <c r="R133" i="17"/>
  <c r="B134" i="17"/>
  <c r="N134" i="17"/>
  <c r="Z134" i="17"/>
  <c r="E127" i="18"/>
  <c r="Q127" i="18"/>
  <c r="M128" i="18"/>
  <c r="I129" i="18"/>
  <c r="J128" i="23"/>
  <c r="J153" i="23" s="1"/>
  <c r="AA131" i="23"/>
  <c r="AA157" i="23" s="1"/>
  <c r="F130" i="18"/>
  <c r="J132" i="18"/>
  <c r="AB131" i="23"/>
  <c r="E138" i="23"/>
  <c r="E154" i="23" s="1"/>
  <c r="Q138" i="23"/>
  <c r="Q154" i="23" s="1"/>
  <c r="AC138" i="23"/>
  <c r="AC154" i="23" s="1"/>
  <c r="I138" i="23"/>
  <c r="I154" i="23" s="1"/>
  <c r="U138" i="23"/>
  <c r="U154" i="23" s="1"/>
  <c r="S164" i="23"/>
  <c r="AC164" i="23"/>
  <c r="AR179" i="23"/>
  <c r="L128" i="23"/>
  <c r="AC131" i="23"/>
  <c r="F138" i="23"/>
  <c r="F154" i="23" s="1"/>
  <c r="R138" i="23"/>
  <c r="R154" i="23" s="1"/>
  <c r="AD138" i="23"/>
  <c r="AD154" i="23" s="1"/>
  <c r="L160" i="23"/>
  <c r="X160" i="23"/>
  <c r="AJ160" i="23"/>
  <c r="U164" i="23"/>
  <c r="AQ180" i="23"/>
  <c r="AP181" i="23"/>
  <c r="AU187" i="23"/>
  <c r="I127" i="17"/>
  <c r="U127" i="17"/>
  <c r="Q128" i="17"/>
  <c r="AC128" i="17"/>
  <c r="Y129" i="17"/>
  <c r="I130" i="17"/>
  <c r="E131" i="17"/>
  <c r="Q131" i="17"/>
  <c r="M132" i="17"/>
  <c r="Y132" i="17"/>
  <c r="U133" i="17"/>
  <c r="E134" i="17"/>
  <c r="AC134" i="17"/>
  <c r="H139" i="18"/>
  <c r="H127" i="18"/>
  <c r="D128" i="18"/>
  <c r="P128" i="18"/>
  <c r="L129" i="18"/>
  <c r="H130" i="18"/>
  <c r="D131" i="18"/>
  <c r="P131" i="18"/>
  <c r="L132" i="18"/>
  <c r="H133" i="18"/>
  <c r="D134" i="18"/>
  <c r="P134" i="18"/>
  <c r="D117" i="18"/>
  <c r="P117" i="18"/>
  <c r="L118" i="18"/>
  <c r="B131" i="23"/>
  <c r="J139" i="17"/>
  <c r="V139" i="17"/>
  <c r="B140" i="17"/>
  <c r="N140" i="17"/>
  <c r="Z140" i="17"/>
  <c r="V122" i="17"/>
  <c r="J125" i="17"/>
  <c r="J127" i="17"/>
  <c r="V127" i="17"/>
  <c r="F128" i="17"/>
  <c r="F117" i="17"/>
  <c r="R117" i="17"/>
  <c r="B118" i="17"/>
  <c r="N118" i="17"/>
  <c r="Z118" i="17"/>
  <c r="J120" i="17"/>
  <c r="V120" i="17"/>
  <c r="F121" i="17"/>
  <c r="R121" i="17"/>
  <c r="B122" i="17"/>
  <c r="N122" i="17"/>
  <c r="Z122" i="17"/>
  <c r="J123" i="17"/>
  <c r="V123" i="17"/>
  <c r="F124" i="17"/>
  <c r="R124" i="17"/>
  <c r="B125" i="17"/>
  <c r="N125" i="17"/>
  <c r="Z125" i="17"/>
  <c r="C140" i="17"/>
  <c r="O140" i="17"/>
  <c r="AA140" i="17"/>
  <c r="W118" i="17"/>
  <c r="G120" i="17"/>
  <c r="S120" i="17"/>
  <c r="C121" i="17"/>
  <c r="O121" i="17"/>
  <c r="AA121" i="17"/>
  <c r="K122" i="17"/>
  <c r="W122" i="17"/>
  <c r="G123" i="17"/>
  <c r="S123" i="17"/>
  <c r="C124" i="17"/>
  <c r="O124" i="17"/>
  <c r="AA124" i="17"/>
  <c r="K125" i="17"/>
  <c r="W125" i="17"/>
  <c r="G117" i="17"/>
  <c r="S117" i="17"/>
  <c r="C118" i="17"/>
  <c r="O118" i="17"/>
  <c r="AA118" i="17"/>
  <c r="K120" i="17"/>
  <c r="W120" i="17"/>
  <c r="G121" i="17"/>
  <c r="S121" i="17"/>
  <c r="C122" i="17"/>
  <c r="O122" i="17"/>
  <c r="AA122" i="17"/>
  <c r="K123" i="17"/>
  <c r="W123" i="17"/>
  <c r="G124" i="17"/>
  <c r="S124" i="17"/>
  <c r="C125" i="17"/>
  <c r="O125" i="17"/>
  <c r="AA125" i="17"/>
  <c r="D140" i="17"/>
  <c r="P140" i="17"/>
  <c r="AB140" i="17"/>
  <c r="X118" i="17"/>
  <c r="H117" i="17"/>
  <c r="T117" i="17"/>
  <c r="D118" i="17"/>
  <c r="L120" i="17"/>
  <c r="X120" i="17"/>
  <c r="H121" i="17"/>
  <c r="T121" i="17"/>
  <c r="D122" i="17"/>
  <c r="P122" i="17"/>
  <c r="AB122" i="17"/>
  <c r="L123" i="17"/>
  <c r="X123" i="17"/>
  <c r="H124" i="17"/>
  <c r="T124" i="17"/>
  <c r="D125" i="17"/>
  <c r="P125" i="17"/>
  <c r="AB125" i="17"/>
  <c r="M139" i="17"/>
  <c r="Y139" i="17"/>
  <c r="Q140" i="17"/>
  <c r="AC140" i="17"/>
  <c r="I117" i="17"/>
  <c r="U117" i="17"/>
  <c r="E118" i="17"/>
  <c r="I121" i="17"/>
  <c r="Q122" i="17"/>
  <c r="Y123" i="17"/>
  <c r="E125" i="17"/>
  <c r="B139" i="17"/>
  <c r="N139" i="17"/>
  <c r="Z139" i="17"/>
  <c r="F140" i="17"/>
  <c r="R140" i="17"/>
  <c r="B127" i="17"/>
  <c r="N127" i="17"/>
  <c r="Z127" i="17"/>
  <c r="J128" i="17"/>
  <c r="V128" i="17"/>
  <c r="F129" i="17"/>
  <c r="R129" i="17"/>
  <c r="B130" i="17"/>
  <c r="N130" i="17"/>
  <c r="Z130" i="17"/>
  <c r="J131" i="17"/>
  <c r="V131" i="17"/>
  <c r="F132" i="17"/>
  <c r="R132" i="17"/>
  <c r="B133" i="17"/>
  <c r="N133" i="17"/>
  <c r="Z133" i="17"/>
  <c r="J134" i="17"/>
  <c r="V134" i="17"/>
  <c r="J117" i="17"/>
  <c r="V117" i="17"/>
  <c r="F118" i="17"/>
  <c r="R118" i="17"/>
  <c r="C139" i="17"/>
  <c r="O139" i="17"/>
  <c r="AA139" i="17"/>
  <c r="G140" i="17"/>
  <c r="K117" i="17"/>
  <c r="W117" i="17"/>
  <c r="G118" i="17"/>
  <c r="D139" i="17"/>
  <c r="P139" i="17"/>
  <c r="AB139" i="17"/>
  <c r="H140" i="17"/>
  <c r="T140" i="17"/>
  <c r="D127" i="17"/>
  <c r="P127" i="17"/>
  <c r="AB127" i="17"/>
  <c r="L128" i="17"/>
  <c r="L117" i="17"/>
  <c r="X117" i="17"/>
  <c r="H118" i="17"/>
  <c r="T118" i="17"/>
  <c r="D120" i="17"/>
  <c r="P120" i="17"/>
  <c r="L121" i="17"/>
  <c r="X121" i="17"/>
  <c r="T122" i="17"/>
  <c r="D123" i="17"/>
  <c r="AB123" i="17"/>
  <c r="L124" i="17"/>
  <c r="H125" i="17"/>
  <c r="T125" i="17"/>
  <c r="I140" i="17"/>
  <c r="U140" i="17"/>
  <c r="Q118" i="17"/>
  <c r="AC118" i="17"/>
  <c r="M120" i="17"/>
  <c r="Y120" i="17"/>
  <c r="U121" i="17"/>
  <c r="E122" i="17"/>
  <c r="AC122" i="17"/>
  <c r="M123" i="17"/>
  <c r="I124" i="17"/>
  <c r="U124" i="17"/>
  <c r="Q125" i="17"/>
  <c r="AC125" i="17"/>
  <c r="M117" i="17"/>
  <c r="Y117" i="17"/>
  <c r="I118" i="17"/>
  <c r="U118" i="17"/>
  <c r="E120" i="17"/>
  <c r="Q120" i="17"/>
  <c r="AC120" i="17"/>
  <c r="M121" i="17"/>
  <c r="Y121" i="17"/>
  <c r="I122" i="17"/>
  <c r="U122" i="17"/>
  <c r="E123" i="17"/>
  <c r="Q123" i="17"/>
  <c r="AC123" i="17"/>
  <c r="M124" i="17"/>
  <c r="Y124" i="17"/>
  <c r="I125" i="17"/>
  <c r="U125" i="17"/>
  <c r="J140" i="17"/>
  <c r="V140" i="17"/>
  <c r="B117" i="17"/>
  <c r="N117" i="17"/>
  <c r="Z117" i="17"/>
  <c r="J118" i="17"/>
  <c r="F120" i="17"/>
  <c r="R120" i="17"/>
  <c r="B121" i="17"/>
  <c r="N121" i="17"/>
  <c r="Z121" i="17"/>
  <c r="J122" i="17"/>
  <c r="F123" i="17"/>
  <c r="R123" i="17"/>
  <c r="B124" i="17"/>
  <c r="N124" i="17"/>
  <c r="Z124" i="17"/>
  <c r="V125" i="17"/>
  <c r="G139" i="17"/>
  <c r="S139" i="17"/>
  <c r="AA126" i="17"/>
  <c r="AA142" i="17" s="1"/>
  <c r="S118" i="17"/>
  <c r="C120" i="17"/>
  <c r="K121" i="17"/>
  <c r="S122" i="17"/>
  <c r="AA123" i="17"/>
  <c r="W140" i="17"/>
  <c r="G127" i="17"/>
  <c r="C128" i="17"/>
  <c r="C126" i="17" s="1"/>
  <c r="C142" i="17" s="1"/>
  <c r="O128" i="17"/>
  <c r="O126" i="17" s="1"/>
  <c r="O142" i="17" s="1"/>
  <c r="K129" i="17"/>
  <c r="W129" i="17"/>
  <c r="S130" i="17"/>
  <c r="C131" i="17"/>
  <c r="AA131" i="17"/>
  <c r="K132" i="17"/>
  <c r="G133" i="17"/>
  <c r="S133" i="17"/>
  <c r="O134" i="17"/>
  <c r="AA134" i="17"/>
  <c r="C117" i="17"/>
  <c r="O117" i="17"/>
  <c r="AA117" i="17"/>
  <c r="K118" i="17"/>
  <c r="H139" i="17"/>
  <c r="T139" i="17"/>
  <c r="L140" i="17"/>
  <c r="X140" i="17"/>
  <c r="AB120" i="17"/>
  <c r="H122" i="17"/>
  <c r="P123" i="17"/>
  <c r="X124" i="17"/>
  <c r="H127" i="17"/>
  <c r="T127" i="17"/>
  <c r="D128" i="17"/>
  <c r="P128" i="17"/>
  <c r="AB128" i="17"/>
  <c r="L129" i="17"/>
  <c r="X129" i="17"/>
  <c r="H130" i="17"/>
  <c r="T130" i="17"/>
  <c r="D131" i="17"/>
  <c r="P131" i="17"/>
  <c r="AB131" i="17"/>
  <c r="L132" i="17"/>
  <c r="X132" i="17"/>
  <c r="H133" i="17"/>
  <c r="T133" i="17"/>
  <c r="D134" i="17"/>
  <c r="P134" i="17"/>
  <c r="AB134" i="17"/>
  <c r="D117" i="17"/>
  <c r="P117" i="17"/>
  <c r="AB117" i="17"/>
  <c r="L118" i="17"/>
  <c r="I139" i="17"/>
  <c r="U139" i="17"/>
  <c r="M140" i="17"/>
  <c r="Y140" i="17"/>
  <c r="E117" i="17"/>
  <c r="Q117" i="17"/>
  <c r="AC117" i="17"/>
  <c r="M118" i="17"/>
  <c r="Y118" i="17"/>
  <c r="I120" i="17"/>
  <c r="E121" i="17"/>
  <c r="Q121" i="17"/>
  <c r="M122" i="17"/>
  <c r="Y122" i="17"/>
  <c r="U123" i="17"/>
  <c r="E124" i="17"/>
  <c r="AC124" i="17"/>
  <c r="M125" i="17"/>
  <c r="B140" i="18"/>
  <c r="N140" i="18"/>
  <c r="F120" i="18"/>
  <c r="B121" i="18"/>
  <c r="N121" i="18"/>
  <c r="J122" i="18"/>
  <c r="F123" i="18"/>
  <c r="B124" i="18"/>
  <c r="N124" i="18"/>
  <c r="J125" i="18"/>
  <c r="J127" i="18"/>
  <c r="F128" i="18"/>
  <c r="B129" i="18"/>
  <c r="N129" i="18"/>
  <c r="J130" i="18"/>
  <c r="F131" i="18"/>
  <c r="B132" i="18"/>
  <c r="N132" i="18"/>
  <c r="J133" i="18"/>
  <c r="F134" i="18"/>
  <c r="F117" i="18"/>
  <c r="B118" i="18"/>
  <c r="N118" i="18"/>
  <c r="I153" i="23"/>
  <c r="B120" i="17"/>
  <c r="N120" i="17"/>
  <c r="Z120" i="17"/>
  <c r="J121" i="17"/>
  <c r="V121" i="17"/>
  <c r="F122" i="17"/>
  <c r="R122" i="17"/>
  <c r="B123" i="17"/>
  <c r="N123" i="17"/>
  <c r="Z123" i="17"/>
  <c r="J124" i="17"/>
  <c r="V124" i="17"/>
  <c r="F125" i="17"/>
  <c r="R125" i="17"/>
  <c r="K139" i="18"/>
  <c r="C140" i="18"/>
  <c r="O140" i="18"/>
  <c r="K127" i="18"/>
  <c r="G128" i="18"/>
  <c r="C129" i="18"/>
  <c r="O129" i="18"/>
  <c r="K130" i="18"/>
  <c r="G131" i="18"/>
  <c r="C132" i="18"/>
  <c r="O132" i="18"/>
  <c r="K133" i="18"/>
  <c r="G134" i="18"/>
  <c r="G117" i="18"/>
  <c r="C118" i="18"/>
  <c r="O118" i="18"/>
  <c r="G124" i="18"/>
  <c r="C125" i="18"/>
  <c r="O125" i="18"/>
  <c r="H117" i="18"/>
  <c r="D118" i="18"/>
  <c r="P118" i="18"/>
  <c r="X128" i="17"/>
  <c r="H129" i="17"/>
  <c r="T129" i="17"/>
  <c r="D130" i="17"/>
  <c r="P130" i="17"/>
  <c r="AB130" i="17"/>
  <c r="L131" i="17"/>
  <c r="X131" i="17"/>
  <c r="H132" i="17"/>
  <c r="T132" i="17"/>
  <c r="D133" i="17"/>
  <c r="P133" i="17"/>
  <c r="AB133" i="17"/>
  <c r="L134" i="17"/>
  <c r="X134" i="17"/>
  <c r="M139" i="18"/>
  <c r="E140" i="18"/>
  <c r="Q140" i="18"/>
  <c r="M127" i="18"/>
  <c r="I128" i="18"/>
  <c r="E129" i="18"/>
  <c r="Q129" i="18"/>
  <c r="M130" i="18"/>
  <c r="I131" i="18"/>
  <c r="E132" i="18"/>
  <c r="Q132" i="18"/>
  <c r="M133" i="18"/>
  <c r="I134" i="18"/>
  <c r="M120" i="18"/>
  <c r="I121" i="18"/>
  <c r="E122" i="18"/>
  <c r="Q122" i="18"/>
  <c r="M123" i="18"/>
  <c r="I124" i="18"/>
  <c r="E125" i="18"/>
  <c r="Q125" i="18"/>
  <c r="F140" i="18"/>
  <c r="F121" i="18"/>
  <c r="B122" i="18"/>
  <c r="N122" i="18"/>
  <c r="J123" i="18"/>
  <c r="F124" i="18"/>
  <c r="B125" i="18"/>
  <c r="N125" i="18"/>
  <c r="B120" i="18"/>
  <c r="N120" i="18"/>
  <c r="J121" i="18"/>
  <c r="F122" i="18"/>
  <c r="B123" i="18"/>
  <c r="N123" i="18"/>
  <c r="J124" i="18"/>
  <c r="F125" i="18"/>
  <c r="V118" i="17"/>
  <c r="G140" i="18"/>
  <c r="C127" i="18"/>
  <c r="O127" i="18"/>
  <c r="K128" i="18"/>
  <c r="G129" i="18"/>
  <c r="C130" i="18"/>
  <c r="O130" i="18"/>
  <c r="K131" i="18"/>
  <c r="G132" i="18"/>
  <c r="C133" i="18"/>
  <c r="O133" i="18"/>
  <c r="K134" i="18"/>
  <c r="C120" i="18"/>
  <c r="O120" i="18"/>
  <c r="K121" i="18"/>
  <c r="G122" i="18"/>
  <c r="C123" i="18"/>
  <c r="O123" i="18"/>
  <c r="K124" i="18"/>
  <c r="G125" i="18"/>
  <c r="H140" i="18"/>
  <c r="L120" i="18"/>
  <c r="H121" i="18"/>
  <c r="D122" i="18"/>
  <c r="P122" i="18"/>
  <c r="L123" i="18"/>
  <c r="H124" i="18"/>
  <c r="D125" i="18"/>
  <c r="P125" i="18"/>
  <c r="D127" i="18"/>
  <c r="P127" i="18"/>
  <c r="L128" i="18"/>
  <c r="L126" i="18" s="1"/>
  <c r="L142" i="18" s="1"/>
  <c r="H129" i="18"/>
  <c r="D130" i="18"/>
  <c r="P130" i="18"/>
  <c r="L131" i="18"/>
  <c r="H132" i="18"/>
  <c r="D133" i="18"/>
  <c r="P133" i="18"/>
  <c r="L117" i="18"/>
  <c r="H118" i="18"/>
  <c r="H120" i="17"/>
  <c r="T120" i="17"/>
  <c r="D121" i="17"/>
  <c r="P121" i="17"/>
  <c r="AB121" i="17"/>
  <c r="L122" i="17"/>
  <c r="X122" i="17"/>
  <c r="H123" i="17"/>
  <c r="T123" i="17"/>
  <c r="D124" i="17"/>
  <c r="P124" i="17"/>
  <c r="AB124" i="17"/>
  <c r="L125" i="17"/>
  <c r="X125" i="17"/>
  <c r="E139" i="18"/>
  <c r="Q139" i="18"/>
  <c r="I140" i="18"/>
  <c r="E130" i="18"/>
  <c r="Q130" i="18"/>
  <c r="M131" i="18"/>
  <c r="I132" i="18"/>
  <c r="E133" i="18"/>
  <c r="Q133" i="18"/>
  <c r="M134" i="18"/>
  <c r="M117" i="18"/>
  <c r="I118" i="18"/>
  <c r="E120" i="18"/>
  <c r="Q120" i="18"/>
  <c r="M121" i="18"/>
  <c r="I122" i="18"/>
  <c r="E123" i="18"/>
  <c r="Q123" i="18"/>
  <c r="M124" i="18"/>
  <c r="I125" i="18"/>
  <c r="B117" i="18"/>
  <c r="N117" i="18"/>
  <c r="J118" i="18"/>
  <c r="R128" i="17"/>
  <c r="B129" i="17"/>
  <c r="N129" i="17"/>
  <c r="Z129" i="17"/>
  <c r="J130" i="17"/>
  <c r="V130" i="17"/>
  <c r="F131" i="17"/>
  <c r="R131" i="17"/>
  <c r="B132" i="17"/>
  <c r="N132" i="17"/>
  <c r="Z132" i="17"/>
  <c r="J133" i="17"/>
  <c r="V133" i="17"/>
  <c r="F134" i="17"/>
  <c r="R134" i="17"/>
  <c r="G139" i="18"/>
  <c r="K140" i="18"/>
  <c r="G127" i="18"/>
  <c r="C128" i="18"/>
  <c r="O128" i="18"/>
  <c r="K129" i="18"/>
  <c r="G130" i="18"/>
  <c r="C131" i="18"/>
  <c r="O131" i="18"/>
  <c r="K132" i="18"/>
  <c r="G133" i="18"/>
  <c r="C134" i="18"/>
  <c r="O134" i="18"/>
  <c r="C117" i="18"/>
  <c r="O117" i="18"/>
  <c r="K118" i="18"/>
  <c r="G120" i="18"/>
  <c r="C121" i="18"/>
  <c r="O121" i="18"/>
  <c r="K122" i="18"/>
  <c r="G123" i="18"/>
  <c r="C124" i="18"/>
  <c r="O124" i="18"/>
  <c r="K125" i="18"/>
  <c r="L140" i="18"/>
  <c r="D120" i="18"/>
  <c r="P120" i="18"/>
  <c r="L121" i="18"/>
  <c r="H122" i="18"/>
  <c r="D123" i="18"/>
  <c r="P123" i="18"/>
  <c r="L124" i="18"/>
  <c r="H125" i="18"/>
  <c r="H120" i="18"/>
  <c r="D121" i="18"/>
  <c r="P121" i="18"/>
  <c r="L122" i="18"/>
  <c r="H123" i="18"/>
  <c r="D124" i="18"/>
  <c r="P124" i="18"/>
  <c r="L125" i="18"/>
  <c r="P118" i="17"/>
  <c r="AB118" i="17"/>
  <c r="M140" i="18"/>
  <c r="I127" i="18"/>
  <c r="E128" i="18"/>
  <c r="Q128" i="18"/>
  <c r="M129" i="18"/>
  <c r="I130" i="18"/>
  <c r="E131" i="18"/>
  <c r="Q131" i="18"/>
  <c r="M132" i="18"/>
  <c r="I133" i="18"/>
  <c r="Q134" i="18"/>
  <c r="E117" i="18"/>
  <c r="Q117" i="18"/>
  <c r="M118" i="18"/>
  <c r="F139" i="18"/>
  <c r="J140" i="18"/>
  <c r="C128" i="23"/>
  <c r="W153" i="23"/>
  <c r="G128" i="23"/>
  <c r="S128" i="23"/>
  <c r="AE128" i="23"/>
  <c r="H153" i="23"/>
  <c r="T153" i="23"/>
  <c r="H32" i="24"/>
  <c r="AF153" i="23"/>
  <c r="C32" i="24"/>
  <c r="AA153" i="23"/>
  <c r="AE156" i="23"/>
  <c r="L139" i="18"/>
  <c r="D140" i="18"/>
  <c r="P140" i="18"/>
  <c r="AD157" i="23"/>
  <c r="G131" i="23"/>
  <c r="AE157" i="23"/>
  <c r="O153" i="23"/>
  <c r="B128" i="23"/>
  <c r="N128" i="23"/>
  <c r="Z156" i="23"/>
  <c r="Z128" i="23"/>
  <c r="H131" i="23"/>
  <c r="AF157" i="23"/>
  <c r="I160" i="23"/>
  <c r="I163" i="23"/>
  <c r="U160" i="23"/>
  <c r="U163" i="23"/>
  <c r="AG160" i="23"/>
  <c r="AG163" i="23"/>
  <c r="AA156" i="23"/>
  <c r="I131" i="23"/>
  <c r="U131" i="23"/>
  <c r="L134" i="18"/>
  <c r="U153" i="23"/>
  <c r="E128" i="23"/>
  <c r="Q128" i="23"/>
  <c r="AC156" i="23"/>
  <c r="AC128" i="23"/>
  <c r="K131" i="23"/>
  <c r="W131" i="23"/>
  <c r="J138" i="23"/>
  <c r="J154" i="23" s="1"/>
  <c r="V138" i="23"/>
  <c r="V154" i="23" s="1"/>
  <c r="AS180" i="23"/>
  <c r="AS187" i="23"/>
  <c r="L34" i="24"/>
  <c r="BL162" i="23"/>
  <c r="AF156" i="23"/>
  <c r="E167" i="23"/>
  <c r="Q167" i="23"/>
  <c r="AC167" i="23"/>
  <c r="AS179" i="23"/>
  <c r="AT180" i="23"/>
  <c r="AT187" i="23"/>
  <c r="M34" i="24"/>
  <c r="N34" i="24"/>
  <c r="AU179" i="23"/>
  <c r="AV180" i="23"/>
  <c r="AV187" i="23"/>
  <c r="I33" i="24"/>
  <c r="I36" i="24" s="1"/>
  <c r="O34" i="24"/>
  <c r="I35" i="24"/>
  <c r="P153" i="23"/>
  <c r="AW180" i="23"/>
  <c r="D32" i="24"/>
  <c r="P34" i="24"/>
  <c r="K33" i="24"/>
  <c r="K36" i="24" s="1"/>
  <c r="R34" i="24"/>
  <c r="K35" i="24"/>
  <c r="F153" i="23"/>
  <c r="R153" i="23"/>
  <c r="E160" i="23"/>
  <c r="Q160" i="23"/>
  <c r="AC160" i="23"/>
  <c r="M164" i="23"/>
  <c r="Y164" i="23"/>
  <c r="AK164" i="23"/>
  <c r="L33" i="24"/>
  <c r="L36" i="24" s="1"/>
  <c r="AN180" i="23"/>
  <c r="AO181" i="23"/>
  <c r="AN187" i="23"/>
  <c r="M33" i="24"/>
  <c r="M36" i="24" s="1"/>
  <c r="G160" i="23"/>
  <c r="S160" i="23"/>
  <c r="AE160" i="23"/>
  <c r="C164" i="23"/>
  <c r="O164" i="23"/>
  <c r="AA164" i="23"/>
  <c r="N33" i="24"/>
  <c r="N36" i="24" s="1"/>
  <c r="BL139" i="23"/>
  <c r="AB156" i="23"/>
  <c r="AP180" i="23"/>
  <c r="AQ181" i="23"/>
  <c r="O33" i="24"/>
  <c r="O36" i="24" s="1"/>
  <c r="P33" i="24"/>
  <c r="P36" i="24" s="1"/>
  <c r="AD156" i="23"/>
  <c r="R33" i="24"/>
  <c r="R36" i="24" s="1"/>
  <c r="BO25" i="23"/>
  <c r="BO81" i="23"/>
  <c r="BL140" i="23"/>
  <c r="BL151" i="23"/>
  <c r="AA15" i="4"/>
  <c r="AA16" i="4"/>
  <c r="Z18" i="4"/>
  <c r="Z19" i="4"/>
  <c r="DJ9" i="4"/>
  <c r="EW7" i="4"/>
  <c r="FF7" i="4"/>
  <c r="L17" i="4"/>
  <c r="S17" i="4"/>
  <c r="M17" i="4"/>
  <c r="CR8" i="4"/>
  <c r="Y17" i="4"/>
  <c r="CO9" i="4"/>
  <c r="EG10" i="4"/>
  <c r="N18" i="4"/>
  <c r="EF8" i="4"/>
  <c r="CS7" i="4"/>
  <c r="CU8" i="4" s="1"/>
  <c r="EQ7" i="4"/>
  <c r="G14" i="4" s="1"/>
  <c r="DJ8" i="4"/>
  <c r="ET7" i="4"/>
  <c r="F14" i="4" s="1"/>
  <c r="G17" i="4"/>
  <c r="B17" i="4"/>
  <c r="EY7" i="4"/>
  <c r="FA8" i="4" s="1"/>
  <c r="EZ7" i="4"/>
  <c r="J17" i="4"/>
  <c r="O17" i="4"/>
  <c r="D17" i="4"/>
  <c r="CT7" i="4"/>
  <c r="DV7" i="4"/>
  <c r="FB7" i="4"/>
  <c r="FD8" i="4" s="1"/>
  <c r="C16" i="4"/>
  <c r="C17" i="4" s="1"/>
  <c r="N19" i="4"/>
  <c r="CV7" i="4"/>
  <c r="CX9" i="4" s="1"/>
  <c r="DW7" i="4"/>
  <c r="FC7" i="4"/>
  <c r="O19" i="4"/>
  <c r="FE7" i="4"/>
  <c r="P19" i="4"/>
  <c r="K15" i="4"/>
  <c r="K17" i="4" s="1"/>
  <c r="EP7" i="4"/>
  <c r="ER9" i="4" s="1"/>
  <c r="FH7" i="4"/>
  <c r="ES7" i="4"/>
  <c r="DL10" i="4"/>
  <c r="EV7" i="4"/>
  <c r="EX8" i="4" s="1"/>
  <c r="EU10" i="4"/>
  <c r="CO8" i="4"/>
  <c r="DO10" i="4"/>
  <c r="F6" i="32"/>
  <c r="F5" i="32"/>
  <c r="BL141" i="23"/>
  <c r="BL165" i="23"/>
  <c r="B5" i="24"/>
  <c r="B15" i="24"/>
  <c r="B14" i="24"/>
  <c r="B2" i="24"/>
  <c r="B16" i="24"/>
  <c r="B19" i="24"/>
  <c r="BL142" i="23"/>
  <c r="B13" i="24"/>
  <c r="B4" i="24"/>
  <c r="BL129" i="23"/>
  <c r="BL143" i="23"/>
  <c r="BL152" i="23"/>
  <c r="BL144" i="23"/>
  <c r="B17" i="24"/>
  <c r="BL145" i="23"/>
  <c r="B6" i="24"/>
  <c r="BL166" i="23"/>
  <c r="B12" i="24"/>
  <c r="B8" i="24"/>
  <c r="B11" i="24"/>
  <c r="B21" i="24"/>
  <c r="B7" i="24"/>
  <c r="H59" i="34"/>
  <c r="CI9" i="4"/>
  <c r="CJ9" i="4"/>
  <c r="FK9" i="4"/>
  <c r="IE31" i="3"/>
  <c r="D105" i="25"/>
  <c r="C162" i="19"/>
  <c r="C154" i="19"/>
  <c r="C68" i="22"/>
  <c r="BL146" i="23"/>
  <c r="B3" i="24"/>
  <c r="B22" i="24"/>
  <c r="BL132" i="23"/>
  <c r="BL134" i="23"/>
  <c r="BL176" i="23" s="1"/>
  <c r="BL135" i="23"/>
  <c r="BL133" i="23"/>
  <c r="BL175" i="23" s="1"/>
  <c r="BL136" i="23"/>
  <c r="HJ31" i="3"/>
  <c r="Y22" i="4"/>
  <c r="D120" i="30"/>
  <c r="CI8" i="4"/>
  <c r="AO7" i="4"/>
  <c r="CJ8" i="4"/>
  <c r="FK8" i="4"/>
  <c r="AQ7" i="4" l="1"/>
  <c r="AN14" i="4" s="1"/>
  <c r="AP7" i="4"/>
  <c r="AR8" i="4" s="1"/>
  <c r="AN16" i="4"/>
  <c r="AR9" i="4"/>
  <c r="AQ46" i="14"/>
  <c r="AQ45" i="14"/>
  <c r="BZ129" i="23"/>
  <c r="E6" i="31" s="1"/>
  <c r="BY129" i="23"/>
  <c r="C6" i="31" s="1"/>
  <c r="BZ131" i="23"/>
  <c r="BY131" i="23"/>
  <c r="P65" i="14"/>
  <c r="AQ65" i="14" s="1"/>
  <c r="AQ64" i="14"/>
  <c r="AT64" i="14" s="1"/>
  <c r="AT44" i="14"/>
  <c r="BW129" i="23"/>
  <c r="BX129" i="23"/>
  <c r="BX131" i="23"/>
  <c r="BW131" i="23"/>
  <c r="CI7" i="4"/>
  <c r="AT53" i="14"/>
  <c r="B41" i="32"/>
  <c r="U126" i="17"/>
  <c r="U142" i="17" s="1"/>
  <c r="AU46" i="14"/>
  <c r="R126" i="17"/>
  <c r="R142" i="17" s="1"/>
  <c r="P116" i="18"/>
  <c r="P141" i="18" s="1"/>
  <c r="E116" i="17"/>
  <c r="E141" i="17" s="1"/>
  <c r="AT55" i="14"/>
  <c r="F116" i="18"/>
  <c r="F141" i="18" s="1"/>
  <c r="B43" i="32"/>
  <c r="AT56" i="14"/>
  <c r="X116" i="17"/>
  <c r="X141" i="17" s="1"/>
  <c r="AU52" i="14"/>
  <c r="AT54" i="14"/>
  <c r="AT63" i="14"/>
  <c r="AK14" i="4"/>
  <c r="AT65" i="14"/>
  <c r="AT43" i="14"/>
  <c r="AT41" i="14"/>
  <c r="L7" i="35"/>
  <c r="L3" i="35"/>
  <c r="L8" i="35"/>
  <c r="L4" i="35"/>
  <c r="C62" i="34"/>
  <c r="I61" i="34"/>
  <c r="E62" i="34"/>
  <c r="AK17" i="4"/>
  <c r="G61" i="34"/>
  <c r="CA129" i="23"/>
  <c r="Z126" i="17"/>
  <c r="Z142" i="17" s="1"/>
  <c r="P126" i="18"/>
  <c r="P142" i="18" s="1"/>
  <c r="E116" i="18"/>
  <c r="E141" i="18" s="1"/>
  <c r="H60" i="34"/>
  <c r="BL184" i="23"/>
  <c r="M126" i="17"/>
  <c r="M142" i="17" s="1"/>
  <c r="H126" i="18"/>
  <c r="H142" i="18" s="1"/>
  <c r="BM138" i="23"/>
  <c r="BN138" i="23" s="1"/>
  <c r="AT90" i="14"/>
  <c r="BL183" i="23"/>
  <c r="BX137" i="23"/>
  <c r="BX139" i="23"/>
  <c r="B116" i="17"/>
  <c r="B141" i="17" s="1"/>
  <c r="Q116" i="18"/>
  <c r="Q141" i="18" s="1"/>
  <c r="BM135" i="23"/>
  <c r="BM125" i="23"/>
  <c r="BM175" i="23"/>
  <c r="BN175" i="23"/>
  <c r="BM176" i="23"/>
  <c r="BN176" i="23"/>
  <c r="BL156" i="23"/>
  <c r="BN127" i="23"/>
  <c r="BM124" i="23"/>
  <c r="E85" i="24"/>
  <c r="BP8" i="4"/>
  <c r="I126" i="17"/>
  <c r="I142" i="17" s="1"/>
  <c r="E126" i="17"/>
  <c r="E142" i="17" s="1"/>
  <c r="F126" i="18"/>
  <c r="F142" i="18" s="1"/>
  <c r="K116" i="18"/>
  <c r="K141" i="18" s="1"/>
  <c r="BY137" i="23"/>
  <c r="B116" i="18"/>
  <c r="B141" i="18" s="1"/>
  <c r="E126" i="18"/>
  <c r="E142" i="18" s="1"/>
  <c r="AP186" i="23"/>
  <c r="O44" i="34" s="1"/>
  <c r="AQ186" i="23"/>
  <c r="O45" i="34" s="1"/>
  <c r="BW177" i="23"/>
  <c r="AR56" i="14"/>
  <c r="AU56" i="14" s="1"/>
  <c r="BV9" i="4"/>
  <c r="G89" i="24"/>
  <c r="I85" i="24"/>
  <c r="D89" i="24"/>
  <c r="P80" i="24"/>
  <c r="P83" i="24"/>
  <c r="AU41" i="14"/>
  <c r="CG2" i="2"/>
  <c r="CG1" i="2"/>
  <c r="AC19" i="4"/>
  <c r="AC18" i="4"/>
  <c r="C89" i="24"/>
  <c r="J85" i="24"/>
  <c r="K2" i="32"/>
  <c r="H4" i="32" s="1"/>
  <c r="AC14" i="4"/>
  <c r="AC15" i="4"/>
  <c r="CA130" i="23"/>
  <c r="CB130" i="23" s="1"/>
  <c r="AH157" i="23"/>
  <c r="F126" i="17"/>
  <c r="F142" i="17" s="1"/>
  <c r="G126" i="18"/>
  <c r="G142" i="18" s="1"/>
  <c r="H126" i="17"/>
  <c r="H142" i="17" s="1"/>
  <c r="N116" i="18"/>
  <c r="N141" i="18" s="1"/>
  <c r="W116" i="17"/>
  <c r="W141" i="17" s="1"/>
  <c r="BL160" i="23"/>
  <c r="AC116" i="17"/>
  <c r="AC141" i="17" s="1"/>
  <c r="J35" i="24"/>
  <c r="J126" i="18"/>
  <c r="J142" i="18" s="1"/>
  <c r="J33" i="24"/>
  <c r="J36" i="24" s="1"/>
  <c r="Q126" i="18"/>
  <c r="Q142" i="18" s="1"/>
  <c r="B57" i="14"/>
  <c r="AU104" i="14"/>
  <c r="H89" i="24"/>
  <c r="K85" i="24"/>
  <c r="AD153" i="23"/>
  <c r="D119" i="18"/>
  <c r="CB9" i="4"/>
  <c r="AA19" i="4"/>
  <c r="AA18" i="4"/>
  <c r="BL181" i="23"/>
  <c r="X126" i="17"/>
  <c r="X142" i="17" s="1"/>
  <c r="Q116" i="17"/>
  <c r="Q141" i="17" s="1"/>
  <c r="L126" i="17"/>
  <c r="L142" i="17" s="1"/>
  <c r="D153" i="23"/>
  <c r="C116" i="17"/>
  <c r="C141" i="17" s="1"/>
  <c r="J126" i="17"/>
  <c r="J142" i="17" s="1"/>
  <c r="P67" i="14"/>
  <c r="AQ67" i="14" s="1"/>
  <c r="AV39" i="14"/>
  <c r="P57" i="14"/>
  <c r="AQ57" i="14" s="1"/>
  <c r="AR53" i="14"/>
  <c r="AU53" i="14" s="1"/>
  <c r="AU45" i="14"/>
  <c r="AR55" i="14"/>
  <c r="AR90" i="14"/>
  <c r="D57" i="14"/>
  <c r="H57" i="14"/>
  <c r="G57" i="14"/>
  <c r="E57" i="14"/>
  <c r="AR43" i="14"/>
  <c r="AU44" i="14"/>
  <c r="AR64" i="14"/>
  <c r="B65" i="14"/>
  <c r="AR65" i="14" s="1"/>
  <c r="AR54" i="14"/>
  <c r="F57" i="14"/>
  <c r="C57" i="14"/>
  <c r="AU49" i="14"/>
  <c r="BL164" i="23"/>
  <c r="BL138" i="23"/>
  <c r="BL154" i="23" s="1"/>
  <c r="H5" i="32"/>
  <c r="J5" i="32"/>
  <c r="F85" i="24"/>
  <c r="BL163" i="23"/>
  <c r="M126" i="18"/>
  <c r="M142" i="18" s="1"/>
  <c r="O116" i="17"/>
  <c r="O141" i="17" s="1"/>
  <c r="B126" i="17"/>
  <c r="B142" i="17" s="1"/>
  <c r="O116" i="18"/>
  <c r="O141" i="18" s="1"/>
  <c r="G126" i="17"/>
  <c r="G142" i="17" s="1"/>
  <c r="AP187" i="23"/>
  <c r="C116" i="18"/>
  <c r="C141" i="18" s="1"/>
  <c r="G116" i="18"/>
  <c r="G141" i="18" s="1"/>
  <c r="Z116" i="17"/>
  <c r="Z141" i="17" s="1"/>
  <c r="I116" i="18"/>
  <c r="I141" i="18" s="1"/>
  <c r="D116" i="17"/>
  <c r="D141" i="17" s="1"/>
  <c r="R116" i="17"/>
  <c r="R141" i="17" s="1"/>
  <c r="N126" i="17"/>
  <c r="N142" i="17" s="1"/>
  <c r="Q126" i="17"/>
  <c r="Q142" i="17" s="1"/>
  <c r="I126" i="18"/>
  <c r="I142" i="18" s="1"/>
  <c r="N116" i="17"/>
  <c r="N141" i="17" s="1"/>
  <c r="O119" i="17"/>
  <c r="N119" i="17"/>
  <c r="C119" i="18"/>
  <c r="AC157" i="23"/>
  <c r="AC119" i="17"/>
  <c r="AB119" i="17"/>
  <c r="Q119" i="18"/>
  <c r="E119" i="17"/>
  <c r="D119" i="17"/>
  <c r="J116" i="18"/>
  <c r="J141" i="18" s="1"/>
  <c r="D126" i="18"/>
  <c r="D142" i="18" s="1"/>
  <c r="D116" i="18"/>
  <c r="D141" i="18" s="1"/>
  <c r="L153" i="23"/>
  <c r="E119" i="18"/>
  <c r="Q119" i="17"/>
  <c r="P119" i="17"/>
  <c r="AA119" i="17"/>
  <c r="P119" i="18"/>
  <c r="L116" i="18"/>
  <c r="L141" i="18" s="1"/>
  <c r="J116" i="17"/>
  <c r="J141" i="17" s="1"/>
  <c r="AC126" i="17"/>
  <c r="AC142" i="17" s="1"/>
  <c r="AB157" i="23"/>
  <c r="K116" i="17"/>
  <c r="K141" i="17" s="1"/>
  <c r="K126" i="18"/>
  <c r="K142" i="18" s="1"/>
  <c r="T126" i="17"/>
  <c r="T142" i="17" s="1"/>
  <c r="Y119" i="17"/>
  <c r="BN131" i="23"/>
  <c r="N119" i="18"/>
  <c r="C119" i="17"/>
  <c r="B119" i="17"/>
  <c r="M119" i="17"/>
  <c r="B119" i="18"/>
  <c r="Z119" i="17"/>
  <c r="O119" i="18"/>
  <c r="O126" i="18"/>
  <c r="O142" i="18" s="1"/>
  <c r="G153" i="23"/>
  <c r="C126" i="18"/>
  <c r="C142" i="18" s="1"/>
  <c r="I116" i="17"/>
  <c r="I141" i="17" s="1"/>
  <c r="H119" i="18"/>
  <c r="G119" i="17"/>
  <c r="C35" i="24"/>
  <c r="C33" i="24"/>
  <c r="C36" i="24" s="1"/>
  <c r="C34" i="24"/>
  <c r="C153" i="23"/>
  <c r="F116" i="17"/>
  <c r="F141" i="17" s="1"/>
  <c r="K119" i="18"/>
  <c r="W119" i="17"/>
  <c r="V119" i="17"/>
  <c r="K119" i="17"/>
  <c r="J119" i="17"/>
  <c r="I119" i="17"/>
  <c r="H119" i="17"/>
  <c r="B32" i="24"/>
  <c r="Z153" i="23"/>
  <c r="AA116" i="17"/>
  <c r="AA141" i="17" s="1"/>
  <c r="I119" i="18"/>
  <c r="U119" i="17"/>
  <c r="T119" i="17"/>
  <c r="F34" i="24"/>
  <c r="F35" i="24"/>
  <c r="F33" i="24"/>
  <c r="F36" i="24" s="1"/>
  <c r="D35" i="24"/>
  <c r="D33" i="24"/>
  <c r="D36" i="24" s="1"/>
  <c r="D34" i="24"/>
  <c r="V116" i="17"/>
  <c r="V141" i="17" s="1"/>
  <c r="V126" i="17"/>
  <c r="V142" i="17" s="1"/>
  <c r="E32" i="24"/>
  <c r="AC153" i="23"/>
  <c r="H34" i="24"/>
  <c r="H35" i="24"/>
  <c r="H33" i="24"/>
  <c r="H36" i="24" s="1"/>
  <c r="N153" i="23"/>
  <c r="L116" i="17"/>
  <c r="L141" i="17" s="1"/>
  <c r="G32" i="24"/>
  <c r="AE153" i="23"/>
  <c r="B153" i="23"/>
  <c r="AB116" i="17"/>
  <c r="AB141" i="17" s="1"/>
  <c r="AB126" i="17"/>
  <c r="AB142" i="17" s="1"/>
  <c r="M116" i="18"/>
  <c r="M141" i="18" s="1"/>
  <c r="Q153" i="23"/>
  <c r="G119" i="18"/>
  <c r="F119" i="17"/>
  <c r="H116" i="18"/>
  <c r="H141" i="18" s="1"/>
  <c r="P116" i="17"/>
  <c r="P141" i="17" s="1"/>
  <c r="Y116" i="17"/>
  <c r="Y141" i="17" s="1"/>
  <c r="P126" i="17"/>
  <c r="P142" i="17" s="1"/>
  <c r="T116" i="17"/>
  <c r="T141" i="17" s="1"/>
  <c r="S153" i="23"/>
  <c r="M116" i="17"/>
  <c r="M141" i="17" s="1"/>
  <c r="D126" i="17"/>
  <c r="D142" i="17" s="1"/>
  <c r="H116" i="17"/>
  <c r="H141" i="17" s="1"/>
  <c r="S116" i="17"/>
  <c r="S141" i="17" s="1"/>
  <c r="E153" i="23"/>
  <c r="U116" i="17"/>
  <c r="U141" i="17" s="1"/>
  <c r="G116" i="17"/>
  <c r="G141" i="17" s="1"/>
  <c r="AA14" i="4"/>
  <c r="Z15" i="4"/>
  <c r="Z14" i="4"/>
  <c r="CH8" i="4"/>
  <c r="Z16" i="4"/>
  <c r="CX8" i="4"/>
  <c r="FA9" i="4"/>
  <c r="F26" i="4"/>
  <c r="FD9" i="4"/>
  <c r="CU9" i="4"/>
  <c r="FJ9" i="4"/>
  <c r="FJ8" i="4"/>
  <c r="ER8" i="4"/>
  <c r="AA17" i="4"/>
  <c r="EX9" i="4"/>
  <c r="BM122" i="23"/>
  <c r="BL128" i="23"/>
  <c r="BX136" i="23" s="1"/>
  <c r="BO148" i="23"/>
  <c r="BW133" i="23"/>
  <c r="BP124" i="23"/>
  <c r="BL167" i="23"/>
  <c r="B33" i="3"/>
  <c r="D18" i="32"/>
  <c r="E18" i="32" s="1"/>
  <c r="F12" i="32"/>
  <c r="G18" i="32" s="1"/>
  <c r="C34" i="32"/>
  <c r="E34" i="32" s="1"/>
  <c r="E12" i="32"/>
  <c r="F18" i="32" s="1"/>
  <c r="D16" i="32"/>
  <c r="C33" i="32"/>
  <c r="E33" i="32" s="1"/>
  <c r="F11" i="32"/>
  <c r="G16" i="32" s="1"/>
  <c r="E11" i="32"/>
  <c r="F16" i="32" s="1"/>
  <c r="E10" i="32"/>
  <c r="F17" i="32" s="1"/>
  <c r="D17" i="32"/>
  <c r="E17" i="32" s="1"/>
  <c r="C32" i="32"/>
  <c r="E32" i="32" s="1"/>
  <c r="F10" i="32"/>
  <c r="G17" i="32" s="1"/>
  <c r="BL179" i="23"/>
  <c r="CJ7" i="4"/>
  <c r="FK7" i="4"/>
  <c r="AT45" i="14" l="1"/>
  <c r="B62" i="34"/>
  <c r="BW128" i="23"/>
  <c r="BX128" i="23"/>
  <c r="AT67" i="14"/>
  <c r="AT57" i="14"/>
  <c r="AT46" i="14"/>
  <c r="L62" i="34"/>
  <c r="I62" i="34"/>
  <c r="N62" i="34"/>
  <c r="M62" i="34"/>
  <c r="K62" i="34"/>
  <c r="G62" i="34"/>
  <c r="BD9" i="4"/>
  <c r="BL186" i="23"/>
  <c r="BG187" i="23"/>
  <c r="O62" i="34" s="1"/>
  <c r="BL187" i="23"/>
  <c r="O59" i="34"/>
  <c r="BG186" i="23"/>
  <c r="O61" i="34" s="1"/>
  <c r="I60" i="34"/>
  <c r="N61" i="34"/>
  <c r="L61" i="34"/>
  <c r="G60" i="34"/>
  <c r="M61" i="34"/>
  <c r="K61" i="34"/>
  <c r="N60" i="34"/>
  <c r="M60" i="34"/>
  <c r="K60" i="34"/>
  <c r="L60" i="34"/>
  <c r="BM9" i="4"/>
  <c r="K59" i="34"/>
  <c r="M59" i="34"/>
  <c r="BM134" i="23"/>
  <c r="BP9" i="4"/>
  <c r="O56" i="34"/>
  <c r="BY136" i="23"/>
  <c r="E7" i="31"/>
  <c r="BY139" i="23"/>
  <c r="C7" i="31"/>
  <c r="D34" i="32"/>
  <c r="C38" i="32"/>
  <c r="D32" i="32"/>
  <c r="C36" i="32"/>
  <c r="D33" i="32"/>
  <c r="C37" i="32"/>
  <c r="AU55" i="14"/>
  <c r="BV8" i="4"/>
  <c r="P6" i="31"/>
  <c r="O5" i="31"/>
  <c r="O6" i="31"/>
  <c r="P5" i="31"/>
  <c r="I4" i="32"/>
  <c r="J4" i="32"/>
  <c r="AU90" i="14"/>
  <c r="CB129" i="23"/>
  <c r="CA131" i="23"/>
  <c r="AU65" i="14"/>
  <c r="AR57" i="14"/>
  <c r="AC17" i="4"/>
  <c r="CB8" i="4"/>
  <c r="BL153" i="23"/>
  <c r="BL180" i="23"/>
  <c r="P68" i="14"/>
  <c r="AQ68" i="14" s="1"/>
  <c r="AU54" i="14"/>
  <c r="AU43" i="14"/>
  <c r="AU64" i="14"/>
  <c r="BL157" i="23"/>
  <c r="CH9" i="4"/>
  <c r="BO149" i="23"/>
  <c r="G34" i="24"/>
  <c r="G35" i="24"/>
  <c r="G33" i="24"/>
  <c r="G36" i="24" s="1"/>
  <c r="B35" i="24"/>
  <c r="B33" i="24"/>
  <c r="B36" i="24" s="1"/>
  <c r="B34" i="24"/>
  <c r="E35" i="24"/>
  <c r="E33" i="24"/>
  <c r="E36" i="24" s="1"/>
  <c r="E34" i="24"/>
  <c r="Z17" i="4"/>
  <c r="F19" i="32"/>
  <c r="G19" i="32"/>
  <c r="D19" i="32"/>
  <c r="E16" i="32"/>
  <c r="E19" i="32" s="1"/>
  <c r="AU57" i="14" l="1"/>
  <c r="AT68" i="14"/>
  <c r="I59" i="34"/>
  <c r="L59" i="34"/>
  <c r="N59" i="34"/>
  <c r="C39" i="32"/>
  <c r="D39" i="32" s="1"/>
  <c r="P8" i="31"/>
  <c r="O8" i="31"/>
  <c r="CB131" i="23"/>
  <c r="AU67" i="14"/>
  <c r="AU68" i="14"/>
  <c r="C43" i="32" l="1"/>
  <c r="C41" i="32"/>
  <c r="C42" i="32"/>
  <c r="AEO8" i="38" l="1"/>
  <c r="AEO30" i="38"/>
  <c r="AEO28" i="38"/>
  <c r="AEO27" i="38"/>
  <c r="AEO26" i="38"/>
  <c r="AEO25" i="38"/>
  <c r="AEO23" i="38"/>
  <c r="AEO22" i="38"/>
  <c r="AEO21" i="38"/>
  <c r="AEO20" i="38"/>
  <c r="AEO19" i="38"/>
  <c r="AEO18" i="38"/>
  <c r="AEO17" i="38"/>
  <c r="AEO16" i="38"/>
  <c r="AEO15" i="38"/>
  <c r="AEO14" i="38"/>
  <c r="AEO12" i="38"/>
  <c r="AEO11" i="38"/>
  <c r="AEO10" i="38"/>
  <c r="AEO9" i="38"/>
  <c r="AEO7" i="38"/>
  <c r="I74" i="38"/>
  <c r="TZ30" i="38"/>
  <c r="TZ28" i="38"/>
  <c r="TZ27" i="38"/>
  <c r="TZ26" i="38"/>
  <c r="TZ25" i="38"/>
  <c r="TZ23" i="38"/>
  <c r="TZ22" i="38"/>
  <c r="TZ21" i="38"/>
  <c r="TZ20" i="38"/>
  <c r="TZ19" i="38"/>
  <c r="TZ18" i="38"/>
  <c r="TZ17" i="38"/>
  <c r="TZ16" i="38"/>
  <c r="TZ15" i="38"/>
  <c r="TZ14" i="38"/>
  <c r="TZ12" i="38"/>
  <c r="TZ11" i="38"/>
  <c r="TZ10" i="38"/>
  <c r="TZ9" i="38"/>
  <c r="TZ8" i="38"/>
  <c r="TZ7" i="38"/>
  <c r="D74" i="38"/>
  <c r="JM30" i="38"/>
  <c r="JM28" i="38"/>
  <c r="JM27" i="38"/>
  <c r="JM26" i="38"/>
  <c r="JM25" i="38"/>
  <c r="JM23" i="38"/>
  <c r="JM22" i="38"/>
  <c r="JM21" i="38"/>
  <c r="JM20" i="38"/>
  <c r="JM19" i="38"/>
  <c r="JM18" i="38"/>
  <c r="JM17" i="38"/>
  <c r="JM16" i="38"/>
  <c r="JM15" i="38"/>
  <c r="JM14" i="38"/>
  <c r="JM12" i="38"/>
  <c r="JM11" i="38"/>
  <c r="JM10" i="38"/>
  <c r="JM9" i="38"/>
  <c r="JM8" i="38"/>
  <c r="JM7" i="38"/>
  <c r="JM6" i="38"/>
  <c r="JO8" i="38" l="1"/>
  <c r="JN8" i="38"/>
  <c r="JO21" i="38"/>
  <c r="JN21" i="38"/>
  <c r="UB17" i="38"/>
  <c r="UA17" i="38"/>
  <c r="AEQ11" i="38"/>
  <c r="AEP11" i="38"/>
  <c r="AEQ25" i="38"/>
  <c r="AEP25" i="38"/>
  <c r="JN9" i="38"/>
  <c r="JO9" i="38"/>
  <c r="JN22" i="38"/>
  <c r="JO22" i="38"/>
  <c r="D80" i="38"/>
  <c r="D77" i="38"/>
  <c r="MQ87" i="38"/>
  <c r="BJ87" i="38"/>
  <c r="BK87" i="38"/>
  <c r="UB18" i="38"/>
  <c r="C106" i="38" s="1"/>
  <c r="UA18" i="38"/>
  <c r="B106" i="38" s="1"/>
  <c r="AEQ12" i="38"/>
  <c r="AEP12" i="38"/>
  <c r="AEQ26" i="38"/>
  <c r="AEP26" i="38"/>
  <c r="X90" i="5"/>
  <c r="X92" i="5" s="1"/>
  <c r="BI87" i="38"/>
  <c r="BP89" i="38" s="1"/>
  <c r="JO10" i="38"/>
  <c r="JN10" i="38"/>
  <c r="JO23" i="38"/>
  <c r="JN23" i="38"/>
  <c r="C74" i="38"/>
  <c r="TZ6" i="38"/>
  <c r="UB19" i="38"/>
  <c r="C107" i="38" s="1"/>
  <c r="UA19" i="38"/>
  <c r="B107" i="38" s="1"/>
  <c r="AEQ14" i="38"/>
  <c r="AEP14" i="38"/>
  <c r="AEQ27" i="38"/>
  <c r="AEP27" i="38"/>
  <c r="JN11" i="38"/>
  <c r="JO11" i="38"/>
  <c r="JO25" i="38"/>
  <c r="JN25" i="38"/>
  <c r="UB7" i="38"/>
  <c r="C97" i="38" s="1"/>
  <c r="UA7" i="38"/>
  <c r="B97" i="38" s="1"/>
  <c r="UB20" i="38"/>
  <c r="C108" i="38" s="1"/>
  <c r="UA20" i="38"/>
  <c r="B108" i="38" s="1"/>
  <c r="AEQ15" i="38"/>
  <c r="AEP15" i="38"/>
  <c r="AEQ28" i="38"/>
  <c r="AEP28" i="38"/>
  <c r="JO12" i="38"/>
  <c r="JN12" i="38"/>
  <c r="JO26" i="38"/>
  <c r="JN26" i="38"/>
  <c r="UB8" i="38"/>
  <c r="C98" i="38" s="1"/>
  <c r="UA8" i="38"/>
  <c r="B98" i="38" s="1"/>
  <c r="UB21" i="38"/>
  <c r="C109" i="38" s="1"/>
  <c r="UA21" i="38"/>
  <c r="B109" i="38" s="1"/>
  <c r="AEQ16" i="38"/>
  <c r="AEP16" i="38"/>
  <c r="AEP30" i="38"/>
  <c r="AEQ30" i="38"/>
  <c r="JO14" i="38"/>
  <c r="JN14" i="38"/>
  <c r="JO27" i="38"/>
  <c r="JN27" i="38"/>
  <c r="UB9" i="38"/>
  <c r="C99" i="38" s="1"/>
  <c r="UA9" i="38"/>
  <c r="B99" i="38" s="1"/>
  <c r="UB22" i="38"/>
  <c r="C110" i="38" s="1"/>
  <c r="UA22" i="38"/>
  <c r="B110" i="38" s="1"/>
  <c r="I80" i="38"/>
  <c r="I77" i="38"/>
  <c r="AEQ17" i="38"/>
  <c r="AEP17" i="38"/>
  <c r="JO15" i="38"/>
  <c r="JN15" i="38"/>
  <c r="JO28" i="38"/>
  <c r="JN28" i="38"/>
  <c r="UB10" i="38"/>
  <c r="UA10" i="38"/>
  <c r="UA23" i="38"/>
  <c r="B111" i="38" s="1"/>
  <c r="UB23" i="38"/>
  <c r="C111" i="38" s="1"/>
  <c r="AEQ18" i="38"/>
  <c r="AEP18" i="38"/>
  <c r="JO16" i="38"/>
  <c r="JN16" i="38"/>
  <c r="JO30" i="38"/>
  <c r="JN30" i="38"/>
  <c r="UB11" i="38"/>
  <c r="C100" i="38" s="1"/>
  <c r="UA11" i="38"/>
  <c r="B100" i="38" s="1"/>
  <c r="UB25" i="38"/>
  <c r="C113" i="38" s="1"/>
  <c r="UA25" i="38"/>
  <c r="B113" i="38" s="1"/>
  <c r="H74" i="38"/>
  <c r="AEO6" i="38"/>
  <c r="AEQ19" i="38"/>
  <c r="AEP19" i="38"/>
  <c r="AEQ8" i="38"/>
  <c r="AEP8" i="38"/>
  <c r="JO17" i="38"/>
  <c r="JN17" i="38"/>
  <c r="UB12" i="38"/>
  <c r="C101" i="38" s="1"/>
  <c r="UA12" i="38"/>
  <c r="B101" i="38" s="1"/>
  <c r="UA26" i="38"/>
  <c r="B114" i="38" s="1"/>
  <c r="UB26" i="38"/>
  <c r="C114" i="38" s="1"/>
  <c r="AEQ7" i="38"/>
  <c r="AEP7" i="38"/>
  <c r="AEQ20" i="38"/>
  <c r="AEP20" i="38"/>
  <c r="JN18" i="38"/>
  <c r="JO18" i="38"/>
  <c r="UB14" i="38"/>
  <c r="C103" i="38" s="1"/>
  <c r="UA14" i="38"/>
  <c r="B103" i="38" s="1"/>
  <c r="UB27" i="38"/>
  <c r="C115" i="38" s="1"/>
  <c r="UA27" i="38"/>
  <c r="B115" i="38" s="1"/>
  <c r="AEQ21" i="38"/>
  <c r="AEP21" i="38"/>
  <c r="JO6" i="38"/>
  <c r="JN6" i="38"/>
  <c r="JO19" i="38"/>
  <c r="JN19" i="38"/>
  <c r="UA15" i="38"/>
  <c r="B104" i="38" s="1"/>
  <c r="UB15" i="38"/>
  <c r="C104" i="38" s="1"/>
  <c r="UA28" i="38"/>
  <c r="B116" i="38" s="1"/>
  <c r="UB28" i="38"/>
  <c r="C116" i="38" s="1"/>
  <c r="AEP9" i="38"/>
  <c r="AEQ9" i="38"/>
  <c r="AEQ22" i="38"/>
  <c r="AEP22" i="38"/>
  <c r="JO7" i="38"/>
  <c r="JN7" i="38"/>
  <c r="JO20" i="38"/>
  <c r="JN20" i="38"/>
  <c r="UB16" i="38"/>
  <c r="C105" i="38" s="1"/>
  <c r="UA16" i="38"/>
  <c r="B105" i="38" s="1"/>
  <c r="UB30" i="38"/>
  <c r="C118" i="38" s="1"/>
  <c r="UA30" i="38"/>
  <c r="B118" i="38" s="1"/>
  <c r="AEQ10" i="38"/>
  <c r="AEP10" i="38"/>
  <c r="AEQ23" i="38"/>
  <c r="AEP23" i="38"/>
  <c r="H80" i="38" l="1"/>
  <c r="H77" i="38"/>
  <c r="G74" i="38"/>
  <c r="AEQ6" i="38"/>
  <c r="AEP6" i="38"/>
  <c r="UA6" i="38"/>
  <c r="B96" i="38" s="1"/>
  <c r="UB6" i="38"/>
  <c r="C96" i="38" s="1"/>
  <c r="C80" i="38"/>
  <c r="B74" i="38"/>
  <c r="BK88" i="38"/>
  <c r="BK89" i="38" s="1"/>
  <c r="BJ88" i="38"/>
  <c r="BJ89" i="38" s="1"/>
  <c r="C77" i="38"/>
  <c r="BI88" i="38"/>
  <c r="BI89" i="38" s="1"/>
  <c r="MQ88" i="38"/>
  <c r="MQ89" i="38" s="1"/>
  <c r="L74" i="38"/>
  <c r="M74" i="38" s="1"/>
  <c r="G77" i="38" l="1"/>
  <c r="G80" i="38"/>
  <c r="B77" i="38"/>
  <c r="B80" i="38"/>
</calcChain>
</file>

<file path=xl/sharedStrings.xml><?xml version="1.0" encoding="utf-8"?>
<sst xmlns="http://schemas.openxmlformats.org/spreadsheetml/2006/main" count="4155" uniqueCount="992">
  <si>
    <t>Потребительские кредиты</t>
  </si>
  <si>
    <t>Кредиты на финансирование недвижимости</t>
  </si>
  <si>
    <t>изменение, % (правая ось)</t>
  </si>
  <si>
    <t>изменение, млн. рублей</t>
  </si>
  <si>
    <t>31 декабря</t>
  </si>
  <si>
    <t>5 января</t>
  </si>
  <si>
    <t>29 января</t>
  </si>
  <si>
    <t>26 февраля</t>
  </si>
  <si>
    <t xml:space="preserve">31 марта </t>
  </si>
  <si>
    <t>29 апреля</t>
  </si>
  <si>
    <t>30 апреля</t>
  </si>
  <si>
    <t>изменение за март</t>
  </si>
  <si>
    <t>март</t>
  </si>
  <si>
    <t>изменение за апрель</t>
  </si>
  <si>
    <t>апрель</t>
  </si>
  <si>
    <t>изменение за май</t>
  </si>
  <si>
    <t>май</t>
  </si>
  <si>
    <t>июнь</t>
  </si>
  <si>
    <t>изменение за июнь</t>
  </si>
  <si>
    <t xml:space="preserve"> июнь</t>
  </si>
  <si>
    <t>июль</t>
  </si>
  <si>
    <t>изменение за июль</t>
  </si>
  <si>
    <t xml:space="preserve"> июль</t>
  </si>
  <si>
    <t>август</t>
  </si>
  <si>
    <t>изменение за август</t>
  </si>
  <si>
    <t>сентябрь</t>
  </si>
  <si>
    <t>изменение за сентябрь</t>
  </si>
  <si>
    <t>октябрь</t>
  </si>
  <si>
    <t>изменение за октябрь</t>
  </si>
  <si>
    <t xml:space="preserve"> октябрь</t>
  </si>
  <si>
    <t>ноябрь</t>
  </si>
  <si>
    <t>изменение за ноябрь</t>
  </si>
  <si>
    <t xml:space="preserve"> ноябрь</t>
  </si>
  <si>
    <t>декабрь</t>
  </si>
  <si>
    <t>изменение за декабрь</t>
  </si>
  <si>
    <t xml:space="preserve"> декабрь</t>
  </si>
  <si>
    <t xml:space="preserve">изменение за январь 2021 </t>
  </si>
  <si>
    <t>январь</t>
  </si>
  <si>
    <t xml:space="preserve">изменение за февраль </t>
  </si>
  <si>
    <t>февраль</t>
  </si>
  <si>
    <t xml:space="preserve">изменение за апрель </t>
  </si>
  <si>
    <t>Банки</t>
  </si>
  <si>
    <t>2020 год</t>
  </si>
  <si>
    <t>изменение за 2020 год  (янв-декабрь)</t>
  </si>
  <si>
    <r>
      <t xml:space="preserve">изменение за </t>
    </r>
    <r>
      <rPr>
        <b/>
        <sz val="10"/>
        <rFont val="Times New Roman"/>
        <family val="1"/>
        <charset val="204"/>
      </rPr>
      <t>отч месяц</t>
    </r>
  </si>
  <si>
    <t>%</t>
  </si>
  <si>
    <t xml:space="preserve">руб. </t>
  </si>
  <si>
    <t>Всего  по республике</t>
  </si>
  <si>
    <t>ЗАО Банк ВТБ (Беларусь)</t>
  </si>
  <si>
    <t>ЗАО "РРБ-Банк"</t>
  </si>
  <si>
    <t>ЗАО "МТБанк"</t>
  </si>
  <si>
    <t>ЗАО "БСБ Банк"</t>
  </si>
  <si>
    <t>ОАО "Технобанк"</t>
  </si>
  <si>
    <t>ОАО "Банк БелВЭБ"</t>
  </si>
  <si>
    <t>"Франсабанк" ОАО</t>
  </si>
  <si>
    <t>ЗАО "Альфа-Банк"</t>
  </si>
  <si>
    <t>ОАО "Банк Дабрабыт"</t>
  </si>
  <si>
    <t>ЗАО "Банк "Решение"</t>
  </si>
  <si>
    <t>ЗАО "ТК Банк"</t>
  </si>
  <si>
    <t>ЗАО "БТА Банк"</t>
  </si>
  <si>
    <t>ОАО "СтатусБанк"</t>
  </si>
  <si>
    <t>ОАО "Белинвестбанк"</t>
  </si>
  <si>
    <t>ОАО "Белгазпромбанк"</t>
  </si>
  <si>
    <t>"Приорбанк" ОАО</t>
  </si>
  <si>
    <t>ЗАО "Идея Банк"</t>
  </si>
  <si>
    <t>ОАО "БНБ-Банк"</t>
  </si>
  <si>
    <t>ОАО "Паритетбанк"</t>
  </si>
  <si>
    <t>ОАО "АСБ Беларусбанк"</t>
  </si>
  <si>
    <t>ЗАО "Цептер Банк"</t>
  </si>
  <si>
    <t>ЗАО "Абсолютбанк"</t>
  </si>
  <si>
    <t>ОАО "Белагропромбанк"</t>
  </si>
  <si>
    <t>ликвидируемые</t>
  </si>
  <si>
    <t>29 июля</t>
  </si>
  <si>
    <t>30 сентября</t>
  </si>
  <si>
    <t>29 октября</t>
  </si>
  <si>
    <t>1 декабря</t>
  </si>
  <si>
    <t>2 декабря</t>
  </si>
  <si>
    <t>8 декабря</t>
  </si>
  <si>
    <t>9 декабря</t>
  </si>
  <si>
    <t>15 декабря</t>
  </si>
  <si>
    <t>16 декабря</t>
  </si>
  <si>
    <t>22 декабря</t>
  </si>
  <si>
    <t>29 декабря</t>
  </si>
  <si>
    <t>30 декабря</t>
  </si>
  <si>
    <t>за отч месяц</t>
  </si>
  <si>
    <t>Сведения о задолженности по кредитам ФЛ*</t>
  </si>
  <si>
    <t>МЛН. рублей</t>
  </si>
  <si>
    <t>1 число отч месяца</t>
  </si>
  <si>
    <t>Показатели</t>
  </si>
  <si>
    <t xml:space="preserve">апрель </t>
  </si>
  <si>
    <t xml:space="preserve">с начала 2021 года </t>
  </si>
  <si>
    <t>за 2020 год</t>
  </si>
  <si>
    <t>изменение за декабрь 2020</t>
  </si>
  <si>
    <t>изменение за ноябрь 2020</t>
  </si>
  <si>
    <t>изменение за октябрь 2020</t>
  </si>
  <si>
    <t>изменение за сентябрь 2020</t>
  </si>
  <si>
    <t>изменение за август 2020</t>
  </si>
  <si>
    <t>изменение за июль 2020</t>
  </si>
  <si>
    <t>изменение за июнь 2020</t>
  </si>
  <si>
    <t>изменение за май 2020</t>
  </si>
  <si>
    <t>изменение за январь 2020</t>
  </si>
  <si>
    <t>изменение за февраль  2020</t>
  </si>
  <si>
    <t>изменение за март 2020</t>
  </si>
  <si>
    <t>изменение за апрель 2020</t>
  </si>
  <si>
    <t xml:space="preserve">01,11,2020 изменение с начала года </t>
  </si>
  <si>
    <t>год</t>
  </si>
  <si>
    <t>млн. рублей</t>
  </si>
  <si>
    <t>уд. вес в изменениях</t>
  </si>
  <si>
    <t>Всего задолженность по кредитам</t>
  </si>
  <si>
    <t xml:space="preserve">на финансирование недвижимости </t>
  </si>
  <si>
    <t>на потребительские кредиты</t>
  </si>
  <si>
    <t>* Без учета приобретенных прав требований</t>
  </si>
  <si>
    <t>всего задолженность по кредитам ЮЛ и ФЛ</t>
  </si>
  <si>
    <t xml:space="preserve">январь </t>
  </si>
  <si>
    <t xml:space="preserve"> сентябрь</t>
  </si>
  <si>
    <t>Прирост задолженности по кредитам ФЛ в 2020 году (%), всего</t>
  </si>
  <si>
    <t xml:space="preserve"> на финансирование недвижимости, млн. рублей</t>
  </si>
  <si>
    <t xml:space="preserve"> на потребительские нужды, млн. рублей</t>
  </si>
  <si>
    <t>итого</t>
  </si>
  <si>
    <t>изменение задолженности по потребительским кредитам</t>
  </si>
  <si>
    <t>Прирост задолженности по кредитам ФЛ в 2020 г., всего</t>
  </si>
  <si>
    <t>Прирост задолженности по кредитам ФЛ в 2019 г., всего</t>
  </si>
  <si>
    <t>Прирост потребительских кредитов в 2020 г.</t>
  </si>
  <si>
    <t>Прирост потребительских кредитов в 2019 г.</t>
  </si>
  <si>
    <t>всего</t>
  </si>
  <si>
    <t>потреб</t>
  </si>
  <si>
    <t>Просроченная ВСЯ</t>
  </si>
  <si>
    <t>ВСЕГО 2020</t>
  </si>
  <si>
    <t>2021 год всего</t>
  </si>
  <si>
    <t>2021 год</t>
  </si>
  <si>
    <t xml:space="preserve">тыс. руб. </t>
  </si>
  <si>
    <t>ПОТРЕБИТЕЛЬСКИЕ</t>
  </si>
  <si>
    <t>ЖИЛЬЕ</t>
  </si>
  <si>
    <t>уд. вес просроченной задолженности в общей сумме потребительских кредитов, %</t>
  </si>
  <si>
    <t>просрочка</t>
  </si>
  <si>
    <t>задолженность по потреб кредитам</t>
  </si>
  <si>
    <t>уд. вес просроченной задолженности в общей сумме кредитов на финансирование недвижимости, %</t>
  </si>
  <si>
    <t>задолженность по жилищным кредитам</t>
  </si>
  <si>
    <t xml:space="preserve">изм с начала года </t>
  </si>
  <si>
    <t xml:space="preserve">отчетная дата </t>
  </si>
  <si>
    <t>изм с нач. отч. Месяца</t>
  </si>
  <si>
    <t>Просроченная задолженность  по кредитам, всего</t>
  </si>
  <si>
    <t>Доля в кредитном поротфеле</t>
  </si>
  <si>
    <t>Проблемка по потребительским</t>
  </si>
  <si>
    <t>прирост (снижение), %</t>
  </si>
  <si>
    <t>Задолженность по кредитам, выданным банками  Республики Беларусь физическим лицам</t>
  </si>
  <si>
    <t>курс доллара – курс, установленный Национальным банком Республики на предыдущий рабочий день</t>
  </si>
  <si>
    <t>Без учета задолженности по кредитам, приобретенным по правам требования</t>
  </si>
  <si>
    <t>тыс. руб.</t>
  </si>
  <si>
    <t>Показатель</t>
  </si>
  <si>
    <t>Ликвид</t>
  </si>
  <si>
    <t>108</t>
  </si>
  <si>
    <t>110</t>
  </si>
  <si>
    <t>117</t>
  </si>
  <si>
    <t>175</t>
  </si>
  <si>
    <t>182</t>
  </si>
  <si>
    <t>226</t>
  </si>
  <si>
    <t>266</t>
  </si>
  <si>
    <t>270</t>
  </si>
  <si>
    <t>272</t>
  </si>
  <si>
    <t>288</t>
  </si>
  <si>
    <t>333</t>
  </si>
  <si>
    <t>369</t>
  </si>
  <si>
    <t>704</t>
  </si>
  <si>
    <t>735</t>
  </si>
  <si>
    <t>739</t>
  </si>
  <si>
    <t>742</t>
  </si>
  <si>
    <t>749</t>
  </si>
  <si>
    <t>765</t>
  </si>
  <si>
    <t>782</t>
  </si>
  <si>
    <t>795</t>
  </si>
  <si>
    <t>820</t>
  </si>
  <si>
    <t>898</t>
  </si>
  <si>
    <t>964</t>
  </si>
  <si>
    <t>Кредиты, выданные физическим лицам</t>
  </si>
  <si>
    <t>-всего</t>
  </si>
  <si>
    <t>-в рублях</t>
  </si>
  <si>
    <t>-в иностранной валюте</t>
  </si>
  <si>
    <t xml:space="preserve">     в конв. валюте</t>
  </si>
  <si>
    <t xml:space="preserve">          в конв. валюте (млн.долл.)</t>
  </si>
  <si>
    <t>млн.USD</t>
  </si>
  <si>
    <t xml:space="preserve">     в неконв. валютах</t>
  </si>
  <si>
    <t>-основная задолженность</t>
  </si>
  <si>
    <t>-просроченная задолженность</t>
  </si>
  <si>
    <t>1. Кредиты на потребительские цели</t>
  </si>
  <si>
    <t>-из них: льготные кредиты</t>
  </si>
  <si>
    <t>2. Кредиты на финансирование недвижимости</t>
  </si>
  <si>
    <t>0,00</t>
  </si>
  <si>
    <t>МТБ</t>
  </si>
  <si>
    <t xml:space="preserve">якутович сергей сергеевич </t>
  </si>
  <si>
    <t>229 99 38</t>
  </si>
  <si>
    <t>приор</t>
  </si>
  <si>
    <t>андреева ольга олеговна</t>
  </si>
  <si>
    <t>289 95 11</t>
  </si>
  <si>
    <t xml:space="preserve">белгаз </t>
  </si>
  <si>
    <t>Скарыгина валентина владимировна</t>
  </si>
  <si>
    <t>229 77 38</t>
  </si>
  <si>
    <t>skarigina@bgpb.by</t>
  </si>
  <si>
    <t xml:space="preserve">АСБ </t>
  </si>
  <si>
    <t>филипчук светлана николаевна</t>
  </si>
  <si>
    <t xml:space="preserve">кривоносова Марина Валерьевна </t>
  </si>
  <si>
    <t>309 03 69</t>
  </si>
  <si>
    <t xml:space="preserve">АПБ </t>
  </si>
  <si>
    <t>кухарчик Наталья михайловна</t>
  </si>
  <si>
    <t>359 12 07</t>
  </si>
  <si>
    <t>ВТБ</t>
  </si>
  <si>
    <t>Петкевич Лилия Игоревна</t>
  </si>
  <si>
    <t>309 15 87</t>
  </si>
  <si>
    <t xml:space="preserve">Идея </t>
  </si>
  <si>
    <t>Елена Михайловна (председатель)</t>
  </si>
  <si>
    <t>8 029 651 51 91,</t>
  </si>
  <si>
    <t xml:space="preserve">Сведения о кредитовании физических лиц по состоянию на </t>
  </si>
  <si>
    <t>76 Иванова Е.Е. 18-16</t>
  </si>
  <si>
    <t>Средние % ставки по новым кредитам, предоставленным ФЛ</t>
  </si>
  <si>
    <t>без учета льготных (группа 2)</t>
  </si>
  <si>
    <t>март 
2020</t>
  </si>
  <si>
    <t>июль
 2020</t>
  </si>
  <si>
    <t>Средние % ставки по новым кредитам на строительство (реконструкцию) и приобретение жилья</t>
  </si>
  <si>
    <t>темп прироста</t>
  </si>
  <si>
    <t xml:space="preserve">Нац.Вал. </t>
  </si>
  <si>
    <t xml:space="preserve">Ин.Вал. </t>
  </si>
  <si>
    <t>ИВ без учета изменения курса</t>
  </si>
  <si>
    <t>Ин.Вал. 
в долларовом эквиваленте</t>
  </si>
  <si>
    <t>кредиты на финансирование недвижимости</t>
  </si>
  <si>
    <t xml:space="preserve">кредиты на потребительские нужды </t>
  </si>
  <si>
    <t xml:space="preserve">      - всего</t>
  </si>
  <si>
    <t xml:space="preserve">      - в рублях</t>
  </si>
  <si>
    <t xml:space="preserve">      - в иностранной валюте</t>
  </si>
  <si>
    <t>на финансирование недвижимости</t>
  </si>
  <si>
    <t xml:space="preserve">на потребительские нужды </t>
  </si>
  <si>
    <t xml:space="preserve">январь 
 2020 </t>
  </si>
  <si>
    <t xml:space="preserve">февраль 
2020 </t>
  </si>
  <si>
    <t>апрель
 2020</t>
  </si>
  <si>
    <t>май
 2020</t>
  </si>
  <si>
    <t>июнь 
2020</t>
  </si>
  <si>
    <t>август 2020</t>
  </si>
  <si>
    <t>сентябрь
 2020</t>
  </si>
  <si>
    <t>октябрь
 2020</t>
  </si>
  <si>
    <t>ноябрь
 2020</t>
  </si>
  <si>
    <t>декабрь
 2020</t>
  </si>
  <si>
    <t>январь 
 2021</t>
  </si>
  <si>
    <t>февраль
 2021</t>
  </si>
  <si>
    <t>март
 2021</t>
  </si>
  <si>
    <t>апрель
 2021</t>
  </si>
  <si>
    <t xml:space="preserve">итого за 2021 год </t>
  </si>
  <si>
    <t xml:space="preserve">итого за 2020 год </t>
  </si>
  <si>
    <t>прочие кредиты на потребительские 
цели</t>
  </si>
  <si>
    <t xml:space="preserve"> овердрафтные 
кредиты</t>
  </si>
  <si>
    <t>кредиты 
на приобретение 
автомобилей</t>
  </si>
  <si>
    <t>на строительство и 
приобретение 
недвижимости</t>
  </si>
  <si>
    <t>ИТОГО</t>
  </si>
  <si>
    <t>все потребы</t>
  </si>
  <si>
    <t xml:space="preserve">      в том числе: на условиях рассрочки</t>
  </si>
  <si>
    <t>итого прочие потребильские кредиты  и овердрафтные кредиты</t>
  </si>
  <si>
    <t>доля овер</t>
  </si>
  <si>
    <t>жилье</t>
  </si>
  <si>
    <t>авто</t>
  </si>
  <si>
    <t>овердрафтные кредиты</t>
  </si>
  <si>
    <t xml:space="preserve">прочие потребительские кредиты </t>
  </si>
  <si>
    <t>Годовой прирост кредитов на потребительские нужды</t>
  </si>
  <si>
    <t>01.01.2019</t>
  </si>
  <si>
    <t>01.02.2019</t>
  </si>
  <si>
    <t>01.03.2019</t>
  </si>
  <si>
    <t>01.04.2019</t>
  </si>
  <si>
    <t>01.05.2019</t>
  </si>
  <si>
    <t>01.06.2019</t>
  </si>
  <si>
    <t>01.07.2019</t>
  </si>
  <si>
    <t>01.08.2019</t>
  </si>
  <si>
    <t>01.09.2019</t>
  </si>
  <si>
    <t>01.10.2019</t>
  </si>
  <si>
    <t>01.11.2019</t>
  </si>
  <si>
    <t>01.12.2019</t>
  </si>
  <si>
    <t>01.01.2020</t>
  </si>
  <si>
    <t>01.02.2020</t>
  </si>
  <si>
    <t>01.03.2020</t>
  </si>
  <si>
    <t>01.04.2020</t>
  </si>
  <si>
    <t>01.05.2020</t>
  </si>
  <si>
    <t>01.06.2020</t>
  </si>
  <si>
    <t>01.07.2020</t>
  </si>
  <si>
    <t>Годовой прирост кредитов на финансирование недвижимости</t>
  </si>
  <si>
    <t>задолженность по кредитам  на потребительские нужды, %</t>
  </si>
  <si>
    <t>задолженность по кредитам  на финансирование недвижимости, %</t>
  </si>
  <si>
    <t>01.08.2020</t>
  </si>
  <si>
    <t>01.09.2020</t>
  </si>
  <si>
    <t>01.10.2020</t>
  </si>
  <si>
    <t>01.11.2020</t>
  </si>
  <si>
    <t>01.12.2020</t>
  </si>
  <si>
    <t>01.01.2021</t>
  </si>
  <si>
    <t>01.02.2021</t>
  </si>
  <si>
    <t>01.03.2021</t>
  </si>
  <si>
    <t>01.04.2021</t>
  </si>
  <si>
    <t>01.05.2021</t>
  </si>
  <si>
    <t>Итог</t>
  </si>
  <si>
    <t>Ликвид.</t>
  </si>
  <si>
    <t>За март</t>
  </si>
  <si>
    <t>Курс 01.01.2020</t>
  </si>
  <si>
    <t>По кредитам, выданным секторам экономики/ курс</t>
  </si>
  <si>
    <t xml:space="preserve">          в конв. валюте</t>
  </si>
  <si>
    <t xml:space="preserve">               доллары США</t>
  </si>
  <si>
    <t xml:space="preserve">               евро</t>
  </si>
  <si>
    <t xml:space="preserve">          в конв. валюте (млн. долл.)</t>
  </si>
  <si>
    <t xml:space="preserve">          в неконв. валюте</t>
  </si>
  <si>
    <t xml:space="preserve">               российские рубли</t>
  </si>
  <si>
    <t>1. По краткосрочным кредитам - всего</t>
  </si>
  <si>
    <t>1.1. Коммерческим государственным предприятиям - всего</t>
  </si>
  <si>
    <t>1.2. Частному сектору - всего</t>
  </si>
  <si>
    <t>1.3. Домашним хозяйствам - всего</t>
  </si>
  <si>
    <t>1.4. Небанковским финансовым организациям - всего</t>
  </si>
  <si>
    <t>2. По долгосрочным кредитам - всего</t>
  </si>
  <si>
    <t>2.1. Коммерческим государственным предприятиям - всего</t>
  </si>
  <si>
    <t>2.2. Частному сектору - всего</t>
  </si>
  <si>
    <t>2.3. Домашним хозяйствам - всего</t>
  </si>
  <si>
    <t>2.4. Небанковским финансовым организациям - всего</t>
  </si>
  <si>
    <t>Юридические лица</t>
  </si>
  <si>
    <t>млн.долларов США</t>
  </si>
  <si>
    <t>Физические лица</t>
  </si>
  <si>
    <t>Доли</t>
  </si>
  <si>
    <t>Краткосрочные</t>
  </si>
  <si>
    <t>Долгосрочные</t>
  </si>
  <si>
    <t>Задолженность по кредитам, выданным банками по секторам экономики</t>
  </si>
  <si>
    <t>№ банка</t>
  </si>
  <si>
    <t>По кредитам, выданным секторам экономики</t>
  </si>
  <si>
    <t>Физлица</t>
  </si>
  <si>
    <t>Юрлица</t>
  </si>
  <si>
    <t>$$$</t>
  </si>
  <si>
    <t>ГОС</t>
  </si>
  <si>
    <t>РОСС</t>
  </si>
  <si>
    <t>НЕГОС</t>
  </si>
  <si>
    <t>2,5616</t>
  </si>
  <si>
    <t>Всего</t>
  </si>
  <si>
    <t xml:space="preserve"> Март 2021</t>
  </si>
  <si>
    <t>относительный прирост,%</t>
  </si>
  <si>
    <t>Прирост в национальной валюте</t>
  </si>
  <si>
    <t>млн.руб.</t>
  </si>
  <si>
    <t>Прирост в иностранной валюте</t>
  </si>
  <si>
    <t>млн. долларов</t>
  </si>
  <si>
    <t>Доля просрочки</t>
  </si>
  <si>
    <t>Доля в кредитовании юридических лиц</t>
  </si>
  <si>
    <t>ГОСБАНКИ</t>
  </si>
  <si>
    <t>Россбанки</t>
  </si>
  <si>
    <t>Негосударственные банки</t>
  </si>
  <si>
    <t>Государственные банки</t>
  </si>
  <si>
    <t>Банки с участием капитала РФ</t>
  </si>
  <si>
    <t>выдача</t>
  </si>
  <si>
    <t>Национальная валюта, млн.руб</t>
  </si>
  <si>
    <t>Иностранная валюта, млн.руб</t>
  </si>
  <si>
    <t>Иностранная валюта, млн.долларов США</t>
  </si>
  <si>
    <t>Курс</t>
  </si>
  <si>
    <t>Выдано всего, млн.руб</t>
  </si>
  <si>
    <t>Выдано всего, млн.долларов США</t>
  </si>
  <si>
    <t xml:space="preserve">Национальная валюта, </t>
  </si>
  <si>
    <t>1,9727</t>
  </si>
  <si>
    <t>1,9839</t>
  </si>
  <si>
    <t>1,9537</t>
  </si>
  <si>
    <t>1,9568</t>
  </si>
  <si>
    <t>2,0094</t>
  </si>
  <si>
    <t>2,0225</t>
  </si>
  <si>
    <t>2,0011</t>
  </si>
  <si>
    <t>1,9916</t>
  </si>
  <si>
    <t>2,0799</t>
  </si>
  <si>
    <t>2,1087</t>
  </si>
  <si>
    <t>2,1178</t>
  </si>
  <si>
    <t>2,1384</t>
  </si>
  <si>
    <t>2,1598</t>
  </si>
  <si>
    <t>2,1584</t>
  </si>
  <si>
    <t>2,1385</t>
  </si>
  <si>
    <t>2,1288</t>
  </si>
  <si>
    <t>2,1089</t>
  </si>
  <si>
    <t>2,0953</t>
  </si>
  <si>
    <t>2,0433</t>
  </si>
  <si>
    <t>2,0348</t>
  </si>
  <si>
    <t>2,0923</t>
  </si>
  <si>
    <t>2,0743</t>
  </si>
  <si>
    <t>2,0544</t>
  </si>
  <si>
    <t>2,1135</t>
  </si>
  <si>
    <t>2,1036</t>
  </si>
  <si>
    <t>2,1377</t>
  </si>
  <si>
    <t>2,234</t>
  </si>
  <si>
    <t>2,6023</t>
  </si>
  <si>
    <t>2,4137</t>
  </si>
  <si>
    <t>2,4008</t>
  </si>
  <si>
    <t>2,4386</t>
  </si>
  <si>
    <t>2,6631</t>
  </si>
  <si>
    <t>2,6403</t>
  </si>
  <si>
    <t>2,6264</t>
  </si>
  <si>
    <t>2,5817</t>
  </si>
  <si>
    <t>2,5789</t>
  </si>
  <si>
    <t>2,6228</t>
  </si>
  <si>
    <t>2,602</t>
  </si>
  <si>
    <t>2,6242</t>
  </si>
  <si>
    <t>с начала года</t>
  </si>
  <si>
    <t>1 квартал</t>
  </si>
  <si>
    <t>2 квартал</t>
  </si>
  <si>
    <t>отч месяц</t>
  </si>
  <si>
    <t>с начала года 1 число отчетного месяца</t>
  </si>
  <si>
    <t xml:space="preserve">годовое выражение </t>
  </si>
  <si>
    <r>
      <t xml:space="preserve">Просроченная задолженность НВ </t>
    </r>
    <r>
      <rPr>
        <b/>
        <sz val="12"/>
        <color rgb="FFFF0000"/>
        <rFont val="Times New Roman"/>
        <family val="1"/>
        <charset val="204"/>
      </rPr>
      <t>(1713)</t>
    </r>
  </si>
  <si>
    <t>Просроченная задолженность ИВ (млн.долларов США)</t>
  </si>
  <si>
    <t>Доля просрочки всего</t>
  </si>
  <si>
    <t>Просрочка ИВ в экв</t>
  </si>
  <si>
    <t>Национальная валюта</t>
  </si>
  <si>
    <t>Иностранная валюта</t>
  </si>
  <si>
    <t>КРАТКОСРОЧНЫЕ</t>
  </si>
  <si>
    <t>Краткосрочные НВ</t>
  </si>
  <si>
    <t>Краткосрочные ИВ</t>
  </si>
  <si>
    <t>Краткосрочные ИВ $</t>
  </si>
  <si>
    <t>ДОЛГОСРОЧНЫЕ</t>
  </si>
  <si>
    <t>Долгосрочные НВ</t>
  </si>
  <si>
    <t>Долгосрочные ИВ</t>
  </si>
  <si>
    <t>Долгосрочные ИВ $</t>
  </si>
  <si>
    <t>Итого</t>
  </si>
  <si>
    <t xml:space="preserve">Просроченная задолженность </t>
  </si>
  <si>
    <t>по кредитам - всего</t>
  </si>
  <si>
    <t xml:space="preserve">   - коммерческих государственных предприятий</t>
  </si>
  <si>
    <t xml:space="preserve">   - частного сектора</t>
  </si>
  <si>
    <t xml:space="preserve">   - домашних хозяйств</t>
  </si>
  <si>
    <t xml:space="preserve">   - небанковских финансовых организаций</t>
  </si>
  <si>
    <t>по кредитам в нац. валюте</t>
  </si>
  <si>
    <t>просроченная задолженность по краткосрочным</t>
  </si>
  <si>
    <t xml:space="preserve">   кредитам (в бел. рублях)</t>
  </si>
  <si>
    <t>просроченная задолженность по долгосрочным</t>
  </si>
  <si>
    <t>по кредитам в иностр. валюте</t>
  </si>
  <si>
    <t xml:space="preserve">   в иностр. валюте (млн.долл.)</t>
  </si>
  <si>
    <t xml:space="preserve">   кредитам в иностр. валюте</t>
  </si>
  <si>
    <t>В национальной</t>
  </si>
  <si>
    <t>В иностранной</t>
  </si>
  <si>
    <t>В иностранной в экв</t>
  </si>
  <si>
    <t>Сумма в экв</t>
  </si>
  <si>
    <t xml:space="preserve">изменение за май </t>
  </si>
  <si>
    <t>29-31 мая</t>
  </si>
  <si>
    <t>01.06.2021</t>
  </si>
  <si>
    <t>май
 2021</t>
  </si>
  <si>
    <t>январь
  2020</t>
  </si>
  <si>
    <t>февраль 
2020</t>
  </si>
  <si>
    <t>январь
  2021</t>
  </si>
  <si>
    <t>февраль 
2021</t>
  </si>
  <si>
    <t>март 
2021</t>
  </si>
  <si>
    <t>апрель
  2021</t>
  </si>
  <si>
    <t>апрель
  2020</t>
  </si>
  <si>
    <t>май
2020</t>
  </si>
  <si>
    <t>май
2021</t>
  </si>
  <si>
    <t>июль
  2020</t>
  </si>
  <si>
    <t>август
2020</t>
  </si>
  <si>
    <t>сентябрь
2020</t>
  </si>
  <si>
    <t>октябрь
  2020</t>
  </si>
  <si>
    <t>ноябрь
2020</t>
  </si>
  <si>
    <t>декабрь
2020</t>
  </si>
  <si>
    <t>млн.. Рублей</t>
  </si>
  <si>
    <t xml:space="preserve">30 июня </t>
  </si>
  <si>
    <t>2,5312</t>
  </si>
  <si>
    <t>2,5329</t>
  </si>
  <si>
    <t>01.07.2021</t>
  </si>
  <si>
    <t>июнь 
2021</t>
  </si>
  <si>
    <t>август 
2020</t>
  </si>
  <si>
    <t>июнь
2021</t>
  </si>
  <si>
    <t>годовой темп роста</t>
  </si>
  <si>
    <t>месячный темп роста</t>
  </si>
  <si>
    <t xml:space="preserve">2019 год </t>
  </si>
  <si>
    <t xml:space="preserve">30 июля </t>
  </si>
  <si>
    <t>2,5105</t>
  </si>
  <si>
    <t>01.08.2021</t>
  </si>
  <si>
    <t>июль 
2021</t>
  </si>
  <si>
    <t xml:space="preserve">доля оверов во всех кредитах </t>
  </si>
  <si>
    <t>июль
2021</t>
  </si>
  <si>
    <t xml:space="preserve">Средние % ставки по новым кредитам на потребительские нужды </t>
  </si>
  <si>
    <t>Просроченная задолженность по кредитам, выданным банками по секторам экономики</t>
  </si>
  <si>
    <t xml:space="preserve">ОАО "Сбер Банк" </t>
  </si>
  <si>
    <t>31 августа</t>
  </si>
  <si>
    <t>2,5069</t>
  </si>
  <si>
    <t>01.09.2021</t>
  </si>
  <si>
    <t>август
2021</t>
  </si>
  <si>
    <t>сентябрь 
2021</t>
  </si>
  <si>
    <t>абсолютный прирост, млн. долларов США</t>
  </si>
  <si>
    <t>абсолютный прирост, млн. руб.</t>
  </si>
  <si>
    <t>01.10.2021</t>
  </si>
  <si>
    <t>2,5083</t>
  </si>
  <si>
    <t>сентябрь
2021</t>
  </si>
  <si>
    <t xml:space="preserve">бел. рубли </t>
  </si>
  <si>
    <t xml:space="preserve">ин. валюта </t>
  </si>
  <si>
    <t>2,4308</t>
  </si>
  <si>
    <t>Просрочка</t>
  </si>
  <si>
    <t>01.11.2021</t>
  </si>
  <si>
    <t>октябрь
2021</t>
  </si>
  <si>
    <t>Курс НБРБ</t>
  </si>
  <si>
    <t>На начало месяца</t>
  </si>
  <si>
    <t>На отчетную дату</t>
  </si>
  <si>
    <t>в млн. BYN</t>
  </si>
  <si>
    <t>EUR</t>
  </si>
  <si>
    <t>USD</t>
  </si>
  <si>
    <t>RUB</t>
  </si>
  <si>
    <t>Доллары США</t>
  </si>
  <si>
    <t>Евро</t>
  </si>
  <si>
    <t>Российский рубль</t>
  </si>
  <si>
    <t>EUR/USD</t>
  </si>
  <si>
    <t>USD/RUB</t>
  </si>
  <si>
    <t>Остатки на счетах</t>
  </si>
  <si>
    <t>Реальное изменение, млн</t>
  </si>
  <si>
    <t>Доллары</t>
  </si>
  <si>
    <t>Разница, млн. долларов</t>
  </si>
  <si>
    <t>С курсовой</t>
  </si>
  <si>
    <t>Без курсовой</t>
  </si>
  <si>
    <t>доллары</t>
  </si>
  <si>
    <t>евро в долларах</t>
  </si>
  <si>
    <t>рубли в долларах</t>
  </si>
  <si>
    <t>всё в долларах</t>
  </si>
  <si>
    <t>В экв. долларов США</t>
  </si>
  <si>
    <t>2,555</t>
  </si>
  <si>
    <t>30 ноября</t>
  </si>
  <si>
    <t>01.12.2021</t>
  </si>
  <si>
    <t>Прирост</t>
  </si>
  <si>
    <t>КУРСЫ</t>
  </si>
  <si>
    <t>Задолженность в номинале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</si>
  <si>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</si>
  <si>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</si>
  <si>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</si>
  <si>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</si>
  <si>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</si>
  <si>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</si>
  <si>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</si>
  <si>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</si>
  <si>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</si>
  <si>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</si>
  <si>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Ноябрь</t>
  </si>
  <si>
    <t>Декабрь</t>
  </si>
  <si>
    <t>Прирост остатков, млн</t>
  </si>
  <si>
    <t>На начало года</t>
  </si>
  <si>
    <t>Евро, млн</t>
  </si>
  <si>
    <t>Доллары США, млн</t>
  </si>
  <si>
    <t>За год</t>
  </si>
  <si>
    <t>7 декабря</t>
  </si>
  <si>
    <t>14 декабря</t>
  </si>
  <si>
    <t>ноябрь
2021</t>
  </si>
  <si>
    <t>Российский рубль, млн</t>
  </si>
  <si>
    <t>Экв.млн.долларов США (курс тек)</t>
  </si>
  <si>
    <t>Прирост (тек)</t>
  </si>
  <si>
    <t xml:space="preserve"> </t>
  </si>
  <si>
    <t>20 декабря</t>
  </si>
  <si>
    <t>21 декабря</t>
  </si>
  <si>
    <t>%%</t>
  </si>
  <si>
    <t>27 декабря</t>
  </si>
  <si>
    <t>Реальное изменение за год по текущему курсу</t>
  </si>
  <si>
    <t>28 декабря</t>
  </si>
  <si>
    <t>Задолженность в номинале валют (млн.)</t>
  </si>
  <si>
    <t>Прирост за год</t>
  </si>
  <si>
    <t>Столбец1</t>
  </si>
  <si>
    <t xml:space="preserve">Динамика кредитов, предоставленных банками юридическим лицам на    </t>
  </si>
  <si>
    <t>2,5481</t>
  </si>
  <si>
    <t>3 квартал</t>
  </si>
  <si>
    <t>4 квартал</t>
  </si>
  <si>
    <t>01.01.2022</t>
  </si>
  <si>
    <t>4 января</t>
  </si>
  <si>
    <t>31 декабря-2 января</t>
  </si>
  <si>
    <t xml:space="preserve">изменение за январь 2022 </t>
  </si>
  <si>
    <t>итого с начала 2022 года</t>
  </si>
  <si>
    <t xml:space="preserve">за 2022 год </t>
  </si>
  <si>
    <t>итого за 2021 год</t>
  </si>
  <si>
    <t>2022 год</t>
  </si>
  <si>
    <t>декабрь
2021</t>
  </si>
  <si>
    <t>январь 
2022</t>
  </si>
  <si>
    <t>29-31 января</t>
  </si>
  <si>
    <t>с начала 2022 года  на отч. дату</t>
  </si>
  <si>
    <t>за 2022 год на 1 число отч месяца</t>
  </si>
  <si>
    <t>2,6149</t>
  </si>
  <si>
    <t>изменение за февраль 2022</t>
  </si>
  <si>
    <t>01.02.2022</t>
  </si>
  <si>
    <t>годовой темп прироста</t>
  </si>
  <si>
    <t>Жилье</t>
  </si>
  <si>
    <t>Потребительское кредитование</t>
  </si>
  <si>
    <t>Кредитные карты и овердрафты</t>
  </si>
  <si>
    <t>Автокредитование</t>
  </si>
  <si>
    <t>Максимальные процентные ставки по кредитным продуктам банков</t>
  </si>
  <si>
    <r>
      <rPr>
        <b/>
        <sz val="14"/>
        <color theme="1"/>
        <rFont val="Times New Roman"/>
        <family val="1"/>
        <charset val="204"/>
      </rPr>
      <t>ЗАО Банк ВТБ (Беларусь)</t>
    </r>
    <r>
      <rPr>
        <sz val="14"/>
        <color theme="1"/>
        <rFont val="Times New Roman"/>
        <family val="1"/>
        <charset val="204"/>
      </rPr>
      <t xml:space="preserve"> - по кредиту "Автокредит без залога"</t>
    </r>
  </si>
  <si>
    <r>
      <rPr>
        <b/>
        <sz val="14"/>
        <color theme="1"/>
        <rFont val="Times New Roman"/>
        <family val="1"/>
        <charset val="204"/>
      </rPr>
      <t xml:space="preserve">ЗАО "БТА Банк" </t>
    </r>
    <r>
      <rPr>
        <sz val="14"/>
        <color theme="1"/>
        <rFont val="Times New Roman"/>
        <family val="1"/>
        <charset val="204"/>
      </rPr>
      <t xml:space="preserve">- Кредит "Вторичная недвижимость" </t>
    </r>
  </si>
  <si>
    <t>январь
2022</t>
  </si>
  <si>
    <t xml:space="preserve">итого за 2022 год </t>
  </si>
  <si>
    <t>все потребительские</t>
  </si>
  <si>
    <t>с января 2022 только потребительские</t>
  </si>
  <si>
    <r>
      <rPr>
        <b/>
        <sz val="14"/>
        <color theme="1"/>
        <rFont val="Times New Roman"/>
        <family val="1"/>
        <charset val="204"/>
      </rPr>
      <t>ОАО "Паритетбанк"</t>
    </r>
    <r>
      <rPr>
        <sz val="14"/>
        <color theme="1"/>
        <rFont val="Times New Roman"/>
        <family val="1"/>
        <charset val="204"/>
      </rPr>
      <t xml:space="preserve"> - кредит "Лоукост"</t>
    </r>
  </si>
  <si>
    <r>
      <t xml:space="preserve">
</t>
    </r>
    <r>
      <rPr>
        <b/>
        <sz val="14"/>
        <color theme="1"/>
        <rFont val="Times New Roman"/>
        <family val="1"/>
        <charset val="204"/>
      </rPr>
      <t xml:space="preserve">ЗАО "БТА Банк" </t>
    </r>
    <r>
      <rPr>
        <sz val="14"/>
        <color theme="1"/>
        <rFont val="Times New Roman"/>
        <family val="1"/>
        <charset val="204"/>
      </rPr>
      <t xml:space="preserve">- по кредитным картам "Карта твоих возможностей" и "Автогрейс" 
</t>
    </r>
  </si>
  <si>
    <r>
      <t xml:space="preserve">                                                                      </t>
    </r>
    <r>
      <rPr>
        <b/>
        <u/>
        <sz val="24"/>
        <rFont val="Times New Roman"/>
        <family val="1"/>
        <charset val="204"/>
      </rPr>
      <t xml:space="preserve">За период 17.02- 24.02.2022:
</t>
    </r>
    <r>
      <rPr>
        <sz val="24"/>
        <rFont val="Times New Roman"/>
        <family val="1"/>
        <charset val="204"/>
      </rPr>
      <t xml:space="preserve">
</t>
    </r>
    <r>
      <rPr>
        <b/>
        <sz val="24"/>
        <rFont val="Times New Roman"/>
        <family val="1"/>
        <charset val="204"/>
      </rPr>
      <t xml:space="preserve">С 24.02.2022 приостановили заключение новых кредитных договоров с физическими лицами:
ОАО "АСБ Беларусбанк"  </t>
    </r>
    <r>
      <rPr>
        <sz val="24"/>
        <rFont val="Times New Roman"/>
        <family val="1"/>
        <charset val="204"/>
      </rPr>
      <t xml:space="preserve">(за исключением кредитов на недвижимость);
</t>
    </r>
    <r>
      <rPr>
        <b/>
        <sz val="24"/>
        <rFont val="Times New Roman"/>
        <family val="1"/>
        <charset val="204"/>
      </rPr>
      <t xml:space="preserve">ОАО "Банк БелВЭБ" </t>
    </r>
    <r>
      <rPr>
        <sz val="24"/>
        <rFont val="Times New Roman"/>
        <family val="1"/>
        <charset val="204"/>
      </rPr>
      <t>(кредитование осуществляется только для покупки товаров в магазинах-партнерах);</t>
    </r>
    <r>
      <rPr>
        <b/>
        <sz val="24"/>
        <rFont val="Times New Roman"/>
        <family val="1"/>
        <charset val="204"/>
      </rPr>
      <t xml:space="preserve">
ОАО "Сбер Банк";
"Приорбанк" ОАО </t>
    </r>
    <r>
      <rPr>
        <sz val="24"/>
        <rFont val="Times New Roman"/>
        <family val="1"/>
        <charset val="204"/>
      </rPr>
      <t>(за исключением кредитования в рамках Указа №240 и по электронному кредиту (онлайн));</t>
    </r>
    <r>
      <rPr>
        <b/>
        <sz val="24"/>
        <rFont val="Times New Roman"/>
        <family val="1"/>
        <charset val="204"/>
      </rPr>
      <t xml:space="preserve"> </t>
    </r>
    <r>
      <rPr>
        <sz val="24"/>
        <rFont val="Times New Roman"/>
        <family val="1"/>
        <charset val="204"/>
      </rPr>
      <t xml:space="preserve">
</t>
    </r>
    <r>
      <rPr>
        <b/>
        <sz val="24"/>
        <rFont val="Times New Roman"/>
        <family val="1"/>
        <charset val="204"/>
      </rPr>
      <t xml:space="preserve">ОАО "Банк Дабрабыт" </t>
    </r>
    <r>
      <rPr>
        <sz val="24"/>
        <rFont val="Times New Roman"/>
        <family val="1"/>
        <charset val="204"/>
      </rPr>
      <t>(за исключением кредитов на товары "Легкий", "На покупки")</t>
    </r>
    <r>
      <rPr>
        <b/>
        <sz val="24"/>
        <rFont val="Times New Roman"/>
        <family val="1"/>
        <charset val="204"/>
      </rPr>
      <t xml:space="preserve">. </t>
    </r>
  </si>
  <si>
    <t>февраль
2022</t>
  </si>
  <si>
    <t xml:space="preserve">26-28 февраля </t>
  </si>
  <si>
    <t>01.03.2022</t>
  </si>
  <si>
    <t>2,7597</t>
  </si>
  <si>
    <t>изменение за март 2022</t>
  </si>
  <si>
    <t>по состоянию на 23.02.2022</t>
  </si>
  <si>
    <t>2,587</t>
  </si>
  <si>
    <t>For 23022022</t>
  </si>
  <si>
    <t>c 23/02/2022</t>
  </si>
  <si>
    <t>март
2022</t>
  </si>
  <si>
    <t>изменение за 2021 год  (янв-декабрь)</t>
  </si>
  <si>
    <t>01.04.2022</t>
  </si>
  <si>
    <t>2,9732</t>
  </si>
  <si>
    <t xml:space="preserve">               прочие ОКВ</t>
  </si>
  <si>
    <t>изменение за апрель 2022</t>
  </si>
  <si>
    <t>изменение за май 2022</t>
  </si>
  <si>
    <t>Для общего графика</t>
  </si>
  <si>
    <t>01.01.2018</t>
  </si>
  <si>
    <t>01.02.2018</t>
  </si>
  <si>
    <t>01.03.2018</t>
  </si>
  <si>
    <t>01.04.2018</t>
  </si>
  <si>
    <t>01.05.2018</t>
  </si>
  <si>
    <t>01.06.2018</t>
  </si>
  <si>
    <t>01.07.2018</t>
  </si>
  <si>
    <t>01.08.2018</t>
  </si>
  <si>
    <t>01.09.2018</t>
  </si>
  <si>
    <t>01.10.2018</t>
  </si>
  <si>
    <t>01.11.2018</t>
  </si>
  <si>
    <t>01.12.2018</t>
  </si>
  <si>
    <t xml:space="preserve"> - в рублях</t>
  </si>
  <si>
    <t>Дата</t>
  </si>
  <si>
    <t>01.05.2022</t>
  </si>
  <si>
    <t>Годовой прирост</t>
  </si>
  <si>
    <t xml:space="preserve"> относительный прирост,%</t>
  </si>
  <si>
    <t>Остатки</t>
  </si>
  <si>
    <t>Помесячный прирост</t>
  </si>
  <si>
    <t>2,6534</t>
  </si>
  <si>
    <t>04.05.2022
(01.05.2022)</t>
  </si>
  <si>
    <t xml:space="preserve"> апрель
2022</t>
  </si>
  <si>
    <t xml:space="preserve">05.05.2022
</t>
  </si>
  <si>
    <t xml:space="preserve">06.05.2022
</t>
  </si>
  <si>
    <t xml:space="preserve">11.05.2022
</t>
  </si>
  <si>
    <t xml:space="preserve">12.05.2022
</t>
  </si>
  <si>
    <t xml:space="preserve">13.05.2022
</t>
  </si>
  <si>
    <t xml:space="preserve">14.05.2022
</t>
  </si>
  <si>
    <t>ОБНОВИТЬ СОРТИРОВКУ ПО БАНКАМ  НА ОТЧЕТНУЮ ДАТУ- СТРОКИ  62-86</t>
  </si>
  <si>
    <t xml:space="preserve">16.05.2022
</t>
  </si>
  <si>
    <t xml:space="preserve">17.05.2022
</t>
  </si>
  <si>
    <t xml:space="preserve">18.05.2022
</t>
  </si>
  <si>
    <t xml:space="preserve">19.05.2022
</t>
  </si>
  <si>
    <t xml:space="preserve">20.05.2022
</t>
  </si>
  <si>
    <t>Банк</t>
  </si>
  <si>
    <t>апрель
2022</t>
  </si>
  <si>
    <t>Экв.млн.долларов США (нач мес)</t>
  </si>
  <si>
    <t>#'Статистика ЮЛ'!AL186</t>
  </si>
  <si>
    <t>#'Статистика ЮЛ'!AM186</t>
  </si>
  <si>
    <t>#'Статистика ЮЛ'!AN186</t>
  </si>
  <si>
    <t>#'Статистика ЮЛ'!AO186</t>
  </si>
  <si>
    <t>#'Статистика ЮЛ'!AP186</t>
  </si>
  <si>
    <t>#'Статистика ЮЛ'!AQ186</t>
  </si>
  <si>
    <t>#'Статистика ЮЛ'!AR186</t>
  </si>
  <si>
    <t>#'Статистика ЮЛ'!AS186</t>
  </si>
  <si>
    <t>#'Статистика ЮЛ'!AT186</t>
  </si>
  <si>
    <t>#'Статистика ЮЛ'!AU186</t>
  </si>
  <si>
    <t>#'Статистика ЮЛ'!AV186</t>
  </si>
  <si>
    <t>#'Статистика ЮЛ'!AW186</t>
  </si>
  <si>
    <t>#'Статистика ЮЛ'!AX186</t>
  </si>
  <si>
    <t>#'Статистика ЮЛ'!AY186</t>
  </si>
  <si>
    <t>#'Статистика ЮЛ'!AZ186</t>
  </si>
  <si>
    <t>#'Статистика ЮЛ'!BA186</t>
  </si>
  <si>
    <t>#'Статистика ЮЛ'!BB186</t>
  </si>
  <si>
    <t>без учёта курсовой переоценки</t>
  </si>
  <si>
    <t xml:space="preserve">23.05.2022
</t>
  </si>
  <si>
    <t xml:space="preserve">24.05.2022
</t>
  </si>
  <si>
    <t>Прирост (без переоценки)</t>
  </si>
  <si>
    <t xml:space="preserve">25.05.2022
</t>
  </si>
  <si>
    <t xml:space="preserve">26.05.2022
</t>
  </si>
  <si>
    <t xml:space="preserve">27.05.2022
</t>
  </si>
  <si>
    <t xml:space="preserve">30.05.2022
</t>
  </si>
  <si>
    <t xml:space="preserve">доля оверов в потреб  кредитах </t>
  </si>
  <si>
    <t>февраль 
2022</t>
  </si>
  <si>
    <t>март 
2022</t>
  </si>
  <si>
    <t>апрель 
2022</t>
  </si>
  <si>
    <t xml:space="preserve">31.05.2022
</t>
  </si>
  <si>
    <t>31 мая</t>
  </si>
  <si>
    <t>изменение за июнь 2022</t>
  </si>
  <si>
    <t>январь
2021</t>
  </si>
  <si>
    <t>февраль
2021</t>
  </si>
  <si>
    <t xml:space="preserve"> март
2021</t>
  </si>
  <si>
    <t>апрель
2021</t>
  </si>
  <si>
    <t xml:space="preserve"> сентябрь
2021</t>
  </si>
  <si>
    <t xml:space="preserve"> октябрь
2021</t>
  </si>
  <si>
    <t xml:space="preserve"> ноябрь
2021</t>
  </si>
  <si>
    <t>2,5884</t>
  </si>
  <si>
    <t xml:space="preserve">01.06.2022
</t>
  </si>
  <si>
    <t>май
2022</t>
  </si>
  <si>
    <t xml:space="preserve">02.06.2022
</t>
  </si>
  <si>
    <t>01.06.2022</t>
  </si>
  <si>
    <t xml:space="preserve">03.06.2022
</t>
  </si>
  <si>
    <t xml:space="preserve">06.06.2022
</t>
  </si>
  <si>
    <t xml:space="preserve">07.06.2022
</t>
  </si>
  <si>
    <t xml:space="preserve">08.06.2022
</t>
  </si>
  <si>
    <t xml:space="preserve">09.06.2022
</t>
  </si>
  <si>
    <t xml:space="preserve">10.06.2022
</t>
  </si>
  <si>
    <t xml:space="preserve">13.06.2022
</t>
  </si>
  <si>
    <t xml:space="preserve">14.06.2022
</t>
  </si>
  <si>
    <t xml:space="preserve">15.06.2022
</t>
  </si>
  <si>
    <t xml:space="preserve">16.06.2022
</t>
  </si>
  <si>
    <t xml:space="preserve">17.06.2022
</t>
  </si>
  <si>
    <t xml:space="preserve">Прирост с начала года </t>
  </si>
  <si>
    <t>Для размещения  на вкладке Кредиты ФЛ</t>
  </si>
  <si>
    <t xml:space="preserve">20.06.2022
</t>
  </si>
  <si>
    <t xml:space="preserve">21.06.2022
</t>
  </si>
  <si>
    <t xml:space="preserve">22.06.2022
</t>
  </si>
  <si>
    <t xml:space="preserve">23.06.2022
</t>
  </si>
  <si>
    <t xml:space="preserve">24.06.2022
</t>
  </si>
  <si>
    <t xml:space="preserve">27.06.2022
</t>
  </si>
  <si>
    <t xml:space="preserve">28.06.2022
</t>
  </si>
  <si>
    <t xml:space="preserve">29.06.2022
</t>
  </si>
  <si>
    <t xml:space="preserve">30.06.2022
</t>
  </si>
  <si>
    <t xml:space="preserve">01.07.2022
</t>
  </si>
  <si>
    <t xml:space="preserve">04.07.2022
</t>
  </si>
  <si>
    <t xml:space="preserve">05.07.2022
</t>
  </si>
  <si>
    <t xml:space="preserve">06.07.2022
</t>
  </si>
  <si>
    <t xml:space="preserve">07.07.2022
</t>
  </si>
  <si>
    <t xml:space="preserve">08.07.2022
</t>
  </si>
  <si>
    <t>2,5235</t>
  </si>
  <si>
    <t>изменение за июль 2022</t>
  </si>
  <si>
    <t xml:space="preserve">11.07.2022
</t>
  </si>
  <si>
    <t xml:space="preserve">12.07.2022
</t>
  </si>
  <si>
    <t xml:space="preserve">13.07.2022
</t>
  </si>
  <si>
    <t xml:space="preserve">14.07.2022
</t>
  </si>
  <si>
    <t>июнь
2022</t>
  </si>
  <si>
    <t>01.07.2022</t>
  </si>
  <si>
    <t xml:space="preserve">15.07.2022
</t>
  </si>
  <si>
    <t>по состоянию на 15.07.2022</t>
  </si>
  <si>
    <t>ОАО ”НКФО ”Белинкасгрупп“</t>
  </si>
  <si>
    <t>ОАО ”Небанковская кредитно-финансовая организация ”ЕРИП“</t>
  </si>
  <si>
    <t xml:space="preserve">ЗАО "НКФО "ИНКАСС.ЭКСПЕРТ" </t>
  </si>
  <si>
    <t>Краткосрочные кредиты ЮЛ</t>
  </si>
  <si>
    <t xml:space="preserve">Долгосрочные кредиты ФЛ </t>
  </si>
  <si>
    <t xml:space="preserve">18.07.2022
</t>
  </si>
  <si>
    <t xml:space="preserve">19.07.2022
</t>
  </si>
  <si>
    <t xml:space="preserve">20.07.2022
</t>
  </si>
  <si>
    <t xml:space="preserve">21.07.2022
</t>
  </si>
  <si>
    <t xml:space="preserve">22.07.2022
</t>
  </si>
  <si>
    <t xml:space="preserve">25.07.2022
</t>
  </si>
  <si>
    <t xml:space="preserve">26.07.2022
</t>
  </si>
  <si>
    <t xml:space="preserve">27.07.2022
</t>
  </si>
  <si>
    <t xml:space="preserve">28.07.2022
</t>
  </si>
  <si>
    <t xml:space="preserve">29.07.2022
</t>
  </si>
  <si>
    <t>2,6170</t>
  </si>
  <si>
    <t xml:space="preserve">01.08.2022
</t>
  </si>
  <si>
    <t>июль
2022</t>
  </si>
  <si>
    <t>изменение за август 2022</t>
  </si>
  <si>
    <t xml:space="preserve">02.08.2022
</t>
  </si>
  <si>
    <t xml:space="preserve">03.08.2022
</t>
  </si>
  <si>
    <t>01.08.2022</t>
  </si>
  <si>
    <t xml:space="preserve">04.08.2022
</t>
  </si>
  <si>
    <t xml:space="preserve">05.08.2022
</t>
  </si>
  <si>
    <t xml:space="preserve">08.08.2022
</t>
  </si>
  <si>
    <t xml:space="preserve">09.08.2022
</t>
  </si>
  <si>
    <t xml:space="preserve">10.08.2022
</t>
  </si>
  <si>
    <t xml:space="preserve">11.08.2022
</t>
  </si>
  <si>
    <t xml:space="preserve">12.08.2022
</t>
  </si>
  <si>
    <t xml:space="preserve">15.08.2022
</t>
  </si>
  <si>
    <t xml:space="preserve">16.08.2022
</t>
  </si>
  <si>
    <t xml:space="preserve">17.08.2022
</t>
  </si>
  <si>
    <t xml:space="preserve">18.08.2022
</t>
  </si>
  <si>
    <t xml:space="preserve">19.08.2022
</t>
  </si>
  <si>
    <t xml:space="preserve">22.08.2022
</t>
  </si>
  <si>
    <t xml:space="preserve">23.08.2022
</t>
  </si>
  <si>
    <t xml:space="preserve">24.08.2022
</t>
  </si>
  <si>
    <t xml:space="preserve">25.08.2022
</t>
  </si>
  <si>
    <t xml:space="preserve">26.08.2022
</t>
  </si>
  <si>
    <t xml:space="preserve">29.08.2022
</t>
  </si>
  <si>
    <t xml:space="preserve">30.08.2022
</t>
  </si>
  <si>
    <t xml:space="preserve">31.08.2022
</t>
  </si>
  <si>
    <t xml:space="preserve">31 августа </t>
  </si>
  <si>
    <t xml:space="preserve"> август
2022</t>
  </si>
  <si>
    <t xml:space="preserve">01.09.2022
</t>
  </si>
  <si>
    <t>01.09.2022</t>
  </si>
  <si>
    <t>2,5567</t>
  </si>
  <si>
    <t>Курс доллара - 2,5567 бел. руб.</t>
  </si>
  <si>
    <t xml:space="preserve">02.09.2022
</t>
  </si>
  <si>
    <t>изменение за сентябрь 2022</t>
  </si>
  <si>
    <t xml:space="preserve">05.09.2022
</t>
  </si>
  <si>
    <t xml:space="preserve">06.09.2022
</t>
  </si>
  <si>
    <t xml:space="preserve">07.09.2022
</t>
  </si>
  <si>
    <t xml:space="preserve">08.09.2022
</t>
  </si>
  <si>
    <t xml:space="preserve">09.09.2022
</t>
  </si>
  <si>
    <t xml:space="preserve">12.09.2022
</t>
  </si>
  <si>
    <t xml:space="preserve">13.09.2022
</t>
  </si>
  <si>
    <t>август
2022</t>
  </si>
  <si>
    <t xml:space="preserve">14.09.2022
</t>
  </si>
  <si>
    <t xml:space="preserve">15.09.2022
</t>
  </si>
  <si>
    <t xml:space="preserve">16.09.2022
</t>
  </si>
  <si>
    <t xml:space="preserve">19.09.2022
</t>
  </si>
  <si>
    <t xml:space="preserve">20.09.2022
</t>
  </si>
  <si>
    <t>`</t>
  </si>
  <si>
    <t xml:space="preserve">21.09.2022
</t>
  </si>
  <si>
    <t xml:space="preserve">22.09.2022
</t>
  </si>
  <si>
    <t xml:space="preserve">23.09.2022
</t>
  </si>
  <si>
    <t xml:space="preserve">26.09.2022
</t>
  </si>
  <si>
    <t xml:space="preserve">27.09.2022
</t>
  </si>
  <si>
    <t xml:space="preserve">28.09.2022
</t>
  </si>
  <si>
    <t xml:space="preserve">29.09.2022
</t>
  </si>
  <si>
    <t xml:space="preserve">30.09.2022
</t>
  </si>
  <si>
    <t>2,4803</t>
  </si>
  <si>
    <t xml:space="preserve"> по  состоянию на 01.10.2022</t>
  </si>
  <si>
    <t xml:space="preserve">30 сентября </t>
  </si>
  <si>
    <t xml:space="preserve">01.10.2022
</t>
  </si>
  <si>
    <t>сентябрь
2022</t>
  </si>
  <si>
    <t xml:space="preserve">октябрь </t>
  </si>
  <si>
    <t>изменение за октябрь  2022</t>
  </si>
  <si>
    <t xml:space="preserve">04.10.2022
</t>
  </si>
  <si>
    <t>01.10.2022</t>
  </si>
  <si>
    <t xml:space="preserve">Средние процентные  ставки по новым кредитам на потребительские нужды </t>
  </si>
  <si>
    <t xml:space="preserve">05.10.2022
</t>
  </si>
  <si>
    <t xml:space="preserve">06.10.2022
</t>
  </si>
  <si>
    <t xml:space="preserve">07.10.2022
</t>
  </si>
  <si>
    <t xml:space="preserve">10.10.2022
</t>
  </si>
  <si>
    <t xml:space="preserve">11.10.2022
</t>
  </si>
  <si>
    <t xml:space="preserve">12.10.2022
</t>
  </si>
  <si>
    <t xml:space="preserve">13.10.2022
</t>
  </si>
  <si>
    <t xml:space="preserve">14.10.2022
</t>
  </si>
  <si>
    <t xml:space="preserve">17.10.2022
</t>
  </si>
  <si>
    <t xml:space="preserve">18.10.2022
</t>
  </si>
  <si>
    <t xml:space="preserve">19.10.2022
</t>
  </si>
  <si>
    <t>1 число отч месяца к началу года</t>
  </si>
  <si>
    <t xml:space="preserve">20.10.2022
</t>
  </si>
  <si>
    <t xml:space="preserve">21.10.2022
</t>
  </si>
  <si>
    <t xml:space="preserve">24.10.2022
</t>
  </si>
  <si>
    <t xml:space="preserve">25.10.2022
</t>
  </si>
  <si>
    <t xml:space="preserve">26.10.2022
</t>
  </si>
  <si>
    <t xml:space="preserve">27.10.2022
</t>
  </si>
  <si>
    <t xml:space="preserve">28.10.2022
</t>
  </si>
  <si>
    <t xml:space="preserve">31.10.2022
</t>
  </si>
  <si>
    <t xml:space="preserve">29-31 октября </t>
  </si>
  <si>
    <t xml:space="preserve">01.11.2022
</t>
  </si>
  <si>
    <t>изменение за ноябрь 2022</t>
  </si>
  <si>
    <t>изменение за октябрь 2022</t>
  </si>
  <si>
    <t>октябрь
2022</t>
  </si>
  <si>
    <t xml:space="preserve">02.11.2022
</t>
  </si>
  <si>
    <t xml:space="preserve">03.11.2022
</t>
  </si>
  <si>
    <t xml:space="preserve">04.11.2022
</t>
  </si>
  <si>
    <t>по состоянию на 01.11.2022</t>
  </si>
  <si>
    <t>2,4732</t>
  </si>
  <si>
    <t>01.11.2022</t>
  </si>
  <si>
    <t xml:space="preserve">08.11.2022
</t>
  </si>
  <si>
    <t>1-10 ноября 2022</t>
  </si>
  <si>
    <t xml:space="preserve">09.11.2022
</t>
  </si>
  <si>
    <t xml:space="preserve">10.11.2022
</t>
  </si>
  <si>
    <t xml:space="preserve">11.11.2022
</t>
  </si>
  <si>
    <t xml:space="preserve">14.11.2022
</t>
  </si>
  <si>
    <t xml:space="preserve">15.11.2022
</t>
  </si>
  <si>
    <t xml:space="preserve">16.11.2022
</t>
  </si>
  <si>
    <t xml:space="preserve">17.11.2022
</t>
  </si>
  <si>
    <t xml:space="preserve">18.11.2022
</t>
  </si>
  <si>
    <t xml:space="preserve">21.11.2022
</t>
  </si>
  <si>
    <t xml:space="preserve">22.11.2022
</t>
  </si>
  <si>
    <t xml:space="preserve">23.11.2022
</t>
  </si>
  <si>
    <t xml:space="preserve">24.11.2022
</t>
  </si>
  <si>
    <t xml:space="preserve">25.11.2022
</t>
  </si>
  <si>
    <t xml:space="preserve">28.11.2022
</t>
  </si>
  <si>
    <t xml:space="preserve">29.11.2022
</t>
  </si>
  <si>
    <t xml:space="preserve">30.11.2022
</t>
  </si>
  <si>
    <t xml:space="preserve">01.12.2022
</t>
  </si>
  <si>
    <t>ноябрь
2022</t>
  </si>
  <si>
    <t>01.12.2022</t>
  </si>
  <si>
    <t>2,4349</t>
  </si>
  <si>
    <t>изменение за декабрь 2022</t>
  </si>
  <si>
    <t xml:space="preserve">05.12.2022
</t>
  </si>
  <si>
    <t>3-5 декабря</t>
  </si>
  <si>
    <t xml:space="preserve">02.12.2022
</t>
  </si>
  <si>
    <t xml:space="preserve">06.12.2022
</t>
  </si>
  <si>
    <t>6 декабря</t>
  </si>
  <si>
    <t xml:space="preserve">07.12.2022
</t>
  </si>
  <si>
    <t xml:space="preserve">08.12.2022
</t>
  </si>
  <si>
    <t xml:space="preserve">09.12.2022
</t>
  </si>
  <si>
    <t xml:space="preserve">12.12.2022
</t>
  </si>
  <si>
    <t>10-12 декабря</t>
  </si>
  <si>
    <t xml:space="preserve">13.12.2022
</t>
  </si>
  <si>
    <t>13 декабря</t>
  </si>
  <si>
    <t xml:space="preserve">14.12.2022
</t>
  </si>
  <si>
    <t xml:space="preserve">15.12.2022
</t>
  </si>
  <si>
    <t xml:space="preserve">16.12.2022
</t>
  </si>
  <si>
    <t xml:space="preserve">19.12.2022
</t>
  </si>
  <si>
    <t>19 декабря</t>
  </si>
  <si>
    <t xml:space="preserve">20.12.2022
</t>
  </si>
  <si>
    <t xml:space="preserve">21.12.2022
</t>
  </si>
  <si>
    <t>ё</t>
  </si>
  <si>
    <t xml:space="preserve">22.12.2022
</t>
  </si>
  <si>
    <t xml:space="preserve">23.12.2022
</t>
  </si>
  <si>
    <t>23 декабря</t>
  </si>
  <si>
    <t xml:space="preserve">26.12.2022
</t>
  </si>
  <si>
    <t>24-26 декабря</t>
  </si>
  <si>
    <t xml:space="preserve">27.12.2022
</t>
  </si>
  <si>
    <t xml:space="preserve">28.12.2022
</t>
  </si>
  <si>
    <t xml:space="preserve">29.12.2022
</t>
  </si>
  <si>
    <t xml:space="preserve">30.12.2022
</t>
  </si>
  <si>
    <t>декабрь
2022</t>
  </si>
  <si>
    <t xml:space="preserve">01.01.2023
 (03.01.2023)
</t>
  </si>
  <si>
    <t xml:space="preserve">2022 год </t>
  </si>
  <si>
    <t xml:space="preserve">2023 год </t>
  </si>
  <si>
    <t xml:space="preserve">изменение за январь 2023 </t>
  </si>
  <si>
    <t>изменение за февраль 2023</t>
  </si>
  <si>
    <t>изменение за март 2023</t>
  </si>
  <si>
    <t>изменение за апрель 2023</t>
  </si>
  <si>
    <t>изменение за январь 2023</t>
  </si>
  <si>
    <t>2023 ГОД</t>
  </si>
  <si>
    <t>2023 год</t>
  </si>
  <si>
    <t>31 декабря-3 января</t>
  </si>
  <si>
    <t xml:space="preserve"> на финансирование недвижимости, %</t>
  </si>
  <si>
    <t xml:space="preserve"> на потребительские нужды, %</t>
  </si>
  <si>
    <t xml:space="preserve">04.01.2023
</t>
  </si>
  <si>
    <t xml:space="preserve">05.01.2023
</t>
  </si>
  <si>
    <t>2,7364</t>
  </si>
  <si>
    <t>Курс = 2,7364 бел. руб.</t>
  </si>
  <si>
    <t xml:space="preserve">06.01.2023
</t>
  </si>
  <si>
    <t xml:space="preserve">09.01.2023
</t>
  </si>
  <si>
    <t>6-8 января</t>
  </si>
  <si>
    <t>9 января</t>
  </si>
  <si>
    <t xml:space="preserve">10.01.2023
</t>
  </si>
  <si>
    <t xml:space="preserve">11.01.2023
</t>
  </si>
  <si>
    <t xml:space="preserve">12.01.2023
</t>
  </si>
  <si>
    <t>10 января</t>
  </si>
  <si>
    <t>11 января</t>
  </si>
  <si>
    <t>12 января</t>
  </si>
  <si>
    <t xml:space="preserve">13.01.2023
</t>
  </si>
  <si>
    <t>13 января</t>
  </si>
  <si>
    <t xml:space="preserve">16.01.2023
</t>
  </si>
  <si>
    <t>14-16 января</t>
  </si>
  <si>
    <t xml:space="preserve">17.01.2023
</t>
  </si>
  <si>
    <t>17 января</t>
  </si>
  <si>
    <t xml:space="preserve">18.01.2023
</t>
  </si>
  <si>
    <t>18 января</t>
  </si>
  <si>
    <t xml:space="preserve">19.01.2023
</t>
  </si>
  <si>
    <t>19 января</t>
  </si>
  <si>
    <t xml:space="preserve">20.01.2023
</t>
  </si>
  <si>
    <t>20 января</t>
  </si>
  <si>
    <t xml:space="preserve">23.01.2023
</t>
  </si>
  <si>
    <t>21-23 января</t>
  </si>
  <si>
    <t xml:space="preserve">24.01.2023
</t>
  </si>
  <si>
    <t>24 января</t>
  </si>
  <si>
    <t xml:space="preserve">25.01.2023
</t>
  </si>
  <si>
    <t>25 января</t>
  </si>
  <si>
    <t xml:space="preserve">26.01.2023
</t>
  </si>
  <si>
    <t>26 января</t>
  </si>
  <si>
    <t xml:space="preserve">27.01.2023
</t>
  </si>
  <si>
    <t>27 января</t>
  </si>
  <si>
    <t xml:space="preserve">2020 год жилье </t>
  </si>
  <si>
    <t>2021 год жилье</t>
  </si>
  <si>
    <t>Потребительские</t>
  </si>
  <si>
    <t xml:space="preserve">30.01.2023
</t>
  </si>
  <si>
    <t>28-30 января</t>
  </si>
  <si>
    <t xml:space="preserve">31.01.2023
</t>
  </si>
  <si>
    <t>31 января</t>
  </si>
  <si>
    <t xml:space="preserve">01.02.2023
</t>
  </si>
  <si>
    <t xml:space="preserve">1 февраля </t>
  </si>
  <si>
    <t xml:space="preserve"> январь 
2023 </t>
  </si>
  <si>
    <t xml:space="preserve">02.02.2023
</t>
  </si>
  <si>
    <t xml:space="preserve">2 февраля </t>
  </si>
  <si>
    <t xml:space="preserve">03.02.2023
</t>
  </si>
  <si>
    <t>2,6468</t>
  </si>
  <si>
    <t xml:space="preserve">3 февраля </t>
  </si>
  <si>
    <t xml:space="preserve">06.02.2023
</t>
  </si>
  <si>
    <t xml:space="preserve">07.02.2023
</t>
  </si>
  <si>
    <t xml:space="preserve">4-6 февраля </t>
  </si>
  <si>
    <t xml:space="preserve">7 февраля </t>
  </si>
  <si>
    <t xml:space="preserve">08.02.2023
</t>
  </si>
  <si>
    <t xml:space="preserve">8 февраля </t>
  </si>
  <si>
    <t xml:space="preserve">09.02.2023
</t>
  </si>
  <si>
    <t xml:space="preserve">9 февраля </t>
  </si>
  <si>
    <t>С начала февраля</t>
  </si>
  <si>
    <t xml:space="preserve">10.02.2023
</t>
  </si>
  <si>
    <t xml:space="preserve">10 февраля </t>
  </si>
  <si>
    <t xml:space="preserve">13.02.2023
</t>
  </si>
  <si>
    <t>январь
2023</t>
  </si>
  <si>
    <t xml:space="preserve">итого за 2023 год </t>
  </si>
  <si>
    <t xml:space="preserve">11-13 февраля </t>
  </si>
  <si>
    <t xml:space="preserve">14.02.2023
</t>
  </si>
  <si>
    <t xml:space="preserve">14 февраля </t>
  </si>
  <si>
    <t xml:space="preserve">15.02.2023
</t>
  </si>
  <si>
    <t xml:space="preserve">15 февраля </t>
  </si>
  <si>
    <t xml:space="preserve">16.02.2023
</t>
  </si>
  <si>
    <t xml:space="preserve">16 февраля </t>
  </si>
  <si>
    <t xml:space="preserve">17.02.2023
</t>
  </si>
  <si>
    <r>
      <rPr>
        <b/>
        <sz val="15"/>
        <color theme="1"/>
        <rFont val="Times New Roman"/>
        <family val="1"/>
        <charset val="204"/>
      </rPr>
      <t xml:space="preserve">     В январе 2023 г. объем предоставленных физическим лицам кредитов сложился в размере 796,9 млн. рублей и по сравнению с декабрем 2022 г. снизился на 207,6 млн. рублей. или на 20,7%. </t>
    </r>
    <r>
      <rPr>
        <sz val="15"/>
        <color theme="1"/>
        <rFont val="Times New Roman"/>
        <family val="1"/>
        <charset val="204"/>
      </rPr>
      <t>Снижение произошло как по всем направлениям потребительского кредитования на 107,2 млн. рублей, или на 13,4%, так и жилищного  - на 100,5 млн. рублей, или почти в 2 раза. Снижение объемов кредитования в январе характерно для начало года на фоне падения спроса на потребительские кредиты после новогодних праздников, а также на жилищные кредиты.</t>
    </r>
    <r>
      <rPr>
        <i/>
        <sz val="15"/>
        <color theme="1"/>
        <rFont val="Times New Roman"/>
        <family val="1"/>
        <charset val="204"/>
      </rPr>
      <t xml:space="preserve">
 </t>
    </r>
    <r>
      <rPr>
        <b/>
        <sz val="15"/>
        <color theme="1"/>
        <rFont val="Times New Roman"/>
        <family val="1"/>
        <charset val="204"/>
      </rPr>
      <t xml:space="preserve">
    </t>
    </r>
    <r>
      <rPr>
        <sz val="15"/>
        <color theme="1"/>
        <rFont val="Times New Roman"/>
        <family val="1"/>
        <charset val="204"/>
      </rPr>
      <t xml:space="preserve">
 </t>
    </r>
    <r>
      <rPr>
        <b/>
        <sz val="15"/>
        <color theme="1"/>
        <rFont val="Times New Roman"/>
        <family val="1"/>
        <charset val="204"/>
      </rPr>
      <t xml:space="preserve"> </t>
    </r>
    <r>
      <rPr>
        <i/>
        <sz val="15"/>
        <color theme="1"/>
        <rFont val="Times New Roman"/>
        <family val="1"/>
        <charset val="204"/>
      </rPr>
      <t xml:space="preserve">
</t>
    </r>
    <r>
      <rPr>
        <b/>
        <sz val="15"/>
        <color theme="1"/>
        <rFont val="Times New Roman"/>
        <family val="1"/>
        <charset val="204"/>
      </rPr>
      <t xml:space="preserve">
</t>
    </r>
    <r>
      <rPr>
        <sz val="15"/>
        <rFont val="Times New Roman"/>
        <family val="1"/>
        <charset val="204"/>
      </rPr>
      <t xml:space="preserve">
</t>
    </r>
  </si>
  <si>
    <t xml:space="preserve">17 февраля </t>
  </si>
  <si>
    <t xml:space="preserve">20.02.2023
</t>
  </si>
  <si>
    <t xml:space="preserve">18-20 февраля </t>
  </si>
  <si>
    <t xml:space="preserve">21.02.2023
</t>
  </si>
  <si>
    <t xml:space="preserve">21 февраля </t>
  </si>
  <si>
    <t xml:space="preserve">22.02.2023
</t>
  </si>
  <si>
    <t xml:space="preserve">22 февраля </t>
  </si>
  <si>
    <t xml:space="preserve">23.02.2023
</t>
  </si>
  <si>
    <t xml:space="preserve">23 февраля </t>
  </si>
  <si>
    <t xml:space="preserve">24.02.2023
</t>
  </si>
  <si>
    <t xml:space="preserve">24 февраля </t>
  </si>
  <si>
    <t xml:space="preserve">27.02.2023
</t>
  </si>
  <si>
    <t xml:space="preserve">25-27 февраля </t>
  </si>
  <si>
    <t xml:space="preserve">28.02.2023
</t>
  </si>
  <si>
    <t>февраль
2023</t>
  </si>
  <si>
    <t xml:space="preserve">28 февраля </t>
  </si>
  <si>
    <t xml:space="preserve">01.03.2023
</t>
  </si>
  <si>
    <t>1 марта</t>
  </si>
  <si>
    <t>1 марта
2023</t>
  </si>
  <si>
    <t>на 01.03.2023</t>
  </si>
  <si>
    <t xml:space="preserve">02.03.2023
</t>
  </si>
  <si>
    <t>Февраль 2023 г. характеризуется ростом корпоративного кредитного портфеля в национальной валюте (+339,6 млн. руб. или 1,49%), на фоне снижения задолженности по кредитам юридических лиц в иностранной валюте (-354,7 млн. долларов США или 4,3%).</t>
  </si>
  <si>
    <r>
      <rPr>
        <sz val="20"/>
        <rFont val="Times New Roman"/>
        <family val="1"/>
        <charset val="204"/>
      </rPr>
      <t xml:space="preserve">
      </t>
    </r>
    <r>
      <rPr>
        <b/>
        <sz val="20"/>
        <rFont val="Times New Roman"/>
        <family val="1"/>
        <charset val="204"/>
      </rPr>
      <t xml:space="preserve">Февраль </t>
    </r>
    <r>
      <rPr>
        <sz val="20"/>
        <rFont val="Times New Roman"/>
        <family val="1"/>
        <charset val="204"/>
      </rPr>
      <t xml:space="preserve">
     В феврале темпы розничного кредитования относительно предшествующего месяца увеличились по потребительским кредитам -  в  1,7 раза, по кредитам на финасирование недвижимости - в 3,4 раза.  При этом в абсолютном выражении прирост указанных кредитов сложился практическим одинаковым и составил порядка 52,0 млн. рублей по каждому направлению. 
    На фоне положительной динамики задолженности по кредитам годовой темп рост  потребительских кредитов пока ещё находится в отрицательной плоскости и составил -2,2%, по кредитам на финансирование недвижимости - составил 7,1%.  
        Доля просроченной задолженности в портфеле кредитов населения составила 0,23%, в том числе по портфелю потребительских кредитов - 0,73%, по портфелю жилищных кредитов  - 0,02%.
</t>
    </r>
    <r>
      <rPr>
        <sz val="17.5"/>
        <rFont val="Times New Roman"/>
        <family val="1"/>
        <charset val="204"/>
      </rPr>
      <t xml:space="preserve">
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</si>
</sst>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5">
    <numFmt numFmtId="43" formatCode="_-* #,##0.00\ _B_r_-;\-* #,##0.00\ _B_r_-;_-* &quot;-&quot;??\ _B_r_-;_-@_-"/>
    <numFmt numFmtId="164" formatCode="_-* #,##0.00_-;\-* #,##0.00_-;_-* &quot;-&quot;??_-;_-@_-"/>
    <numFmt numFmtId="165" formatCode="_(* #,##0.00_);_(* \(#,##0.00\);_(* &quot;-&quot;??_);_(@_)"/>
    <numFmt numFmtId="166" formatCode="_-* #,##0.00\ _₽_-;\-* #,##0.00\ _₽_-;_-* &quot;-&quot;??\ _₽_-;_-@_-"/>
    <numFmt numFmtId="167" formatCode="#,##0.00;\-#,##0.00;0.00"/>
    <numFmt numFmtId="168" formatCode="0.0%"/>
    <numFmt numFmtId="169" formatCode="_(* #,##0.0_);_(* \(#,##0.0\);_(* &quot;-&quot;??_);_(@_)"/>
    <numFmt numFmtId="170" formatCode="#,##0.0"/>
    <numFmt numFmtId="171" formatCode="_-* #,##0.0\ _₽_-;\-* #,##0.0\ _₽_-;_-* &quot;-&quot;?\ _₽_-;_-@_-"/>
    <numFmt numFmtId="172" formatCode="_-* #,##0.0\ _₽_-;\-* #,##0.0\ _₽_-;_-* &quot;-&quot;??\ _₽_-;_-@_-"/>
    <numFmt numFmtId="173" formatCode="0.0"/>
    <numFmt numFmtId="174" formatCode="#,##0.00_ ;\-#,##0.00\ "/>
    <numFmt numFmtId="175" formatCode="_-* #,##0.0_-;\-* #,##0.0_-;_-* &quot;-&quot;??_-;_-@_-"/>
    <numFmt numFmtId="176" formatCode="_-* #,##0.00\ _₽_-;\-* #,##0.00\ _₽_-;_-* &quot;-&quot;?\ _₽_-;_-@_-"/>
    <numFmt numFmtId="177" formatCode="0.000%"/>
    <numFmt numFmtId="178" formatCode="#,##0.0_ ;\-#,##0.0\ "/>
    <numFmt numFmtId="179" formatCode="#,##0.0;\-#,##0.0;0.0"/>
    <numFmt numFmtId="180" formatCode="0.0000%"/>
    <numFmt numFmtId="181" formatCode="0.000"/>
    <numFmt numFmtId="182" formatCode="#,##0.00;\-#\ ###\ ##0.00;0.00"/>
    <numFmt numFmtId="183" formatCode="#,##0.0;\-#,##0.0;0"/>
    <numFmt numFmtId="184" formatCode="_-* #,##0.0000_-;\-* #,##0.0000_-;_-* &quot;-&quot;??_-;_-@_-"/>
    <numFmt numFmtId="185" formatCode="0000"/>
    <numFmt numFmtId="186" formatCode="_-* #,##0_-;\-* #,##0_-;_-* &quot;-&quot;??_-;_-@_-"/>
    <numFmt numFmtId="187" formatCode="[$-419]mmmm\ yyyy;@"/>
    <numFmt numFmtId="188" formatCode="0.0000"/>
    <numFmt numFmtId="189" formatCode="0.000000"/>
    <numFmt numFmtId="190" formatCode="#,##0.000"/>
    <numFmt numFmtId="191" formatCode="_-* #,##0\ _₽_-;\-* #,##0\ _₽_-;_-* &quot;-&quot;??\ _₽_-;_-@_-"/>
    <numFmt numFmtId="192" formatCode="_-* #,##0.0000\ _₽_-;\-* #,##0.0000\ _₽_-;_-* &quot;-&quot;??\ _₽_-;_-@_-"/>
    <numFmt numFmtId="193" formatCode="_-[$$-409]* #,##0.00_ ;_-[$$-409]* \-#,##0.00\ ;_-[$$-409]* &quot;-&quot;??_ ;_-@_ "/>
    <numFmt numFmtId="194" formatCode="#,##0.000_ ;\-#,##0.000\ "/>
    <numFmt numFmtId="195" formatCode="_-* #,##0.0\ _B_r_-;\-* #,##0.0\ _B_r_-;_-* &quot;-&quot;?\ _B_r_-;_-@_-"/>
    <numFmt numFmtId="196" formatCode="0.00000"/>
    <numFmt numFmtId="197" formatCode="yyyy\-mm\-dd;@"/>
  </numFmts>
  <fonts count="209" x14ac:knownFonts="1">
    <font>
      <sz val="11"/>
      <color theme="1"/>
      <name val="Times New Roman"/>
      <family val="2"/>
      <charset val="204"/>
    </font>
    <font>
      <sz val="12"/>
      <color theme="1"/>
      <name val="Times New Roman"/>
      <family val="2"/>
      <charset val="204"/>
    </font>
    <font>
      <sz val="11"/>
      <color theme="1"/>
      <name val="Times New Roman"/>
      <family val="2"/>
      <charset val="204"/>
    </font>
    <font>
      <sz val="11"/>
      <name val="Times New Roman"/>
      <family val="1"/>
      <charset val="204"/>
    </font>
    <font>
      <sz val="10"/>
      <name val="Times New Roman"/>
      <family val="1"/>
      <charset val="204"/>
    </font>
    <font>
      <sz val="8"/>
      <color rgb="FF000000"/>
      <name val="Times New Roman"/>
      <family val="1"/>
      <charset val="204"/>
    </font>
    <font>
      <sz val="8"/>
      <color indexed="8"/>
      <name val="Times New Roman"/>
      <family val="1"/>
      <charset val="204"/>
    </font>
    <font>
      <sz val="11"/>
      <color theme="9" tint="0.39997558519241921"/>
      <name val="Times New Roman"/>
      <family val="2"/>
      <charset val="204"/>
    </font>
    <font>
      <b/>
      <sz val="11"/>
      <color theme="1"/>
      <name val="Times New Roman"/>
      <family val="1"/>
      <charset val="204"/>
    </font>
    <font>
      <sz val="11"/>
      <color rgb="FFFF0000"/>
      <name val="Times New Roman"/>
      <family val="2"/>
      <charset val="204"/>
    </font>
    <font>
      <sz val="11"/>
      <color rgb="FFFF0000"/>
      <name val="Times New Roman"/>
      <family val="1"/>
      <charset val="204"/>
    </font>
    <font>
      <i/>
      <sz val="11"/>
      <color theme="1"/>
      <name val="Times New Roman"/>
      <family val="1"/>
      <charset val="204"/>
    </font>
    <font>
      <sz val="11"/>
      <color theme="1"/>
      <name val="Calibri"/>
      <family val="2"/>
      <charset val="204"/>
    </font>
    <font>
      <sz val="13"/>
      <color theme="1"/>
      <name val="Calibri"/>
      <family val="2"/>
      <charset val="204"/>
    </font>
    <font>
      <sz val="11"/>
      <color rgb="FF00B0F0"/>
      <name val="Times New Roman"/>
      <family val="2"/>
      <charset val="204"/>
    </font>
    <font>
      <sz val="11"/>
      <color rgb="FF008FFA"/>
      <name val="Times New Roman"/>
      <family val="2"/>
      <charset val="204"/>
    </font>
    <font>
      <sz val="11"/>
      <color rgb="FF000000"/>
      <name val="Arial"/>
      <family val="2"/>
      <charset val="204"/>
    </font>
    <font>
      <sz val="8"/>
      <name val="Times New Roman"/>
      <family val="1"/>
      <charset val="204"/>
    </font>
    <font>
      <sz val="11"/>
      <name val="Times New Roman"/>
      <family val="2"/>
      <charset val="204"/>
    </font>
    <font>
      <b/>
      <sz val="11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sz val="9"/>
      <color theme="1"/>
      <name val="Times New Roman"/>
      <family val="2"/>
      <charset val="204"/>
    </font>
    <font>
      <b/>
      <sz val="10"/>
      <name val="Times New Roman"/>
      <family val="1"/>
      <charset val="204"/>
    </font>
    <font>
      <sz val="11"/>
      <color rgb="FFC00000"/>
      <name val="Times New Roman"/>
      <family val="1"/>
      <charset val="204"/>
    </font>
    <font>
      <u/>
      <sz val="11"/>
      <color theme="10"/>
      <name val="Times New Roman"/>
      <family val="2"/>
      <charset val="204"/>
    </font>
    <font>
      <sz val="11"/>
      <color rgb="FF36388A"/>
      <name val="Times New Roman"/>
      <family val="2"/>
      <charset val="204"/>
    </font>
    <font>
      <sz val="9"/>
      <color rgb="FF36388A"/>
      <name val="Times New Roman"/>
      <family val="2"/>
      <charset val="204"/>
    </font>
    <font>
      <sz val="10"/>
      <name val="Arial"/>
      <family val="2"/>
      <charset val="204"/>
    </font>
    <font>
      <sz val="11"/>
      <color theme="1"/>
      <name val="Times New Roman"/>
      <family val="1"/>
      <charset val="204"/>
    </font>
    <font>
      <b/>
      <sz val="11"/>
      <color rgb="FFFF0000"/>
      <name val="Times New Roman"/>
      <family val="1"/>
      <charset val="204"/>
    </font>
    <font>
      <b/>
      <sz val="11"/>
      <color theme="1"/>
      <name val="Calibri"/>
      <family val="2"/>
      <charset val="204"/>
    </font>
    <font>
      <sz val="10"/>
      <name val="Arial Cyr"/>
      <charset val="204"/>
    </font>
    <font>
      <sz val="9"/>
      <name val="Times New Roman"/>
      <family val="2"/>
      <charset val="204"/>
    </font>
    <font>
      <sz val="11"/>
      <name val="Calibri"/>
      <family val="2"/>
      <charset val="204"/>
    </font>
    <font>
      <b/>
      <u/>
      <sz val="18"/>
      <name val="Calibri"/>
      <family val="2"/>
      <charset val="204"/>
    </font>
    <font>
      <sz val="15"/>
      <name val="Times New Roman"/>
      <family val="1"/>
      <charset val="204"/>
    </font>
    <font>
      <sz val="15"/>
      <name val="Calibri"/>
      <family val="2"/>
      <charset val="204"/>
    </font>
    <font>
      <sz val="8"/>
      <color theme="1"/>
      <name val="Times New Roman"/>
      <family val="1"/>
      <charset val="204"/>
    </font>
    <font>
      <sz val="8"/>
      <color rgb="FFFF0000"/>
      <name val="Times New Roman"/>
      <family val="1"/>
      <charset val="204"/>
    </font>
    <font>
      <sz val="10"/>
      <color rgb="FFFF0000"/>
      <name val="Times New Roman"/>
      <family val="1"/>
      <charset val="204"/>
    </font>
    <font>
      <sz val="16"/>
      <name val="Times New Roman"/>
      <family val="1"/>
      <charset val="204"/>
    </font>
    <font>
      <sz val="11"/>
      <color theme="0"/>
      <name val="Times New Roman"/>
      <family val="2"/>
      <charset val="204"/>
    </font>
    <font>
      <b/>
      <sz val="8"/>
      <color rgb="FFC00000"/>
      <name val="Times New Roman"/>
      <family val="1"/>
      <charset val="204"/>
    </font>
    <font>
      <sz val="12"/>
      <color theme="1"/>
      <name val="Times New Roman"/>
      <family val="2"/>
      <charset val="204"/>
    </font>
    <font>
      <sz val="9"/>
      <color rgb="FF000000"/>
      <name val="Arial"/>
      <family val="2"/>
      <charset val="204"/>
    </font>
    <font>
      <sz val="12"/>
      <color rgb="FFFF0000"/>
      <name val="Times New Roman"/>
      <family val="1"/>
      <charset val="204"/>
    </font>
    <font>
      <sz val="9"/>
      <color rgb="FFFF0000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sz val="9"/>
      <color rgb="FF000000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sz val="9"/>
      <color rgb="FF000000"/>
      <name val="Times New Roman"/>
      <family val="1"/>
      <charset val="204"/>
    </font>
    <font>
      <b/>
      <sz val="9"/>
      <color rgb="FF000000"/>
      <name val="Arial"/>
      <family val="2"/>
      <charset val="204"/>
    </font>
    <font>
      <b/>
      <sz val="6"/>
      <color rgb="FF000000"/>
      <name val="Arial"/>
      <family val="2"/>
      <charset val="204"/>
    </font>
    <font>
      <sz val="6"/>
      <color rgb="FF000000"/>
      <name val="Arial"/>
      <family val="2"/>
      <charset val="204"/>
    </font>
    <font>
      <sz val="8"/>
      <color rgb="FFFFFFFF"/>
      <name val="Times New Roman"/>
      <family val="1"/>
      <charset val="204"/>
    </font>
    <font>
      <b/>
      <sz val="8"/>
      <color rgb="FF000000"/>
      <name val="Times New Roman"/>
      <family val="1"/>
      <charset val="204"/>
    </font>
    <font>
      <sz val="7"/>
      <color rgb="FF000000"/>
      <name val="Times New Roman"/>
      <family val="1"/>
      <charset val="204"/>
    </font>
    <font>
      <sz val="12"/>
      <color rgb="FFFF0000"/>
      <name val="Times New Roman"/>
      <family val="2"/>
      <charset val="204"/>
    </font>
    <font>
      <b/>
      <sz val="12"/>
      <color rgb="FF00B050"/>
      <name val="Times New Roman"/>
      <family val="1"/>
      <charset val="204"/>
    </font>
    <font>
      <sz val="8"/>
      <color theme="1"/>
      <name val="Times New Roman"/>
      <family val="2"/>
      <charset val="204"/>
    </font>
    <font>
      <b/>
      <sz val="12"/>
      <color rgb="FFFF0000"/>
      <name val="Times New Roman"/>
      <family val="1"/>
      <charset val="204"/>
    </font>
    <font>
      <b/>
      <sz val="8"/>
      <color rgb="FF00B050"/>
      <name val="Times New Roman"/>
      <family val="1"/>
      <charset val="204"/>
    </font>
    <font>
      <b/>
      <sz val="8"/>
      <color theme="1"/>
      <name val="Times New Roman"/>
      <family val="1"/>
      <charset val="204"/>
    </font>
    <font>
      <b/>
      <sz val="10"/>
      <color rgb="FF00B050"/>
      <name val="Times New Roman"/>
      <family val="1"/>
      <charset val="204"/>
    </font>
    <font>
      <b/>
      <sz val="10"/>
      <color rgb="FFC00000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2"/>
      <color rgb="FF000000"/>
      <name val="Times New Roman"/>
      <family val="1"/>
      <charset val="204"/>
    </font>
    <font>
      <b/>
      <sz val="12"/>
      <color rgb="FF000000"/>
      <name val="Times New Roman"/>
      <family val="1"/>
      <charset val="204"/>
    </font>
    <font>
      <u/>
      <sz val="12"/>
      <color theme="10"/>
      <name val="Times New Roman"/>
      <family val="2"/>
      <charset val="204"/>
    </font>
    <font>
      <sz val="11"/>
      <color rgb="FF000000"/>
      <name val="Times New Roman"/>
      <family val="1"/>
      <charset val="204"/>
    </font>
    <font>
      <b/>
      <sz val="11"/>
      <color rgb="FF000000"/>
      <name val="Times New Roman"/>
      <family val="1"/>
      <charset val="204"/>
    </font>
    <font>
      <sz val="12"/>
      <color rgb="FF00B050"/>
      <name val="Times New Roman"/>
      <family val="1"/>
      <charset val="204"/>
    </font>
    <font>
      <sz val="8"/>
      <color rgb="FF00B050"/>
      <name val="Times New Roman"/>
      <family val="1"/>
      <charset val="204"/>
    </font>
    <font>
      <b/>
      <sz val="18"/>
      <color theme="1"/>
      <name val="Times New Roman"/>
      <family val="1"/>
      <charset val="204"/>
    </font>
    <font>
      <b/>
      <sz val="16"/>
      <color theme="1"/>
      <name val="Calibri"/>
      <family val="2"/>
      <charset val="204"/>
    </font>
    <font>
      <b/>
      <sz val="10"/>
      <color rgb="FFFF0000"/>
      <name val="Times New Roman"/>
      <family val="1"/>
      <charset val="204"/>
    </font>
    <font>
      <b/>
      <sz val="26"/>
      <color theme="1"/>
      <name val="Times New Roman"/>
      <family val="1"/>
      <charset val="204"/>
    </font>
    <font>
      <sz val="11"/>
      <color rgb="FF0070C0"/>
      <name val="Times New Roman"/>
      <family val="2"/>
      <charset val="204"/>
    </font>
    <font>
      <sz val="11"/>
      <color rgb="FF00B050"/>
      <name val="Times New Roman"/>
      <family val="2"/>
      <charset val="204"/>
    </font>
    <font>
      <b/>
      <u/>
      <sz val="24"/>
      <name val="Calibri"/>
      <family val="2"/>
      <charset val="204"/>
    </font>
    <font>
      <sz val="9"/>
      <color rgb="FFFF0000"/>
      <name val="Times New Roman"/>
      <family val="2"/>
      <charset val="204"/>
    </font>
    <font>
      <sz val="11"/>
      <color rgb="FF3366FF"/>
      <name val="Times New Roman"/>
      <family val="1"/>
      <charset val="204"/>
    </font>
    <font>
      <sz val="10"/>
      <color theme="1"/>
      <name val="Times New Roman"/>
      <family val="2"/>
      <charset val="204"/>
    </font>
    <font>
      <sz val="15"/>
      <color theme="1"/>
      <name val="Times New Roman"/>
      <family val="1"/>
      <charset val="204"/>
    </font>
    <font>
      <b/>
      <sz val="15"/>
      <color theme="1"/>
      <name val="Times New Roman"/>
      <family val="1"/>
      <charset val="204"/>
    </font>
    <font>
      <i/>
      <sz val="15"/>
      <color theme="1"/>
      <name val="Times New Roman"/>
      <family val="1"/>
      <charset val="204"/>
    </font>
    <font>
      <b/>
      <sz val="20"/>
      <color theme="1"/>
      <name val="Times New Roman"/>
      <family val="1"/>
      <charset val="204"/>
    </font>
    <font>
      <b/>
      <sz val="11"/>
      <color rgb="FF00B050"/>
      <name val="Times New Roman"/>
      <family val="1"/>
      <charset val="204"/>
    </font>
    <font>
      <sz val="11"/>
      <color rgb="FF00B050"/>
      <name val="Times New Roman"/>
      <family val="1"/>
      <charset val="204"/>
    </font>
    <font>
      <sz val="9"/>
      <name val="Arial"/>
      <family val="2"/>
      <charset val="204"/>
    </font>
    <font>
      <sz val="13"/>
      <name val="Calibri"/>
      <family val="2"/>
      <charset val="204"/>
    </font>
    <font>
      <b/>
      <sz val="12"/>
      <name val="Times New Roman"/>
      <family val="1"/>
      <charset val="204"/>
    </font>
    <font>
      <sz val="12"/>
      <name val="Times New Roman"/>
      <family val="1"/>
      <charset val="204"/>
    </font>
    <font>
      <sz val="11"/>
      <color rgb="FF0070C0"/>
      <name val="Times New Roman"/>
      <family val="1"/>
      <charset val="204"/>
    </font>
    <font>
      <sz val="11"/>
      <color theme="0" tint="-0.34998626667073579"/>
      <name val="Calibri"/>
      <family val="2"/>
      <charset val="204"/>
    </font>
    <font>
      <b/>
      <sz val="9"/>
      <name val="Arial"/>
      <family val="2"/>
      <charset val="204"/>
    </font>
    <font>
      <i/>
      <sz val="9"/>
      <name val="Arial"/>
      <family val="2"/>
      <charset val="204"/>
    </font>
    <font>
      <b/>
      <sz val="12"/>
      <name val="Arial"/>
      <family val="2"/>
      <charset val="204"/>
    </font>
    <font>
      <b/>
      <sz val="12"/>
      <name val="Times New Roman"/>
      <family val="2"/>
      <charset val="204"/>
    </font>
    <font>
      <sz val="11"/>
      <color rgb="FF3366FF"/>
      <name val="Times New Roman"/>
      <family val="2"/>
      <charset val="204"/>
    </font>
    <font>
      <sz val="12"/>
      <color rgb="FF00B050"/>
      <name val="Times New Roman"/>
      <family val="2"/>
      <charset val="204"/>
    </font>
    <font>
      <sz val="9"/>
      <color indexed="8"/>
      <name val="Times New Roman"/>
      <family val="1"/>
      <charset val="204"/>
    </font>
    <font>
      <b/>
      <sz val="9"/>
      <color indexed="8"/>
      <name val="Times New Roman"/>
      <family val="1"/>
      <charset val="204"/>
    </font>
    <font>
      <sz val="10"/>
      <color theme="1"/>
      <name val="Times New Roman"/>
      <family val="1"/>
      <charset val="204"/>
    </font>
    <font>
      <b/>
      <sz val="9"/>
      <color rgb="FFC00000"/>
      <name val="Times New Roman"/>
      <family val="1"/>
      <charset val="204"/>
    </font>
    <font>
      <sz val="9"/>
      <color rgb="FFC00000"/>
      <name val="Times New Roman"/>
      <family val="1"/>
      <charset val="204"/>
    </font>
    <font>
      <sz val="6"/>
      <color rgb="FF000000"/>
      <name val="Arial"/>
      <family val="2"/>
      <charset val="204"/>
    </font>
    <font>
      <sz val="8"/>
      <color rgb="FF000000"/>
      <name val="Times New Roman"/>
      <family val="1"/>
      <charset val="204"/>
    </font>
    <font>
      <sz val="8"/>
      <color rgb="FFFFFFFF"/>
      <name val="Times New Roman"/>
      <family val="1"/>
      <charset val="204"/>
    </font>
    <font>
      <sz val="10"/>
      <color rgb="FF000000"/>
      <name val="Arial"/>
      <family val="2"/>
      <charset val="204"/>
    </font>
    <font>
      <sz val="10"/>
      <name val="Arial"/>
      <family val="2"/>
      <charset val="204"/>
    </font>
    <font>
      <sz val="10"/>
      <color rgb="FF000000"/>
      <name val="Arial"/>
      <family val="2"/>
      <charset val="204"/>
    </font>
    <font>
      <sz val="10"/>
      <name val="Arial"/>
      <family val="2"/>
      <charset val="204"/>
    </font>
    <font>
      <sz val="11"/>
      <color rgb="FFFF0000"/>
      <name val="Calibri"/>
      <family val="2"/>
      <charset val="204"/>
    </font>
    <font>
      <sz val="10"/>
      <name val="Arial"/>
      <family val="2"/>
      <charset val="204"/>
    </font>
    <font>
      <sz val="12"/>
      <name val="Times New Roman"/>
      <family val="2"/>
      <charset val="204"/>
    </font>
    <font>
      <sz val="12"/>
      <color rgb="FFC00000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sz val="11"/>
      <color theme="4"/>
      <name val="Times New Roman"/>
      <family val="1"/>
      <charset val="204"/>
    </font>
    <font>
      <sz val="11"/>
      <color theme="5"/>
      <name val="Times New Roman"/>
      <family val="1"/>
      <charset val="204"/>
    </font>
    <font>
      <b/>
      <sz val="11"/>
      <color theme="5"/>
      <name val="Times New Roman"/>
      <family val="1"/>
      <charset val="204"/>
    </font>
    <font>
      <u/>
      <sz val="11"/>
      <color theme="10"/>
      <name val="Times New Roman"/>
      <family val="1"/>
      <charset val="204"/>
    </font>
    <font>
      <b/>
      <sz val="11"/>
      <color theme="0"/>
      <name val="Times New Roman"/>
      <family val="1"/>
      <charset val="204"/>
    </font>
    <font>
      <b/>
      <sz val="8"/>
      <name val="Times New Roman"/>
      <family val="1"/>
      <charset val="204"/>
    </font>
    <font>
      <b/>
      <sz val="9"/>
      <name val="Times New Roman"/>
      <family val="1"/>
      <charset val="204"/>
    </font>
    <font>
      <sz val="9"/>
      <name val="Times New Roman"/>
      <family val="1"/>
      <charset val="204"/>
    </font>
    <font>
      <sz val="11"/>
      <color theme="2" tint="-0.249977111117893"/>
      <name val="Times New Roman"/>
      <family val="2"/>
      <charset val="204"/>
    </font>
    <font>
      <b/>
      <sz val="20"/>
      <name val="Times New Roman"/>
      <family val="1"/>
      <charset val="204"/>
    </font>
    <font>
      <b/>
      <sz val="18"/>
      <name val="Times New Roman"/>
      <family val="1"/>
      <charset val="204"/>
    </font>
    <font>
      <b/>
      <sz val="24"/>
      <name val="Times New Roman"/>
      <family val="1"/>
      <charset val="204"/>
    </font>
    <font>
      <b/>
      <u/>
      <sz val="24"/>
      <name val="Times New Roman"/>
      <family val="1"/>
      <charset val="204"/>
    </font>
    <font>
      <sz val="24"/>
      <name val="Times New Roman"/>
      <family val="1"/>
      <charset val="204"/>
    </font>
    <font>
      <b/>
      <sz val="22"/>
      <name val="Times New Roman"/>
      <family val="1"/>
      <charset val="204"/>
    </font>
    <font>
      <b/>
      <sz val="26"/>
      <name val="Times New Roman"/>
      <family val="1"/>
      <charset val="204"/>
    </font>
    <font>
      <sz val="14"/>
      <color theme="1"/>
      <name val="Times New Roman"/>
      <family val="1"/>
      <charset val="204"/>
    </font>
    <font>
      <sz val="6"/>
      <color rgb="FF000000"/>
      <name val="Arial"/>
      <family val="2"/>
      <charset val="204"/>
    </font>
    <font>
      <sz val="8"/>
      <color rgb="FF000000"/>
      <name val="Times New Roman"/>
      <family val="1"/>
      <charset val="204"/>
    </font>
    <font>
      <sz val="8"/>
      <color rgb="FFFFFFFF"/>
      <name val="Times New Roman"/>
      <family val="1"/>
      <charset val="204"/>
    </font>
    <font>
      <sz val="7"/>
      <color rgb="FF000000"/>
      <name val="Times New Roman"/>
      <family val="1"/>
      <charset val="204"/>
    </font>
    <font>
      <sz val="7"/>
      <color rgb="FFFFFFFF"/>
      <name val="Times New Roman"/>
      <family val="1"/>
      <charset val="204"/>
    </font>
    <font>
      <b/>
      <i/>
      <u/>
      <sz val="11"/>
      <name val="Times New Roman"/>
      <family val="1"/>
      <charset val="204"/>
    </font>
    <font>
      <b/>
      <sz val="10"/>
      <color rgb="FF000000"/>
      <name val="Times New Roman"/>
      <family val="1"/>
      <charset val="204"/>
    </font>
    <font>
      <sz val="6"/>
      <color rgb="FF000000"/>
      <name val="Arial"/>
      <family val="2"/>
      <charset val="204"/>
    </font>
    <font>
      <sz val="8"/>
      <color rgb="FF000000"/>
      <name val="Times New Roman"/>
      <family val="1"/>
      <charset val="204"/>
    </font>
    <font>
      <sz val="9"/>
      <color rgb="FFFF0000"/>
      <name val="Times New Roman"/>
      <family val="1"/>
      <charset val="204"/>
    </font>
    <font>
      <sz val="9"/>
      <color rgb="FF000000"/>
      <name val="Times New Roman"/>
      <family val="1"/>
      <charset val="204"/>
    </font>
    <font>
      <sz val="8"/>
      <color rgb="FFFFFFFF"/>
      <name val="Times New Roman"/>
      <family val="1"/>
      <charset val="204"/>
    </font>
    <font>
      <b/>
      <sz val="8"/>
      <color rgb="FF000000"/>
      <name val="Times New Roman"/>
      <family val="1"/>
      <charset val="204"/>
    </font>
    <font>
      <sz val="11"/>
      <color theme="0" tint="-0.249977111117893"/>
      <name val="Times New Roman"/>
      <family val="2"/>
      <charset val="204"/>
    </font>
    <font>
      <sz val="9"/>
      <color indexed="8"/>
      <name val="Arial"/>
      <family val="2"/>
      <charset val="204"/>
    </font>
    <font>
      <b/>
      <sz val="10"/>
      <color rgb="FF000000"/>
      <name val="Times New Roman"/>
      <family val="1"/>
      <charset val="204"/>
    </font>
    <font>
      <sz val="6"/>
      <color rgb="FF000000"/>
      <name val="Arial"/>
      <family val="2"/>
      <charset val="204"/>
    </font>
    <font>
      <sz val="8"/>
      <color rgb="FF000000"/>
      <name val="Times New Roman"/>
      <family val="1"/>
      <charset val="204"/>
    </font>
    <font>
      <sz val="9"/>
      <color rgb="FFFF0000"/>
      <name val="Times New Roman"/>
      <family val="1"/>
      <charset val="204"/>
    </font>
    <font>
      <sz val="9"/>
      <color rgb="FF000000"/>
      <name val="Times New Roman"/>
      <family val="1"/>
      <charset val="204"/>
    </font>
    <font>
      <sz val="8"/>
      <color rgb="FFFFFFFF"/>
      <name val="Times New Roman"/>
      <family val="1"/>
      <charset val="204"/>
    </font>
    <font>
      <b/>
      <sz val="8"/>
      <color rgb="FF000000"/>
      <name val="Times New Roman"/>
      <family val="1"/>
      <charset val="204"/>
    </font>
    <font>
      <b/>
      <sz val="9"/>
      <color indexed="8"/>
      <name val="Arial"/>
      <family val="2"/>
      <charset val="204"/>
    </font>
    <font>
      <sz val="9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b/>
      <sz val="10"/>
      <color rgb="FF000000"/>
      <name val="Times New Roman"/>
      <family val="1"/>
      <charset val="204"/>
    </font>
    <font>
      <sz val="6"/>
      <color rgb="FF000000"/>
      <name val="Arial"/>
      <family val="2"/>
      <charset val="204"/>
    </font>
    <font>
      <sz val="8"/>
      <color rgb="FF000000"/>
      <name val="Times New Roman"/>
      <family val="1"/>
      <charset val="204"/>
    </font>
    <font>
      <sz val="9"/>
      <color rgb="FFFF0000"/>
      <name val="Times New Roman"/>
      <family val="1"/>
      <charset val="204"/>
    </font>
    <font>
      <sz val="9"/>
      <color rgb="FF000000"/>
      <name val="Times New Roman"/>
      <family val="1"/>
      <charset val="204"/>
    </font>
    <font>
      <b/>
      <sz val="8"/>
      <color theme="0"/>
      <name val="Times New Roman"/>
      <family val="1"/>
      <charset val="204"/>
    </font>
    <font>
      <b/>
      <sz val="11"/>
      <color theme="0"/>
      <name val="Times New Roman"/>
      <family val="2"/>
      <charset val="204"/>
    </font>
    <font>
      <b/>
      <sz val="10"/>
      <color rgb="FFFFFFFF"/>
      <name val="Arial"/>
      <family val="2"/>
      <charset val="204"/>
    </font>
    <font>
      <b/>
      <sz val="8"/>
      <color rgb="FFFFFFFF"/>
      <name val="Times New Roman"/>
      <family val="1"/>
      <charset val="204"/>
    </font>
    <font>
      <sz val="10"/>
      <color rgb="FFFFFFFF"/>
      <name val="Times New Roman"/>
      <family val="1"/>
      <charset val="204"/>
    </font>
    <font>
      <sz val="11"/>
      <color theme="1" tint="0.34998626667073579"/>
      <name val="Times New Roman"/>
      <family val="1"/>
      <charset val="204"/>
    </font>
    <font>
      <sz val="8"/>
      <color theme="1" tint="0.34998626667073579"/>
      <name val="Times New Roman"/>
      <family val="1"/>
      <charset val="204"/>
    </font>
    <font>
      <sz val="10"/>
      <color theme="1" tint="0.34998626667073579"/>
      <name val="Times New Roman"/>
      <family val="1"/>
      <charset val="204"/>
    </font>
    <font>
      <b/>
      <sz val="16"/>
      <color rgb="FFC00000"/>
      <name val="Times New Roman"/>
      <family val="1"/>
      <charset val="204"/>
    </font>
    <font>
      <b/>
      <sz val="18"/>
      <color rgb="FF00B050"/>
      <name val="Times New Roman"/>
      <family val="1"/>
      <charset val="204"/>
    </font>
    <font>
      <b/>
      <sz val="11"/>
      <color indexed="8"/>
      <name val="Times New Roman"/>
      <family val="1"/>
      <charset val="204"/>
    </font>
    <font>
      <sz val="6"/>
      <color indexed="8"/>
      <name val="Arial"/>
      <family val="2"/>
      <charset val="204"/>
    </font>
    <font>
      <sz val="7"/>
      <color indexed="8"/>
      <name val="Times New Roman"/>
      <family val="1"/>
      <charset val="204"/>
    </font>
    <font>
      <sz val="11"/>
      <color indexed="10"/>
      <name val="Times New Roman"/>
      <family val="1"/>
      <charset val="204"/>
    </font>
    <font>
      <sz val="11"/>
      <color indexed="8"/>
      <name val="Times New Roman"/>
      <family val="1"/>
      <charset val="204"/>
    </font>
    <font>
      <b/>
      <sz val="10"/>
      <color indexed="9"/>
      <name val="Arial"/>
      <family val="2"/>
      <charset val="204"/>
    </font>
    <font>
      <b/>
      <sz val="8"/>
      <color indexed="8"/>
      <name val="Times New Roman"/>
      <family val="1"/>
      <charset val="204"/>
    </font>
    <font>
      <b/>
      <sz val="8"/>
      <color indexed="9"/>
      <name val="Times New Roman"/>
      <family val="1"/>
      <charset val="204"/>
    </font>
    <font>
      <sz val="10"/>
      <color indexed="9"/>
      <name val="Times New Roman"/>
      <family val="1"/>
      <charset val="204"/>
    </font>
    <font>
      <b/>
      <sz val="9"/>
      <color theme="2" tint="-0.749992370372631"/>
      <name val="Arial"/>
      <family val="2"/>
      <charset val="204"/>
    </font>
    <font>
      <sz val="11"/>
      <color theme="2" tint="-0.749992370372631"/>
      <name val="Times New Roman"/>
      <family val="2"/>
      <charset val="204"/>
    </font>
    <font>
      <sz val="9"/>
      <color theme="2" tint="-0.749992370372631"/>
      <name val="Arial"/>
      <family val="2"/>
      <charset val="204"/>
    </font>
    <font>
      <b/>
      <sz val="12"/>
      <color theme="2" tint="-0.749992370372631"/>
      <name val="Times New Roman"/>
      <family val="2"/>
      <charset val="204"/>
    </font>
    <font>
      <b/>
      <sz val="11"/>
      <color theme="2" tint="-0.749992370372631"/>
      <name val="Times New Roman"/>
      <family val="1"/>
      <charset val="204"/>
    </font>
    <font>
      <i/>
      <sz val="9"/>
      <color theme="2" tint="-0.749992370372631"/>
      <name val="Arial"/>
      <family val="2"/>
      <charset val="204"/>
    </font>
    <font>
      <b/>
      <sz val="14"/>
      <color theme="2" tint="-0.749992370372631"/>
      <name val="Arial"/>
      <family val="2"/>
      <charset val="204"/>
    </font>
    <font>
      <b/>
      <sz val="13"/>
      <color theme="2" tint="-0.749992370372631"/>
      <name val="Arial"/>
      <family val="2"/>
      <charset val="204"/>
    </font>
    <font>
      <b/>
      <sz val="14"/>
      <color theme="2" tint="-0.749992370372631"/>
      <name val="Times New Roman"/>
      <family val="1"/>
      <charset val="204"/>
    </font>
    <font>
      <sz val="14"/>
      <color theme="2" tint="-0.749992370372631"/>
      <name val="Times New Roman"/>
      <family val="2"/>
      <charset val="204"/>
    </font>
    <font>
      <b/>
      <sz val="14"/>
      <color theme="2" tint="-0.749992370372631"/>
      <name val="Times New Roman"/>
      <family val="2"/>
      <charset val="204"/>
    </font>
    <font>
      <sz val="11"/>
      <color theme="2" tint="-0.749992370372631"/>
      <name val="Times New Roman"/>
      <family val="1"/>
      <charset val="204"/>
    </font>
    <font>
      <sz val="7"/>
      <color rgb="FF000000"/>
      <name val="Times New Roman"/>
      <family val="1"/>
      <charset val="204"/>
    </font>
    <font>
      <b/>
      <sz val="7"/>
      <color rgb="FF000000"/>
      <name val="Times New Roman"/>
      <family val="1"/>
      <charset val="204"/>
    </font>
    <font>
      <sz val="6"/>
      <color rgb="FF000000"/>
      <name val="Arial"/>
      <family val="2"/>
      <charset val="204"/>
    </font>
    <font>
      <sz val="7"/>
      <color rgb="FFFFFFFF"/>
      <name val="Times New Roman"/>
      <family val="1"/>
      <charset val="204"/>
    </font>
    <font>
      <b/>
      <sz val="12"/>
      <name val="Times New Roman"/>
      <family val="1"/>
      <charset val="204"/>
    </font>
    <font>
      <sz val="9"/>
      <color theme="1" tint="0.34998626667073579"/>
      <name val="Times New Roman"/>
      <family val="1"/>
      <charset val="204"/>
    </font>
    <font>
      <sz val="8"/>
      <color indexed="8"/>
      <name val="Times New Roman"/>
      <family val="1"/>
      <charset val="204"/>
    </font>
    <font>
      <sz val="8"/>
      <name val="Times New Roman"/>
      <family val="2"/>
      <charset val="204"/>
    </font>
    <font>
      <b/>
      <sz val="14"/>
      <color rgb="FF0000FF"/>
      <name val="Times New Roman"/>
      <family val="1"/>
      <charset val="204"/>
    </font>
    <font>
      <sz val="17.5"/>
      <name val="Times New Roman"/>
      <family val="1"/>
      <charset val="204"/>
    </font>
    <font>
      <sz val="20"/>
      <name val="Times New Roman"/>
      <family val="1"/>
      <charset val="204"/>
    </font>
    <font>
      <sz val="8"/>
      <color indexed="8"/>
      <name val="Times New Roman"/>
      <family val="1"/>
      <charset val="204"/>
    </font>
    <font>
      <b/>
      <sz val="11"/>
      <color rgb="FF0070C0"/>
      <name val="Times New Roman"/>
      <family val="1"/>
      <charset val="204"/>
    </font>
  </fonts>
  <fills count="52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79998168889431442"/>
        <bgColor indexed="9"/>
      </patternFill>
    </fill>
    <fill>
      <patternFill patternType="solid">
        <fgColor theme="0"/>
        <bgColor indexed="9"/>
      </patternFill>
    </fill>
    <fill>
      <patternFill patternType="solid">
        <fgColor theme="0"/>
        <bgColor rgb="FFFFFFFF"/>
      </patternFill>
    </fill>
    <fill>
      <patternFill patternType="solid">
        <fgColor theme="5" tint="0.79998168889431442"/>
        <bgColor rgb="FFFFFFFF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F3FF"/>
        <bgColor indexed="64"/>
      </patternFill>
    </fill>
    <fill>
      <patternFill patternType="solid">
        <fgColor rgb="FFFFFF00"/>
        <bgColor rgb="FFFFFFFF"/>
      </patternFill>
    </fill>
    <fill>
      <patternFill patternType="solid">
        <fgColor rgb="FFFF669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9"/>
      </patternFill>
    </fill>
    <fill>
      <patternFill patternType="solid">
        <fgColor theme="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rgb="FFFFFFFF"/>
      </patternFill>
    </fill>
    <fill>
      <patternFill patternType="solid">
        <fgColor rgb="FFFFCCCC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79998168889431442"/>
        <bgColor indexed="9"/>
      </patternFill>
    </fill>
    <fill>
      <patternFill patternType="solid">
        <fgColor rgb="FFFFC000"/>
        <bgColor indexed="64"/>
      </patternFill>
    </fill>
    <fill>
      <patternFill patternType="solid">
        <fgColor rgb="FFFFC000"/>
        <bgColor theme="4"/>
      </patternFill>
    </fill>
    <fill>
      <patternFill patternType="solid">
        <fgColor rgb="FFFFFF00"/>
        <bgColor theme="4" tint="0.79998168889431442"/>
      </patternFill>
    </fill>
    <fill>
      <patternFill patternType="solid">
        <fgColor theme="9" tint="0.79998168889431442"/>
        <bgColor rgb="FFFFFFFF"/>
      </patternFill>
    </fill>
    <fill>
      <patternFill patternType="solid">
        <fgColor indexed="65"/>
        <bgColor indexed="9"/>
      </patternFill>
    </fill>
    <fill>
      <patternFill patternType="solid">
        <fgColor rgb="FFFFCCFF"/>
        <bgColor rgb="FFFFFFFF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4.9989318521683403E-2"/>
        <bgColor indexed="9"/>
      </patternFill>
    </fill>
    <fill>
      <patternFill patternType="solid">
        <fgColor theme="0" tint="-4.9989318521683403E-2"/>
        <bgColor rgb="FFFFFFFF"/>
      </patternFill>
    </fill>
  </fills>
  <borders count="1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8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 style="medium">
        <color indexed="64"/>
      </right>
      <top/>
      <bottom style="thin">
        <color indexed="8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2060"/>
      </left>
      <right/>
      <top style="medium">
        <color rgb="FF002060"/>
      </top>
      <bottom/>
      <diagonal/>
    </border>
    <border>
      <left/>
      <right/>
      <top style="medium">
        <color rgb="FF002060"/>
      </top>
      <bottom/>
      <diagonal/>
    </border>
    <border>
      <left/>
      <right style="medium">
        <color rgb="FF002060"/>
      </right>
      <top style="medium">
        <color rgb="FF002060"/>
      </top>
      <bottom/>
      <diagonal/>
    </border>
    <border>
      <left style="medium">
        <color rgb="FF002060"/>
      </left>
      <right/>
      <top/>
      <bottom/>
      <diagonal/>
    </border>
    <border>
      <left/>
      <right style="medium">
        <color rgb="FF002060"/>
      </right>
      <top/>
      <bottom/>
      <diagonal/>
    </border>
    <border>
      <left style="medium">
        <color rgb="FF002060"/>
      </left>
      <right/>
      <top/>
      <bottom style="medium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 style="medium">
        <color rgb="FF002060"/>
      </right>
      <top/>
      <bottom style="medium">
        <color rgb="FF00206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8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indexed="8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15">
    <xf numFmtId="0" fontId="0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7" fillId="0" borderId="0"/>
    <xf numFmtId="0" fontId="31" fillId="0" borderId="0"/>
    <xf numFmtId="0" fontId="43" fillId="0" borderId="0"/>
    <xf numFmtId="164" fontId="43" fillId="0" borderId="0" applyFont="0" applyFill="0" applyBorder="0" applyAlignment="0" applyProtection="0"/>
    <xf numFmtId="0" fontId="68" fillId="0" borderId="0" applyNumberFormat="0" applyFill="0" applyBorder="0" applyAlignment="0" applyProtection="0"/>
    <xf numFmtId="0" fontId="109" fillId="0" borderId="0"/>
    <xf numFmtId="0" fontId="110" fillId="0" borderId="0"/>
    <xf numFmtId="0" fontId="111" fillId="0" borderId="0"/>
    <xf numFmtId="0" fontId="112" fillId="0" borderId="0"/>
    <xf numFmtId="0" fontId="114" fillId="0" borderId="0"/>
    <xf numFmtId="164" fontId="1" fillId="0" borderId="0" applyFont="0" applyFill="0" applyBorder="0" applyAlignment="0" applyProtection="0"/>
  </cellStyleXfs>
  <cellXfs count="2167">
    <xf numFmtId="0" fontId="0" fillId="0" borderId="0" xfId="0"/>
    <xf numFmtId="0" fontId="3" fillId="0" borderId="0" xfId="0" applyFont="1" applyAlignment="1">
      <alignment wrapText="1"/>
    </xf>
    <xf numFmtId="170" fontId="4" fillId="0" borderId="8" xfId="1" applyNumberFormat="1" applyFont="1" applyBorder="1" applyAlignment="1">
      <alignment wrapText="1"/>
    </xf>
    <xf numFmtId="49" fontId="3" fillId="2" borderId="2" xfId="0" applyNumberFormat="1" applyFont="1" applyFill="1" applyBorder="1" applyAlignment="1">
      <alignment horizontal="left" vertical="center" wrapText="1"/>
    </xf>
    <xf numFmtId="49" fontId="3" fillId="0" borderId="2" xfId="0" applyNumberFormat="1" applyFont="1" applyFill="1" applyBorder="1" applyAlignment="1">
      <alignment horizontal="left" vertical="center" wrapText="1"/>
    </xf>
    <xf numFmtId="0" fontId="0" fillId="0" borderId="0" xfId="0" applyAlignment="1">
      <alignment wrapText="1"/>
    </xf>
    <xf numFmtId="0" fontId="0" fillId="0" borderId="1" xfId="0" applyBorder="1" applyAlignment="1">
      <alignment horizontal="center" vertical="center" wrapText="1"/>
    </xf>
    <xf numFmtId="10" fontId="0" fillId="0" borderId="0" xfId="2" applyNumberFormat="1" applyFont="1" applyBorder="1"/>
    <xf numFmtId="167" fontId="6" fillId="5" borderId="28" xfId="0" applyNumberFormat="1" applyFont="1" applyFill="1" applyBorder="1" applyAlignment="1">
      <alignment horizontal="right" vertical="center" wrapText="1"/>
    </xf>
    <xf numFmtId="49" fontId="3" fillId="2" borderId="1" xfId="0" applyNumberFormat="1" applyFont="1" applyFill="1" applyBorder="1" applyAlignment="1">
      <alignment horizontal="left" vertical="center" wrapText="1"/>
    </xf>
    <xf numFmtId="176" fontId="0" fillId="0" borderId="0" xfId="0" applyNumberFormat="1"/>
    <xf numFmtId="14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0" fontId="0" fillId="0" borderId="7" xfId="0" applyBorder="1" applyAlignment="1">
      <alignment vertical="center" wrapText="1"/>
    </xf>
    <xf numFmtId="0" fontId="0" fillId="0" borderId="9" xfId="0" applyBorder="1" applyAlignment="1">
      <alignment vertical="center" wrapText="1"/>
    </xf>
    <xf numFmtId="0" fontId="0" fillId="0" borderId="8" xfId="0" applyBorder="1" applyAlignment="1">
      <alignment vertical="center"/>
    </xf>
    <xf numFmtId="9" fontId="0" fillId="0" borderId="8" xfId="2" applyFont="1" applyBorder="1" applyAlignment="1">
      <alignment vertical="center"/>
    </xf>
    <xf numFmtId="9" fontId="0" fillId="0" borderId="30" xfId="2" applyFont="1" applyBorder="1" applyAlignment="1">
      <alignment vertical="center"/>
    </xf>
    <xf numFmtId="14" fontId="8" fillId="0" borderId="0" xfId="0" applyNumberFormat="1" applyFont="1" applyAlignment="1">
      <alignment vertical="center"/>
    </xf>
    <xf numFmtId="0" fontId="8" fillId="0" borderId="0" xfId="0" applyFont="1" applyAlignment="1">
      <alignment vertical="center"/>
    </xf>
    <xf numFmtId="174" fontId="7" fillId="0" borderId="0" xfId="2" applyNumberFormat="1" applyFont="1"/>
    <xf numFmtId="49" fontId="3" fillId="2" borderId="0" xfId="0" applyNumberFormat="1" applyFont="1" applyFill="1" applyBorder="1" applyAlignment="1">
      <alignment horizontal="left" vertical="center" wrapText="1"/>
    </xf>
    <xf numFmtId="173" fontId="0" fillId="0" borderId="0" xfId="0" applyNumberFormat="1"/>
    <xf numFmtId="10" fontId="0" fillId="0" borderId="0" xfId="2" applyNumberFormat="1" applyFont="1"/>
    <xf numFmtId="168" fontId="0" fillId="0" borderId="0" xfId="2" applyNumberFormat="1" applyFont="1" applyAlignment="1">
      <alignment vertical="center"/>
    </xf>
    <xf numFmtId="175" fontId="0" fillId="0" borderId="1" xfId="1" applyNumberFormat="1" applyFont="1" applyBorder="1" applyAlignment="1">
      <alignment vertical="center"/>
    </xf>
    <xf numFmtId="175" fontId="0" fillId="0" borderId="7" xfId="0" applyNumberFormat="1" applyBorder="1" applyAlignment="1">
      <alignment vertical="center"/>
    </xf>
    <xf numFmtId="175" fontId="0" fillId="0" borderId="8" xfId="0" applyNumberFormat="1" applyBorder="1" applyAlignment="1">
      <alignment vertical="center"/>
    </xf>
    <xf numFmtId="173" fontId="0" fillId="0" borderId="1" xfId="0" applyNumberFormat="1" applyBorder="1" applyAlignment="1">
      <alignment vertical="center"/>
    </xf>
    <xf numFmtId="173" fontId="0" fillId="0" borderId="7" xfId="0" applyNumberFormat="1" applyBorder="1" applyAlignment="1">
      <alignment vertical="center"/>
    </xf>
    <xf numFmtId="173" fontId="0" fillId="0" borderId="25" xfId="0" applyNumberFormat="1" applyBorder="1" applyAlignment="1">
      <alignment vertical="center"/>
    </xf>
    <xf numFmtId="173" fontId="0" fillId="0" borderId="9" xfId="0" applyNumberFormat="1" applyBorder="1" applyAlignment="1">
      <alignment vertical="center"/>
    </xf>
    <xf numFmtId="172" fontId="0" fillId="0" borderId="7" xfId="0" applyNumberFormat="1" applyBorder="1" applyAlignment="1">
      <alignment vertical="center"/>
    </xf>
    <xf numFmtId="172" fontId="0" fillId="0" borderId="9" xfId="0" applyNumberFormat="1" applyBorder="1" applyAlignment="1">
      <alignment vertical="center"/>
    </xf>
    <xf numFmtId="168" fontId="3" fillId="0" borderId="0" xfId="0" applyNumberFormat="1" applyFont="1" applyAlignment="1">
      <alignment wrapText="1"/>
    </xf>
    <xf numFmtId="168" fontId="0" fillId="0" borderId="35" xfId="2" applyNumberFormat="1" applyFont="1" applyBorder="1" applyAlignment="1">
      <alignment vertical="center"/>
    </xf>
    <xf numFmtId="0" fontId="9" fillId="0" borderId="0" xfId="0" applyFont="1"/>
    <xf numFmtId="0" fontId="10" fillId="0" borderId="0" xfId="0" applyFont="1" applyAlignment="1">
      <alignment wrapText="1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14" fontId="11" fillId="0" borderId="0" xfId="0" applyNumberFormat="1" applyFont="1" applyAlignment="1">
      <alignment vertical="center"/>
    </xf>
    <xf numFmtId="4" fontId="3" fillId="0" borderId="0" xfId="0" applyNumberFormat="1" applyFont="1" applyAlignment="1">
      <alignment wrapText="1"/>
    </xf>
    <xf numFmtId="10" fontId="0" fillId="0" borderId="0" xfId="0" applyNumberFormat="1"/>
    <xf numFmtId="175" fontId="0" fillId="0" borderId="7" xfId="0" applyNumberFormat="1" applyFill="1" applyBorder="1" applyAlignment="1">
      <alignment vertical="center"/>
    </xf>
    <xf numFmtId="168" fontId="0" fillId="0" borderId="35" xfId="2" applyNumberFormat="1" applyFont="1" applyFill="1" applyBorder="1" applyAlignment="1">
      <alignment vertical="center"/>
    </xf>
    <xf numFmtId="0" fontId="12" fillId="0" borderId="0" xfId="0" applyFont="1"/>
    <xf numFmtId="0" fontId="13" fillId="0" borderId="0" xfId="0" applyFont="1" applyAlignment="1">
      <alignment vertical="top" wrapText="1"/>
    </xf>
    <xf numFmtId="10" fontId="0" fillId="0" borderId="0" xfId="0" applyNumberFormat="1" applyAlignment="1">
      <alignment vertical="center"/>
    </xf>
    <xf numFmtId="174" fontId="3" fillId="0" borderId="0" xfId="0" applyNumberFormat="1" applyFont="1" applyAlignment="1">
      <alignment wrapText="1"/>
    </xf>
    <xf numFmtId="0" fontId="0" fillId="0" borderId="0" xfId="0" applyAlignment="1">
      <alignment vertical="center" wrapText="1"/>
    </xf>
    <xf numFmtId="10" fontId="0" fillId="0" borderId="0" xfId="2" applyNumberFormat="1" applyFont="1" applyAlignment="1">
      <alignment vertical="center"/>
    </xf>
    <xf numFmtId="168" fontId="14" fillId="0" borderId="0" xfId="2" applyNumberFormat="1" applyFont="1" applyAlignment="1">
      <alignment vertical="center"/>
    </xf>
    <xf numFmtId="14" fontId="15" fillId="0" borderId="0" xfId="0" applyNumberFormat="1" applyFont="1" applyAlignment="1">
      <alignment vertical="center"/>
    </xf>
    <xf numFmtId="0" fontId="15" fillId="0" borderId="0" xfId="0" applyFont="1" applyAlignment="1">
      <alignment vertical="center"/>
    </xf>
    <xf numFmtId="0" fontId="16" fillId="0" borderId="0" xfId="0" applyFont="1"/>
    <xf numFmtId="168" fontId="15" fillId="0" borderId="0" xfId="2" applyNumberFormat="1" applyFont="1" applyAlignment="1">
      <alignment vertical="center"/>
    </xf>
    <xf numFmtId="10" fontId="3" fillId="6" borderId="0" xfId="2" applyNumberFormat="1" applyFont="1" applyFill="1" applyAlignment="1">
      <alignment wrapText="1"/>
    </xf>
    <xf numFmtId="168" fontId="0" fillId="0" borderId="44" xfId="2" applyNumberFormat="1" applyFont="1" applyBorder="1" applyAlignment="1">
      <alignment vertical="center"/>
    </xf>
    <xf numFmtId="0" fontId="18" fillId="0" borderId="0" xfId="0" applyFont="1"/>
    <xf numFmtId="168" fontId="4" fillId="0" borderId="47" xfId="2" applyNumberFormat="1" applyFont="1" applyFill="1" applyBorder="1"/>
    <xf numFmtId="0" fontId="21" fillId="0" borderId="32" xfId="0" applyFont="1" applyBorder="1" applyAlignment="1">
      <alignment horizontal="center" vertical="center" wrapText="1"/>
    </xf>
    <xf numFmtId="0" fontId="21" fillId="0" borderId="1" xfId="0" applyFont="1" applyBorder="1" applyAlignment="1">
      <alignment horizontal="center" vertical="center" wrapText="1"/>
    </xf>
    <xf numFmtId="0" fontId="21" fillId="0" borderId="8" xfId="0" applyFont="1" applyBorder="1" applyAlignment="1">
      <alignment horizontal="center" vertical="center" wrapText="1"/>
    </xf>
    <xf numFmtId="0" fontId="21" fillId="0" borderId="16" xfId="0" applyFont="1" applyBorder="1" applyAlignment="1">
      <alignment horizontal="center" vertical="center" wrapText="1"/>
    </xf>
    <xf numFmtId="0" fontId="21" fillId="0" borderId="34" xfId="0" applyFont="1" applyBorder="1" applyAlignment="1">
      <alignment horizontal="center" vertical="center" wrapText="1"/>
    </xf>
    <xf numFmtId="175" fontId="0" fillId="7" borderId="7" xfId="0" applyNumberFormat="1" applyFill="1" applyBorder="1" applyAlignment="1">
      <alignment vertical="center"/>
    </xf>
    <xf numFmtId="10" fontId="0" fillId="7" borderId="35" xfId="2" applyNumberFormat="1" applyFont="1" applyFill="1" applyBorder="1" applyAlignment="1">
      <alignment vertical="center"/>
    </xf>
    <xf numFmtId="167" fontId="17" fillId="12" borderId="23" xfId="0" applyNumberFormat="1" applyFont="1" applyFill="1" applyBorder="1" applyAlignment="1">
      <alignment horizontal="right" vertical="center"/>
    </xf>
    <xf numFmtId="0" fontId="4" fillId="0" borderId="50" xfId="0" applyFont="1" applyBorder="1" applyAlignment="1">
      <alignment horizontal="center" wrapText="1"/>
    </xf>
    <xf numFmtId="167" fontId="17" fillId="5" borderId="42" xfId="0" applyNumberFormat="1" applyFont="1" applyFill="1" applyBorder="1" applyAlignment="1">
      <alignment horizontal="right" vertical="center"/>
    </xf>
    <xf numFmtId="167" fontId="4" fillId="0" borderId="1" xfId="0" applyNumberFormat="1" applyFont="1" applyFill="1" applyBorder="1" applyAlignment="1">
      <alignment horizontal="right" vertical="center"/>
    </xf>
    <xf numFmtId="167" fontId="4" fillId="5" borderId="47" xfId="0" applyNumberFormat="1" applyFont="1" applyFill="1" applyBorder="1" applyAlignment="1">
      <alignment horizontal="right" vertical="center"/>
    </xf>
    <xf numFmtId="177" fontId="3" fillId="0" borderId="0" xfId="0" applyNumberFormat="1" applyFont="1" applyAlignment="1">
      <alignment wrapText="1"/>
    </xf>
    <xf numFmtId="168" fontId="4" fillId="0" borderId="47" xfId="2" applyNumberFormat="1" applyFont="1" applyBorder="1" applyAlignment="1">
      <alignment wrapText="1"/>
    </xf>
    <xf numFmtId="169" fontId="4" fillId="0" borderId="1" xfId="1" applyNumberFormat="1" applyFont="1" applyBorder="1" applyAlignment="1">
      <alignment wrapText="1"/>
    </xf>
    <xf numFmtId="175" fontId="4" fillId="7" borderId="8" xfId="1" applyNumberFormat="1" applyFont="1" applyFill="1" applyBorder="1"/>
    <xf numFmtId="167" fontId="17" fillId="5" borderId="27" xfId="0" applyNumberFormat="1" applyFont="1" applyFill="1" applyBorder="1" applyAlignment="1">
      <alignment horizontal="right" vertical="center"/>
    </xf>
    <xf numFmtId="167" fontId="4" fillId="2" borderId="1" xfId="0" applyNumberFormat="1" applyFont="1" applyFill="1" applyBorder="1" applyAlignment="1">
      <alignment horizontal="right" vertical="center"/>
    </xf>
    <xf numFmtId="168" fontId="3" fillId="0" borderId="0" xfId="2" applyNumberFormat="1" applyFont="1" applyAlignment="1">
      <alignment wrapText="1"/>
    </xf>
    <xf numFmtId="0" fontId="4" fillId="14" borderId="7" xfId="0" applyFont="1" applyFill="1" applyBorder="1" applyAlignment="1">
      <alignment horizontal="center" wrapText="1"/>
    </xf>
    <xf numFmtId="0" fontId="4" fillId="14" borderId="8" xfId="0" applyFont="1" applyFill="1" applyBorder="1" applyAlignment="1">
      <alignment horizontal="center" wrapText="1"/>
    </xf>
    <xf numFmtId="10" fontId="4" fillId="9" borderId="47" xfId="2" applyNumberFormat="1" applyFont="1" applyFill="1" applyBorder="1"/>
    <xf numFmtId="175" fontId="0" fillId="0" borderId="9" xfId="0" applyNumberFormat="1" applyFill="1" applyBorder="1" applyAlignment="1">
      <alignment vertical="center"/>
    </xf>
    <xf numFmtId="168" fontId="0" fillId="0" borderId="44" xfId="2" applyNumberFormat="1" applyFont="1" applyFill="1" applyBorder="1" applyAlignment="1">
      <alignment vertical="center"/>
    </xf>
    <xf numFmtId="175" fontId="0" fillId="7" borderId="9" xfId="0" applyNumberFormat="1" applyFill="1" applyBorder="1" applyAlignment="1">
      <alignment vertical="center"/>
    </xf>
    <xf numFmtId="10" fontId="0" fillId="7" borderId="44" xfId="2" applyNumberFormat="1" applyFont="1" applyFill="1" applyBorder="1" applyAlignment="1">
      <alignment vertical="center"/>
    </xf>
    <xf numFmtId="10" fontId="4" fillId="0" borderId="0" xfId="2" applyNumberFormat="1" applyFont="1" applyFill="1" applyBorder="1"/>
    <xf numFmtId="2" fontId="4" fillId="0" borderId="0" xfId="1" applyNumberFormat="1" applyFont="1" applyFill="1" applyBorder="1"/>
    <xf numFmtId="10" fontId="0" fillId="0" borderId="0" xfId="2" applyNumberFormat="1" applyFont="1" applyFill="1"/>
    <xf numFmtId="49" fontId="3" fillId="0" borderId="0" xfId="0" applyNumberFormat="1" applyFont="1" applyFill="1" applyBorder="1" applyAlignment="1">
      <alignment horizontal="left" vertical="center" wrapText="1"/>
    </xf>
    <xf numFmtId="0" fontId="0" fillId="0" borderId="0" xfId="0" applyFill="1"/>
    <xf numFmtId="49" fontId="3" fillId="2" borderId="52" xfId="0" applyNumberFormat="1" applyFont="1" applyFill="1" applyBorder="1" applyAlignment="1">
      <alignment horizontal="left" wrapText="1"/>
    </xf>
    <xf numFmtId="49" fontId="23" fillId="2" borderId="2" xfId="0" applyNumberFormat="1" applyFont="1" applyFill="1" applyBorder="1" applyAlignment="1">
      <alignment horizontal="left" vertical="center" wrapText="1"/>
    </xf>
    <xf numFmtId="0" fontId="24" fillId="0" borderId="0" xfId="3"/>
    <xf numFmtId="0" fontId="4" fillId="0" borderId="55" xfId="0" applyFont="1" applyBorder="1" applyAlignment="1">
      <alignment horizontal="center" wrapText="1"/>
    </xf>
    <xf numFmtId="2" fontId="4" fillId="7" borderId="8" xfId="1" applyNumberFormat="1" applyFont="1" applyFill="1" applyBorder="1"/>
    <xf numFmtId="0" fontId="3" fillId="0" borderId="0" xfId="0" applyFont="1" applyBorder="1" applyAlignment="1">
      <alignment wrapText="1"/>
    </xf>
    <xf numFmtId="0" fontId="26" fillId="0" borderId="32" xfId="0" applyFont="1" applyBorder="1" applyAlignment="1">
      <alignment horizontal="center" vertical="center" wrapText="1"/>
    </xf>
    <xf numFmtId="0" fontId="26" fillId="0" borderId="1" xfId="0" applyFont="1" applyBorder="1" applyAlignment="1">
      <alignment horizontal="center" vertical="center" wrapText="1"/>
    </xf>
    <xf numFmtId="0" fontId="26" fillId="0" borderId="8" xfId="0" applyFont="1" applyBorder="1" applyAlignment="1">
      <alignment horizontal="center" vertical="center" wrapText="1"/>
    </xf>
    <xf numFmtId="175" fontId="25" fillId="7" borderId="7" xfId="0" applyNumberFormat="1" applyFont="1" applyFill="1" applyBorder="1" applyAlignment="1">
      <alignment vertical="center"/>
    </xf>
    <xf numFmtId="10" fontId="25" fillId="7" borderId="35" xfId="2" applyNumberFormat="1" applyFont="1" applyFill="1" applyBorder="1" applyAlignment="1">
      <alignment vertical="center"/>
    </xf>
    <xf numFmtId="0" fontId="25" fillId="0" borderId="8" xfId="0" applyFont="1" applyBorder="1" applyAlignment="1">
      <alignment vertical="center"/>
    </xf>
    <xf numFmtId="9" fontId="25" fillId="0" borderId="8" xfId="2" applyFont="1" applyBorder="1" applyAlignment="1">
      <alignment vertical="center"/>
    </xf>
    <xf numFmtId="9" fontId="25" fillId="0" borderId="30" xfId="2" applyFont="1" applyBorder="1" applyAlignment="1">
      <alignment vertical="center"/>
    </xf>
    <xf numFmtId="4" fontId="3" fillId="0" borderId="0" xfId="0" applyNumberFormat="1" applyFont="1" applyBorder="1" applyAlignment="1">
      <alignment wrapText="1"/>
    </xf>
    <xf numFmtId="175" fontId="0" fillId="7" borderId="2" xfId="1" applyNumberFormat="1" applyFont="1" applyFill="1" applyBorder="1" applyAlignment="1">
      <alignment vertical="center"/>
    </xf>
    <xf numFmtId="173" fontId="0" fillId="7" borderId="2" xfId="1" applyNumberFormat="1" applyFont="1" applyFill="1" applyBorder="1" applyAlignment="1">
      <alignment vertical="center"/>
    </xf>
    <xf numFmtId="173" fontId="0" fillId="7" borderId="43" xfId="1" applyNumberFormat="1" applyFont="1" applyFill="1" applyBorder="1" applyAlignment="1">
      <alignment vertical="center"/>
    </xf>
    <xf numFmtId="0" fontId="19" fillId="0" borderId="0" xfId="0" applyFont="1" applyAlignment="1">
      <alignment horizontal="center" vertical="center" wrapText="1"/>
    </xf>
    <xf numFmtId="0" fontId="9" fillId="0" borderId="0" xfId="0" applyFont="1" applyAlignment="1">
      <alignment vertical="center"/>
    </xf>
    <xf numFmtId="0" fontId="3" fillId="0" borderId="0" xfId="0" applyFont="1"/>
    <xf numFmtId="167" fontId="4" fillId="11" borderId="1" xfId="0" applyNumberFormat="1" applyFont="1" applyFill="1" applyBorder="1" applyAlignment="1">
      <alignment horizontal="right" vertical="center"/>
    </xf>
    <xf numFmtId="0" fontId="21" fillId="0" borderId="32" xfId="0" applyFont="1" applyFill="1" applyBorder="1" applyAlignment="1">
      <alignment horizontal="center" vertical="center" wrapText="1"/>
    </xf>
    <xf numFmtId="0" fontId="21" fillId="0" borderId="1" xfId="0" applyFont="1" applyFill="1" applyBorder="1" applyAlignment="1">
      <alignment horizontal="center" vertical="center" wrapText="1"/>
    </xf>
    <xf numFmtId="0" fontId="21" fillId="0" borderId="8" xfId="0" applyFont="1" applyFill="1" applyBorder="1" applyAlignment="1">
      <alignment horizontal="center" vertical="center" wrapText="1"/>
    </xf>
    <xf numFmtId="10" fontId="0" fillId="0" borderId="35" xfId="2" applyNumberFormat="1" applyFont="1" applyFill="1" applyBorder="1" applyAlignment="1">
      <alignment vertical="center"/>
    </xf>
    <xf numFmtId="0" fontId="0" fillId="0" borderId="8" xfId="0" applyFill="1" applyBorder="1" applyAlignment="1">
      <alignment vertical="center"/>
    </xf>
    <xf numFmtId="9" fontId="0" fillId="0" borderId="8" xfId="2" applyFont="1" applyFill="1" applyBorder="1" applyAlignment="1">
      <alignment vertical="center"/>
    </xf>
    <xf numFmtId="175" fontId="0" fillId="0" borderId="60" xfId="0" applyNumberFormat="1" applyFill="1" applyBorder="1" applyAlignment="1">
      <alignment vertical="center"/>
    </xf>
    <xf numFmtId="9" fontId="0" fillId="0" borderId="30" xfId="2" applyFont="1" applyFill="1" applyBorder="1" applyAlignment="1">
      <alignment vertical="center"/>
    </xf>
    <xf numFmtId="49" fontId="29" fillId="0" borderId="2" xfId="0" applyNumberFormat="1" applyFont="1" applyFill="1" applyBorder="1" applyAlignment="1">
      <alignment horizontal="left" vertical="center" wrapText="1"/>
    </xf>
    <xf numFmtId="2" fontId="3" fillId="0" borderId="0" xfId="0" applyNumberFormat="1" applyFont="1" applyAlignment="1">
      <alignment wrapText="1"/>
    </xf>
    <xf numFmtId="0" fontId="30" fillId="0" borderId="0" xfId="0" applyFont="1"/>
    <xf numFmtId="0" fontId="21" fillId="7" borderId="32" xfId="0" applyFont="1" applyFill="1" applyBorder="1" applyAlignment="1">
      <alignment horizontal="center" vertical="center" wrapText="1"/>
    </xf>
    <xf numFmtId="0" fontId="21" fillId="7" borderId="1" xfId="0" applyFont="1" applyFill="1" applyBorder="1" applyAlignment="1">
      <alignment horizontal="center" vertical="center" wrapText="1"/>
    </xf>
    <xf numFmtId="0" fontId="21" fillId="7" borderId="8" xfId="0" applyFont="1" applyFill="1" applyBorder="1" applyAlignment="1">
      <alignment horizontal="center" vertical="center" wrapText="1"/>
    </xf>
    <xf numFmtId="0" fontId="0" fillId="7" borderId="8" xfId="0" applyFill="1" applyBorder="1" applyAlignment="1">
      <alignment vertical="center"/>
    </xf>
    <xf numFmtId="9" fontId="0" fillId="7" borderId="8" xfId="2" applyFont="1" applyFill="1" applyBorder="1" applyAlignment="1">
      <alignment vertical="center"/>
    </xf>
    <xf numFmtId="9" fontId="0" fillId="7" borderId="30" xfId="2" applyFont="1" applyFill="1" applyBorder="1" applyAlignment="1">
      <alignment vertical="center"/>
    </xf>
    <xf numFmtId="167" fontId="17" fillId="0" borderId="41" xfId="0" applyNumberFormat="1" applyFont="1" applyFill="1" applyBorder="1" applyAlignment="1">
      <alignment horizontal="right" vertical="center"/>
    </xf>
    <xf numFmtId="167" fontId="17" fillId="11" borderId="1" xfId="0" applyNumberFormat="1" applyFont="1" applyFill="1" applyBorder="1" applyAlignment="1">
      <alignment horizontal="right" vertical="center"/>
    </xf>
    <xf numFmtId="0" fontId="31" fillId="0" borderId="0" xfId="5"/>
    <xf numFmtId="170" fontId="31" fillId="0" borderId="0" xfId="5" applyNumberFormat="1"/>
    <xf numFmtId="49" fontId="31" fillId="0" borderId="0" xfId="5" applyNumberFormat="1"/>
    <xf numFmtId="170" fontId="31" fillId="3" borderId="0" xfId="5" applyNumberFormat="1" applyFill="1"/>
    <xf numFmtId="49" fontId="31" fillId="3" borderId="0" xfId="5" applyNumberFormat="1" applyFill="1"/>
    <xf numFmtId="170" fontId="31" fillId="7" borderId="0" xfId="5" applyNumberFormat="1" applyFill="1"/>
    <xf numFmtId="173" fontId="31" fillId="0" borderId="0" xfId="5" applyNumberFormat="1"/>
    <xf numFmtId="0" fontId="31" fillId="0" borderId="0" xfId="5" applyAlignment="1">
      <alignment wrapText="1"/>
    </xf>
    <xf numFmtId="49" fontId="31" fillId="7" borderId="0" xfId="5" applyNumberFormat="1" applyFill="1"/>
    <xf numFmtId="171" fontId="0" fillId="0" borderId="0" xfId="0" applyNumberFormat="1" applyAlignment="1">
      <alignment vertical="center"/>
    </xf>
    <xf numFmtId="0" fontId="32" fillId="0" borderId="1" xfId="0" applyFont="1" applyBorder="1" applyAlignment="1">
      <alignment horizontal="center" vertical="center" wrapText="1"/>
    </xf>
    <xf numFmtId="0" fontId="32" fillId="0" borderId="8" xfId="0" applyFont="1" applyBorder="1" applyAlignment="1">
      <alignment horizontal="center" vertical="center" wrapText="1"/>
    </xf>
    <xf numFmtId="10" fontId="18" fillId="7" borderId="35" xfId="2" applyNumberFormat="1" applyFont="1" applyFill="1" applyBorder="1" applyAlignment="1">
      <alignment vertical="center"/>
    </xf>
    <xf numFmtId="0" fontId="18" fillId="0" borderId="8" xfId="0" applyFont="1" applyBorder="1" applyAlignment="1">
      <alignment vertical="center"/>
    </xf>
    <xf numFmtId="9" fontId="18" fillId="0" borderId="8" xfId="2" applyFont="1" applyBorder="1" applyAlignment="1">
      <alignment vertical="center"/>
    </xf>
    <xf numFmtId="9" fontId="18" fillId="0" borderId="30" xfId="2" applyFont="1" applyBorder="1" applyAlignment="1">
      <alignment vertical="center"/>
    </xf>
    <xf numFmtId="10" fontId="18" fillId="7" borderId="44" xfId="2" applyNumberFormat="1" applyFont="1" applyFill="1" applyBorder="1" applyAlignment="1">
      <alignment vertical="center"/>
    </xf>
    <xf numFmtId="175" fontId="0" fillId="7" borderId="1" xfId="1" applyNumberFormat="1" applyFont="1" applyFill="1" applyBorder="1" applyAlignment="1">
      <alignment vertical="center"/>
    </xf>
    <xf numFmtId="164" fontId="0" fillId="7" borderId="25" xfId="1" applyFont="1" applyFill="1" applyBorder="1" applyAlignment="1">
      <alignment vertical="center"/>
    </xf>
    <xf numFmtId="175" fontId="28" fillId="0" borderId="1" xfId="1" applyNumberFormat="1" applyFont="1" applyFill="1" applyBorder="1" applyAlignment="1">
      <alignment vertical="center"/>
    </xf>
    <xf numFmtId="164" fontId="28" fillId="0" borderId="25" xfId="1" applyFont="1" applyFill="1" applyBorder="1" applyAlignment="1">
      <alignment vertical="center"/>
    </xf>
    <xf numFmtId="0" fontId="3" fillId="4" borderId="7" xfId="0" applyFont="1" applyFill="1" applyBorder="1" applyAlignment="1">
      <alignment wrapText="1"/>
    </xf>
    <xf numFmtId="0" fontId="3" fillId="4" borderId="1" xfId="0" applyFont="1" applyFill="1" applyBorder="1" applyAlignment="1">
      <alignment wrapText="1"/>
    </xf>
    <xf numFmtId="0" fontId="3" fillId="4" borderId="8" xfId="0" applyFont="1" applyFill="1" applyBorder="1" applyAlignment="1">
      <alignment wrapText="1"/>
    </xf>
    <xf numFmtId="14" fontId="3" fillId="4" borderId="7" xfId="0" applyNumberFormat="1" applyFont="1" applyFill="1" applyBorder="1" applyAlignment="1">
      <alignment wrapText="1"/>
    </xf>
    <xf numFmtId="14" fontId="3" fillId="4" borderId="7" xfId="0" applyNumberFormat="1" applyFont="1" applyFill="1" applyBorder="1"/>
    <xf numFmtId="2" fontId="3" fillId="4" borderId="1" xfId="2" applyNumberFormat="1" applyFont="1" applyFill="1" applyBorder="1" applyAlignment="1">
      <alignment wrapText="1"/>
    </xf>
    <xf numFmtId="2" fontId="3" fillId="4" borderId="8" xfId="0" applyNumberFormat="1" applyFont="1" applyFill="1" applyBorder="1" applyAlignment="1">
      <alignment wrapText="1"/>
    </xf>
    <xf numFmtId="164" fontId="3" fillId="4" borderId="1" xfId="1" applyNumberFormat="1" applyFont="1" applyFill="1" applyBorder="1"/>
    <xf numFmtId="2" fontId="3" fillId="4" borderId="2" xfId="2" applyNumberFormat="1" applyFont="1" applyFill="1" applyBorder="1" applyAlignment="1">
      <alignment wrapText="1"/>
    </xf>
    <xf numFmtId="175" fontId="3" fillId="4" borderId="1" xfId="1" applyNumberFormat="1" applyFont="1" applyFill="1" applyBorder="1" applyAlignment="1">
      <alignment vertical="center"/>
    </xf>
    <xf numFmtId="177" fontId="3" fillId="4" borderId="8" xfId="0" applyNumberFormat="1" applyFont="1" applyFill="1" applyBorder="1" applyAlignment="1">
      <alignment wrapText="1"/>
    </xf>
    <xf numFmtId="175" fontId="3" fillId="4" borderId="26" xfId="1" applyNumberFormat="1" applyFont="1" applyFill="1" applyBorder="1" applyAlignment="1">
      <alignment vertical="center"/>
    </xf>
    <xf numFmtId="0" fontId="3" fillId="14" borderId="1" xfId="0" applyFont="1" applyFill="1" applyBorder="1" applyAlignment="1">
      <alignment wrapText="1"/>
    </xf>
    <xf numFmtId="181" fontId="3" fillId="14" borderId="1" xfId="0" applyNumberFormat="1" applyFont="1" applyFill="1" applyBorder="1" applyAlignment="1">
      <alignment wrapText="1"/>
    </xf>
    <xf numFmtId="180" fontId="3" fillId="14" borderId="1" xfId="0" applyNumberFormat="1" applyFont="1" applyFill="1" applyBorder="1" applyAlignment="1">
      <alignment wrapText="1"/>
    </xf>
    <xf numFmtId="177" fontId="3" fillId="14" borderId="1" xfId="0" applyNumberFormat="1" applyFont="1" applyFill="1" applyBorder="1" applyAlignment="1">
      <alignment wrapText="1"/>
    </xf>
    <xf numFmtId="0" fontId="4" fillId="0" borderId="57" xfId="0" applyFont="1" applyBorder="1" applyAlignment="1">
      <alignment horizontal="center" wrapText="1"/>
    </xf>
    <xf numFmtId="167" fontId="17" fillId="0" borderId="1" xfId="0" applyNumberFormat="1" applyFont="1" applyFill="1" applyBorder="1" applyAlignment="1">
      <alignment horizontal="right" vertical="center"/>
    </xf>
    <xf numFmtId="0" fontId="0" fillId="0" borderId="0" xfId="0" applyBorder="1"/>
    <xf numFmtId="0" fontId="3" fillId="0" borderId="1" xfId="0" applyFont="1" applyFill="1" applyBorder="1"/>
    <xf numFmtId="0" fontId="3" fillId="0" borderId="35" xfId="0" applyFont="1" applyFill="1" applyBorder="1"/>
    <xf numFmtId="167" fontId="6" fillId="0" borderId="28" xfId="0" applyNumberFormat="1" applyFont="1" applyFill="1" applyBorder="1" applyAlignment="1">
      <alignment horizontal="right" vertical="center" wrapText="1"/>
    </xf>
    <xf numFmtId="49" fontId="3" fillId="2" borderId="68" xfId="0" applyNumberFormat="1" applyFont="1" applyFill="1" applyBorder="1" applyAlignment="1">
      <alignment horizontal="left" wrapText="1"/>
    </xf>
    <xf numFmtId="167" fontId="17" fillId="12" borderId="1" xfId="0" applyNumberFormat="1" applyFont="1" applyFill="1" applyBorder="1" applyAlignment="1">
      <alignment horizontal="right" vertical="center"/>
    </xf>
    <xf numFmtId="167" fontId="17" fillId="7" borderId="1" xfId="0" applyNumberFormat="1" applyFont="1" applyFill="1" applyBorder="1" applyAlignment="1">
      <alignment horizontal="right" vertical="center"/>
    </xf>
    <xf numFmtId="0" fontId="4" fillId="0" borderId="53" xfId="0" applyFont="1" applyBorder="1" applyAlignment="1">
      <alignment horizontal="center" wrapText="1"/>
    </xf>
    <xf numFmtId="0" fontId="4" fillId="0" borderId="30" xfId="0" applyFont="1" applyBorder="1" applyAlignment="1">
      <alignment horizontal="center" wrapText="1"/>
    </xf>
    <xf numFmtId="10" fontId="0" fillId="0" borderId="0" xfId="0" applyNumberFormat="1" applyBorder="1"/>
    <xf numFmtId="176" fontId="0" fillId="0" borderId="0" xfId="0" applyNumberFormat="1" applyBorder="1"/>
    <xf numFmtId="168" fontId="0" fillId="0" borderId="0" xfId="2" applyNumberFormat="1" applyFont="1"/>
    <xf numFmtId="0" fontId="33" fillId="0" borderId="0" xfId="0" applyFont="1"/>
    <xf numFmtId="0" fontId="34" fillId="0" borderId="0" xfId="0" applyFont="1" applyAlignment="1"/>
    <xf numFmtId="0" fontId="35" fillId="0" borderId="0" xfId="0" applyFont="1" applyAlignment="1">
      <alignment vertical="top" wrapText="1"/>
    </xf>
    <xf numFmtId="0" fontId="36" fillId="0" borderId="0" xfId="0" applyFont="1"/>
    <xf numFmtId="0" fontId="36" fillId="0" borderId="0" xfId="0" applyFont="1" applyAlignment="1">
      <alignment vertical="top" wrapText="1"/>
    </xf>
    <xf numFmtId="180" fontId="3" fillId="0" borderId="0" xfId="0" applyNumberFormat="1" applyFont="1" applyAlignment="1">
      <alignment wrapText="1"/>
    </xf>
    <xf numFmtId="10" fontId="3" fillId="0" borderId="0" xfId="2" applyNumberFormat="1" applyFont="1" applyAlignment="1">
      <alignment wrapText="1"/>
    </xf>
    <xf numFmtId="4" fontId="31" fillId="0" borderId="0" xfId="5" applyNumberFormat="1"/>
    <xf numFmtId="175" fontId="28" fillId="0" borderId="2" xfId="1" applyNumberFormat="1" applyFont="1" applyFill="1" applyBorder="1" applyAlignment="1">
      <alignment vertical="center"/>
    </xf>
    <xf numFmtId="164" fontId="28" fillId="0" borderId="43" xfId="1" applyFont="1" applyFill="1" applyBorder="1" applyAlignment="1">
      <alignment vertical="center"/>
    </xf>
    <xf numFmtId="0" fontId="32" fillId="0" borderId="34" xfId="0" applyFont="1" applyBorder="1" applyAlignment="1">
      <alignment horizontal="center" vertical="center" wrapText="1"/>
    </xf>
    <xf numFmtId="175" fontId="18" fillId="7" borderId="47" xfId="0" applyNumberFormat="1" applyFont="1" applyFill="1" applyBorder="1" applyAlignment="1">
      <alignment vertical="center"/>
    </xf>
    <xf numFmtId="175" fontId="18" fillId="7" borderId="53" xfId="0" applyNumberFormat="1" applyFont="1" applyFill="1" applyBorder="1" applyAlignment="1">
      <alignment vertical="center"/>
    </xf>
    <xf numFmtId="14" fontId="3" fillId="4" borderId="69" xfId="0" applyNumberFormat="1" applyFont="1" applyFill="1" applyBorder="1" applyAlignment="1">
      <alignment wrapText="1"/>
    </xf>
    <xf numFmtId="2" fontId="3" fillId="4" borderId="29" xfId="2" applyNumberFormat="1" applyFont="1" applyFill="1" applyBorder="1" applyAlignment="1">
      <alignment wrapText="1"/>
    </xf>
    <xf numFmtId="164" fontId="3" fillId="4" borderId="24" xfId="1" applyNumberFormat="1" applyFont="1" applyFill="1" applyBorder="1"/>
    <xf numFmtId="177" fontId="3" fillId="4" borderId="50" xfId="0" applyNumberFormat="1" applyFont="1" applyFill="1" applyBorder="1" applyAlignment="1">
      <alignment wrapText="1"/>
    </xf>
    <xf numFmtId="2" fontId="4" fillId="0" borderId="8" xfId="1" applyNumberFormat="1" applyFont="1" applyFill="1" applyBorder="1"/>
    <xf numFmtId="164" fontId="3" fillId="14" borderId="1" xfId="1" applyFont="1" applyFill="1" applyBorder="1" applyAlignment="1">
      <alignment wrapText="1"/>
    </xf>
    <xf numFmtId="164" fontId="3" fillId="14" borderId="1" xfId="1" applyFont="1" applyFill="1" applyBorder="1" applyAlignment="1">
      <alignment vertical="center"/>
    </xf>
    <xf numFmtId="166" fontId="0" fillId="0" borderId="0" xfId="0" applyNumberFormat="1" applyAlignment="1">
      <alignment vertical="center"/>
    </xf>
    <xf numFmtId="9" fontId="8" fillId="0" borderId="0" xfId="2" applyFont="1" applyAlignment="1">
      <alignment vertical="center"/>
    </xf>
    <xf numFmtId="0" fontId="0" fillId="0" borderId="0" xfId="0" applyFill="1" applyBorder="1"/>
    <xf numFmtId="0" fontId="21" fillId="0" borderId="47" xfId="0" applyFont="1" applyFill="1" applyBorder="1" applyAlignment="1">
      <alignment horizontal="center" vertical="center" wrapText="1"/>
    </xf>
    <xf numFmtId="0" fontId="0" fillId="0" borderId="47" xfId="0" applyFill="1" applyBorder="1" applyAlignment="1">
      <alignment vertical="center"/>
    </xf>
    <xf numFmtId="10" fontId="0" fillId="0" borderId="1" xfId="2" applyNumberFormat="1" applyFont="1" applyFill="1" applyBorder="1" applyAlignment="1">
      <alignment vertical="center"/>
    </xf>
    <xf numFmtId="0" fontId="0" fillId="0" borderId="1" xfId="0" applyFill="1" applyBorder="1" applyAlignment="1">
      <alignment vertical="center"/>
    </xf>
    <xf numFmtId="173" fontId="0" fillId="0" borderId="47" xfId="2" applyNumberFormat="1" applyFont="1" applyFill="1" applyBorder="1" applyAlignment="1">
      <alignment vertical="center"/>
    </xf>
    <xf numFmtId="9" fontId="0" fillId="0" borderId="1" xfId="2" applyFont="1" applyFill="1" applyBorder="1" applyAlignment="1">
      <alignment vertical="center"/>
    </xf>
    <xf numFmtId="167" fontId="4" fillId="2" borderId="2" xfId="0" applyNumberFormat="1" applyFont="1" applyFill="1" applyBorder="1" applyAlignment="1">
      <alignment horizontal="right" vertical="center"/>
    </xf>
    <xf numFmtId="167" fontId="4" fillId="2" borderId="47" xfId="0" applyNumberFormat="1" applyFont="1" applyFill="1" applyBorder="1" applyAlignment="1">
      <alignment horizontal="right" vertical="center"/>
    </xf>
    <xf numFmtId="173" fontId="0" fillId="0" borderId="53" xfId="2" applyNumberFormat="1" applyFont="1" applyFill="1" applyBorder="1" applyAlignment="1">
      <alignment vertical="center"/>
    </xf>
    <xf numFmtId="10" fontId="0" fillId="0" borderId="25" xfId="2" applyNumberFormat="1" applyFont="1" applyFill="1" applyBorder="1" applyAlignment="1">
      <alignment vertical="center"/>
    </xf>
    <xf numFmtId="9" fontId="0" fillId="0" borderId="25" xfId="2" applyFont="1" applyFill="1" applyBorder="1" applyAlignment="1">
      <alignment vertical="center"/>
    </xf>
    <xf numFmtId="164" fontId="0" fillId="7" borderId="43" xfId="1" applyFont="1" applyFill="1" applyBorder="1" applyAlignment="1">
      <alignment vertical="center"/>
    </xf>
    <xf numFmtId="167" fontId="4" fillId="5" borderId="72" xfId="0" applyNumberFormat="1" applyFont="1" applyFill="1" applyBorder="1" applyAlignment="1">
      <alignment horizontal="right" vertical="center"/>
    </xf>
    <xf numFmtId="0" fontId="40" fillId="19" borderId="0" xfId="0" applyFont="1" applyFill="1" applyBorder="1" applyAlignment="1">
      <alignment vertical="top" wrapText="1"/>
    </xf>
    <xf numFmtId="0" fontId="33" fillId="19" borderId="75" xfId="0" applyFont="1" applyFill="1" applyBorder="1"/>
    <xf numFmtId="0" fontId="36" fillId="19" borderId="77" xfId="0" applyFont="1" applyFill="1" applyBorder="1"/>
    <xf numFmtId="0" fontId="36" fillId="19" borderId="0" xfId="0" applyFont="1" applyFill="1" applyBorder="1"/>
    <xf numFmtId="0" fontId="40" fillId="19" borderId="78" xfId="0" applyFont="1" applyFill="1" applyBorder="1" applyAlignment="1">
      <alignment vertical="top" wrapText="1"/>
    </xf>
    <xf numFmtId="0" fontId="12" fillId="19" borderId="77" xfId="0" applyFont="1" applyFill="1" applyBorder="1"/>
    <xf numFmtId="0" fontId="12" fillId="19" borderId="0" xfId="0" applyFont="1" applyFill="1" applyBorder="1"/>
    <xf numFmtId="0" fontId="13" fillId="19" borderId="0" xfId="0" applyFont="1" applyFill="1" applyBorder="1" applyAlignment="1">
      <alignment vertical="top" wrapText="1"/>
    </xf>
    <xf numFmtId="0" fontId="13" fillId="19" borderId="78" xfId="0" applyFont="1" applyFill="1" applyBorder="1" applyAlignment="1">
      <alignment vertical="top" wrapText="1"/>
    </xf>
    <xf numFmtId="0" fontId="12" fillId="19" borderId="78" xfId="0" applyFont="1" applyFill="1" applyBorder="1"/>
    <xf numFmtId="0" fontId="12" fillId="19" borderId="79" xfId="0" applyFont="1" applyFill="1" applyBorder="1"/>
    <xf numFmtId="0" fontId="12" fillId="19" borderId="80" xfId="0" applyFont="1" applyFill="1" applyBorder="1"/>
    <xf numFmtId="0" fontId="12" fillId="19" borderId="81" xfId="0" applyFont="1" applyFill="1" applyBorder="1"/>
    <xf numFmtId="0" fontId="0" fillId="18" borderId="0" xfId="0" applyFill="1" applyBorder="1"/>
    <xf numFmtId="0" fontId="0" fillId="6" borderId="0" xfId="0" applyFill="1"/>
    <xf numFmtId="0" fontId="0" fillId="0" borderId="11" xfId="0" applyFill="1" applyBorder="1"/>
    <xf numFmtId="0" fontId="41" fillId="0" borderId="0" xfId="0" applyFont="1" applyFill="1" applyBorder="1"/>
    <xf numFmtId="164" fontId="28" fillId="0" borderId="1" xfId="1" applyNumberFormat="1" applyFont="1" applyFill="1" applyBorder="1" applyAlignment="1">
      <alignment vertical="center"/>
    </xf>
    <xf numFmtId="10" fontId="0" fillId="0" borderId="44" xfId="2" applyNumberFormat="1" applyFont="1" applyFill="1" applyBorder="1" applyAlignment="1">
      <alignment vertical="center"/>
    </xf>
    <xf numFmtId="0" fontId="43" fillId="0" borderId="0" xfId="6"/>
    <xf numFmtId="178" fontId="21" fillId="0" borderId="0" xfId="6" applyNumberFormat="1" applyFont="1"/>
    <xf numFmtId="0" fontId="21" fillId="0" borderId="0" xfId="6" applyFont="1"/>
    <xf numFmtId="0" fontId="44" fillId="0" borderId="0" xfId="6" applyFont="1"/>
    <xf numFmtId="178" fontId="43" fillId="0" borderId="0" xfId="6" applyNumberFormat="1"/>
    <xf numFmtId="0" fontId="21" fillId="3" borderId="1" xfId="6" applyFont="1" applyFill="1" applyBorder="1"/>
    <xf numFmtId="0" fontId="44" fillId="3" borderId="1" xfId="6" applyFont="1" applyFill="1" applyBorder="1"/>
    <xf numFmtId="0" fontId="45" fillId="0" borderId="0" xfId="6" applyFont="1"/>
    <xf numFmtId="178" fontId="46" fillId="0" borderId="1" xfId="6" applyNumberFormat="1" applyFont="1" applyBorder="1"/>
    <xf numFmtId="0" fontId="46" fillId="0" borderId="1" xfId="6" applyFont="1" applyBorder="1"/>
    <xf numFmtId="49" fontId="46" fillId="2" borderId="1" xfId="6" applyNumberFormat="1" applyFont="1" applyFill="1" applyBorder="1" applyAlignment="1">
      <alignment horizontal="left" vertical="center" wrapText="1"/>
    </xf>
    <xf numFmtId="178" fontId="47" fillId="0" borderId="1" xfId="6" applyNumberFormat="1" applyFont="1" applyBorder="1"/>
    <xf numFmtId="0" fontId="21" fillId="0" borderId="1" xfId="6" applyFont="1" applyBorder="1"/>
    <xf numFmtId="49" fontId="48" fillId="2" borderId="1" xfId="6" applyNumberFormat="1" applyFont="1" applyFill="1" applyBorder="1" applyAlignment="1">
      <alignment horizontal="left" vertical="center" wrapText="1"/>
    </xf>
    <xf numFmtId="0" fontId="49" fillId="0" borderId="0" xfId="6" applyFont="1"/>
    <xf numFmtId="0" fontId="47" fillId="0" borderId="1" xfId="6" applyFont="1" applyBorder="1"/>
    <xf numFmtId="49" fontId="50" fillId="2" borderId="1" xfId="6" applyNumberFormat="1" applyFont="1" applyFill="1" applyBorder="1" applyAlignment="1">
      <alignment horizontal="left" vertical="center" wrapText="1"/>
    </xf>
    <xf numFmtId="0" fontId="21" fillId="0" borderId="1" xfId="6" applyFont="1" applyFill="1" applyBorder="1"/>
    <xf numFmtId="178" fontId="44" fillId="2" borderId="1" xfId="6" applyNumberFormat="1" applyFont="1" applyFill="1" applyBorder="1" applyAlignment="1">
      <alignment horizontal="left"/>
    </xf>
    <xf numFmtId="178" fontId="51" fillId="2" borderId="1" xfId="6" applyNumberFormat="1" applyFont="1" applyFill="1" applyBorder="1" applyAlignment="1">
      <alignment horizontal="left"/>
    </xf>
    <xf numFmtId="0" fontId="52" fillId="2" borderId="0" xfId="6" applyFont="1" applyFill="1" applyAlignment="1">
      <alignment horizontal="left"/>
    </xf>
    <xf numFmtId="0" fontId="51" fillId="2" borderId="1" xfId="6" applyFont="1" applyFill="1" applyBorder="1" applyAlignment="1">
      <alignment horizontal="left"/>
    </xf>
    <xf numFmtId="0" fontId="53" fillId="2" borderId="0" xfId="6" applyFont="1" applyFill="1" applyAlignment="1">
      <alignment horizontal="left"/>
    </xf>
    <xf numFmtId="1" fontId="54" fillId="2" borderId="62" xfId="6" applyNumberFormat="1" applyFont="1" applyFill="1" applyBorder="1" applyAlignment="1">
      <alignment horizontal="right" vertical="center" wrapText="1"/>
    </xf>
    <xf numFmtId="49" fontId="5" fillId="2" borderId="82" xfId="6" applyNumberFormat="1" applyFont="1" applyFill="1" applyBorder="1" applyAlignment="1">
      <alignment horizontal="left" vertical="center" wrapText="1"/>
    </xf>
    <xf numFmtId="0" fontId="43" fillId="0" borderId="0" xfId="6" applyFill="1"/>
    <xf numFmtId="178" fontId="21" fillId="3" borderId="0" xfId="6" applyNumberFormat="1" applyFont="1" applyFill="1" applyBorder="1"/>
    <xf numFmtId="178" fontId="21" fillId="0" borderId="0" xfId="6" applyNumberFormat="1" applyFont="1" applyFill="1" applyBorder="1"/>
    <xf numFmtId="49" fontId="48" fillId="2" borderId="0" xfId="6" applyNumberFormat="1" applyFont="1" applyFill="1" applyBorder="1" applyAlignment="1">
      <alignment horizontal="left" vertical="center" wrapText="1"/>
    </xf>
    <xf numFmtId="178" fontId="21" fillId="0" borderId="1" xfId="6" applyNumberFormat="1" applyFont="1" applyBorder="1"/>
    <xf numFmtId="183" fontId="20" fillId="2" borderId="23" xfId="6" applyNumberFormat="1" applyFont="1" applyFill="1" applyBorder="1" applyAlignment="1">
      <alignment horizontal="right" vertical="center" wrapText="1"/>
    </xf>
    <xf numFmtId="175" fontId="0" fillId="3" borderId="1" xfId="7" applyNumberFormat="1" applyFont="1" applyFill="1" applyBorder="1"/>
    <xf numFmtId="0" fontId="43" fillId="3" borderId="1" xfId="6" applyFill="1" applyBorder="1"/>
    <xf numFmtId="49" fontId="55" fillId="21" borderId="1" xfId="6" applyNumberFormat="1" applyFont="1" applyFill="1" applyBorder="1" applyAlignment="1">
      <alignment horizontal="left" vertical="center" wrapText="1"/>
    </xf>
    <xf numFmtId="170" fontId="56" fillId="2" borderId="36" xfId="6" applyNumberFormat="1" applyFont="1" applyFill="1" applyBorder="1" applyAlignment="1">
      <alignment horizontal="right" vertical="center" wrapText="1"/>
    </xf>
    <xf numFmtId="175" fontId="0" fillId="0" borderId="0" xfId="7" applyNumberFormat="1" applyFont="1" applyFill="1"/>
    <xf numFmtId="175" fontId="0" fillId="0" borderId="0" xfId="7" applyNumberFormat="1" applyFont="1" applyFill="1" applyBorder="1"/>
    <xf numFmtId="175" fontId="0" fillId="0" borderId="25" xfId="7" applyNumberFormat="1" applyFont="1" applyFill="1" applyBorder="1"/>
    <xf numFmtId="175" fontId="57" fillId="0" borderId="9" xfId="7" applyNumberFormat="1" applyFont="1" applyFill="1" applyBorder="1"/>
    <xf numFmtId="175" fontId="0" fillId="0" borderId="1" xfId="7" applyNumberFormat="1" applyFont="1" applyFill="1" applyBorder="1"/>
    <xf numFmtId="175" fontId="57" fillId="0" borderId="7" xfId="7" applyNumberFormat="1" applyFont="1" applyFill="1" applyBorder="1"/>
    <xf numFmtId="175" fontId="0" fillId="0" borderId="52" xfId="7" applyNumberFormat="1" applyFont="1" applyFill="1" applyBorder="1"/>
    <xf numFmtId="175" fontId="58" fillId="0" borderId="3" xfId="7" applyNumberFormat="1" applyFont="1" applyFill="1" applyBorder="1"/>
    <xf numFmtId="175" fontId="59" fillId="0" borderId="0" xfId="7" applyNumberFormat="1" applyFont="1" applyFill="1" applyBorder="1"/>
    <xf numFmtId="175" fontId="59" fillId="0" borderId="24" xfId="7" applyNumberFormat="1" applyFont="1" applyFill="1" applyBorder="1"/>
    <xf numFmtId="175" fontId="5" fillId="0" borderId="56" xfId="7" applyNumberFormat="1" applyFont="1" applyFill="1" applyBorder="1" applyAlignment="1">
      <alignment horizontal="left" vertical="center" wrapText="1"/>
    </xf>
    <xf numFmtId="175" fontId="59" fillId="0" borderId="1" xfId="7" applyNumberFormat="1" applyFont="1" applyFill="1" applyBorder="1"/>
    <xf numFmtId="175" fontId="59" fillId="0" borderId="2" xfId="7" applyNumberFormat="1" applyFont="1" applyFill="1" applyBorder="1"/>
    <xf numFmtId="183" fontId="5" fillId="0" borderId="90" xfId="6" applyNumberFormat="1" applyFont="1" applyFill="1" applyBorder="1" applyAlignment="1">
      <alignment horizontal="right" vertical="center" wrapText="1"/>
    </xf>
    <xf numFmtId="183" fontId="5" fillId="0" borderId="91" xfId="6" applyNumberFormat="1" applyFont="1" applyFill="1" applyBorder="1" applyAlignment="1">
      <alignment horizontal="right" vertical="center" wrapText="1"/>
    </xf>
    <xf numFmtId="183" fontId="61" fillId="0" borderId="91" xfId="6" applyNumberFormat="1" applyFont="1" applyFill="1" applyBorder="1" applyAlignment="1">
      <alignment horizontal="right" vertical="center" wrapText="1"/>
    </xf>
    <xf numFmtId="183" fontId="42" fillId="0" borderId="91" xfId="6" applyNumberFormat="1" applyFont="1" applyFill="1" applyBorder="1" applyAlignment="1">
      <alignment horizontal="right" vertical="center" wrapText="1"/>
    </xf>
    <xf numFmtId="175" fontId="49" fillId="0" borderId="0" xfId="7" applyNumberFormat="1" applyFont="1" applyFill="1"/>
    <xf numFmtId="175" fontId="62" fillId="0" borderId="1" xfId="7" applyNumberFormat="1" applyFont="1" applyFill="1" applyBorder="1"/>
    <xf numFmtId="175" fontId="62" fillId="0" borderId="2" xfId="7" applyNumberFormat="1" applyFont="1" applyFill="1" applyBorder="1"/>
    <xf numFmtId="175" fontId="49" fillId="0" borderId="56" xfId="7" applyNumberFormat="1" applyFont="1" applyFill="1" applyBorder="1"/>
    <xf numFmtId="175" fontId="0" fillId="3" borderId="0" xfId="7" applyNumberFormat="1" applyFont="1" applyFill="1"/>
    <xf numFmtId="175" fontId="0" fillId="3" borderId="47" xfId="7" applyNumberFormat="1" applyFont="1" applyFill="1" applyBorder="1"/>
    <xf numFmtId="175" fontId="59" fillId="3" borderId="1" xfId="7" applyNumberFormat="1" applyFont="1" applyFill="1" applyBorder="1"/>
    <xf numFmtId="175" fontId="59" fillId="3" borderId="2" xfId="7" applyNumberFormat="1" applyFont="1" applyFill="1" applyBorder="1"/>
    <xf numFmtId="175" fontId="61" fillId="3" borderId="91" xfId="7" applyNumberFormat="1" applyFont="1" applyFill="1" applyBorder="1" applyAlignment="1">
      <alignment horizontal="right" vertical="center" wrapText="1"/>
    </xf>
    <xf numFmtId="183" fontId="61" fillId="3" borderId="91" xfId="6" applyNumberFormat="1" applyFont="1" applyFill="1" applyBorder="1" applyAlignment="1">
      <alignment horizontal="right" vertical="center" wrapText="1"/>
    </xf>
    <xf numFmtId="183" fontId="42" fillId="3" borderId="91" xfId="6" applyNumberFormat="1" applyFont="1" applyFill="1" applyBorder="1" applyAlignment="1">
      <alignment horizontal="right" vertical="center" wrapText="1"/>
    </xf>
    <xf numFmtId="175" fontId="49" fillId="0" borderId="10" xfId="7" applyNumberFormat="1" applyFont="1" applyFill="1" applyBorder="1"/>
    <xf numFmtId="183" fontId="5" fillId="2" borderId="1" xfId="6" applyNumberFormat="1" applyFont="1" applyFill="1" applyBorder="1" applyAlignment="1">
      <alignment horizontal="right" vertical="center" wrapText="1"/>
    </xf>
    <xf numFmtId="183" fontId="5" fillId="2" borderId="2" xfId="6" applyNumberFormat="1" applyFont="1" applyFill="1" applyBorder="1" applyAlignment="1">
      <alignment horizontal="right" vertical="center" wrapText="1"/>
    </xf>
    <xf numFmtId="183" fontId="55" fillId="0" borderId="91" xfId="6" applyNumberFormat="1" applyFont="1" applyFill="1" applyBorder="1" applyAlignment="1">
      <alignment horizontal="right" vertical="center" wrapText="1"/>
    </xf>
    <xf numFmtId="49" fontId="5" fillId="2" borderId="1" xfId="6" applyNumberFormat="1" applyFont="1" applyFill="1" applyBorder="1" applyAlignment="1">
      <alignment horizontal="right" vertical="center" wrapText="1"/>
    </xf>
    <xf numFmtId="49" fontId="5" fillId="2" borderId="2" xfId="6" applyNumberFormat="1" applyFont="1" applyFill="1" applyBorder="1" applyAlignment="1">
      <alignment horizontal="right" vertical="center" wrapText="1"/>
    </xf>
    <xf numFmtId="183" fontId="63" fillId="0" borderId="91" xfId="6" applyNumberFormat="1" applyFont="1" applyFill="1" applyBorder="1" applyAlignment="1">
      <alignment horizontal="right" vertical="center" wrapText="1"/>
    </xf>
    <xf numFmtId="183" fontId="64" fillId="0" borderId="91" xfId="6" applyNumberFormat="1" applyFont="1" applyFill="1" applyBorder="1" applyAlignment="1">
      <alignment horizontal="right" vertical="center" wrapText="1"/>
    </xf>
    <xf numFmtId="175" fontId="65" fillId="0" borderId="0" xfId="7" applyNumberFormat="1" applyFont="1" applyFill="1"/>
    <xf numFmtId="183" fontId="66" fillId="2" borderId="1" xfId="6" applyNumberFormat="1" applyFont="1" applyFill="1" applyBorder="1" applyAlignment="1">
      <alignment horizontal="right" vertical="center" wrapText="1"/>
    </xf>
    <xf numFmtId="183" fontId="66" fillId="2" borderId="2" xfId="6" applyNumberFormat="1" applyFont="1" applyFill="1" applyBorder="1" applyAlignment="1">
      <alignment horizontal="right" vertical="center" wrapText="1"/>
    </xf>
    <xf numFmtId="183" fontId="67" fillId="0" borderId="91" xfId="6" applyNumberFormat="1" applyFont="1" applyFill="1" applyBorder="1" applyAlignment="1">
      <alignment horizontal="right" vertical="center" wrapText="1"/>
    </xf>
    <xf numFmtId="175" fontId="68" fillId="0" borderId="0" xfId="8" applyNumberFormat="1" applyFill="1"/>
    <xf numFmtId="175" fontId="28" fillId="0" borderId="0" xfId="7" applyNumberFormat="1" applyFont="1" applyFill="1"/>
    <xf numFmtId="183" fontId="69" fillId="2" borderId="1" xfId="6" applyNumberFormat="1" applyFont="1" applyFill="1" applyBorder="1" applyAlignment="1">
      <alignment horizontal="right" vertical="center" wrapText="1"/>
    </xf>
    <xf numFmtId="183" fontId="69" fillId="2" borderId="2" xfId="6" applyNumberFormat="1" applyFont="1" applyFill="1" applyBorder="1" applyAlignment="1">
      <alignment horizontal="right" vertical="center" wrapText="1"/>
    </xf>
    <xf numFmtId="183" fontId="70" fillId="0" borderId="91" xfId="6" applyNumberFormat="1" applyFont="1" applyFill="1" applyBorder="1" applyAlignment="1">
      <alignment horizontal="right" vertical="center" wrapText="1"/>
    </xf>
    <xf numFmtId="164" fontId="65" fillId="0" borderId="0" xfId="7" applyFont="1" applyFill="1"/>
    <xf numFmtId="175" fontId="55" fillId="0" borderId="82" xfId="7" applyNumberFormat="1" applyFont="1" applyFill="1" applyBorder="1" applyAlignment="1">
      <alignment horizontal="left" vertical="center" wrapText="1"/>
    </xf>
    <xf numFmtId="175" fontId="5" fillId="0" borderId="1" xfId="7" applyNumberFormat="1" applyFont="1" applyFill="1" applyBorder="1" applyAlignment="1">
      <alignment horizontal="right" vertical="center"/>
    </xf>
    <xf numFmtId="175" fontId="5" fillId="0" borderId="85" xfId="7" applyNumberFormat="1" applyFont="1" applyFill="1" applyBorder="1" applyAlignment="1">
      <alignment horizontal="right" vertical="center"/>
    </xf>
    <xf numFmtId="14" fontId="5" fillId="0" borderId="1" xfId="6" applyNumberFormat="1" applyFont="1" applyFill="1" applyBorder="1" applyAlignment="1">
      <alignment horizontal="center" vertical="center"/>
    </xf>
    <xf numFmtId="14" fontId="5" fillId="0" borderId="88" xfId="6" applyNumberFormat="1" applyFont="1" applyFill="1" applyBorder="1" applyAlignment="1">
      <alignment horizontal="center" vertical="center"/>
    </xf>
    <xf numFmtId="14" fontId="5" fillId="0" borderId="86" xfId="6" applyNumberFormat="1" applyFont="1" applyFill="1" applyBorder="1" applyAlignment="1">
      <alignment horizontal="center" vertical="center"/>
    </xf>
    <xf numFmtId="175" fontId="5" fillId="0" borderId="88" xfId="7" applyNumberFormat="1" applyFont="1" applyFill="1" applyBorder="1" applyAlignment="1">
      <alignment horizontal="center" vertical="center"/>
    </xf>
    <xf numFmtId="184" fontId="0" fillId="0" borderId="0" xfId="7" applyNumberFormat="1" applyFont="1" applyFill="1"/>
    <xf numFmtId="185" fontId="49" fillId="0" borderId="0" xfId="7" applyNumberFormat="1" applyFont="1" applyFill="1"/>
    <xf numFmtId="164" fontId="0" fillId="0" borderId="1" xfId="7" applyFont="1" applyBorder="1"/>
    <xf numFmtId="186" fontId="2" fillId="0" borderId="1" xfId="7" applyNumberFormat="1" applyFont="1" applyBorder="1"/>
    <xf numFmtId="0" fontId="43" fillId="0" borderId="1" xfId="6" applyBorder="1"/>
    <xf numFmtId="186" fontId="0" fillId="0" borderId="1" xfId="7" applyNumberFormat="1" applyFont="1" applyBorder="1"/>
    <xf numFmtId="14" fontId="43" fillId="0" borderId="1" xfId="6" applyNumberFormat="1" applyBorder="1"/>
    <xf numFmtId="0" fontId="49" fillId="0" borderId="1" xfId="6" applyFont="1" applyBorder="1"/>
    <xf numFmtId="164" fontId="0" fillId="0" borderId="0" xfId="7" applyFont="1" applyFill="1" applyBorder="1"/>
    <xf numFmtId="0" fontId="43" fillId="22" borderId="1" xfId="6" applyFill="1" applyBorder="1"/>
    <xf numFmtId="0" fontId="49" fillId="22" borderId="1" xfId="6" applyFont="1" applyFill="1" applyBorder="1"/>
    <xf numFmtId="175" fontId="5" fillId="2" borderId="86" xfId="7" applyNumberFormat="1" applyFont="1" applyFill="1" applyBorder="1" applyAlignment="1">
      <alignment horizontal="center" vertical="center" wrapText="1"/>
    </xf>
    <xf numFmtId="171" fontId="43" fillId="0" borderId="0" xfId="6" applyNumberFormat="1"/>
    <xf numFmtId="187" fontId="5" fillId="0" borderId="86" xfId="6" applyNumberFormat="1" applyFont="1" applyFill="1" applyBorder="1" applyAlignment="1">
      <alignment horizontal="center" vertical="center"/>
    </xf>
    <xf numFmtId="0" fontId="43" fillId="3" borderId="0" xfId="6" applyFill="1"/>
    <xf numFmtId="171" fontId="43" fillId="3" borderId="1" xfId="6" applyNumberFormat="1" applyFill="1" applyBorder="1"/>
    <xf numFmtId="171" fontId="43" fillId="0" borderId="1" xfId="6" applyNumberFormat="1" applyBorder="1"/>
    <xf numFmtId="14" fontId="43" fillId="0" borderId="0" xfId="6" applyNumberFormat="1"/>
    <xf numFmtId="175" fontId="0" fillId="0" borderId="0" xfId="7" applyNumberFormat="1" applyFont="1"/>
    <xf numFmtId="175" fontId="0" fillId="23" borderId="0" xfId="7" applyNumberFormat="1" applyFont="1" applyFill="1"/>
    <xf numFmtId="175" fontId="0" fillId="0" borderId="1" xfId="7" applyNumberFormat="1" applyFont="1" applyBorder="1"/>
    <xf numFmtId="175" fontId="0" fillId="23" borderId="1" xfId="7" applyNumberFormat="1" applyFont="1" applyFill="1" applyBorder="1"/>
    <xf numFmtId="186" fontId="43" fillId="0" borderId="0" xfId="6" applyNumberFormat="1"/>
    <xf numFmtId="187" fontId="43" fillId="0" borderId="0" xfId="6" applyNumberFormat="1"/>
    <xf numFmtId="175" fontId="49" fillId="0" borderId="0" xfId="7" applyNumberFormat="1" applyFont="1"/>
    <xf numFmtId="175" fontId="49" fillId="23" borderId="0" xfId="7" applyNumberFormat="1" applyFont="1" applyFill="1"/>
    <xf numFmtId="49" fontId="49" fillId="0" borderId="0" xfId="6" applyNumberFormat="1" applyFont="1"/>
    <xf numFmtId="0" fontId="49" fillId="0" borderId="0" xfId="6" applyFont="1" applyAlignment="1">
      <alignment wrapText="1"/>
    </xf>
    <xf numFmtId="175" fontId="5" fillId="2" borderId="86" xfId="7" applyNumberFormat="1" applyFont="1" applyFill="1" applyBorder="1" applyAlignment="1">
      <alignment horizontal="center" vertical="center"/>
    </xf>
    <xf numFmtId="49" fontId="49" fillId="0" borderId="0" xfId="6" applyNumberFormat="1" applyFont="1" applyAlignment="1">
      <alignment wrapText="1"/>
    </xf>
    <xf numFmtId="175" fontId="65" fillId="0" borderId="1" xfId="7" applyNumberFormat="1" applyFont="1" applyFill="1" applyBorder="1"/>
    <xf numFmtId="175" fontId="71" fillId="0" borderId="0" xfId="7" applyNumberFormat="1" applyFont="1" applyFill="1"/>
    <xf numFmtId="175" fontId="71" fillId="0" borderId="1" xfId="7" applyNumberFormat="1" applyFont="1" applyFill="1" applyBorder="1"/>
    <xf numFmtId="175" fontId="72" fillId="0" borderId="1" xfId="7" applyNumberFormat="1" applyFont="1" applyFill="1" applyBorder="1"/>
    <xf numFmtId="175" fontId="61" fillId="0" borderId="91" xfId="7" applyNumberFormat="1" applyFont="1" applyFill="1" applyBorder="1" applyAlignment="1">
      <alignment horizontal="right" vertical="center" wrapText="1"/>
    </xf>
    <xf numFmtId="175" fontId="49" fillId="0" borderId="1" xfId="7" applyNumberFormat="1" applyFont="1" applyFill="1" applyBorder="1"/>
    <xf numFmtId="0" fontId="73" fillId="0" borderId="0" xfId="6" applyFont="1" applyAlignment="1">
      <alignment vertical="center"/>
    </xf>
    <xf numFmtId="0" fontId="65" fillId="0" borderId="0" xfId="6" applyFont="1"/>
    <xf numFmtId="173" fontId="65" fillId="0" borderId="0" xfId="6" applyNumberFormat="1" applyFont="1"/>
    <xf numFmtId="49" fontId="5" fillId="2" borderId="86" xfId="0" applyNumberFormat="1" applyFont="1" applyFill="1" applyBorder="1" applyAlignment="1">
      <alignment horizontal="center" vertical="center" wrapText="1"/>
    </xf>
    <xf numFmtId="181" fontId="3" fillId="4" borderId="1" xfId="2" applyNumberFormat="1" applyFont="1" applyFill="1" applyBorder="1" applyAlignment="1">
      <alignment wrapText="1"/>
    </xf>
    <xf numFmtId="188" fontId="3" fillId="14" borderId="1" xfId="2" applyNumberFormat="1" applyFont="1" applyFill="1" applyBorder="1" applyAlignment="1">
      <alignment wrapText="1"/>
    </xf>
    <xf numFmtId="164" fontId="0" fillId="0" borderId="0" xfId="1" applyFont="1"/>
    <xf numFmtId="2" fontId="0" fillId="0" borderId="0" xfId="0" applyNumberFormat="1"/>
    <xf numFmtId="9" fontId="0" fillId="0" borderId="0" xfId="2" applyFont="1"/>
    <xf numFmtId="0" fontId="18" fillId="0" borderId="0" xfId="0" applyFont="1" applyAlignment="1">
      <alignment vertical="center"/>
    </xf>
    <xf numFmtId="168" fontId="0" fillId="3" borderId="1" xfId="2" applyNumberFormat="1" applyFont="1" applyFill="1" applyBorder="1"/>
    <xf numFmtId="0" fontId="8" fillId="0" borderId="0" xfId="0" applyFont="1" applyAlignment="1">
      <alignment wrapText="1"/>
    </xf>
    <xf numFmtId="175" fontId="59" fillId="0" borderId="71" xfId="7" applyNumberFormat="1" applyFont="1" applyFill="1" applyBorder="1"/>
    <xf numFmtId="175" fontId="75" fillId="3" borderId="1" xfId="7" applyNumberFormat="1" applyFont="1" applyFill="1" applyBorder="1" applyAlignment="1">
      <alignment horizontal="left"/>
    </xf>
    <xf numFmtId="164" fontId="75" fillId="3" borderId="1" xfId="7" applyNumberFormat="1" applyFont="1" applyFill="1" applyBorder="1"/>
    <xf numFmtId="0" fontId="1" fillId="3" borderId="1" xfId="6" applyFont="1" applyFill="1" applyBorder="1"/>
    <xf numFmtId="170" fontId="43" fillId="3" borderId="1" xfId="6" applyNumberFormat="1" applyFill="1" applyBorder="1"/>
    <xf numFmtId="176" fontId="43" fillId="3" borderId="1" xfId="6" applyNumberFormat="1" applyFill="1" applyBorder="1"/>
    <xf numFmtId="0" fontId="0" fillId="14" borderId="56" xfId="0" applyFill="1" applyBorder="1"/>
    <xf numFmtId="0" fontId="0" fillId="14" borderId="0" xfId="0" applyFill="1" applyBorder="1"/>
    <xf numFmtId="0" fontId="76" fillId="14" borderId="10" xfId="0" applyFont="1" applyFill="1" applyBorder="1" applyAlignment="1"/>
    <xf numFmtId="0" fontId="76" fillId="14" borderId="11" xfId="0" applyFont="1" applyFill="1" applyBorder="1" applyAlignment="1"/>
    <xf numFmtId="10" fontId="31" fillId="0" borderId="0" xfId="2" applyNumberFormat="1" applyFont="1"/>
    <xf numFmtId="0" fontId="21" fillId="0" borderId="34" xfId="0" applyFont="1" applyFill="1" applyBorder="1" applyAlignment="1">
      <alignment horizontal="center" vertical="center" wrapText="1"/>
    </xf>
    <xf numFmtId="175" fontId="0" fillId="0" borderId="47" xfId="0" applyNumberFormat="1" applyFill="1" applyBorder="1" applyAlignment="1">
      <alignment vertical="center"/>
    </xf>
    <xf numFmtId="175" fontId="0" fillId="0" borderId="92" xfId="0" applyNumberFormat="1" applyFill="1" applyBorder="1" applyAlignment="1">
      <alignment vertical="center"/>
    </xf>
    <xf numFmtId="0" fontId="21" fillId="19" borderId="58" xfId="0" applyFont="1" applyFill="1" applyBorder="1" applyAlignment="1">
      <alignment horizontal="center" vertical="center" wrapText="1"/>
    </xf>
    <xf numFmtId="168" fontId="0" fillId="19" borderId="58" xfId="2" applyNumberFormat="1" applyFont="1" applyFill="1" applyBorder="1" applyAlignment="1">
      <alignment vertical="center"/>
    </xf>
    <xf numFmtId="175" fontId="28" fillId="7" borderId="2" xfId="1" applyNumberFormat="1" applyFont="1" applyFill="1" applyBorder="1" applyAlignment="1">
      <alignment vertical="center"/>
    </xf>
    <xf numFmtId="164" fontId="28" fillId="7" borderId="1" xfId="1" applyNumberFormat="1" applyFont="1" applyFill="1" applyBorder="1" applyAlignment="1">
      <alignment vertical="center"/>
    </xf>
    <xf numFmtId="164" fontId="28" fillId="7" borderId="25" xfId="1" applyFont="1" applyFill="1" applyBorder="1" applyAlignment="1">
      <alignment vertical="center"/>
    </xf>
    <xf numFmtId="10" fontId="78" fillId="0" borderId="0" xfId="2" applyNumberFormat="1" applyFont="1" applyAlignment="1">
      <alignment vertical="center"/>
    </xf>
    <xf numFmtId="10" fontId="14" fillId="0" borderId="0" xfId="0" applyNumberFormat="1" applyFont="1" applyAlignment="1">
      <alignment vertical="center"/>
    </xf>
    <xf numFmtId="0" fontId="0" fillId="7" borderId="0" xfId="0" applyFill="1"/>
    <xf numFmtId="0" fontId="0" fillId="7" borderId="1" xfId="0" applyFill="1" applyBorder="1" applyAlignment="1">
      <alignment horizontal="center" vertical="center" wrapText="1"/>
    </xf>
    <xf numFmtId="14" fontId="4" fillId="17" borderId="26" xfId="0" applyNumberFormat="1" applyFont="1" applyFill="1" applyBorder="1" applyAlignment="1">
      <alignment horizontal="center" vertical="center" wrapText="1"/>
    </xf>
    <xf numFmtId="178" fontId="80" fillId="0" borderId="0" xfId="6" applyNumberFormat="1" applyFont="1" applyFill="1" applyBorder="1"/>
    <xf numFmtId="0" fontId="57" fillId="0" borderId="0" xfId="6" applyFont="1"/>
    <xf numFmtId="14" fontId="31" fillId="0" borderId="0" xfId="5" applyNumberFormat="1"/>
    <xf numFmtId="14" fontId="4" fillId="7" borderId="24" xfId="0" applyNumberFormat="1" applyFont="1" applyFill="1" applyBorder="1" applyAlignment="1">
      <alignment horizontal="center" wrapText="1"/>
    </xf>
    <xf numFmtId="0" fontId="19" fillId="0" borderId="35" xfId="0" applyFont="1" applyFill="1" applyBorder="1"/>
    <xf numFmtId="0" fontId="19" fillId="24" borderId="35" xfId="0" applyFont="1" applyFill="1" applyBorder="1"/>
    <xf numFmtId="0" fontId="3" fillId="0" borderId="2" xfId="0" applyFont="1" applyBorder="1"/>
    <xf numFmtId="49" fontId="3" fillId="2" borderId="2" xfId="0" applyNumberFormat="1" applyFont="1" applyFill="1" applyBorder="1" applyAlignment="1">
      <alignment horizontal="left"/>
    </xf>
    <xf numFmtId="167" fontId="6" fillId="0" borderId="95" xfId="0" applyNumberFormat="1" applyFont="1" applyFill="1" applyBorder="1" applyAlignment="1">
      <alignment horizontal="right" vertical="center"/>
    </xf>
    <xf numFmtId="0" fontId="0" fillId="0" borderId="0" xfId="0" applyFill="1" applyAlignment="1">
      <alignment vertical="center"/>
    </xf>
    <xf numFmtId="0" fontId="8" fillId="0" borderId="0" xfId="0" applyFont="1" applyFill="1" applyAlignment="1">
      <alignment vertical="center"/>
    </xf>
    <xf numFmtId="168" fontId="0" fillId="0" borderId="1" xfId="2" applyNumberFormat="1" applyFont="1" applyFill="1" applyBorder="1" applyAlignment="1">
      <alignment vertical="center"/>
    </xf>
    <xf numFmtId="10" fontId="77" fillId="0" borderId="1" xfId="2" applyNumberFormat="1" applyFont="1" applyFill="1" applyBorder="1" applyAlignment="1">
      <alignment vertical="center"/>
    </xf>
    <xf numFmtId="168" fontId="0" fillId="0" borderId="8" xfId="2" applyNumberFormat="1" applyFont="1" applyFill="1" applyBorder="1" applyAlignment="1">
      <alignment vertical="center"/>
    </xf>
    <xf numFmtId="10" fontId="78" fillId="0" borderId="25" xfId="2" applyNumberFormat="1" applyFont="1" applyFill="1" applyBorder="1" applyAlignment="1">
      <alignment vertical="center"/>
    </xf>
    <xf numFmtId="168" fontId="0" fillId="0" borderId="30" xfId="2" applyNumberFormat="1" applyFont="1" applyFill="1" applyBorder="1" applyAlignment="1">
      <alignment vertical="center"/>
    </xf>
    <xf numFmtId="10" fontId="78" fillId="0" borderId="0" xfId="2" applyNumberFormat="1" applyFont="1" applyFill="1" applyAlignment="1">
      <alignment vertical="center"/>
    </xf>
    <xf numFmtId="10" fontId="77" fillId="0" borderId="0" xfId="2" applyNumberFormat="1" applyFont="1" applyFill="1" applyAlignment="1">
      <alignment vertical="center"/>
    </xf>
    <xf numFmtId="0" fontId="9" fillId="0" borderId="0" xfId="0" applyFont="1" applyFill="1" applyAlignment="1">
      <alignment vertical="center"/>
    </xf>
    <xf numFmtId="167" fontId="17" fillId="5" borderId="7" xfId="0" applyNumberFormat="1" applyFont="1" applyFill="1" applyBorder="1" applyAlignment="1">
      <alignment horizontal="right" vertical="center"/>
    </xf>
    <xf numFmtId="167" fontId="17" fillId="5" borderId="72" xfId="0" applyNumberFormat="1" applyFont="1" applyFill="1" applyBorder="1" applyAlignment="1">
      <alignment horizontal="right" vertical="center"/>
    </xf>
    <xf numFmtId="2" fontId="0" fillId="0" borderId="47" xfId="2" applyNumberFormat="1" applyFont="1" applyFill="1" applyBorder="1" applyAlignment="1">
      <alignment vertical="center"/>
    </xf>
    <xf numFmtId="187" fontId="29" fillId="0" borderId="0" xfId="0" applyNumberFormat="1" applyFont="1" applyAlignment="1">
      <alignment vertical="center"/>
    </xf>
    <xf numFmtId="168" fontId="4" fillId="13" borderId="47" xfId="2" applyNumberFormat="1" applyFont="1" applyFill="1" applyBorder="1" applyAlignment="1">
      <alignment horizontal="right" vertical="center" wrapText="1"/>
    </xf>
    <xf numFmtId="0" fontId="28" fillId="0" borderId="0" xfId="0" applyFont="1"/>
    <xf numFmtId="178" fontId="82" fillId="0" borderId="0" xfId="6" applyNumberFormat="1" applyFont="1"/>
    <xf numFmtId="2" fontId="43" fillId="0" borderId="0" xfId="6" applyNumberFormat="1"/>
    <xf numFmtId="0" fontId="43" fillId="0" borderId="86" xfId="6" applyBorder="1"/>
    <xf numFmtId="0" fontId="43" fillId="0" borderId="0" xfId="6" applyBorder="1"/>
    <xf numFmtId="164" fontId="0" fillId="0" borderId="0" xfId="7" applyFont="1" applyBorder="1"/>
    <xf numFmtId="49" fontId="5" fillId="2" borderId="0" xfId="0" applyNumberFormat="1" applyFont="1" applyFill="1" applyBorder="1" applyAlignment="1">
      <alignment horizontal="center" vertical="center" wrapText="1"/>
    </xf>
    <xf numFmtId="0" fontId="59" fillId="0" borderId="7" xfId="0" applyFont="1" applyBorder="1" applyAlignment="1">
      <alignment vertical="center" wrapText="1"/>
    </xf>
    <xf numFmtId="0" fontId="59" fillId="0" borderId="9" xfId="0" applyFont="1" applyBorder="1" applyAlignment="1">
      <alignment vertical="center" wrapText="1"/>
    </xf>
    <xf numFmtId="173" fontId="31" fillId="0" borderId="0" xfId="2" applyNumberFormat="1" applyFont="1"/>
    <xf numFmtId="170" fontId="31" fillId="0" borderId="0" xfId="2" applyNumberFormat="1" applyFont="1"/>
    <xf numFmtId="14" fontId="0" fillId="0" borderId="0" xfId="7" applyNumberFormat="1" applyFont="1" applyFill="1"/>
    <xf numFmtId="14" fontId="8" fillId="0" borderId="1" xfId="7" applyNumberFormat="1" applyFont="1" applyFill="1" applyBorder="1"/>
    <xf numFmtId="14" fontId="0" fillId="0" borderId="1" xfId="7" applyNumberFormat="1" applyFont="1" applyFill="1" applyBorder="1"/>
    <xf numFmtId="175" fontId="8" fillId="0" borderId="1" xfId="1" applyNumberFormat="1" applyFont="1" applyFill="1" applyBorder="1"/>
    <xf numFmtId="175" fontId="0" fillId="0" borderId="1" xfId="1" applyNumberFormat="1" applyFont="1" applyFill="1" applyBorder="1"/>
    <xf numFmtId="175" fontId="0" fillId="0" borderId="0" xfId="1" applyNumberFormat="1" applyFont="1" applyFill="1"/>
    <xf numFmtId="175" fontId="8" fillId="0" borderId="0" xfId="1" applyNumberFormat="1" applyFont="1" applyFill="1"/>
    <xf numFmtId="0" fontId="1" fillId="0" borderId="0" xfId="6" applyFont="1"/>
    <xf numFmtId="0" fontId="1" fillId="25" borderId="0" xfId="6" applyFont="1" applyFill="1"/>
    <xf numFmtId="171" fontId="43" fillId="25" borderId="0" xfId="6" applyNumberFormat="1" applyFill="1"/>
    <xf numFmtId="175" fontId="0" fillId="6" borderId="8" xfId="1" applyNumberFormat="1" applyFont="1" applyFill="1" applyBorder="1" applyAlignment="1">
      <alignment vertical="center"/>
    </xf>
    <xf numFmtId="181" fontId="3" fillId="4" borderId="25" xfId="2" applyNumberFormat="1" applyFont="1" applyFill="1" applyBorder="1" applyAlignment="1">
      <alignment wrapText="1"/>
    </xf>
    <xf numFmtId="2" fontId="3" fillId="4" borderId="25" xfId="2" applyNumberFormat="1" applyFont="1" applyFill="1" applyBorder="1" applyAlignment="1">
      <alignment wrapText="1"/>
    </xf>
    <xf numFmtId="164" fontId="3" fillId="4" borderId="25" xfId="1" applyNumberFormat="1" applyFont="1" applyFill="1" applyBorder="1"/>
    <xf numFmtId="188" fontId="3" fillId="14" borderId="25" xfId="2" applyNumberFormat="1" applyFont="1" applyFill="1" applyBorder="1" applyAlignment="1">
      <alignment wrapText="1"/>
    </xf>
    <xf numFmtId="180" fontId="3" fillId="14" borderId="25" xfId="0" applyNumberFormat="1" applyFont="1" applyFill="1" applyBorder="1" applyAlignment="1">
      <alignment wrapText="1"/>
    </xf>
    <xf numFmtId="0" fontId="3" fillId="14" borderId="25" xfId="0" applyFont="1" applyFill="1" applyBorder="1" applyAlignment="1">
      <alignment wrapText="1"/>
    </xf>
    <xf numFmtId="164" fontId="3" fillId="14" borderId="25" xfId="1" applyFont="1" applyFill="1" applyBorder="1" applyAlignment="1">
      <alignment vertical="center"/>
    </xf>
    <xf numFmtId="0" fontId="3" fillId="14" borderId="47" xfId="0" applyFont="1" applyFill="1" applyBorder="1" applyAlignment="1">
      <alignment wrapText="1"/>
    </xf>
    <xf numFmtId="14" fontId="3" fillId="4" borderId="47" xfId="0" applyNumberFormat="1" applyFont="1" applyFill="1" applyBorder="1" applyAlignment="1">
      <alignment wrapText="1"/>
    </xf>
    <xf numFmtId="14" fontId="3" fillId="4" borderId="47" xfId="0" applyNumberFormat="1" applyFont="1" applyFill="1" applyBorder="1"/>
    <xf numFmtId="14" fontId="3" fillId="4" borderId="55" xfId="0" applyNumberFormat="1" applyFont="1" applyFill="1" applyBorder="1" applyAlignment="1">
      <alignment wrapText="1"/>
    </xf>
    <xf numFmtId="14" fontId="3" fillId="4" borderId="53" xfId="0" applyNumberFormat="1" applyFont="1" applyFill="1" applyBorder="1" applyAlignment="1">
      <alignment wrapText="1"/>
    </xf>
    <xf numFmtId="14" fontId="3" fillId="4" borderId="9" xfId="0" applyNumberFormat="1" applyFont="1" applyFill="1" applyBorder="1" applyAlignment="1">
      <alignment wrapText="1"/>
    </xf>
    <xf numFmtId="177" fontId="3" fillId="4" borderId="30" xfId="0" applyNumberFormat="1" applyFont="1" applyFill="1" applyBorder="1" applyAlignment="1">
      <alignment wrapText="1"/>
    </xf>
    <xf numFmtId="0" fontId="87" fillId="0" borderId="0" xfId="0" applyFont="1"/>
    <xf numFmtId="10" fontId="87" fillId="0" borderId="0" xfId="2" applyNumberFormat="1" applyFont="1"/>
    <xf numFmtId="0" fontId="88" fillId="4" borderId="0" xfId="0" applyFont="1" applyFill="1" applyAlignment="1">
      <alignment wrapText="1"/>
    </xf>
    <xf numFmtId="166" fontId="88" fillId="4" borderId="0" xfId="0" applyNumberFormat="1" applyFont="1" applyFill="1" applyAlignment="1">
      <alignment wrapText="1"/>
    </xf>
    <xf numFmtId="168" fontId="88" fillId="4" borderId="0" xfId="2" applyNumberFormat="1" applyFont="1" applyFill="1" applyAlignment="1">
      <alignment wrapText="1"/>
    </xf>
    <xf numFmtId="0" fontId="90" fillId="0" borderId="0" xfId="0" applyFont="1" applyAlignment="1">
      <alignment vertical="top" wrapText="1"/>
    </xf>
    <xf numFmtId="0" fontId="33" fillId="0" borderId="0" xfId="0" applyFont="1" applyFill="1"/>
    <xf numFmtId="0" fontId="92" fillId="0" borderId="0" xfId="0" applyFont="1" applyFill="1" applyBorder="1" applyAlignment="1">
      <alignment horizontal="center" vertical="center"/>
    </xf>
    <xf numFmtId="49" fontId="91" fillId="0" borderId="0" xfId="0" applyNumberFormat="1" applyFont="1" applyFill="1" applyBorder="1" applyAlignment="1">
      <alignment horizontal="left" wrapText="1"/>
    </xf>
    <xf numFmtId="182" fontId="91" fillId="0" borderId="0" xfId="0" applyNumberFormat="1" applyFont="1" applyFill="1" applyBorder="1" applyAlignment="1">
      <alignment horizontal="right" vertical="center"/>
    </xf>
    <xf numFmtId="182" fontId="92" fillId="0" borderId="0" xfId="0" applyNumberFormat="1" applyFont="1" applyFill="1" applyBorder="1" applyAlignment="1">
      <alignment horizontal="right" vertical="center"/>
    </xf>
    <xf numFmtId="9" fontId="3" fillId="0" borderId="0" xfId="2" applyFont="1" applyAlignment="1">
      <alignment wrapText="1"/>
    </xf>
    <xf numFmtId="9" fontId="18" fillId="0" borderId="0" xfId="2" applyFont="1"/>
    <xf numFmtId="9" fontId="9" fillId="0" borderId="0" xfId="2" applyFont="1"/>
    <xf numFmtId="164" fontId="3" fillId="0" borderId="0" xfId="1" applyFont="1" applyAlignment="1">
      <alignment wrapText="1"/>
    </xf>
    <xf numFmtId="164" fontId="18" fillId="0" borderId="0" xfId="1" applyFont="1"/>
    <xf numFmtId="164" fontId="9" fillId="0" borderId="0" xfId="1" applyFont="1"/>
    <xf numFmtId="0" fontId="88" fillId="0" borderId="0" xfId="0" applyFont="1" applyAlignment="1">
      <alignment wrapText="1"/>
    </xf>
    <xf numFmtId="0" fontId="88" fillId="0" borderId="0" xfId="0" applyFont="1"/>
    <xf numFmtId="0" fontId="94" fillId="19" borderId="74" xfId="0" applyFont="1" applyFill="1" applyBorder="1"/>
    <xf numFmtId="164" fontId="0" fillId="22" borderId="1" xfId="7" applyFont="1" applyFill="1" applyBorder="1"/>
    <xf numFmtId="0" fontId="21" fillId="6" borderId="32" xfId="0" applyFont="1" applyFill="1" applyBorder="1" applyAlignment="1">
      <alignment horizontal="center" vertical="center" wrapText="1"/>
    </xf>
    <xf numFmtId="175" fontId="0" fillId="6" borderId="7" xfId="0" applyNumberFormat="1" applyFill="1" applyBorder="1" applyAlignment="1">
      <alignment vertical="center"/>
    </xf>
    <xf numFmtId="10" fontId="14" fillId="6" borderId="35" xfId="2" applyNumberFormat="1" applyFont="1" applyFill="1" applyBorder="1" applyAlignment="1">
      <alignment vertical="center"/>
    </xf>
    <xf numFmtId="9" fontId="0" fillId="6" borderId="8" xfId="2" applyFont="1" applyFill="1" applyBorder="1" applyAlignment="1">
      <alignment vertical="center"/>
    </xf>
    <xf numFmtId="175" fontId="0" fillId="6" borderId="9" xfId="0" applyNumberFormat="1" applyFill="1" applyBorder="1" applyAlignment="1">
      <alignment vertical="center"/>
    </xf>
    <xf numFmtId="10" fontId="14" fillId="6" borderId="44" xfId="2" applyNumberFormat="1" applyFont="1" applyFill="1" applyBorder="1" applyAlignment="1">
      <alignment vertical="center"/>
    </xf>
    <xf numFmtId="9" fontId="0" fillId="6" borderId="30" xfId="2" applyFont="1" applyFill="1" applyBorder="1" applyAlignment="1">
      <alignment vertical="center"/>
    </xf>
    <xf numFmtId="175" fontId="0" fillId="6" borderId="2" xfId="1" applyNumberFormat="1" applyFont="1" applyFill="1" applyBorder="1" applyAlignment="1">
      <alignment vertical="center"/>
    </xf>
    <xf numFmtId="164" fontId="0" fillId="6" borderId="2" xfId="1" applyNumberFormat="1" applyFont="1" applyFill="1" applyBorder="1" applyAlignment="1">
      <alignment vertical="center"/>
    </xf>
    <xf numFmtId="164" fontId="0" fillId="6" borderId="43" xfId="1" applyFont="1" applyFill="1" applyBorder="1" applyAlignment="1">
      <alignment vertical="center"/>
    </xf>
    <xf numFmtId="175" fontId="0" fillId="6" borderId="104" xfId="1" applyNumberFormat="1" applyFont="1" applyFill="1" applyBorder="1" applyAlignment="1">
      <alignment vertical="center"/>
    </xf>
    <xf numFmtId="164" fontId="0" fillId="6" borderId="104" xfId="1" applyNumberFormat="1" applyFont="1" applyFill="1" applyBorder="1" applyAlignment="1">
      <alignment vertical="center"/>
    </xf>
    <xf numFmtId="164" fontId="0" fillId="16" borderId="106" xfId="1" applyNumberFormat="1" applyFont="1" applyFill="1" applyBorder="1" applyAlignment="1">
      <alignment vertical="center"/>
    </xf>
    <xf numFmtId="164" fontId="0" fillId="6" borderId="105" xfId="1" applyFont="1" applyFill="1" applyBorder="1" applyAlignment="1">
      <alignment vertical="center"/>
    </xf>
    <xf numFmtId="14" fontId="28" fillId="6" borderId="47" xfId="0" applyNumberFormat="1" applyFont="1" applyFill="1" applyBorder="1" applyAlignment="1">
      <alignment horizontal="center" vertical="center"/>
    </xf>
    <xf numFmtId="14" fontId="28" fillId="6" borderId="1" xfId="0" applyNumberFormat="1" applyFont="1" applyFill="1" applyBorder="1" applyAlignment="1">
      <alignment horizontal="center" vertical="center"/>
    </xf>
    <xf numFmtId="14" fontId="28" fillId="6" borderId="8" xfId="0" applyNumberFormat="1" applyFont="1" applyFill="1" applyBorder="1" applyAlignment="1">
      <alignment horizontal="center" vertical="center" wrapText="1"/>
    </xf>
    <xf numFmtId="167" fontId="3" fillId="14" borderId="1" xfId="0" applyNumberFormat="1" applyFont="1" applyFill="1" applyBorder="1" applyAlignment="1">
      <alignment wrapText="1"/>
    </xf>
    <xf numFmtId="188" fontId="3" fillId="14" borderId="1" xfId="0" applyNumberFormat="1" applyFont="1" applyFill="1" applyBorder="1" applyAlignment="1">
      <alignment wrapText="1"/>
    </xf>
    <xf numFmtId="0" fontId="18" fillId="0" borderId="0" xfId="0" applyFont="1" applyFill="1" applyBorder="1"/>
    <xf numFmtId="49" fontId="95" fillId="0" borderId="0" xfId="0" applyNumberFormat="1" applyFont="1" applyFill="1" applyBorder="1" applyAlignment="1">
      <alignment horizontal="center" vertical="center" wrapText="1"/>
    </xf>
    <xf numFmtId="49" fontId="89" fillId="0" borderId="0" xfId="0" applyNumberFormat="1" applyFont="1" applyFill="1" applyBorder="1" applyAlignment="1">
      <alignment vertical="center" wrapText="1"/>
    </xf>
    <xf numFmtId="173" fontId="95" fillId="0" borderId="0" xfId="0" applyNumberFormat="1" applyFont="1" applyFill="1" applyBorder="1" applyAlignment="1">
      <alignment horizontal="right" vertical="center"/>
    </xf>
    <xf numFmtId="173" fontId="18" fillId="0" borderId="0" xfId="0" applyNumberFormat="1" applyFont="1" applyFill="1" applyBorder="1"/>
    <xf numFmtId="168" fontId="18" fillId="0" borderId="0" xfId="2" applyNumberFormat="1" applyFont="1" applyFill="1" applyBorder="1"/>
    <xf numFmtId="164" fontId="19" fillId="0" borderId="0" xfId="1" applyFont="1" applyFill="1" applyBorder="1"/>
    <xf numFmtId="49" fontId="96" fillId="0" borderId="0" xfId="0" applyNumberFormat="1" applyFont="1" applyFill="1" applyBorder="1" applyAlignment="1">
      <alignment vertical="center" wrapText="1"/>
    </xf>
    <xf numFmtId="173" fontId="96" fillId="0" borderId="0" xfId="0" applyNumberFormat="1" applyFont="1" applyFill="1" applyBorder="1" applyAlignment="1">
      <alignment horizontal="right" vertical="center"/>
    </xf>
    <xf numFmtId="0" fontId="97" fillId="0" borderId="0" xfId="0" applyFont="1" applyFill="1" applyBorder="1" applyAlignment="1">
      <alignment vertical="center" wrapText="1"/>
    </xf>
    <xf numFmtId="173" fontId="97" fillId="0" borderId="0" xfId="0" applyNumberFormat="1" applyFont="1" applyFill="1" applyBorder="1" applyAlignment="1">
      <alignment horizontal="right" vertical="center"/>
    </xf>
    <xf numFmtId="173" fontId="98" fillId="0" borderId="0" xfId="0" applyNumberFormat="1" applyFont="1" applyFill="1" applyBorder="1"/>
    <xf numFmtId="164" fontId="91" fillId="0" borderId="0" xfId="1" applyFont="1" applyFill="1" applyBorder="1"/>
    <xf numFmtId="0" fontId="98" fillId="0" borderId="0" xfId="0" applyFont="1" applyFill="1" applyBorder="1"/>
    <xf numFmtId="175" fontId="1" fillId="0" borderId="0" xfId="1" applyNumberFormat="1" applyFont="1"/>
    <xf numFmtId="175" fontId="1" fillId="25" borderId="0" xfId="1" applyNumberFormat="1" applyFont="1" applyFill="1"/>
    <xf numFmtId="9" fontId="1" fillId="0" borderId="0" xfId="2" applyFont="1"/>
    <xf numFmtId="168" fontId="1" fillId="0" borderId="0" xfId="2" applyNumberFormat="1" applyFont="1"/>
    <xf numFmtId="0" fontId="0" fillId="4" borderId="0" xfId="0" applyFill="1"/>
    <xf numFmtId="14" fontId="0" fillId="4" borderId="0" xfId="0" applyNumberFormat="1" applyFill="1" applyBorder="1"/>
    <xf numFmtId="173" fontId="0" fillId="4" borderId="26" xfId="2" applyNumberFormat="1" applyFont="1" applyFill="1" applyBorder="1"/>
    <xf numFmtId="164" fontId="0" fillId="4" borderId="0" xfId="1" applyNumberFormat="1" applyFont="1" applyFill="1" applyBorder="1"/>
    <xf numFmtId="172" fontId="0" fillId="4" borderId="0" xfId="0" applyNumberFormat="1" applyFill="1"/>
    <xf numFmtId="173" fontId="0" fillId="4" borderId="64" xfId="2" applyNumberFormat="1" applyFont="1" applyFill="1" applyBorder="1"/>
    <xf numFmtId="168" fontId="0" fillId="4" borderId="24" xfId="2" applyNumberFormat="1" applyFont="1" applyFill="1" applyBorder="1"/>
    <xf numFmtId="10" fontId="0" fillId="4" borderId="0" xfId="2" applyNumberFormat="1" applyFont="1" applyFill="1" applyBorder="1"/>
    <xf numFmtId="173" fontId="0" fillId="4" borderId="24" xfId="2" applyNumberFormat="1" applyFont="1" applyFill="1" applyBorder="1"/>
    <xf numFmtId="171" fontId="0" fillId="4" borderId="0" xfId="0" applyNumberFormat="1" applyFill="1"/>
    <xf numFmtId="0" fontId="3" fillId="4" borderId="0" xfId="0" applyFont="1" applyFill="1"/>
    <xf numFmtId="168" fontId="3" fillId="4" borderId="0" xfId="2" applyNumberFormat="1" applyFont="1" applyFill="1"/>
    <xf numFmtId="173" fontId="3" fillId="4" borderId="24" xfId="2" applyNumberFormat="1" applyFont="1" applyFill="1" applyBorder="1"/>
    <xf numFmtId="0" fontId="18" fillId="4" borderId="0" xfId="0" applyFont="1" applyFill="1"/>
    <xf numFmtId="171" fontId="18" fillId="4" borderId="0" xfId="0" applyNumberFormat="1" applyFont="1" applyFill="1"/>
    <xf numFmtId="168" fontId="18" fillId="4" borderId="24" xfId="2" applyNumberFormat="1" applyFont="1" applyFill="1" applyBorder="1"/>
    <xf numFmtId="10" fontId="3" fillId="4" borderId="0" xfId="2" applyNumberFormat="1" applyFont="1" applyFill="1"/>
    <xf numFmtId="10" fontId="18" fillId="4" borderId="24" xfId="2" applyNumberFormat="1" applyFont="1" applyFill="1" applyBorder="1"/>
    <xf numFmtId="10" fontId="18" fillId="4" borderId="0" xfId="0" applyNumberFormat="1" applyFont="1" applyFill="1"/>
    <xf numFmtId="173" fontId="18" fillId="4" borderId="0" xfId="0" applyNumberFormat="1" applyFont="1" applyFill="1"/>
    <xf numFmtId="0" fontId="0" fillId="4" borderId="0" xfId="0" applyFont="1" applyFill="1"/>
    <xf numFmtId="171" fontId="0" fillId="4" borderId="0" xfId="0" applyNumberFormat="1" applyFont="1" applyFill="1"/>
    <xf numFmtId="10" fontId="0" fillId="4" borderId="24" xfId="2" applyNumberFormat="1" applyFont="1" applyFill="1" applyBorder="1"/>
    <xf numFmtId="10" fontId="0" fillId="4" borderId="0" xfId="0" applyNumberFormat="1" applyFont="1" applyFill="1"/>
    <xf numFmtId="173" fontId="0" fillId="4" borderId="0" xfId="0" applyNumberFormat="1" applyFont="1" applyFill="1"/>
    <xf numFmtId="0" fontId="9" fillId="4" borderId="0" xfId="0" applyFont="1" applyFill="1"/>
    <xf numFmtId="166" fontId="18" fillId="4" borderId="0" xfId="0" applyNumberFormat="1" applyFont="1" applyFill="1"/>
    <xf numFmtId="10" fontId="18" fillId="4" borderId="0" xfId="2" applyNumberFormat="1" applyFont="1" applyFill="1"/>
    <xf numFmtId="166" fontId="0" fillId="4" borderId="0" xfId="0" applyNumberFormat="1" applyFill="1"/>
    <xf numFmtId="10" fontId="0" fillId="4" borderId="0" xfId="2" applyNumberFormat="1" applyFont="1" applyFill="1"/>
    <xf numFmtId="172" fontId="18" fillId="4" borderId="0" xfId="0" applyNumberFormat="1" applyFont="1" applyFill="1" applyAlignment="1">
      <alignment wrapText="1"/>
    </xf>
    <xf numFmtId="0" fontId="3" fillId="4" borderId="0" xfId="0" applyFont="1" applyFill="1" applyAlignment="1">
      <alignment wrapText="1"/>
    </xf>
    <xf numFmtId="0" fontId="81" fillId="4" borderId="0" xfId="0" applyFont="1" applyFill="1" applyAlignment="1">
      <alignment wrapText="1"/>
    </xf>
    <xf numFmtId="166" fontId="81" fillId="4" borderId="0" xfId="0" applyNumberFormat="1" applyFont="1" applyFill="1" applyAlignment="1">
      <alignment wrapText="1"/>
    </xf>
    <xf numFmtId="173" fontId="93" fillId="4" borderId="0" xfId="0" applyNumberFormat="1" applyFont="1" applyFill="1" applyAlignment="1">
      <alignment wrapText="1"/>
    </xf>
    <xf numFmtId="0" fontId="86" fillId="4" borderId="0" xfId="0" applyFont="1" applyFill="1"/>
    <xf numFmtId="0" fontId="0" fillId="14" borderId="0" xfId="0" applyFill="1"/>
    <xf numFmtId="0" fontId="77" fillId="14" borderId="0" xfId="0" applyFont="1" applyFill="1"/>
    <xf numFmtId="10" fontId="0" fillId="14" borderId="0" xfId="2" applyNumberFormat="1" applyFont="1" applyFill="1" applyBorder="1"/>
    <xf numFmtId="10" fontId="0" fillId="14" borderId="0" xfId="2" applyNumberFormat="1" applyFont="1" applyFill="1"/>
    <xf numFmtId="14" fontId="0" fillId="14" borderId="0" xfId="0" applyNumberFormat="1" applyFill="1" applyBorder="1"/>
    <xf numFmtId="0" fontId="0" fillId="14" borderId="0" xfId="0" applyFont="1" applyFill="1"/>
    <xf numFmtId="0" fontId="19" fillId="14" borderId="0" xfId="0" applyFont="1" applyFill="1"/>
    <xf numFmtId="0" fontId="18" fillId="14" borderId="0" xfId="0" applyFont="1" applyFill="1"/>
    <xf numFmtId="173" fontId="0" fillId="14" borderId="0" xfId="0" applyNumberFormat="1" applyFill="1"/>
    <xf numFmtId="10" fontId="18" fillId="14" borderId="0" xfId="2" applyNumberFormat="1" applyFont="1" applyFill="1"/>
    <xf numFmtId="173" fontId="18" fillId="14" borderId="0" xfId="0" applyNumberFormat="1" applyFont="1" applyFill="1"/>
    <xf numFmtId="173" fontId="0" fillId="14" borderId="0" xfId="0" applyNumberFormat="1" applyFont="1" applyFill="1"/>
    <xf numFmtId="14" fontId="77" fillId="14" borderId="1" xfId="0" applyNumberFormat="1" applyFont="1" applyFill="1" applyBorder="1"/>
    <xf numFmtId="173" fontId="77" fillId="14" borderId="1" xfId="0" applyNumberFormat="1" applyFont="1" applyFill="1" applyBorder="1"/>
    <xf numFmtId="10" fontId="77" fillId="14" borderId="1" xfId="2" applyNumberFormat="1" applyFont="1" applyFill="1" applyBorder="1"/>
    <xf numFmtId="10" fontId="0" fillId="14" borderId="1" xfId="2" applyNumberFormat="1" applyFont="1" applyFill="1" applyBorder="1"/>
    <xf numFmtId="0" fontId="0" fillId="14" borderId="1" xfId="0" applyFill="1" applyBorder="1"/>
    <xf numFmtId="14" fontId="0" fillId="14" borderId="1" xfId="0" applyNumberFormat="1" applyFill="1" applyBorder="1" applyAlignment="1">
      <alignment wrapText="1"/>
    </xf>
    <xf numFmtId="173" fontId="0" fillId="14" borderId="1" xfId="2" applyNumberFormat="1" applyFont="1" applyFill="1" applyBorder="1"/>
    <xf numFmtId="14" fontId="14" fillId="4" borderId="1" xfId="0" applyNumberFormat="1" applyFont="1" applyFill="1" applyBorder="1"/>
    <xf numFmtId="164" fontId="14" fillId="4" borderId="1" xfId="1" applyNumberFormat="1" applyFont="1" applyFill="1" applyBorder="1"/>
    <xf numFmtId="10" fontId="14" fillId="4" borderId="1" xfId="2" applyNumberFormat="1" applyFont="1" applyFill="1" applyBorder="1"/>
    <xf numFmtId="172" fontId="14" fillId="4" borderId="1" xfId="0" applyNumberFormat="1" applyFont="1" applyFill="1" applyBorder="1"/>
    <xf numFmtId="14" fontId="0" fillId="4" borderId="1" xfId="0" applyNumberFormat="1" applyFill="1" applyBorder="1"/>
    <xf numFmtId="10" fontId="0" fillId="4" borderId="1" xfId="2" applyNumberFormat="1" applyFont="1" applyFill="1" applyBorder="1"/>
    <xf numFmtId="173" fontId="0" fillId="4" borderId="1" xfId="2" applyNumberFormat="1" applyFont="1" applyFill="1" applyBorder="1"/>
    <xf numFmtId="14" fontId="0" fillId="4" borderId="44" xfId="0" applyNumberFormat="1" applyFill="1" applyBorder="1"/>
    <xf numFmtId="10" fontId="0" fillId="4" borderId="25" xfId="2" applyNumberFormat="1" applyFont="1" applyFill="1" applyBorder="1"/>
    <xf numFmtId="173" fontId="0" fillId="14" borderId="0" xfId="2" applyNumberFormat="1" applyFont="1" applyFill="1" applyBorder="1"/>
    <xf numFmtId="14" fontId="99" fillId="4" borderId="24" xfId="0" applyNumberFormat="1" applyFont="1" applyFill="1" applyBorder="1"/>
    <xf numFmtId="164" fontId="99" fillId="4" borderId="0" xfId="1" applyNumberFormat="1" applyFont="1" applyFill="1" applyBorder="1"/>
    <xf numFmtId="14" fontId="99" fillId="14" borderId="24" xfId="0" applyNumberFormat="1" applyFont="1" applyFill="1" applyBorder="1"/>
    <xf numFmtId="0" fontId="99" fillId="14" borderId="0" xfId="0" applyFont="1" applyFill="1"/>
    <xf numFmtId="0" fontId="86" fillId="14" borderId="0" xfId="0" applyFont="1" applyFill="1"/>
    <xf numFmtId="0" fontId="0" fillId="14" borderId="1" xfId="0" applyFill="1" applyBorder="1" applyAlignment="1">
      <alignment horizontal="center" vertical="center" wrapText="1"/>
    </xf>
    <xf numFmtId="0" fontId="18" fillId="4" borderId="1" xfId="0" applyFont="1" applyFill="1" applyBorder="1" applyAlignment="1">
      <alignment horizontal="center" vertical="center" wrapText="1"/>
    </xf>
    <xf numFmtId="14" fontId="99" fillId="4" borderId="1" xfId="0" applyNumberFormat="1" applyFont="1" applyFill="1" applyBorder="1"/>
    <xf numFmtId="164" fontId="99" fillId="4" borderId="1" xfId="1" applyNumberFormat="1" applyFont="1" applyFill="1" applyBorder="1"/>
    <xf numFmtId="10" fontId="99" fillId="4" borderId="1" xfId="2" applyNumberFormat="1" applyFont="1" applyFill="1" applyBorder="1"/>
    <xf numFmtId="172" fontId="99" fillId="4" borderId="1" xfId="0" applyNumberFormat="1" applyFont="1" applyFill="1" applyBorder="1"/>
    <xf numFmtId="14" fontId="99" fillId="14" borderId="1" xfId="0" applyNumberFormat="1" applyFont="1" applyFill="1" applyBorder="1"/>
    <xf numFmtId="173" fontId="99" fillId="14" borderId="1" xfId="0" applyNumberFormat="1" applyFont="1" applyFill="1" applyBorder="1"/>
    <xf numFmtId="10" fontId="99" fillId="14" borderId="1" xfId="2" applyNumberFormat="1" applyFont="1" applyFill="1" applyBorder="1"/>
    <xf numFmtId="0" fontId="21" fillId="4" borderId="7" xfId="0" applyFont="1" applyFill="1" applyBorder="1" applyAlignment="1">
      <alignment horizontal="center" vertical="center" wrapText="1"/>
    </xf>
    <xf numFmtId="0" fontId="21" fillId="4" borderId="58" xfId="0" applyFont="1" applyFill="1" applyBorder="1" applyAlignment="1">
      <alignment horizontal="center" vertical="center" wrapText="1"/>
    </xf>
    <xf numFmtId="171" fontId="0" fillId="4" borderId="7" xfId="0" applyNumberFormat="1" applyFill="1" applyBorder="1" applyAlignment="1">
      <alignment vertical="center"/>
    </xf>
    <xf numFmtId="168" fontId="0" fillId="4" borderId="58" xfId="2" applyNumberFormat="1" applyFont="1" applyFill="1" applyBorder="1" applyAlignment="1">
      <alignment vertical="center"/>
    </xf>
    <xf numFmtId="171" fontId="0" fillId="4" borderId="9" xfId="0" applyNumberFormat="1" applyFill="1" applyBorder="1" applyAlignment="1">
      <alignment vertical="center"/>
    </xf>
    <xf numFmtId="168" fontId="0" fillId="4" borderId="93" xfId="2" applyNumberFormat="1" applyFont="1" applyFill="1" applyBorder="1" applyAlignment="1">
      <alignment vertical="center"/>
    </xf>
    <xf numFmtId="0" fontId="28" fillId="0" borderId="0" xfId="0" applyFont="1" applyAlignment="1">
      <alignment wrapText="1"/>
    </xf>
    <xf numFmtId="0" fontId="28" fillId="0" borderId="0" xfId="0" applyFont="1" applyBorder="1"/>
    <xf numFmtId="0" fontId="1" fillId="0" borderId="0" xfId="0" applyFont="1"/>
    <xf numFmtId="164" fontId="28" fillId="0" borderId="2" xfId="1" applyNumberFormat="1" applyFont="1" applyFill="1" applyBorder="1" applyAlignment="1">
      <alignment vertical="center"/>
    </xf>
    <xf numFmtId="175" fontId="0" fillId="6" borderId="47" xfId="1" applyNumberFormat="1" applyFont="1" applyFill="1" applyBorder="1" applyAlignment="1">
      <alignment vertical="center"/>
    </xf>
    <xf numFmtId="10" fontId="0" fillId="6" borderId="1" xfId="2" applyNumberFormat="1" applyFont="1" applyFill="1" applyBorder="1" applyAlignment="1">
      <alignment vertical="center"/>
    </xf>
    <xf numFmtId="177" fontId="3" fillId="4" borderId="2" xfId="0" applyNumberFormat="1" applyFont="1" applyFill="1" applyBorder="1" applyAlignment="1">
      <alignment wrapText="1"/>
    </xf>
    <xf numFmtId="14" fontId="3" fillId="4" borderId="3" xfId="0" applyNumberFormat="1" applyFont="1" applyFill="1" applyBorder="1" applyAlignment="1">
      <alignment wrapText="1"/>
    </xf>
    <xf numFmtId="188" fontId="3" fillId="14" borderId="52" xfId="2" applyNumberFormat="1" applyFont="1" applyFill="1" applyBorder="1" applyAlignment="1">
      <alignment wrapText="1"/>
    </xf>
    <xf numFmtId="0" fontId="3" fillId="14" borderId="52" xfId="0" applyFont="1" applyFill="1" applyBorder="1" applyAlignment="1">
      <alignment wrapText="1"/>
    </xf>
    <xf numFmtId="164" fontId="3" fillId="14" borderId="52" xfId="1" applyFont="1" applyFill="1" applyBorder="1" applyAlignment="1">
      <alignment vertical="center"/>
    </xf>
    <xf numFmtId="180" fontId="3" fillId="14" borderId="4" xfId="0" applyNumberFormat="1" applyFont="1" applyFill="1" applyBorder="1" applyAlignment="1">
      <alignment wrapText="1"/>
    </xf>
    <xf numFmtId="180" fontId="3" fillId="14" borderId="8" xfId="0" applyNumberFormat="1" applyFont="1" applyFill="1" applyBorder="1" applyAlignment="1">
      <alignment wrapText="1"/>
    </xf>
    <xf numFmtId="0" fontId="99" fillId="4" borderId="0" xfId="0" applyFont="1" applyFill="1"/>
    <xf numFmtId="173" fontId="99" fillId="4" borderId="26" xfId="2" applyNumberFormat="1" applyFont="1" applyFill="1" applyBorder="1"/>
    <xf numFmtId="0" fontId="99" fillId="0" borderId="0" xfId="0" applyFont="1"/>
    <xf numFmtId="173" fontId="99" fillId="14" borderId="1" xfId="2" applyNumberFormat="1" applyFont="1" applyFill="1" applyBorder="1"/>
    <xf numFmtId="175" fontId="3" fillId="0" borderId="0" xfId="1" applyNumberFormat="1" applyFont="1" applyAlignment="1">
      <alignment vertical="center"/>
    </xf>
    <xf numFmtId="14" fontId="3" fillId="0" borderId="0" xfId="0" applyNumberFormat="1" applyFont="1" applyAlignment="1">
      <alignment horizontal="center" wrapText="1"/>
    </xf>
    <xf numFmtId="10" fontId="93" fillId="4" borderId="0" xfId="2" applyNumberFormat="1" applyFont="1" applyFill="1" applyAlignment="1">
      <alignment wrapText="1"/>
    </xf>
    <xf numFmtId="14" fontId="28" fillId="26" borderId="47" xfId="0" applyNumberFormat="1" applyFont="1" applyFill="1" applyBorder="1" applyAlignment="1">
      <alignment horizontal="center" vertical="center"/>
    </xf>
    <xf numFmtId="14" fontId="28" fillId="26" borderId="1" xfId="0" applyNumberFormat="1" applyFont="1" applyFill="1" applyBorder="1" applyAlignment="1">
      <alignment horizontal="center" vertical="center"/>
    </xf>
    <xf numFmtId="14" fontId="28" fillId="26" borderId="8" xfId="0" applyNumberFormat="1" applyFont="1" applyFill="1" applyBorder="1" applyAlignment="1">
      <alignment horizontal="center" vertical="center" wrapText="1"/>
    </xf>
    <xf numFmtId="175" fontId="0" fillId="26" borderId="8" xfId="1" applyNumberFormat="1" applyFont="1" applyFill="1" applyBorder="1" applyAlignment="1">
      <alignment vertical="center"/>
    </xf>
    <xf numFmtId="175" fontId="0" fillId="26" borderId="47" xfId="1" applyNumberFormat="1" applyFont="1" applyFill="1" applyBorder="1" applyAlignment="1">
      <alignment vertical="center"/>
    </xf>
    <xf numFmtId="10" fontId="0" fillId="26" borderId="1" xfId="2" applyNumberFormat="1" applyFont="1" applyFill="1" applyBorder="1" applyAlignment="1">
      <alignment vertical="center"/>
    </xf>
    <xf numFmtId="164" fontId="0" fillId="26" borderId="8" xfId="1" applyNumberFormat="1" applyFont="1" applyFill="1" applyBorder="1" applyAlignment="1">
      <alignment vertical="center"/>
    </xf>
    <xf numFmtId="9" fontId="0" fillId="26" borderId="8" xfId="2" applyFont="1" applyFill="1" applyBorder="1" applyAlignment="1">
      <alignment vertical="center"/>
    </xf>
    <xf numFmtId="164" fontId="0" fillId="26" borderId="30" xfId="1" applyNumberFormat="1" applyFont="1" applyFill="1" applyBorder="1" applyAlignment="1">
      <alignment vertical="center"/>
    </xf>
    <xf numFmtId="9" fontId="0" fillId="26" borderId="30" xfId="2" applyFont="1" applyFill="1" applyBorder="1" applyAlignment="1">
      <alignment vertical="center"/>
    </xf>
    <xf numFmtId="171" fontId="100" fillId="0" borderId="0" xfId="6" applyNumberFormat="1" applyFont="1"/>
    <xf numFmtId="175" fontId="100" fillId="0" borderId="0" xfId="1" applyNumberFormat="1" applyFont="1"/>
    <xf numFmtId="175" fontId="100" fillId="0" borderId="0" xfId="1" applyNumberFormat="1" applyFont="1" applyFill="1"/>
    <xf numFmtId="175" fontId="9" fillId="0" borderId="0" xfId="7" applyNumberFormat="1" applyFont="1" applyFill="1"/>
    <xf numFmtId="168" fontId="65" fillId="0" borderId="0" xfId="2" applyNumberFormat="1" applyFont="1" applyFill="1"/>
    <xf numFmtId="0" fontId="65" fillId="0" borderId="0" xfId="6" applyFont="1" applyBorder="1"/>
    <xf numFmtId="14" fontId="18" fillId="14" borderId="1" xfId="0" applyNumberFormat="1" applyFont="1" applyFill="1" applyBorder="1"/>
    <xf numFmtId="14" fontId="18" fillId="4" borderId="1" xfId="0" applyNumberFormat="1" applyFont="1" applyFill="1" applyBorder="1"/>
    <xf numFmtId="164" fontId="1" fillId="0" borderId="0" xfId="1" applyFont="1" applyBorder="1"/>
    <xf numFmtId="164" fontId="1" fillId="0" borderId="0" xfId="1" applyFont="1"/>
    <xf numFmtId="14" fontId="1" fillId="0" borderId="0" xfId="1" applyNumberFormat="1" applyFont="1"/>
    <xf numFmtId="179" fontId="4" fillId="11" borderId="1" xfId="0" applyNumberFormat="1" applyFont="1" applyFill="1" applyBorder="1" applyAlignment="1">
      <alignment horizontal="right" vertical="center" wrapText="1"/>
    </xf>
    <xf numFmtId="179" fontId="4" fillId="5" borderId="1" xfId="0" applyNumberFormat="1" applyFont="1" applyFill="1" applyBorder="1" applyAlignment="1">
      <alignment horizontal="right" vertical="center" wrapText="1"/>
    </xf>
    <xf numFmtId="179" fontId="102" fillId="24" borderId="28" xfId="0" applyNumberFormat="1" applyFont="1" applyFill="1" applyBorder="1" applyAlignment="1">
      <alignment horizontal="right" vertical="center" wrapText="1"/>
    </xf>
    <xf numFmtId="179" fontId="101" fillId="0" borderId="28" xfId="0" applyNumberFormat="1" applyFont="1" applyFill="1" applyBorder="1" applyAlignment="1">
      <alignment horizontal="right" vertical="center" wrapText="1"/>
    </xf>
    <xf numFmtId="179" fontId="102" fillId="24" borderId="42" xfId="0" applyNumberFormat="1" applyFont="1" applyFill="1" applyBorder="1" applyAlignment="1">
      <alignment horizontal="right" vertical="center"/>
    </xf>
    <xf numFmtId="179" fontId="101" fillId="0" borderId="42" xfId="0" applyNumberFormat="1" applyFont="1" applyFill="1" applyBorder="1" applyAlignment="1">
      <alignment horizontal="right" vertical="center"/>
    </xf>
    <xf numFmtId="175" fontId="0" fillId="6" borderId="7" xfId="1" applyNumberFormat="1" applyFont="1" applyFill="1" applyBorder="1" applyAlignment="1">
      <alignment vertical="center"/>
    </xf>
    <xf numFmtId="164" fontId="0" fillId="6" borderId="7" xfId="1" applyNumberFormat="1" applyFont="1" applyFill="1" applyBorder="1" applyAlignment="1">
      <alignment vertical="center"/>
    </xf>
    <xf numFmtId="164" fontId="0" fillId="6" borderId="9" xfId="1" applyFont="1" applyFill="1" applyBorder="1" applyAlignment="1">
      <alignment vertical="center"/>
    </xf>
    <xf numFmtId="175" fontId="0" fillId="26" borderId="53" xfId="1" applyNumberFormat="1" applyFont="1" applyFill="1" applyBorder="1" applyAlignment="1">
      <alignment vertical="center"/>
    </xf>
    <xf numFmtId="10" fontId="0" fillId="26" borderId="25" xfId="2" applyNumberFormat="1" applyFont="1" applyFill="1" applyBorder="1" applyAlignment="1">
      <alignment vertical="center"/>
    </xf>
    <xf numFmtId="175" fontId="0" fillId="6" borderId="53" xfId="1" applyNumberFormat="1" applyFont="1" applyFill="1" applyBorder="1" applyAlignment="1">
      <alignment vertical="center"/>
    </xf>
    <xf numFmtId="10" fontId="0" fillId="6" borderId="25" xfId="2" applyNumberFormat="1" applyFont="1" applyFill="1" applyBorder="1" applyAlignment="1">
      <alignment vertical="center"/>
    </xf>
    <xf numFmtId="14" fontId="28" fillId="6" borderId="2" xfId="0" applyNumberFormat="1" applyFont="1" applyFill="1" applyBorder="1" applyAlignment="1">
      <alignment horizontal="center" vertical="center"/>
    </xf>
    <xf numFmtId="10" fontId="0" fillId="6" borderId="2" xfId="2" applyNumberFormat="1" applyFont="1" applyFill="1" applyBorder="1" applyAlignment="1">
      <alignment vertical="center"/>
    </xf>
    <xf numFmtId="10" fontId="0" fillId="6" borderId="43" xfId="2" applyNumberFormat="1" applyFont="1" applyFill="1" applyBorder="1" applyAlignment="1">
      <alignment vertical="center"/>
    </xf>
    <xf numFmtId="14" fontId="28" fillId="6" borderId="7" xfId="0" applyNumberFormat="1" applyFont="1" applyFill="1" applyBorder="1" applyAlignment="1">
      <alignment horizontal="center" vertical="center"/>
    </xf>
    <xf numFmtId="14" fontId="28" fillId="6" borderId="8" xfId="0" applyNumberFormat="1" applyFont="1" applyFill="1" applyBorder="1" applyAlignment="1">
      <alignment horizontal="center" vertical="center"/>
    </xf>
    <xf numFmtId="10" fontId="14" fillId="6" borderId="58" xfId="2" applyNumberFormat="1" applyFont="1" applyFill="1" applyBorder="1" applyAlignment="1">
      <alignment vertical="center"/>
    </xf>
    <xf numFmtId="10" fontId="14" fillId="6" borderId="93" xfId="2" applyNumberFormat="1" applyFont="1" applyFill="1" applyBorder="1" applyAlignment="1">
      <alignment vertical="center"/>
    </xf>
    <xf numFmtId="14" fontId="4" fillId="17" borderId="24" xfId="0" applyNumberFormat="1" applyFont="1" applyFill="1" applyBorder="1" applyAlignment="1">
      <alignment horizontal="center" vertical="center" wrapText="1"/>
    </xf>
    <xf numFmtId="14" fontId="99" fillId="4" borderId="26" xfId="0" applyNumberFormat="1" applyFont="1" applyFill="1" applyBorder="1"/>
    <xf numFmtId="164" fontId="99" fillId="4" borderId="26" xfId="1" applyNumberFormat="1" applyFont="1" applyFill="1" applyBorder="1"/>
    <xf numFmtId="14" fontId="81" fillId="14" borderId="26" xfId="0" applyNumberFormat="1" applyFont="1" applyFill="1" applyBorder="1"/>
    <xf numFmtId="10" fontId="81" fillId="4" borderId="0" xfId="2" applyNumberFormat="1" applyFont="1" applyFill="1" applyAlignment="1">
      <alignment wrapText="1"/>
    </xf>
    <xf numFmtId="14" fontId="43" fillId="0" borderId="26" xfId="6" applyNumberFormat="1" applyBorder="1"/>
    <xf numFmtId="49" fontId="1" fillId="0" borderId="0" xfId="6" applyNumberFormat="1" applyFont="1" applyFill="1" applyBorder="1"/>
    <xf numFmtId="0" fontId="43" fillId="0" borderId="0" xfId="6" applyFill="1" applyBorder="1"/>
    <xf numFmtId="0" fontId="1" fillId="0" borderId="0" xfId="6" applyNumberFormat="1" applyFont="1" applyFill="1" applyBorder="1"/>
    <xf numFmtId="164" fontId="1" fillId="0" borderId="0" xfId="1" applyFont="1" applyFill="1" applyBorder="1"/>
    <xf numFmtId="179" fontId="101" fillId="5" borderId="1" xfId="0" applyNumberFormat="1" applyFont="1" applyFill="1" applyBorder="1" applyAlignment="1">
      <alignment horizontal="right" vertical="center"/>
    </xf>
    <xf numFmtId="175" fontId="0" fillId="6" borderId="9" xfId="1" applyNumberFormat="1" applyFont="1" applyFill="1" applyBorder="1" applyAlignment="1">
      <alignment vertical="center"/>
    </xf>
    <xf numFmtId="14" fontId="4" fillId="27" borderId="21" xfId="0" applyNumberFormat="1" applyFont="1" applyFill="1" applyBorder="1" applyAlignment="1">
      <alignment horizontal="center" wrapText="1"/>
    </xf>
    <xf numFmtId="14" fontId="4" fillId="27" borderId="63" xfId="0" applyNumberFormat="1" applyFont="1" applyFill="1" applyBorder="1" applyAlignment="1">
      <alignment horizontal="center" wrapText="1"/>
    </xf>
    <xf numFmtId="14" fontId="81" fillId="14" borderId="1" xfId="0" applyNumberFormat="1" applyFont="1" applyFill="1" applyBorder="1"/>
    <xf numFmtId="14" fontId="19" fillId="28" borderId="47" xfId="0" applyNumberFormat="1" applyFont="1" applyFill="1" applyBorder="1"/>
    <xf numFmtId="14" fontId="3" fillId="28" borderId="1" xfId="0" applyNumberFormat="1" applyFont="1" applyFill="1" applyBorder="1"/>
    <xf numFmtId="173" fontId="31" fillId="3" borderId="0" xfId="5" applyNumberFormat="1" applyFill="1"/>
    <xf numFmtId="167" fontId="4" fillId="2" borderId="26" xfId="0" applyNumberFormat="1" applyFont="1" applyFill="1" applyBorder="1" applyAlignment="1">
      <alignment horizontal="right" vertical="center"/>
    </xf>
    <xf numFmtId="167" fontId="4" fillId="2" borderId="15" xfId="0" applyNumberFormat="1" applyFont="1" applyFill="1" applyBorder="1" applyAlignment="1">
      <alignment horizontal="right" vertical="center"/>
    </xf>
    <xf numFmtId="167" fontId="4" fillId="2" borderId="59" xfId="0" applyNumberFormat="1" applyFont="1" applyFill="1" applyBorder="1" applyAlignment="1">
      <alignment horizontal="right" vertical="center"/>
    </xf>
    <xf numFmtId="14" fontId="3" fillId="9" borderId="47" xfId="0" applyNumberFormat="1" applyFont="1" applyFill="1" applyBorder="1"/>
    <xf numFmtId="14" fontId="22" fillId="28" borderId="17" xfId="0" applyNumberFormat="1" applyFont="1" applyFill="1" applyBorder="1" applyAlignment="1">
      <alignment horizontal="center" wrapText="1"/>
    </xf>
    <xf numFmtId="14" fontId="4" fillId="28" borderId="103" xfId="0" applyNumberFormat="1" applyFont="1" applyFill="1" applyBorder="1" applyAlignment="1">
      <alignment horizontal="center" wrapText="1"/>
    </xf>
    <xf numFmtId="14" fontId="22" fillId="28" borderId="60" xfId="0" applyNumberFormat="1" applyFont="1" applyFill="1" applyBorder="1" applyAlignment="1">
      <alignment horizontal="center" wrapText="1"/>
    </xf>
    <xf numFmtId="14" fontId="4" fillId="28" borderId="92" xfId="0" applyNumberFormat="1" applyFont="1" applyFill="1" applyBorder="1" applyAlignment="1">
      <alignment horizontal="center" wrapText="1"/>
    </xf>
    <xf numFmtId="14" fontId="4" fillId="28" borderId="64" xfId="0" applyNumberFormat="1" applyFont="1" applyFill="1" applyBorder="1" applyAlignment="1">
      <alignment horizontal="center" wrapText="1"/>
    </xf>
    <xf numFmtId="14" fontId="4" fillId="29" borderId="71" xfId="0" applyNumberFormat="1" applyFont="1" applyFill="1" applyBorder="1" applyAlignment="1">
      <alignment horizontal="center" vertical="center" wrapText="1"/>
    </xf>
    <xf numFmtId="14" fontId="4" fillId="29" borderId="15" xfId="0" applyNumberFormat="1" applyFont="1" applyFill="1" applyBorder="1" applyAlignment="1">
      <alignment horizontal="center" vertical="center" wrapText="1"/>
    </xf>
    <xf numFmtId="49" fontId="27" fillId="0" borderId="0" xfId="0" applyNumberFormat="1" applyFont="1" applyFill="1" applyBorder="1" applyAlignment="1">
      <alignment horizontal="center" vertical="center" wrapText="1"/>
    </xf>
    <xf numFmtId="179" fontId="101" fillId="5" borderId="47" xfId="0" applyNumberFormat="1" applyFont="1" applyFill="1" applyBorder="1" applyAlignment="1">
      <alignment horizontal="right" vertical="center"/>
    </xf>
    <xf numFmtId="49" fontId="23" fillId="2" borderId="57" xfId="0" applyNumberFormat="1" applyFont="1" applyFill="1" applyBorder="1" applyAlignment="1">
      <alignment horizontal="left" vertical="center" wrapText="1"/>
    </xf>
    <xf numFmtId="179" fontId="104" fillId="24" borderId="42" xfId="0" applyNumberFormat="1" applyFont="1" applyFill="1" applyBorder="1" applyAlignment="1">
      <alignment horizontal="right" vertical="center"/>
    </xf>
    <xf numFmtId="179" fontId="105" fillId="0" borderId="42" xfId="0" applyNumberFormat="1" applyFont="1" applyFill="1" applyBorder="1" applyAlignment="1">
      <alignment horizontal="right" vertical="center"/>
    </xf>
    <xf numFmtId="179" fontId="105" fillId="5" borderId="1" xfId="0" applyNumberFormat="1" applyFont="1" applyFill="1" applyBorder="1" applyAlignment="1">
      <alignment horizontal="right" vertical="center"/>
    </xf>
    <xf numFmtId="0" fontId="23" fillId="0" borderId="0" xfId="0" applyFont="1"/>
    <xf numFmtId="166" fontId="43" fillId="0" borderId="0" xfId="6" applyNumberFormat="1"/>
    <xf numFmtId="0" fontId="106" fillId="2" borderId="0" xfId="0" applyFont="1" applyFill="1" applyAlignment="1">
      <alignment horizontal="left"/>
    </xf>
    <xf numFmtId="1" fontId="108" fillId="2" borderId="62" xfId="0" applyNumberFormat="1" applyFont="1" applyFill="1" applyBorder="1" applyAlignment="1">
      <alignment horizontal="right" vertical="center" wrapText="1"/>
    </xf>
    <xf numFmtId="49" fontId="107" fillId="2" borderId="82" xfId="0" applyNumberFormat="1" applyFont="1" applyFill="1" applyBorder="1" applyAlignment="1">
      <alignment horizontal="left" vertical="center" wrapText="1"/>
    </xf>
    <xf numFmtId="183" fontId="107" fillId="2" borderId="23" xfId="0" applyNumberFormat="1" applyFont="1" applyFill="1" applyBorder="1" applyAlignment="1">
      <alignment horizontal="right" vertical="center" wrapText="1"/>
    </xf>
    <xf numFmtId="183" fontId="107" fillId="2" borderId="23" xfId="0" applyNumberFormat="1" applyFont="1" applyFill="1" applyBorder="1" applyAlignment="1">
      <alignment horizontal="right" vertical="center"/>
    </xf>
    <xf numFmtId="10" fontId="3" fillId="4" borderId="1" xfId="2" applyNumberFormat="1" applyFont="1" applyFill="1" applyBorder="1"/>
    <xf numFmtId="172" fontId="3" fillId="4" borderId="1" xfId="0" applyNumberFormat="1" applyFont="1" applyFill="1" applyBorder="1"/>
    <xf numFmtId="173" fontId="3" fillId="14" borderId="1" xfId="0" applyNumberFormat="1" applyFont="1" applyFill="1" applyBorder="1"/>
    <xf numFmtId="10" fontId="3" fillId="14" borderId="1" xfId="2" applyNumberFormat="1" applyFont="1" applyFill="1" applyBorder="1"/>
    <xf numFmtId="173" fontId="3" fillId="14" borderId="1" xfId="2" applyNumberFormat="1" applyFont="1" applyFill="1" applyBorder="1"/>
    <xf numFmtId="14" fontId="81" fillId="4" borderId="1" xfId="0" applyNumberFormat="1" applyFont="1" applyFill="1" applyBorder="1"/>
    <xf numFmtId="164" fontId="81" fillId="4" borderId="1" xfId="1" applyNumberFormat="1" applyFont="1" applyFill="1" applyBorder="1"/>
    <xf numFmtId="10" fontId="81" fillId="4" borderId="1" xfId="2" applyNumberFormat="1" applyFont="1" applyFill="1" applyBorder="1"/>
    <xf numFmtId="0" fontId="81" fillId="4" borderId="0" xfId="0" applyFont="1" applyFill="1"/>
    <xf numFmtId="173" fontId="81" fillId="4" borderId="26" xfId="2" applyNumberFormat="1" applyFont="1" applyFill="1" applyBorder="1"/>
    <xf numFmtId="0" fontId="81" fillId="0" borderId="0" xfId="0" applyFont="1"/>
    <xf numFmtId="10" fontId="81" fillId="14" borderId="1" xfId="2" applyNumberFormat="1" applyFont="1" applyFill="1" applyBorder="1"/>
    <xf numFmtId="0" fontId="81" fillId="14" borderId="0" xfId="0" applyFont="1" applyFill="1"/>
    <xf numFmtId="173" fontId="81" fillId="14" borderId="1" xfId="2" applyNumberFormat="1" applyFont="1" applyFill="1" applyBorder="1"/>
    <xf numFmtId="164" fontId="81" fillId="0" borderId="0" xfId="1" applyFont="1"/>
    <xf numFmtId="9" fontId="81" fillId="0" borderId="0" xfId="2" applyFont="1"/>
    <xf numFmtId="0" fontId="3" fillId="0" borderId="0" xfId="0" applyFont="1" applyAlignment="1">
      <alignment horizontal="center" wrapText="1"/>
    </xf>
    <xf numFmtId="181" fontId="3" fillId="4" borderId="52" xfId="2" applyNumberFormat="1" applyFont="1" applyFill="1" applyBorder="1" applyAlignment="1">
      <alignment wrapText="1"/>
    </xf>
    <xf numFmtId="2" fontId="3" fillId="4" borderId="52" xfId="2" applyNumberFormat="1" applyFont="1" applyFill="1" applyBorder="1" applyAlignment="1">
      <alignment wrapText="1"/>
    </xf>
    <xf numFmtId="164" fontId="3" fillId="4" borderId="52" xfId="1" applyNumberFormat="1" applyFont="1" applyFill="1" applyBorder="1"/>
    <xf numFmtId="177" fontId="3" fillId="4" borderId="68" xfId="0" applyNumberFormat="1" applyFont="1" applyFill="1" applyBorder="1" applyAlignment="1">
      <alignment wrapText="1"/>
    </xf>
    <xf numFmtId="2" fontId="31" fillId="0" borderId="0" xfId="5" applyNumberFormat="1"/>
    <xf numFmtId="10" fontId="28" fillId="0" borderId="0" xfId="2" applyNumberFormat="1" applyFont="1" applyAlignment="1">
      <alignment wrapText="1"/>
    </xf>
    <xf numFmtId="14" fontId="4" fillId="29" borderId="0" xfId="0" applyNumberFormat="1" applyFont="1" applyFill="1" applyBorder="1" applyAlignment="1">
      <alignment horizontal="center" vertical="center" wrapText="1"/>
    </xf>
    <xf numFmtId="14" fontId="4" fillId="29" borderId="34" xfId="0" applyNumberFormat="1" applyFont="1" applyFill="1" applyBorder="1" applyAlignment="1">
      <alignment horizontal="center" vertical="center" wrapText="1"/>
    </xf>
    <xf numFmtId="0" fontId="3" fillId="0" borderId="0" xfId="0" applyFont="1" applyAlignment="1">
      <alignment vertical="center" wrapText="1"/>
    </xf>
    <xf numFmtId="10" fontId="3" fillId="0" borderId="0" xfId="0" applyNumberFormat="1" applyFont="1" applyAlignment="1">
      <alignment vertical="center"/>
    </xf>
    <xf numFmtId="10" fontId="3" fillId="0" borderId="0" xfId="0" applyNumberFormat="1" applyFont="1" applyFill="1" applyAlignment="1">
      <alignment vertical="center"/>
    </xf>
    <xf numFmtId="0" fontId="3" fillId="0" borderId="0" xfId="0" applyFont="1" applyAlignment="1">
      <alignment vertical="center"/>
    </xf>
    <xf numFmtId="0" fontId="3" fillId="0" borderId="7" xfId="0" applyFont="1" applyBorder="1" applyAlignment="1">
      <alignment vertical="center" wrapText="1"/>
    </xf>
    <xf numFmtId="175" fontId="3" fillId="0" borderId="0" xfId="0" applyNumberFormat="1" applyFont="1" applyAlignment="1">
      <alignment vertical="center"/>
    </xf>
    <xf numFmtId="175" fontId="3" fillId="0" borderId="0" xfId="0" applyNumberFormat="1" applyFont="1" applyFill="1" applyAlignment="1">
      <alignment vertical="center"/>
    </xf>
    <xf numFmtId="168" fontId="3" fillId="0" borderId="0" xfId="2" applyNumberFormat="1" applyFont="1" applyAlignment="1">
      <alignment vertical="center"/>
    </xf>
    <xf numFmtId="0" fontId="3" fillId="0" borderId="9" xfId="0" applyFont="1" applyBorder="1" applyAlignment="1">
      <alignment vertical="center" wrapText="1"/>
    </xf>
    <xf numFmtId="173" fontId="3" fillId="0" borderId="0" xfId="2" applyNumberFormat="1" applyFont="1" applyAlignment="1">
      <alignment vertical="center"/>
    </xf>
    <xf numFmtId="0" fontId="3" fillId="0" borderId="0" xfId="0" applyFont="1" applyFill="1" applyAlignment="1">
      <alignment vertical="center"/>
    </xf>
    <xf numFmtId="10" fontId="3" fillId="0" borderId="0" xfId="2" applyNumberFormat="1" applyFont="1" applyAlignment="1">
      <alignment vertical="center"/>
    </xf>
    <xf numFmtId="0" fontId="3" fillId="0" borderId="17" xfId="0" applyFont="1" applyBorder="1" applyAlignment="1">
      <alignment horizontal="center" vertical="center"/>
    </xf>
    <xf numFmtId="187" fontId="3" fillId="0" borderId="31" xfId="0" applyNumberFormat="1" applyFont="1" applyBorder="1" applyAlignment="1">
      <alignment horizontal="center" vertical="center"/>
    </xf>
    <xf numFmtId="187" fontId="3" fillId="0" borderId="31" xfId="0" applyNumberFormat="1" applyFont="1" applyBorder="1" applyAlignment="1">
      <alignment horizontal="center" vertical="center" wrapText="1"/>
    </xf>
    <xf numFmtId="187" fontId="3" fillId="7" borderId="31" xfId="0" applyNumberFormat="1" applyFont="1" applyFill="1" applyBorder="1" applyAlignment="1">
      <alignment horizontal="center" vertical="center" wrapText="1"/>
    </xf>
    <xf numFmtId="187" fontId="3" fillId="0" borderId="31" xfId="0" applyNumberFormat="1" applyFont="1" applyFill="1" applyBorder="1" applyAlignment="1">
      <alignment horizontal="center" vertical="center" wrapText="1"/>
    </xf>
    <xf numFmtId="187" fontId="3" fillId="0" borderId="18" xfId="0" applyNumberFormat="1" applyFont="1" applyFill="1" applyBorder="1" applyAlignment="1">
      <alignment horizontal="center" vertical="center" wrapText="1"/>
    </xf>
    <xf numFmtId="187" fontId="19" fillId="6" borderId="17" xfId="0" applyNumberFormat="1" applyFont="1" applyFill="1" applyBorder="1" applyAlignment="1">
      <alignment horizontal="center" vertical="center" wrapText="1"/>
    </xf>
    <xf numFmtId="187" fontId="19" fillId="6" borderId="31" xfId="0" applyNumberFormat="1" applyFont="1" applyFill="1" applyBorder="1" applyAlignment="1">
      <alignment horizontal="center" vertical="center" wrapText="1"/>
    </xf>
    <xf numFmtId="187" fontId="19" fillId="6" borderId="18" xfId="0" applyNumberFormat="1" applyFont="1" applyFill="1" applyBorder="1" applyAlignment="1">
      <alignment horizontal="center" vertical="center" wrapText="1"/>
    </xf>
    <xf numFmtId="187" fontId="19" fillId="6" borderId="0" xfId="0" applyNumberFormat="1" applyFont="1" applyFill="1" applyBorder="1" applyAlignment="1">
      <alignment horizontal="center" vertical="center" wrapText="1"/>
    </xf>
    <xf numFmtId="173" fontId="3" fillId="0" borderId="0" xfId="0" applyNumberFormat="1" applyFont="1" applyAlignment="1">
      <alignment vertical="center"/>
    </xf>
    <xf numFmtId="190" fontId="43" fillId="0" borderId="0" xfId="6" applyNumberFormat="1"/>
    <xf numFmtId="178" fontId="28" fillId="0" borderId="0" xfId="0" applyNumberFormat="1" applyFont="1" applyAlignment="1">
      <alignment wrapText="1"/>
    </xf>
    <xf numFmtId="0" fontId="113" fillId="0" borderId="0" xfId="0" applyFont="1"/>
    <xf numFmtId="14" fontId="4" fillId="30" borderId="51" xfId="0" applyNumberFormat="1" applyFont="1" applyFill="1" applyBorder="1" applyAlignment="1">
      <alignment horizontal="center" vertical="center" wrapText="1"/>
    </xf>
    <xf numFmtId="14" fontId="4" fillId="30" borderId="54" xfId="0" applyNumberFormat="1" applyFont="1" applyFill="1" applyBorder="1" applyAlignment="1">
      <alignment horizontal="center" vertical="center" wrapText="1"/>
    </xf>
    <xf numFmtId="14" fontId="93" fillId="4" borderId="1" xfId="0" applyNumberFormat="1" applyFont="1" applyFill="1" applyBorder="1"/>
    <xf numFmtId="164" fontId="93" fillId="4" borderId="1" xfId="1" applyNumberFormat="1" applyFont="1" applyFill="1" applyBorder="1"/>
    <xf numFmtId="10" fontId="93" fillId="4" borderId="1" xfId="2" applyNumberFormat="1" applyFont="1" applyFill="1" applyBorder="1"/>
    <xf numFmtId="0" fontId="93" fillId="4" borderId="0" xfId="0" applyFont="1" applyFill="1"/>
    <xf numFmtId="173" fontId="93" fillId="4" borderId="26" xfId="2" applyNumberFormat="1" applyFont="1" applyFill="1" applyBorder="1"/>
    <xf numFmtId="14" fontId="93" fillId="14" borderId="1" xfId="0" applyNumberFormat="1" applyFont="1" applyFill="1" applyBorder="1"/>
    <xf numFmtId="10" fontId="93" fillId="14" borderId="1" xfId="2" applyNumberFormat="1" applyFont="1" applyFill="1" applyBorder="1"/>
    <xf numFmtId="0" fontId="93" fillId="14" borderId="0" xfId="0" applyFont="1" applyFill="1"/>
    <xf numFmtId="173" fontId="93" fillId="14" borderId="1" xfId="2" applyNumberFormat="1" applyFont="1" applyFill="1" applyBorder="1"/>
    <xf numFmtId="187" fontId="19" fillId="6" borderId="11" xfId="0" applyNumberFormat="1" applyFont="1" applyFill="1" applyBorder="1" applyAlignment="1">
      <alignment horizontal="center" vertical="center" wrapText="1"/>
    </xf>
    <xf numFmtId="178" fontId="0" fillId="0" borderId="0" xfId="0" applyNumberFormat="1"/>
    <xf numFmtId="178" fontId="3" fillId="0" borderId="0" xfId="0" applyNumberFormat="1" applyFont="1" applyAlignment="1">
      <alignment wrapText="1"/>
    </xf>
    <xf numFmtId="49" fontId="28" fillId="0" borderId="2" xfId="0" applyNumberFormat="1" applyFont="1" applyFill="1" applyBorder="1" applyAlignment="1">
      <alignment horizontal="left" vertical="center" wrapText="1"/>
    </xf>
    <xf numFmtId="167" fontId="37" fillId="5" borderId="27" xfId="0" applyNumberFormat="1" applyFont="1" applyFill="1" applyBorder="1" applyAlignment="1">
      <alignment horizontal="right" vertical="center"/>
    </xf>
    <xf numFmtId="169" fontId="103" fillId="0" borderId="1" xfId="1" applyNumberFormat="1" applyFont="1" applyBorder="1" applyAlignment="1">
      <alignment wrapText="1"/>
    </xf>
    <xf numFmtId="167" fontId="103" fillId="2" borderId="1" xfId="0" applyNumberFormat="1" applyFont="1" applyFill="1" applyBorder="1" applyAlignment="1">
      <alignment horizontal="right" vertical="center"/>
    </xf>
    <xf numFmtId="167" fontId="103" fillId="2" borderId="2" xfId="0" applyNumberFormat="1" applyFont="1" applyFill="1" applyBorder="1" applyAlignment="1">
      <alignment horizontal="right" vertical="center"/>
    </xf>
    <xf numFmtId="167" fontId="103" fillId="2" borderId="47" xfId="0" applyNumberFormat="1" applyFont="1" applyFill="1" applyBorder="1" applyAlignment="1">
      <alignment horizontal="right" vertical="center"/>
    </xf>
    <xf numFmtId="168" fontId="103" fillId="13" borderId="47" xfId="2" applyNumberFormat="1" applyFont="1" applyFill="1" applyBorder="1" applyAlignment="1">
      <alignment horizontal="right" vertical="center" wrapText="1"/>
    </xf>
    <xf numFmtId="179" fontId="103" fillId="11" borderId="1" xfId="0" applyNumberFormat="1" applyFont="1" applyFill="1" applyBorder="1" applyAlignment="1">
      <alignment horizontal="right" vertical="center" wrapText="1"/>
    </xf>
    <xf numFmtId="179" fontId="103" fillId="5" borderId="1" xfId="0" applyNumberFormat="1" applyFont="1" applyFill="1" applyBorder="1" applyAlignment="1">
      <alignment horizontal="right" vertical="center" wrapText="1"/>
    </xf>
    <xf numFmtId="167" fontId="38" fillId="5" borderId="27" xfId="0" applyNumberFormat="1" applyFont="1" applyFill="1" applyBorder="1" applyAlignment="1">
      <alignment horizontal="right" vertical="center"/>
    </xf>
    <xf numFmtId="169" fontId="39" fillId="0" borderId="1" xfId="1" applyNumberFormat="1" applyFont="1" applyBorder="1" applyAlignment="1">
      <alignment wrapText="1"/>
    </xf>
    <xf numFmtId="167" fontId="39" fillId="2" borderId="1" xfId="0" applyNumberFormat="1" applyFont="1" applyFill="1" applyBorder="1" applyAlignment="1">
      <alignment horizontal="right" vertical="center"/>
    </xf>
    <xf numFmtId="167" fontId="39" fillId="2" borderId="2" xfId="0" applyNumberFormat="1" applyFont="1" applyFill="1" applyBorder="1" applyAlignment="1">
      <alignment horizontal="right" vertical="center"/>
    </xf>
    <xf numFmtId="167" fontId="39" fillId="2" borderId="47" xfId="0" applyNumberFormat="1" applyFont="1" applyFill="1" applyBorder="1" applyAlignment="1">
      <alignment horizontal="right" vertical="center"/>
    </xf>
    <xf numFmtId="168" fontId="39" fillId="13" borderId="47" xfId="2" applyNumberFormat="1" applyFont="1" applyFill="1" applyBorder="1" applyAlignment="1">
      <alignment horizontal="right" vertical="center" wrapText="1"/>
    </xf>
    <xf numFmtId="178" fontId="10" fillId="0" borderId="0" xfId="0" applyNumberFormat="1" applyFont="1" applyAlignment="1">
      <alignment wrapText="1"/>
    </xf>
    <xf numFmtId="0" fontId="0" fillId="0" borderId="7" xfId="0" applyBorder="1"/>
    <xf numFmtId="0" fontId="0" fillId="0" borderId="7" xfId="0" applyBorder="1" applyAlignment="1">
      <alignment wrapText="1"/>
    </xf>
    <xf numFmtId="175" fontId="115" fillId="0" borderId="10" xfId="7" applyNumberFormat="1" applyFont="1" applyFill="1" applyBorder="1"/>
    <xf numFmtId="175" fontId="0" fillId="0" borderId="11" xfId="7" applyNumberFormat="1" applyFont="1" applyFill="1" applyBorder="1"/>
    <xf numFmtId="14" fontId="0" fillId="0" borderId="11" xfId="7" applyNumberFormat="1" applyFont="1" applyFill="1" applyBorder="1"/>
    <xf numFmtId="14" fontId="0" fillId="0" borderId="45" xfId="7" applyNumberFormat="1" applyFont="1" applyFill="1" applyBorder="1"/>
    <xf numFmtId="175" fontId="0" fillId="0" borderId="56" xfId="7" applyNumberFormat="1" applyFont="1" applyFill="1" applyBorder="1"/>
    <xf numFmtId="175" fontId="0" fillId="0" borderId="67" xfId="7" applyNumberFormat="1" applyFont="1" applyFill="1" applyBorder="1"/>
    <xf numFmtId="175" fontId="0" fillId="0" borderId="37" xfId="7" applyNumberFormat="1" applyFont="1" applyFill="1" applyBorder="1"/>
    <xf numFmtId="0" fontId="93" fillId="0" borderId="0" xfId="0" applyFont="1"/>
    <xf numFmtId="164" fontId="93" fillId="0" borderId="0" xfId="1" applyFont="1"/>
    <xf numFmtId="9" fontId="93" fillId="0" borderId="0" xfId="2" applyFont="1"/>
    <xf numFmtId="14" fontId="4" fillId="31" borderId="0" xfId="0" applyNumberFormat="1" applyFont="1" applyFill="1" applyBorder="1" applyAlignment="1">
      <alignment horizontal="center" vertical="center" wrapText="1"/>
    </xf>
    <xf numFmtId="14" fontId="4" fillId="31" borderId="34" xfId="0" applyNumberFormat="1" applyFont="1" applyFill="1" applyBorder="1" applyAlignment="1">
      <alignment horizontal="center" vertical="center" wrapText="1"/>
    </xf>
    <xf numFmtId="0" fontId="1" fillId="0" borderId="1" xfId="6" applyNumberFormat="1" applyFont="1" applyFill="1" applyBorder="1"/>
    <xf numFmtId="175" fontId="1" fillId="0" borderId="1" xfId="1" applyNumberFormat="1" applyFont="1" applyFill="1" applyBorder="1"/>
    <xf numFmtId="173" fontId="1" fillId="0" borderId="1" xfId="1" applyNumberFormat="1" applyFont="1" applyFill="1" applyBorder="1"/>
    <xf numFmtId="173" fontId="0" fillId="0" borderId="1" xfId="1" applyNumberFormat="1" applyFont="1" applyFill="1" applyBorder="1"/>
    <xf numFmtId="0" fontId="117" fillId="0" borderId="54" xfId="0" applyFont="1" applyBorder="1"/>
    <xf numFmtId="16" fontId="28" fillId="0" borderId="26" xfId="0" applyNumberFormat="1" applyFont="1" applyBorder="1" applyAlignment="1">
      <alignment horizontal="center"/>
    </xf>
    <xf numFmtId="16" fontId="28" fillId="0" borderId="15" xfId="0" applyNumberFormat="1" applyFont="1" applyBorder="1" applyAlignment="1">
      <alignment horizontal="center"/>
    </xf>
    <xf numFmtId="0" fontId="28" fillId="0" borderId="54" xfId="0" applyFont="1" applyBorder="1" applyAlignment="1">
      <alignment horizontal="center"/>
    </xf>
    <xf numFmtId="0" fontId="28" fillId="0" borderId="26" xfId="0" applyFont="1" applyBorder="1" applyAlignment="1"/>
    <xf numFmtId="0" fontId="28" fillId="0" borderId="24" xfId="0" applyFont="1" applyFill="1" applyBorder="1" applyAlignment="1"/>
    <xf numFmtId="0" fontId="8" fillId="0" borderId="15" xfId="0" applyFont="1" applyFill="1" applyBorder="1" applyAlignment="1"/>
    <xf numFmtId="0" fontId="8" fillId="0" borderId="47" xfId="0" applyFont="1" applyBorder="1"/>
    <xf numFmtId="192" fontId="28" fillId="0" borderId="1" xfId="1" applyNumberFormat="1" applyFont="1" applyBorder="1"/>
    <xf numFmtId="16" fontId="28" fillId="0" borderId="47" xfId="0" applyNumberFormat="1" applyFont="1" applyBorder="1" applyAlignment="1">
      <alignment horizontal="center"/>
    </xf>
    <xf numFmtId="191" fontId="118" fillId="0" borderId="1" xfId="1" applyNumberFormat="1" applyFont="1" applyBorder="1"/>
    <xf numFmtId="191" fontId="88" fillId="0" borderId="1" xfId="1" applyNumberFormat="1" applyFont="1" applyBorder="1"/>
    <xf numFmtId="191" fontId="119" fillId="0" borderId="1" xfId="1" applyNumberFormat="1" applyFont="1" applyBorder="1"/>
    <xf numFmtId="191" fontId="8" fillId="0" borderId="2" xfId="0" applyNumberFormat="1" applyFont="1" applyBorder="1"/>
    <xf numFmtId="9" fontId="118" fillId="0" borderId="1" xfId="2" applyFont="1" applyBorder="1"/>
    <xf numFmtId="9" fontId="88" fillId="0" borderId="1" xfId="2" applyFont="1" applyBorder="1"/>
    <xf numFmtId="9" fontId="119" fillId="0" borderId="1" xfId="2" applyFont="1" applyBorder="1"/>
    <xf numFmtId="0" fontId="8" fillId="0" borderId="2" xfId="0" applyFont="1" applyBorder="1"/>
    <xf numFmtId="16" fontId="28" fillId="0" borderId="55" xfId="0" applyNumberFormat="1" applyFont="1" applyBorder="1" applyAlignment="1">
      <alignment horizontal="center"/>
    </xf>
    <xf numFmtId="9" fontId="118" fillId="0" borderId="29" xfId="2" applyFont="1" applyBorder="1"/>
    <xf numFmtId="9" fontId="88" fillId="0" borderId="29" xfId="2" applyFont="1" applyBorder="1"/>
    <xf numFmtId="9" fontId="119" fillId="0" borderId="29" xfId="2" applyFont="1" applyBorder="1"/>
    <xf numFmtId="0" fontId="8" fillId="0" borderId="57" xfId="0" applyFont="1" applyBorder="1"/>
    <xf numFmtId="0" fontId="8" fillId="0" borderId="55" xfId="0" applyFont="1" applyBorder="1"/>
    <xf numFmtId="0" fontId="8" fillId="0" borderId="71" xfId="0" applyFont="1" applyBorder="1"/>
    <xf numFmtId="192" fontId="28" fillId="0" borderId="0" xfId="1" applyNumberFormat="1" applyFont="1" applyBorder="1"/>
    <xf numFmtId="0" fontId="28" fillId="0" borderId="71" xfId="0" applyFont="1" applyBorder="1"/>
    <xf numFmtId="0" fontId="117" fillId="0" borderId="54" xfId="0" applyFont="1" applyFill="1" applyBorder="1"/>
    <xf numFmtId="0" fontId="28" fillId="0" borderId="15" xfId="0" applyFont="1" applyBorder="1"/>
    <xf numFmtId="0" fontId="93" fillId="0" borderId="47" xfId="0" applyFont="1" applyBorder="1"/>
    <xf numFmtId="191" fontId="93" fillId="0" borderId="1" xfId="1" applyNumberFormat="1" applyFont="1" applyBorder="1"/>
    <xf numFmtId="166" fontId="28" fillId="0" borderId="0" xfId="0" applyNumberFormat="1" applyFont="1"/>
    <xf numFmtId="0" fontId="88" fillId="0" borderId="47" xfId="0" applyFont="1" applyBorder="1"/>
    <xf numFmtId="0" fontId="120" fillId="0" borderId="55" xfId="0" applyFont="1" applyBorder="1"/>
    <xf numFmtId="191" fontId="119" fillId="0" borderId="29" xfId="1" applyNumberFormat="1" applyFont="1" applyBorder="1"/>
    <xf numFmtId="0" fontId="120" fillId="0" borderId="71" xfId="0" applyFont="1" applyBorder="1"/>
    <xf numFmtId="191" fontId="119" fillId="0" borderId="0" xfId="1" applyNumberFormat="1" applyFont="1" applyBorder="1"/>
    <xf numFmtId="191" fontId="93" fillId="0" borderId="0" xfId="1" applyNumberFormat="1" applyFont="1" applyBorder="1"/>
    <xf numFmtId="0" fontId="28" fillId="0" borderId="26" xfId="0" applyFont="1" applyBorder="1" applyAlignment="1">
      <alignment horizontal="center"/>
    </xf>
    <xf numFmtId="0" fontId="28" fillId="0" borderId="15" xfId="0" applyFont="1" applyBorder="1" applyAlignment="1">
      <alignment horizontal="center"/>
    </xf>
    <xf numFmtId="164" fontId="28" fillId="0" borderId="1" xfId="1" applyFont="1" applyBorder="1"/>
    <xf numFmtId="193" fontId="28" fillId="0" borderId="1" xfId="0" applyNumberFormat="1" applyFont="1" applyBorder="1"/>
    <xf numFmtId="0" fontId="121" fillId="0" borderId="0" xfId="3" applyFont="1"/>
    <xf numFmtId="166" fontId="28" fillId="0" borderId="0" xfId="1" applyNumberFormat="1" applyFont="1"/>
    <xf numFmtId="9" fontId="28" fillId="0" borderId="0" xfId="2" applyFont="1"/>
    <xf numFmtId="166" fontId="28" fillId="0" borderId="0" xfId="2" applyNumberFormat="1" applyFont="1"/>
    <xf numFmtId="164" fontId="43" fillId="0" borderId="0" xfId="1" applyFont="1"/>
    <xf numFmtId="10" fontId="4" fillId="9" borderId="35" xfId="2" applyNumberFormat="1" applyFont="1" applyFill="1" applyBorder="1"/>
    <xf numFmtId="14" fontId="4" fillId="31" borderId="21" xfId="0" applyNumberFormat="1" applyFont="1" applyFill="1" applyBorder="1" applyAlignment="1">
      <alignment horizontal="center" wrapText="1"/>
    </xf>
    <xf numFmtId="14" fontId="28" fillId="26" borderId="7" xfId="0" applyNumberFormat="1" applyFont="1" applyFill="1" applyBorder="1" applyAlignment="1">
      <alignment horizontal="center" vertical="center"/>
    </xf>
    <xf numFmtId="175" fontId="0" fillId="26" borderId="7" xfId="1" applyNumberFormat="1" applyFont="1" applyFill="1" applyBorder="1" applyAlignment="1">
      <alignment vertical="center"/>
    </xf>
    <xf numFmtId="175" fontId="0" fillId="26" borderId="9" xfId="1" applyNumberFormat="1" applyFont="1" applyFill="1" applyBorder="1" applyAlignment="1">
      <alignment vertical="center"/>
    </xf>
    <xf numFmtId="2" fontId="3" fillId="4" borderId="26" xfId="2" applyNumberFormat="1" applyFont="1" applyFill="1" applyBorder="1"/>
    <xf numFmtId="0" fontId="28" fillId="0" borderId="34" xfId="0" applyFont="1" applyBorder="1"/>
    <xf numFmtId="168" fontId="28" fillId="0" borderId="1" xfId="2" applyNumberFormat="1" applyFont="1" applyBorder="1"/>
    <xf numFmtId="184" fontId="8" fillId="32" borderId="7" xfId="1" applyNumberFormat="1" applyFont="1" applyFill="1" applyBorder="1"/>
    <xf numFmtId="184" fontId="0" fillId="0" borderId="0" xfId="1" applyNumberFormat="1" applyFont="1" applyFill="1"/>
    <xf numFmtId="184" fontId="8" fillId="0" borderId="7" xfId="1" applyNumberFormat="1" applyFont="1" applyBorder="1"/>
    <xf numFmtId="184" fontId="8" fillId="32" borderId="9" xfId="1" applyNumberFormat="1" applyFont="1" applyFill="1" applyBorder="1"/>
    <xf numFmtId="0" fontId="8" fillId="0" borderId="54" xfId="0" applyFont="1" applyBorder="1"/>
    <xf numFmtId="0" fontId="8" fillId="0" borderId="54" xfId="0" applyFont="1" applyFill="1" applyBorder="1"/>
    <xf numFmtId="0" fontId="28" fillId="0" borderId="47" xfId="0" applyFont="1" applyBorder="1"/>
    <xf numFmtId="166" fontId="8" fillId="0" borderId="1" xfId="0" applyNumberFormat="1" applyFont="1" applyBorder="1"/>
    <xf numFmtId="193" fontId="8" fillId="0" borderId="1" xfId="0" applyNumberFormat="1" applyFont="1" applyBorder="1"/>
    <xf numFmtId="164" fontId="28" fillId="0" borderId="1" xfId="0" applyNumberFormat="1" applyFont="1" applyBorder="1"/>
    <xf numFmtId="194" fontId="33" fillId="0" borderId="0" xfId="0" applyNumberFormat="1" applyFont="1"/>
    <xf numFmtId="2" fontId="3" fillId="14" borderId="1" xfId="1" applyNumberFormat="1" applyFont="1" applyFill="1" applyBorder="1"/>
    <xf numFmtId="2" fontId="0" fillId="14" borderId="0" xfId="0" applyNumberFormat="1" applyFill="1"/>
    <xf numFmtId="2" fontId="77" fillId="14" borderId="1" xfId="0" applyNumberFormat="1" applyFont="1" applyFill="1" applyBorder="1"/>
    <xf numFmtId="2" fontId="99" fillId="14" borderId="1" xfId="0" applyNumberFormat="1" applyFont="1" applyFill="1" applyBorder="1"/>
    <xf numFmtId="2" fontId="99" fillId="14" borderId="0" xfId="0" applyNumberFormat="1" applyFont="1" applyFill="1"/>
    <xf numFmtId="2" fontId="99" fillId="14" borderId="1" xfId="1" applyNumberFormat="1" applyFont="1" applyFill="1" applyBorder="1"/>
    <xf numFmtId="2" fontId="81" fillId="14" borderId="26" xfId="1" applyNumberFormat="1" applyFont="1" applyFill="1" applyBorder="1"/>
    <xf numFmtId="2" fontId="81" fillId="14" borderId="1" xfId="1" applyNumberFormat="1" applyFont="1" applyFill="1" applyBorder="1"/>
    <xf numFmtId="2" fontId="93" fillId="14" borderId="1" xfId="1" applyNumberFormat="1" applyFont="1" applyFill="1" applyBorder="1"/>
    <xf numFmtId="2" fontId="18" fillId="4" borderId="0" xfId="0" applyNumberFormat="1" applyFont="1" applyFill="1"/>
    <xf numFmtId="2" fontId="0" fillId="4" borderId="0" xfId="0" applyNumberFormat="1" applyFont="1" applyFill="1"/>
    <xf numFmtId="2" fontId="0" fillId="4" borderId="0" xfId="0" applyNumberFormat="1" applyFill="1" applyAlignment="1">
      <alignment wrapText="1"/>
    </xf>
    <xf numFmtId="2" fontId="18" fillId="4" borderId="0" xfId="0" applyNumberFormat="1" applyFont="1" applyFill="1" applyAlignment="1">
      <alignment wrapText="1"/>
    </xf>
    <xf numFmtId="187" fontId="0" fillId="0" borderId="0" xfId="7" applyNumberFormat="1" applyFont="1" applyFill="1"/>
    <xf numFmtId="191" fontId="28" fillId="0" borderId="0" xfId="2" applyNumberFormat="1" applyFont="1"/>
    <xf numFmtId="164" fontId="28" fillId="0" borderId="0" xfId="1" applyFont="1"/>
    <xf numFmtId="165" fontId="28" fillId="0" borderId="0" xfId="0" applyNumberFormat="1" applyFont="1"/>
    <xf numFmtId="175" fontId="61" fillId="3" borderId="9" xfId="7" applyNumberFormat="1" applyFont="1" applyFill="1" applyBorder="1" applyAlignment="1">
      <alignment horizontal="right" vertical="center" wrapText="1"/>
    </xf>
    <xf numFmtId="171" fontId="43" fillId="0" borderId="26" xfId="6" applyNumberFormat="1" applyBorder="1"/>
    <xf numFmtId="175" fontId="9" fillId="0" borderId="1" xfId="7" applyNumberFormat="1" applyFont="1" applyFill="1" applyBorder="1"/>
    <xf numFmtId="175" fontId="0" fillId="0" borderId="3" xfId="7" applyNumberFormat="1" applyFont="1" applyFill="1" applyBorder="1"/>
    <xf numFmtId="175" fontId="9" fillId="0" borderId="52" xfId="7" applyNumberFormat="1" applyFont="1" applyFill="1" applyBorder="1"/>
    <xf numFmtId="175" fontId="9" fillId="0" borderId="4" xfId="7" applyNumberFormat="1" applyFont="1" applyFill="1" applyBorder="1"/>
    <xf numFmtId="175" fontId="49" fillId="0" borderId="7" xfId="7" applyNumberFormat="1" applyFont="1" applyFill="1" applyBorder="1"/>
    <xf numFmtId="168" fontId="9" fillId="0" borderId="8" xfId="2" applyNumberFormat="1" applyFont="1" applyFill="1" applyBorder="1"/>
    <xf numFmtId="183" fontId="42" fillId="3" borderId="7" xfId="6" applyNumberFormat="1" applyFont="1" applyFill="1" applyBorder="1" applyAlignment="1">
      <alignment horizontal="right" vertical="center" wrapText="1"/>
    </xf>
    <xf numFmtId="183" fontId="61" fillId="3" borderId="7" xfId="6" applyNumberFormat="1" applyFont="1" applyFill="1" applyBorder="1" applyAlignment="1">
      <alignment horizontal="right" vertical="center" wrapText="1"/>
    </xf>
    <xf numFmtId="175" fontId="0" fillId="0" borderId="4" xfId="7" applyNumberFormat="1" applyFont="1" applyFill="1" applyBorder="1"/>
    <xf numFmtId="168" fontId="0" fillId="0" borderId="8" xfId="2" applyNumberFormat="1" applyFont="1" applyFill="1" applyBorder="1"/>
    <xf numFmtId="10" fontId="0" fillId="3" borderId="2" xfId="2" applyNumberFormat="1" applyFont="1" applyFill="1" applyBorder="1"/>
    <xf numFmtId="175" fontId="49" fillId="0" borderId="54" xfId="7" applyNumberFormat="1" applyFont="1" applyFill="1" applyBorder="1"/>
    <xf numFmtId="175" fontId="49" fillId="0" borderId="15" xfId="7" applyNumberFormat="1" applyFont="1" applyFill="1" applyBorder="1"/>
    <xf numFmtId="168" fontId="0" fillId="3" borderId="29" xfId="2" applyNumberFormat="1" applyFont="1" applyFill="1" applyBorder="1"/>
    <xf numFmtId="179" fontId="101" fillId="33" borderId="1" xfId="0" applyNumberFormat="1" applyFont="1" applyFill="1" applyBorder="1" applyAlignment="1">
      <alignment horizontal="right" vertical="center"/>
    </xf>
    <xf numFmtId="0" fontId="28" fillId="34" borderId="34" xfId="0" applyFont="1" applyFill="1" applyBorder="1"/>
    <xf numFmtId="165" fontId="28" fillId="34" borderId="1" xfId="0" applyNumberFormat="1" applyFont="1" applyFill="1" applyBorder="1"/>
    <xf numFmtId="193" fontId="8" fillId="34" borderId="1" xfId="0" applyNumberFormat="1" applyFont="1" applyFill="1" applyBorder="1"/>
    <xf numFmtId="191" fontId="93" fillId="32" borderId="1" xfId="1" applyNumberFormat="1" applyFont="1" applyFill="1" applyBorder="1"/>
    <xf numFmtId="0" fontId="93" fillId="32" borderId="7" xfId="0" applyFont="1" applyFill="1" applyBorder="1"/>
    <xf numFmtId="0" fontId="88" fillId="0" borderId="7" xfId="0" applyFont="1" applyBorder="1"/>
    <xf numFmtId="0" fontId="120" fillId="32" borderId="9" xfId="0" applyFont="1" applyFill="1" applyBorder="1"/>
    <xf numFmtId="191" fontId="119" fillId="32" borderId="25" xfId="1" applyNumberFormat="1" applyFont="1" applyFill="1" applyBorder="1"/>
    <xf numFmtId="164" fontId="28" fillId="32" borderId="8" xfId="1" applyNumberFormat="1" applyFont="1" applyFill="1" applyBorder="1"/>
    <xf numFmtId="0" fontId="122" fillId="35" borderId="3" xfId="0" applyFont="1" applyFill="1" applyBorder="1" applyAlignment="1">
      <alignment horizontal="center" vertical="center" wrapText="1"/>
    </xf>
    <xf numFmtId="0" fontId="122" fillId="35" borderId="117" xfId="0" applyFont="1" applyFill="1" applyBorder="1" applyAlignment="1">
      <alignment horizontal="center" vertical="center"/>
    </xf>
    <xf numFmtId="16" fontId="122" fillId="35" borderId="52" xfId="0" applyNumberFormat="1" applyFont="1" applyFill="1" applyBorder="1" applyAlignment="1">
      <alignment horizontal="center" vertical="center"/>
    </xf>
    <xf numFmtId="0" fontId="122" fillId="35" borderId="6" xfId="0" applyFont="1" applyFill="1" applyBorder="1" applyAlignment="1">
      <alignment horizontal="center" vertical="center"/>
    </xf>
    <xf numFmtId="168" fontId="28" fillId="0" borderId="0" xfId="2" applyNumberFormat="1" applyFont="1"/>
    <xf numFmtId="175" fontId="0" fillId="3" borderId="47" xfId="1" applyNumberFormat="1" applyFont="1" applyFill="1" applyBorder="1"/>
    <xf numFmtId="175" fontId="0" fillId="3" borderId="1" xfId="1" applyNumberFormat="1" applyFont="1" applyFill="1" applyBorder="1"/>
    <xf numFmtId="175" fontId="8" fillId="3" borderId="1" xfId="1" applyNumberFormat="1" applyFont="1" applyFill="1" applyBorder="1"/>
    <xf numFmtId="0" fontId="21" fillId="6" borderId="2" xfId="0" applyFont="1" applyFill="1" applyBorder="1" applyAlignment="1">
      <alignment horizontal="center" vertical="center" wrapText="1"/>
    </xf>
    <xf numFmtId="0" fontId="21" fillId="19" borderId="47" xfId="0" applyFont="1" applyFill="1" applyBorder="1" applyAlignment="1">
      <alignment horizontal="center" vertical="center" wrapText="1"/>
    </xf>
    <xf numFmtId="171" fontId="0" fillId="19" borderId="47" xfId="0" applyNumberFormat="1" applyFill="1" applyBorder="1" applyAlignment="1">
      <alignment vertical="center"/>
    </xf>
    <xf numFmtId="0" fontId="21" fillId="36" borderId="7" xfId="0" applyFont="1" applyFill="1" applyBorder="1" applyAlignment="1">
      <alignment horizontal="center" vertical="center" wrapText="1"/>
    </xf>
    <xf numFmtId="0" fontId="21" fillId="36" borderId="1" xfId="0" applyFont="1" applyFill="1" applyBorder="1" applyAlignment="1">
      <alignment horizontal="center" vertical="center" wrapText="1"/>
    </xf>
    <xf numFmtId="0" fontId="21" fillId="36" borderId="8" xfId="0" applyFont="1" applyFill="1" applyBorder="1" applyAlignment="1">
      <alignment horizontal="center" vertical="center" wrapText="1"/>
    </xf>
    <xf numFmtId="171" fontId="0" fillId="36" borderId="7" xfId="0" applyNumberFormat="1" applyFill="1" applyBorder="1" applyAlignment="1">
      <alignment vertical="center"/>
    </xf>
    <xf numFmtId="168" fontId="0" fillId="36" borderId="1" xfId="2" applyNumberFormat="1" applyFont="1" applyFill="1" applyBorder="1" applyAlignment="1">
      <alignment vertical="center"/>
    </xf>
    <xf numFmtId="171" fontId="0" fillId="36" borderId="1" xfId="0" applyNumberFormat="1" applyFill="1" applyBorder="1" applyAlignment="1">
      <alignment vertical="center"/>
    </xf>
    <xf numFmtId="168" fontId="0" fillId="36" borderId="8" xfId="2" applyNumberFormat="1" applyFont="1" applyFill="1" applyBorder="1" applyAlignment="1">
      <alignment vertical="center"/>
    </xf>
    <xf numFmtId="171" fontId="0" fillId="36" borderId="9" xfId="0" applyNumberFormat="1" applyFill="1" applyBorder="1" applyAlignment="1">
      <alignment vertical="center"/>
    </xf>
    <xf numFmtId="168" fontId="0" fillId="36" borderId="25" xfId="2" applyNumberFormat="1" applyFont="1" applyFill="1" applyBorder="1" applyAlignment="1">
      <alignment vertical="center"/>
    </xf>
    <xf numFmtId="0" fontId="81" fillId="0" borderId="0" xfId="0" applyFont="1" applyFill="1" applyAlignment="1">
      <alignment wrapText="1"/>
    </xf>
    <xf numFmtId="166" fontId="81" fillId="0" borderId="0" xfId="0" applyNumberFormat="1" applyFont="1" applyFill="1" applyAlignment="1">
      <alignment wrapText="1"/>
    </xf>
    <xf numFmtId="10" fontId="81" fillId="0" borderId="0" xfId="2" applyNumberFormat="1" applyFont="1" applyFill="1" applyAlignment="1">
      <alignment wrapText="1"/>
    </xf>
    <xf numFmtId="0" fontId="3" fillId="0" borderId="0" xfId="0" applyFont="1" applyFill="1" applyAlignment="1">
      <alignment wrapText="1"/>
    </xf>
    <xf numFmtId="10" fontId="93" fillId="0" borderId="0" xfId="2" applyNumberFormat="1" applyFont="1" applyFill="1" applyAlignment="1">
      <alignment wrapText="1"/>
    </xf>
    <xf numFmtId="173" fontId="93" fillId="0" borderId="0" xfId="0" applyNumberFormat="1" applyFont="1" applyFill="1" applyAlignment="1">
      <alignment wrapText="1"/>
    </xf>
    <xf numFmtId="2" fontId="0" fillId="0" borderId="0" xfId="0" applyNumberFormat="1" applyFill="1"/>
    <xf numFmtId="17" fontId="77" fillId="0" borderId="0" xfId="0" applyNumberFormat="1" applyFont="1" applyFill="1"/>
    <xf numFmtId="10" fontId="77" fillId="0" borderId="0" xfId="2" applyNumberFormat="1" applyFont="1" applyFill="1"/>
    <xf numFmtId="181" fontId="77" fillId="0" borderId="0" xfId="0" applyNumberFormat="1" applyFont="1" applyFill="1"/>
    <xf numFmtId="0" fontId="88" fillId="0" borderId="0" xfId="0" applyFont="1" applyFill="1" applyAlignment="1">
      <alignment wrapText="1"/>
    </xf>
    <xf numFmtId="164" fontId="3" fillId="0" borderId="0" xfId="1" applyFont="1" applyFill="1" applyAlignment="1">
      <alignment wrapText="1"/>
    </xf>
    <xf numFmtId="9" fontId="3" fillId="0" borderId="0" xfId="2" applyFont="1" applyFill="1" applyAlignment="1">
      <alignment wrapText="1"/>
    </xf>
    <xf numFmtId="168" fontId="3" fillId="4" borderId="0" xfId="2" applyNumberFormat="1" applyFont="1" applyFill="1" applyAlignment="1">
      <alignment wrapText="1"/>
    </xf>
    <xf numFmtId="0" fontId="4" fillId="15" borderId="16" xfId="0" applyFont="1" applyFill="1" applyBorder="1" applyAlignment="1">
      <alignment horizontal="center" wrapText="1"/>
    </xf>
    <xf numFmtId="0" fontId="4" fillId="15" borderId="19" xfId="0" applyFont="1" applyFill="1" applyBorder="1" applyAlignment="1">
      <alignment horizontal="center" wrapText="1"/>
    </xf>
    <xf numFmtId="168" fontId="4" fillId="37" borderId="47" xfId="2" applyNumberFormat="1" applyFont="1" applyFill="1" applyBorder="1" applyAlignment="1">
      <alignment horizontal="right" vertical="center" wrapText="1"/>
    </xf>
    <xf numFmtId="179" fontId="4" fillId="37" borderId="8" xfId="0" applyNumberFormat="1" applyFont="1" applyFill="1" applyBorder="1" applyAlignment="1">
      <alignment horizontal="right" vertical="center" wrapText="1"/>
    </xf>
    <xf numFmtId="179" fontId="4" fillId="13" borderId="2" xfId="0" applyNumberFormat="1" applyFont="1" applyFill="1" applyBorder="1" applyAlignment="1">
      <alignment horizontal="right" vertical="center" wrapText="1"/>
    </xf>
    <xf numFmtId="179" fontId="103" fillId="13" borderId="2" xfId="0" applyNumberFormat="1" applyFont="1" applyFill="1" applyBorder="1" applyAlignment="1">
      <alignment horizontal="right" vertical="center" wrapText="1"/>
    </xf>
    <xf numFmtId="179" fontId="39" fillId="13" borderId="2" xfId="0" applyNumberFormat="1" applyFont="1" applyFill="1" applyBorder="1" applyAlignment="1">
      <alignment horizontal="right" vertical="center" wrapText="1"/>
    </xf>
    <xf numFmtId="14" fontId="4" fillId="27" borderId="20" xfId="0" applyNumberFormat="1" applyFont="1" applyFill="1" applyBorder="1" applyAlignment="1">
      <alignment horizontal="center" wrapText="1"/>
    </xf>
    <xf numFmtId="14" fontId="4" fillId="31" borderId="20" xfId="0" applyNumberFormat="1" applyFont="1" applyFill="1" applyBorder="1" applyAlignment="1">
      <alignment horizontal="center" wrapText="1"/>
    </xf>
    <xf numFmtId="179" fontId="4" fillId="11" borderId="7" xfId="0" applyNumberFormat="1" applyFont="1" applyFill="1" applyBorder="1" applyAlignment="1">
      <alignment horizontal="right" vertical="center" wrapText="1"/>
    </xf>
    <xf numFmtId="179" fontId="103" fillId="11" borderId="7" xfId="0" applyNumberFormat="1" applyFont="1" applyFill="1" applyBorder="1" applyAlignment="1">
      <alignment horizontal="right" vertical="center" wrapText="1"/>
    </xf>
    <xf numFmtId="179" fontId="4" fillId="12" borderId="2" xfId="0" applyNumberFormat="1" applyFont="1" applyFill="1" applyBorder="1" applyAlignment="1">
      <alignment horizontal="right" vertical="center" wrapText="1"/>
    </xf>
    <xf numFmtId="168" fontId="19" fillId="0" borderId="0" xfId="2" applyNumberFormat="1" applyFont="1" applyAlignment="1">
      <alignment wrapText="1"/>
    </xf>
    <xf numFmtId="10" fontId="4" fillId="0" borderId="35" xfId="2" applyNumberFormat="1" applyFont="1" applyFill="1" applyBorder="1"/>
    <xf numFmtId="175" fontId="4" fillId="0" borderId="8" xfId="1" applyNumberFormat="1" applyFont="1" applyFill="1" applyBorder="1"/>
    <xf numFmtId="168" fontId="0" fillId="0" borderId="0" xfId="2" applyNumberFormat="1" applyFont="1" applyFill="1"/>
    <xf numFmtId="0" fontId="4" fillId="6" borderId="19" xfId="0" applyFont="1" applyFill="1" applyBorder="1" applyAlignment="1">
      <alignment horizontal="center"/>
    </xf>
    <xf numFmtId="167" fontId="17" fillId="5" borderId="7" xfId="0" applyNumberFormat="1" applyFont="1" applyFill="1" applyBorder="1" applyAlignment="1">
      <alignment horizontal="right" vertical="center" wrapText="1"/>
    </xf>
    <xf numFmtId="167" fontId="17" fillId="11" borderId="1" xfId="0" applyNumberFormat="1" applyFont="1" applyFill="1" applyBorder="1" applyAlignment="1">
      <alignment horizontal="right" vertical="center" wrapText="1"/>
    </xf>
    <xf numFmtId="167" fontId="17" fillId="12" borderId="1" xfId="0" applyNumberFormat="1" applyFont="1" applyFill="1" applyBorder="1" applyAlignment="1">
      <alignment horizontal="right" vertical="center" wrapText="1"/>
    </xf>
    <xf numFmtId="167" fontId="17" fillId="0" borderId="1" xfId="0" applyNumberFormat="1" applyFont="1" applyFill="1" applyBorder="1" applyAlignment="1">
      <alignment horizontal="right" vertical="center" wrapText="1"/>
    </xf>
    <xf numFmtId="167" fontId="17" fillId="7" borderId="1" xfId="0" applyNumberFormat="1" applyFont="1" applyFill="1" applyBorder="1" applyAlignment="1">
      <alignment horizontal="right" vertical="center" wrapText="1"/>
    </xf>
    <xf numFmtId="167" fontId="17" fillId="11" borderId="8" xfId="0" applyNumberFormat="1" applyFont="1" applyFill="1" applyBorder="1" applyAlignment="1">
      <alignment horizontal="right" vertical="center" wrapText="1"/>
    </xf>
    <xf numFmtId="167" fontId="124" fillId="17" borderId="47" xfId="0" applyNumberFormat="1" applyFont="1" applyFill="1" applyBorder="1" applyAlignment="1">
      <alignment horizontal="right" vertical="center" wrapText="1"/>
    </xf>
    <xf numFmtId="167" fontId="125" fillId="7" borderId="47" xfId="0" applyNumberFormat="1" applyFont="1" applyFill="1" applyBorder="1" applyAlignment="1">
      <alignment horizontal="right" vertical="center" wrapText="1"/>
    </xf>
    <xf numFmtId="167" fontId="17" fillId="2" borderId="107" xfId="0" applyNumberFormat="1" applyFont="1" applyFill="1" applyBorder="1" applyAlignment="1">
      <alignment horizontal="right" vertical="center" wrapText="1"/>
    </xf>
    <xf numFmtId="167" fontId="17" fillId="2" borderId="1" xfId="0" applyNumberFormat="1" applyFont="1" applyFill="1" applyBorder="1" applyAlignment="1">
      <alignment horizontal="right" vertical="center" wrapText="1"/>
    </xf>
    <xf numFmtId="167" fontId="125" fillId="5" borderId="1" xfId="0" applyNumberFormat="1" applyFont="1" applyFill="1" applyBorder="1" applyAlignment="1">
      <alignment horizontal="right" vertical="center" wrapText="1"/>
    </xf>
    <xf numFmtId="167" fontId="4" fillId="5" borderId="66" xfId="0" applyNumberFormat="1" applyFont="1" applyFill="1" applyBorder="1" applyAlignment="1">
      <alignment horizontal="right" vertical="center" wrapText="1"/>
    </xf>
    <xf numFmtId="167" fontId="4" fillId="5" borderId="54" xfId="0" applyNumberFormat="1" applyFont="1" applyFill="1" applyBorder="1" applyAlignment="1">
      <alignment horizontal="right" vertical="center" wrapText="1"/>
    </xf>
    <xf numFmtId="167" fontId="4" fillId="0" borderId="26" xfId="0" applyNumberFormat="1" applyFont="1" applyFill="1" applyBorder="1" applyAlignment="1">
      <alignment horizontal="right" vertical="center" wrapText="1"/>
    </xf>
    <xf numFmtId="167" fontId="4" fillId="11" borderId="26" xfId="0" applyNumberFormat="1" applyFont="1" applyFill="1" applyBorder="1" applyAlignment="1">
      <alignment horizontal="right" vertical="center" wrapText="1"/>
    </xf>
    <xf numFmtId="167" fontId="17" fillId="11" borderId="26" xfId="0" applyNumberFormat="1" applyFont="1" applyFill="1" applyBorder="1" applyAlignment="1">
      <alignment horizontal="right" vertical="center" wrapText="1"/>
    </xf>
    <xf numFmtId="167" fontId="17" fillId="0" borderId="26" xfId="0" applyNumberFormat="1" applyFont="1" applyFill="1" applyBorder="1" applyAlignment="1">
      <alignment horizontal="right" vertical="center" wrapText="1"/>
    </xf>
    <xf numFmtId="167" fontId="17" fillId="0" borderId="15" xfId="0" applyNumberFormat="1" applyFont="1" applyFill="1" applyBorder="1" applyAlignment="1">
      <alignment horizontal="right" vertical="center" wrapText="1"/>
    </xf>
    <xf numFmtId="167" fontId="123" fillId="10" borderId="16" xfId="0" applyNumberFormat="1" applyFont="1" applyFill="1" applyBorder="1" applyAlignment="1">
      <alignment horizontal="right" vertical="center" wrapText="1"/>
    </xf>
    <xf numFmtId="167" fontId="17" fillId="0" borderId="54" xfId="0" applyNumberFormat="1" applyFont="1" applyFill="1" applyBorder="1" applyAlignment="1">
      <alignment horizontal="right" vertical="center" wrapText="1"/>
    </xf>
    <xf numFmtId="167" fontId="17" fillId="5" borderId="99" xfId="0" applyNumberFormat="1" applyFont="1" applyFill="1" applyBorder="1" applyAlignment="1">
      <alignment horizontal="right" vertical="center" wrapText="1"/>
    </xf>
    <xf numFmtId="167" fontId="17" fillId="5" borderId="47" xfId="0" applyNumberFormat="1" applyFont="1" applyFill="1" applyBorder="1" applyAlignment="1">
      <alignment horizontal="right" vertical="center" wrapText="1"/>
    </xf>
    <xf numFmtId="167" fontId="17" fillId="0" borderId="2" xfId="0" applyNumberFormat="1" applyFont="1" applyFill="1" applyBorder="1" applyAlignment="1">
      <alignment horizontal="right" vertical="center" wrapText="1"/>
    </xf>
    <xf numFmtId="167" fontId="17" fillId="11" borderId="15" xfId="0" applyNumberFormat="1" applyFont="1" applyFill="1" applyBorder="1" applyAlignment="1">
      <alignment horizontal="right" vertical="center" wrapText="1"/>
    </xf>
    <xf numFmtId="167" fontId="17" fillId="7" borderId="8" xfId="0" applyNumberFormat="1" applyFont="1" applyFill="1" applyBorder="1" applyAlignment="1">
      <alignment horizontal="right" vertical="center" wrapText="1"/>
    </xf>
    <xf numFmtId="167" fontId="123" fillId="15" borderId="7" xfId="0" applyNumberFormat="1" applyFont="1" applyFill="1" applyBorder="1" applyAlignment="1">
      <alignment horizontal="right" vertical="center" wrapText="1"/>
    </xf>
    <xf numFmtId="167" fontId="17" fillId="0" borderId="47" xfId="0" applyNumberFormat="1" applyFont="1" applyFill="1" applyBorder="1" applyAlignment="1">
      <alignment horizontal="right" vertical="center" wrapText="1"/>
    </xf>
    <xf numFmtId="167" fontId="17" fillId="11" borderId="38" xfId="0" applyNumberFormat="1" applyFont="1" applyFill="1" applyBorder="1" applyAlignment="1">
      <alignment horizontal="right" vertical="center"/>
    </xf>
    <xf numFmtId="167" fontId="17" fillId="0" borderId="38" xfId="0" applyNumberFormat="1" applyFont="1" applyFill="1" applyBorder="1" applyAlignment="1">
      <alignment horizontal="right" vertical="center"/>
    </xf>
    <xf numFmtId="167" fontId="17" fillId="11" borderId="97" xfId="0" applyNumberFormat="1" applyFont="1" applyFill="1" applyBorder="1" applyAlignment="1">
      <alignment horizontal="right" vertical="center"/>
    </xf>
    <xf numFmtId="167" fontId="124" fillId="17" borderId="47" xfId="0" applyNumberFormat="1" applyFont="1" applyFill="1" applyBorder="1" applyAlignment="1">
      <alignment horizontal="right" vertical="center"/>
    </xf>
    <xf numFmtId="167" fontId="125" fillId="7" borderId="47" xfId="0" applyNumberFormat="1" applyFont="1" applyFill="1" applyBorder="1" applyAlignment="1">
      <alignment horizontal="right" vertical="center"/>
    </xf>
    <xf numFmtId="167" fontId="17" fillId="2" borderId="82" xfId="0" applyNumberFormat="1" applyFont="1" applyFill="1" applyBorder="1" applyAlignment="1">
      <alignment horizontal="right" vertical="center"/>
    </xf>
    <xf numFmtId="167" fontId="17" fillId="2" borderId="1" xfId="0" applyNumberFormat="1" applyFont="1" applyFill="1" applyBorder="1" applyAlignment="1">
      <alignment horizontal="right" vertical="center"/>
    </xf>
    <xf numFmtId="167" fontId="17" fillId="2" borderId="23" xfId="0" applyNumberFormat="1" applyFont="1" applyFill="1" applyBorder="1" applyAlignment="1">
      <alignment horizontal="right" vertical="center"/>
    </xf>
    <xf numFmtId="167" fontId="125" fillId="5" borderId="1" xfId="0" applyNumberFormat="1" applyFont="1" applyFill="1" applyBorder="1" applyAlignment="1">
      <alignment horizontal="right" vertical="center"/>
    </xf>
    <xf numFmtId="167" fontId="123" fillId="10" borderId="7" xfId="0" applyNumberFormat="1" applyFont="1" applyFill="1" applyBorder="1" applyAlignment="1">
      <alignment horizontal="right" vertical="center" wrapText="1"/>
    </xf>
    <xf numFmtId="167" fontId="17" fillId="5" borderId="40" xfId="0" applyNumberFormat="1" applyFont="1" applyFill="1" applyBorder="1" applyAlignment="1">
      <alignment horizontal="right" vertical="center"/>
    </xf>
    <xf numFmtId="167" fontId="17" fillId="12" borderId="36" xfId="0" applyNumberFormat="1" applyFont="1" applyFill="1" applyBorder="1" applyAlignment="1">
      <alignment horizontal="right" vertical="center"/>
    </xf>
    <xf numFmtId="167" fontId="17" fillId="0" borderId="39" xfId="0" applyNumberFormat="1" applyFont="1" applyFill="1" applyBorder="1" applyAlignment="1">
      <alignment horizontal="right" vertical="center"/>
    </xf>
    <xf numFmtId="167" fontId="17" fillId="11" borderId="39" xfId="0" applyNumberFormat="1" applyFont="1" applyFill="1" applyBorder="1" applyAlignment="1">
      <alignment horizontal="right" vertical="center"/>
    </xf>
    <xf numFmtId="167" fontId="17" fillId="7" borderId="8" xfId="0" applyNumberFormat="1" applyFont="1" applyFill="1" applyBorder="1" applyAlignment="1">
      <alignment horizontal="right" vertical="center"/>
    </xf>
    <xf numFmtId="167" fontId="123" fillId="15" borderId="7" xfId="0" applyNumberFormat="1" applyFont="1" applyFill="1" applyBorder="1" applyAlignment="1">
      <alignment horizontal="right" vertical="center"/>
    </xf>
    <xf numFmtId="167" fontId="17" fillId="0" borderId="47" xfId="0" applyNumberFormat="1" applyFont="1" applyFill="1" applyBorder="1" applyAlignment="1">
      <alignment horizontal="right" vertical="center"/>
    </xf>
    <xf numFmtId="167" fontId="17" fillId="5" borderId="47" xfId="0" applyNumberFormat="1" applyFont="1" applyFill="1" applyBorder="1" applyAlignment="1">
      <alignment horizontal="right" vertical="center"/>
    </xf>
    <xf numFmtId="167" fontId="17" fillId="11" borderId="27" xfId="0" applyNumberFormat="1" applyFont="1" applyFill="1" applyBorder="1" applyAlignment="1">
      <alignment horizontal="right" vertical="center"/>
    </xf>
    <xf numFmtId="167" fontId="17" fillId="0" borderId="27" xfId="0" applyNumberFormat="1" applyFont="1" applyFill="1" applyBorder="1" applyAlignment="1">
      <alignment horizontal="right" vertical="center"/>
    </xf>
    <xf numFmtId="167" fontId="17" fillId="11" borderId="94" xfId="0" applyNumberFormat="1" applyFont="1" applyFill="1" applyBorder="1" applyAlignment="1">
      <alignment horizontal="right" vertical="center"/>
    </xf>
    <xf numFmtId="167" fontId="17" fillId="11" borderId="41" xfId="0" applyNumberFormat="1" applyFont="1" applyFill="1" applyBorder="1" applyAlignment="1">
      <alignment horizontal="right" vertical="center"/>
    </xf>
    <xf numFmtId="167" fontId="17" fillId="5" borderId="9" xfId="0" applyNumberFormat="1" applyFont="1" applyFill="1" applyBorder="1" applyAlignment="1">
      <alignment horizontal="right" vertical="center"/>
    </xf>
    <xf numFmtId="167" fontId="17" fillId="11" borderId="25" xfId="0" applyNumberFormat="1" applyFont="1" applyFill="1" applyBorder="1" applyAlignment="1">
      <alignment horizontal="right" vertical="center"/>
    </xf>
    <xf numFmtId="167" fontId="17" fillId="12" borderId="25" xfId="0" applyNumberFormat="1" applyFont="1" applyFill="1" applyBorder="1" applyAlignment="1">
      <alignment horizontal="right" vertical="center"/>
    </xf>
    <xf numFmtId="167" fontId="17" fillId="0" borderId="25" xfId="0" applyNumberFormat="1" applyFont="1" applyFill="1" applyBorder="1" applyAlignment="1">
      <alignment horizontal="right" vertical="center"/>
    </xf>
    <xf numFmtId="167" fontId="17" fillId="7" borderId="25" xfId="0" applyNumberFormat="1" applyFont="1" applyFill="1" applyBorder="1" applyAlignment="1">
      <alignment horizontal="right" vertical="center"/>
    </xf>
    <xf numFmtId="167" fontId="17" fillId="11" borderId="95" xfId="0" applyNumberFormat="1" applyFont="1" applyFill="1" applyBorder="1" applyAlignment="1">
      <alignment horizontal="right" vertical="center"/>
    </xf>
    <xf numFmtId="167" fontId="17" fillId="0" borderId="95" xfId="0" applyNumberFormat="1" applyFont="1" applyFill="1" applyBorder="1" applyAlignment="1">
      <alignment horizontal="right" vertical="center"/>
    </xf>
    <xf numFmtId="167" fontId="17" fillId="11" borderId="96" xfId="0" applyNumberFormat="1" applyFont="1" applyFill="1" applyBorder="1" applyAlignment="1">
      <alignment horizontal="right" vertical="center"/>
    </xf>
    <xf numFmtId="167" fontId="4" fillId="5" borderId="73" xfId="0" applyNumberFormat="1" applyFont="1" applyFill="1" applyBorder="1" applyAlignment="1">
      <alignment horizontal="right" vertical="center"/>
    </xf>
    <xf numFmtId="167" fontId="4" fillId="5" borderId="53" xfId="0" applyNumberFormat="1" applyFont="1" applyFill="1" applyBorder="1" applyAlignment="1">
      <alignment horizontal="right" vertical="center"/>
    </xf>
    <xf numFmtId="167" fontId="4" fillId="0" borderId="25" xfId="0" applyNumberFormat="1" applyFont="1" applyFill="1" applyBorder="1" applyAlignment="1">
      <alignment horizontal="right" vertical="center"/>
    </xf>
    <xf numFmtId="167" fontId="4" fillId="11" borderId="25" xfId="0" applyNumberFormat="1" applyFont="1" applyFill="1" applyBorder="1" applyAlignment="1">
      <alignment horizontal="right" vertical="center"/>
    </xf>
    <xf numFmtId="167" fontId="17" fillId="11" borderId="25" xfId="0" applyNumberFormat="1" applyFont="1" applyFill="1" applyBorder="1" applyAlignment="1">
      <alignment horizontal="right" vertical="center" wrapText="1"/>
    </xf>
    <xf numFmtId="167" fontId="17" fillId="0" borderId="25" xfId="0" applyNumberFormat="1" applyFont="1" applyFill="1" applyBorder="1" applyAlignment="1">
      <alignment horizontal="right" vertical="center" wrapText="1"/>
    </xf>
    <xf numFmtId="167" fontId="17" fillId="0" borderId="43" xfId="0" applyNumberFormat="1" applyFont="1" applyFill="1" applyBorder="1" applyAlignment="1">
      <alignment horizontal="right" vertical="center" wrapText="1"/>
    </xf>
    <xf numFmtId="167" fontId="17" fillId="5" borderId="9" xfId="0" applyNumberFormat="1" applyFont="1" applyFill="1" applyBorder="1" applyAlignment="1">
      <alignment horizontal="right" vertical="center" wrapText="1"/>
    </xf>
    <xf numFmtId="167" fontId="17" fillId="5" borderId="53" xfId="0" applyNumberFormat="1" applyFont="1" applyFill="1" applyBorder="1" applyAlignment="1">
      <alignment horizontal="right" vertical="center" wrapText="1"/>
    </xf>
    <xf numFmtId="167" fontId="17" fillId="5" borderId="73" xfId="0" applyNumberFormat="1" applyFont="1" applyFill="1" applyBorder="1" applyAlignment="1">
      <alignment horizontal="right" vertical="center"/>
    </xf>
    <xf numFmtId="167" fontId="17" fillId="5" borderId="100" xfId="0" applyNumberFormat="1" applyFont="1" applyFill="1" applyBorder="1" applyAlignment="1">
      <alignment horizontal="right" vertical="center"/>
    </xf>
    <xf numFmtId="167" fontId="17" fillId="12" borderId="101" xfId="0" applyNumberFormat="1" applyFont="1" applyFill="1" applyBorder="1" applyAlignment="1">
      <alignment horizontal="right" vertical="center"/>
    </xf>
    <xf numFmtId="167" fontId="17" fillId="0" borderId="102" xfId="0" applyNumberFormat="1" applyFont="1" applyFill="1" applyBorder="1" applyAlignment="1">
      <alignment horizontal="right" vertical="center"/>
    </xf>
    <xf numFmtId="167" fontId="17" fillId="11" borderId="102" xfId="0" applyNumberFormat="1" applyFont="1" applyFill="1" applyBorder="1" applyAlignment="1">
      <alignment horizontal="right" vertical="center"/>
    </xf>
    <xf numFmtId="167" fontId="17" fillId="7" borderId="30" xfId="0" applyNumberFormat="1" applyFont="1" applyFill="1" applyBorder="1" applyAlignment="1">
      <alignment horizontal="right" vertical="center"/>
    </xf>
    <xf numFmtId="167" fontId="123" fillId="15" borderId="9" xfId="0" applyNumberFormat="1" applyFont="1" applyFill="1" applyBorder="1" applyAlignment="1">
      <alignment horizontal="right" vertical="center"/>
    </xf>
    <xf numFmtId="167" fontId="17" fillId="0" borderId="53" xfId="0" applyNumberFormat="1" applyFont="1" applyFill="1" applyBorder="1" applyAlignment="1">
      <alignment horizontal="right" vertical="center"/>
    </xf>
    <xf numFmtId="167" fontId="17" fillId="2" borderId="55" xfId="0" applyNumberFormat="1" applyFont="1" applyFill="1" applyBorder="1" applyAlignment="1">
      <alignment horizontal="right" vertical="center"/>
    </xf>
    <xf numFmtId="167" fontId="17" fillId="0" borderId="0" xfId="0" applyNumberFormat="1" applyFont="1" applyFill="1" applyBorder="1" applyAlignment="1">
      <alignment horizontal="right" vertical="center"/>
    </xf>
    <xf numFmtId="14" fontId="3" fillId="4" borderId="60" xfId="0" applyNumberFormat="1" applyFont="1" applyFill="1" applyBorder="1" applyAlignment="1">
      <alignment wrapText="1"/>
    </xf>
    <xf numFmtId="181" fontId="3" fillId="4" borderId="64" xfId="2" applyNumberFormat="1" applyFont="1" applyFill="1" applyBorder="1" applyAlignment="1">
      <alignment wrapText="1"/>
    </xf>
    <xf numFmtId="2" fontId="3" fillId="4" borderId="64" xfId="2" applyNumberFormat="1" applyFont="1" applyFill="1" applyBorder="1" applyAlignment="1">
      <alignment wrapText="1"/>
    </xf>
    <xf numFmtId="164" fontId="3" fillId="4" borderId="64" xfId="1" applyNumberFormat="1" applyFont="1" applyFill="1" applyBorder="1"/>
    <xf numFmtId="177" fontId="3" fillId="4" borderId="65" xfId="0" applyNumberFormat="1" applyFont="1" applyFill="1" applyBorder="1" applyAlignment="1">
      <alignment wrapText="1"/>
    </xf>
    <xf numFmtId="188" fontId="3" fillId="14" borderId="64" xfId="0" applyNumberFormat="1" applyFont="1" applyFill="1" applyBorder="1" applyAlignment="1">
      <alignment wrapText="1"/>
    </xf>
    <xf numFmtId="164" fontId="3" fillId="14" borderId="64" xfId="1" applyFont="1" applyFill="1" applyBorder="1" applyAlignment="1">
      <alignment vertical="center"/>
    </xf>
    <xf numFmtId="180" fontId="3" fillId="14" borderId="70" xfId="0" applyNumberFormat="1" applyFont="1" applyFill="1" applyBorder="1" applyAlignment="1">
      <alignment wrapText="1"/>
    </xf>
    <xf numFmtId="181" fontId="3" fillId="0" borderId="0" xfId="2" applyNumberFormat="1" applyFont="1" applyAlignment="1">
      <alignment wrapText="1"/>
    </xf>
    <xf numFmtId="2" fontId="3" fillId="0" borderId="0" xfId="2" applyNumberFormat="1" applyFont="1" applyAlignment="1">
      <alignment wrapText="1"/>
    </xf>
    <xf numFmtId="181" fontId="3" fillId="0" borderId="0" xfId="0" applyNumberFormat="1" applyFont="1" applyAlignment="1">
      <alignment wrapText="1"/>
    </xf>
    <xf numFmtId="189" fontId="3" fillId="0" borderId="0" xfId="0" applyNumberFormat="1" applyFont="1" applyAlignment="1">
      <alignment wrapText="1"/>
    </xf>
    <xf numFmtId="188" fontId="3" fillId="0" borderId="0" xfId="0" applyNumberFormat="1" applyFont="1" applyAlignment="1">
      <alignment wrapText="1"/>
    </xf>
    <xf numFmtId="175" fontId="3" fillId="0" borderId="1" xfId="1" applyNumberFormat="1" applyFont="1" applyBorder="1" applyAlignment="1">
      <alignment vertical="center"/>
    </xf>
    <xf numFmtId="175" fontId="3" fillId="7" borderId="2" xfId="1" applyNumberFormat="1" applyFont="1" applyFill="1" applyBorder="1" applyAlignment="1">
      <alignment vertical="center"/>
    </xf>
    <xf numFmtId="175" fontId="3" fillId="7" borderId="1" xfId="1" applyNumberFormat="1" applyFont="1" applyFill="1" applyBorder="1" applyAlignment="1">
      <alignment vertical="center"/>
    </xf>
    <xf numFmtId="175" fontId="3" fillId="0" borderId="1" xfId="1" applyNumberFormat="1" applyFont="1" applyFill="1" applyBorder="1" applyAlignment="1">
      <alignment vertical="center"/>
    </xf>
    <xf numFmtId="175" fontId="3" fillId="0" borderId="8" xfId="1" applyNumberFormat="1" applyFont="1" applyFill="1" applyBorder="1" applyAlignment="1">
      <alignment vertical="center"/>
    </xf>
    <xf numFmtId="175" fontId="3" fillId="0" borderId="58" xfId="1" applyNumberFormat="1" applyFont="1" applyFill="1" applyBorder="1" applyAlignment="1">
      <alignment vertical="center"/>
    </xf>
    <xf numFmtId="175" fontId="3" fillId="7" borderId="58" xfId="1" applyNumberFormat="1" applyFont="1" applyFill="1" applyBorder="1" applyAlignment="1">
      <alignment vertical="center"/>
    </xf>
    <xf numFmtId="175" fontId="3" fillId="16" borderId="58" xfId="1" applyNumberFormat="1" applyFont="1" applyFill="1" applyBorder="1" applyAlignment="1">
      <alignment vertical="center"/>
    </xf>
    <xf numFmtId="175" fontId="19" fillId="16" borderId="1" xfId="1" applyNumberFormat="1" applyFont="1" applyFill="1" applyBorder="1" applyAlignment="1">
      <alignment vertical="center"/>
    </xf>
    <xf numFmtId="175" fontId="3" fillId="16" borderId="1" xfId="1" applyNumberFormat="1" applyFont="1" applyFill="1" applyBorder="1" applyAlignment="1">
      <alignment vertical="center"/>
    </xf>
    <xf numFmtId="175" fontId="3" fillId="16" borderId="0" xfId="1" applyNumberFormat="1" applyFont="1" applyFill="1" applyBorder="1" applyAlignment="1">
      <alignment vertical="center"/>
    </xf>
    <xf numFmtId="2" fontId="19" fillId="0" borderId="0" xfId="0" applyNumberFormat="1" applyFont="1" applyAlignment="1">
      <alignment wrapText="1"/>
    </xf>
    <xf numFmtId="10" fontId="19" fillId="0" borderId="0" xfId="2" applyNumberFormat="1" applyFont="1" applyAlignment="1">
      <alignment wrapText="1"/>
    </xf>
    <xf numFmtId="0" fontId="3" fillId="0" borderId="2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14" fontId="4" fillId="38" borderId="24" xfId="0" applyNumberFormat="1" applyFont="1" applyFill="1" applyBorder="1" applyAlignment="1">
      <alignment horizontal="center" vertical="center" wrapText="1"/>
    </xf>
    <xf numFmtId="14" fontId="4" fillId="38" borderId="26" xfId="0" applyNumberFormat="1" applyFont="1" applyFill="1" applyBorder="1" applyAlignment="1">
      <alignment horizontal="center" vertical="center" wrapText="1"/>
    </xf>
    <xf numFmtId="14" fontId="4" fillId="4" borderId="103" xfId="0" applyNumberFormat="1" applyFont="1" applyFill="1" applyBorder="1" applyAlignment="1">
      <alignment horizontal="center" wrapText="1"/>
    </xf>
    <xf numFmtId="14" fontId="4" fillId="4" borderId="64" xfId="0" applyNumberFormat="1" applyFont="1" applyFill="1" applyBorder="1" applyAlignment="1">
      <alignment horizontal="center" wrapText="1"/>
    </xf>
    <xf numFmtId="14" fontId="4" fillId="39" borderId="24" xfId="0" applyNumberFormat="1" applyFont="1" applyFill="1" applyBorder="1" applyAlignment="1">
      <alignment horizontal="center" vertical="center" wrapText="1"/>
    </xf>
    <xf numFmtId="14" fontId="4" fillId="39" borderId="26" xfId="0" applyNumberFormat="1" applyFont="1" applyFill="1" applyBorder="1" applyAlignment="1">
      <alignment horizontal="center" vertical="center" wrapText="1"/>
    </xf>
    <xf numFmtId="14" fontId="4" fillId="40" borderId="31" xfId="0" applyNumberFormat="1" applyFont="1" applyFill="1" applyBorder="1" applyAlignment="1">
      <alignment horizontal="center" wrapText="1"/>
    </xf>
    <xf numFmtId="14" fontId="4" fillId="40" borderId="64" xfId="0" applyNumberFormat="1" applyFont="1" applyFill="1" applyBorder="1" applyAlignment="1">
      <alignment horizontal="center" wrapText="1"/>
    </xf>
    <xf numFmtId="0" fontId="4" fillId="6" borderId="54" xfId="0" applyFont="1" applyFill="1" applyBorder="1" applyAlignment="1">
      <alignment horizontal="center"/>
    </xf>
    <xf numFmtId="175" fontId="3" fillId="6" borderId="0" xfId="1" applyNumberFormat="1" applyFont="1" applyFill="1" applyAlignment="1">
      <alignment wrapText="1"/>
    </xf>
    <xf numFmtId="187" fontId="29" fillId="0" borderId="0" xfId="0" applyNumberFormat="1" applyFont="1" applyAlignment="1">
      <alignment vertical="center" wrapText="1"/>
    </xf>
    <xf numFmtId="0" fontId="126" fillId="0" borderId="0" xfId="0" applyFont="1"/>
    <xf numFmtId="167" fontId="3" fillId="14" borderId="64" xfId="0" applyNumberFormat="1" applyFont="1" applyFill="1" applyBorder="1" applyAlignment="1">
      <alignment wrapText="1"/>
    </xf>
    <xf numFmtId="0" fontId="77" fillId="0" borderId="0" xfId="0" applyFont="1"/>
    <xf numFmtId="2" fontId="87" fillId="0" borderId="0" xfId="2" applyNumberFormat="1" applyFont="1"/>
    <xf numFmtId="14" fontId="87" fillId="4" borderId="1" xfId="0" applyNumberFormat="1" applyFont="1" applyFill="1" applyBorder="1"/>
    <xf numFmtId="164" fontId="87" fillId="4" borderId="1" xfId="1" applyNumberFormat="1" applyFont="1" applyFill="1" applyBorder="1"/>
    <xf numFmtId="10" fontId="87" fillId="4" borderId="1" xfId="2" applyNumberFormat="1" applyFont="1" applyFill="1" applyBorder="1"/>
    <xf numFmtId="0" fontId="87" fillId="4" borderId="0" xfId="0" applyFont="1" applyFill="1"/>
    <xf numFmtId="2" fontId="87" fillId="4" borderId="26" xfId="2" applyNumberFormat="1" applyFont="1" applyFill="1" applyBorder="1"/>
    <xf numFmtId="14" fontId="87" fillId="14" borderId="1" xfId="0" applyNumberFormat="1" applyFont="1" applyFill="1" applyBorder="1"/>
    <xf numFmtId="2" fontId="87" fillId="14" borderId="1" xfId="1" applyNumberFormat="1" applyFont="1" applyFill="1" applyBorder="1"/>
    <xf numFmtId="10" fontId="87" fillId="14" borderId="1" xfId="2" applyNumberFormat="1" applyFont="1" applyFill="1" applyBorder="1"/>
    <xf numFmtId="0" fontId="87" fillId="14" borderId="0" xfId="0" applyFont="1" applyFill="1"/>
    <xf numFmtId="173" fontId="87" fillId="14" borderId="1" xfId="2" applyNumberFormat="1" applyFont="1" applyFill="1" applyBorder="1"/>
    <xf numFmtId="164" fontId="87" fillId="0" borderId="0" xfId="1" applyFont="1"/>
    <xf numFmtId="9" fontId="87" fillId="0" borderId="0" xfId="2" applyFont="1"/>
    <xf numFmtId="167" fontId="17" fillId="5" borderId="121" xfId="0" applyNumberFormat="1" applyFont="1" applyFill="1" applyBorder="1" applyAlignment="1">
      <alignment horizontal="right" vertical="center" wrapText="1"/>
    </xf>
    <xf numFmtId="169" fontId="4" fillId="0" borderId="26" xfId="1" applyNumberFormat="1" applyFont="1" applyBorder="1" applyAlignment="1">
      <alignment wrapText="1"/>
    </xf>
    <xf numFmtId="167" fontId="4" fillId="2" borderId="26" xfId="0" applyNumberFormat="1" applyFont="1" applyFill="1" applyBorder="1" applyAlignment="1">
      <alignment horizontal="right" vertical="center" wrapText="1"/>
    </xf>
    <xf numFmtId="167" fontId="4" fillId="12" borderId="15" xfId="0" applyNumberFormat="1" applyFont="1" applyFill="1" applyBorder="1" applyAlignment="1">
      <alignment horizontal="right" vertical="center" wrapText="1"/>
    </xf>
    <xf numFmtId="167" fontId="4" fillId="12" borderId="26" xfId="0" applyNumberFormat="1" applyFont="1" applyFill="1" applyBorder="1" applyAlignment="1">
      <alignment horizontal="right" vertical="center" wrapText="1"/>
    </xf>
    <xf numFmtId="167" fontId="4" fillId="12" borderId="54" xfId="0" applyNumberFormat="1" applyFont="1" applyFill="1" applyBorder="1" applyAlignment="1">
      <alignment horizontal="right" vertical="center" wrapText="1"/>
    </xf>
    <xf numFmtId="168" fontId="4" fillId="13" borderId="54" xfId="2" applyNumberFormat="1" applyFont="1" applyFill="1" applyBorder="1" applyAlignment="1">
      <alignment horizontal="right" vertical="center" wrapText="1"/>
    </xf>
    <xf numFmtId="179" fontId="4" fillId="13" borderId="15" xfId="0" applyNumberFormat="1" applyFont="1" applyFill="1" applyBorder="1" applyAlignment="1">
      <alignment horizontal="right" vertical="center" wrapText="1"/>
    </xf>
    <xf numFmtId="0" fontId="4" fillId="9" borderId="60" xfId="0" applyFont="1" applyFill="1" applyBorder="1" applyAlignment="1">
      <alignment horizontal="center" wrapText="1"/>
    </xf>
    <xf numFmtId="0" fontId="4" fillId="9" borderId="70" xfId="0" applyFont="1" applyFill="1" applyBorder="1" applyAlignment="1">
      <alignment horizontal="center" wrapText="1"/>
    </xf>
    <xf numFmtId="14" fontId="3" fillId="4" borderId="1" xfId="0" applyNumberFormat="1" applyFont="1" applyFill="1" applyBorder="1" applyAlignment="1">
      <alignment wrapText="1"/>
    </xf>
    <xf numFmtId="177" fontId="3" fillId="4" borderId="1" xfId="0" applyNumberFormat="1" applyFont="1" applyFill="1" applyBorder="1" applyAlignment="1">
      <alignment wrapText="1"/>
    </xf>
    <xf numFmtId="177" fontId="3" fillId="4" borderId="25" xfId="0" applyNumberFormat="1" applyFont="1" applyFill="1" applyBorder="1" applyAlignment="1">
      <alignment wrapText="1"/>
    </xf>
    <xf numFmtId="14" fontId="3" fillId="4" borderId="25" xfId="0" applyNumberFormat="1" applyFont="1" applyFill="1" applyBorder="1" applyAlignment="1">
      <alignment wrapText="1"/>
    </xf>
    <xf numFmtId="188" fontId="3" fillId="14" borderId="25" xfId="0" applyNumberFormat="1" applyFont="1" applyFill="1" applyBorder="1" applyAlignment="1">
      <alignment wrapText="1"/>
    </xf>
    <xf numFmtId="167" fontId="3" fillId="14" borderId="25" xfId="0" applyNumberFormat="1" applyFont="1" applyFill="1" applyBorder="1" applyAlignment="1">
      <alignment wrapText="1"/>
    </xf>
    <xf numFmtId="180" fontId="3" fillId="14" borderId="30" xfId="0" applyNumberFormat="1" applyFont="1" applyFill="1" applyBorder="1" applyAlignment="1">
      <alignment wrapText="1"/>
    </xf>
    <xf numFmtId="14" fontId="22" fillId="4" borderId="103" xfId="0" applyNumberFormat="1" applyFont="1" applyFill="1" applyBorder="1" applyAlignment="1">
      <alignment horizontal="center" wrapText="1"/>
    </xf>
    <xf numFmtId="14" fontId="87" fillId="4" borderId="26" xfId="0" applyNumberFormat="1" applyFont="1" applyFill="1" applyBorder="1" applyAlignment="1">
      <alignment wrapText="1"/>
    </xf>
    <xf numFmtId="181" fontId="87" fillId="4" borderId="26" xfId="2" applyNumberFormat="1" applyFont="1" applyFill="1" applyBorder="1" applyAlignment="1">
      <alignment wrapText="1"/>
    </xf>
    <xf numFmtId="2" fontId="87" fillId="4" borderId="26" xfId="2" applyNumberFormat="1" applyFont="1" applyFill="1" applyBorder="1" applyAlignment="1">
      <alignment wrapText="1"/>
    </xf>
    <xf numFmtId="164" fontId="87" fillId="4" borderId="26" xfId="1" applyNumberFormat="1" applyFont="1" applyFill="1" applyBorder="1"/>
    <xf numFmtId="177" fontId="87" fillId="4" borderId="26" xfId="0" applyNumberFormat="1" applyFont="1" applyFill="1" applyBorder="1" applyAlignment="1">
      <alignment wrapText="1"/>
    </xf>
    <xf numFmtId="188" fontId="87" fillId="14" borderId="26" xfId="0" applyNumberFormat="1" applyFont="1" applyFill="1" applyBorder="1" applyAlignment="1">
      <alignment wrapText="1"/>
    </xf>
    <xf numFmtId="167" fontId="87" fillId="14" borderId="26" xfId="0" applyNumberFormat="1" applyFont="1" applyFill="1" applyBorder="1" applyAlignment="1">
      <alignment wrapText="1"/>
    </xf>
    <xf numFmtId="164" fontId="87" fillId="14" borderId="26" xfId="1" applyFont="1" applyFill="1" applyBorder="1" applyAlignment="1">
      <alignment vertical="center"/>
    </xf>
    <xf numFmtId="180" fontId="87" fillId="14" borderId="26" xfId="0" applyNumberFormat="1" applyFont="1" applyFill="1" applyBorder="1" applyAlignment="1">
      <alignment wrapText="1"/>
    </xf>
    <xf numFmtId="0" fontId="87" fillId="0" borderId="0" xfId="0" applyFont="1" applyAlignment="1">
      <alignment wrapText="1"/>
    </xf>
    <xf numFmtId="164" fontId="16" fillId="0" borderId="0" xfId="1" applyFont="1"/>
    <xf numFmtId="164" fontId="19" fillId="0" borderId="0" xfId="1" applyFont="1" applyAlignment="1">
      <alignment wrapText="1"/>
    </xf>
    <xf numFmtId="164" fontId="4" fillId="6" borderId="9" xfId="1" applyFont="1" applyFill="1" applyBorder="1" applyAlignment="1">
      <alignment wrapText="1"/>
    </xf>
    <xf numFmtId="164" fontId="4" fillId="6" borderId="25" xfId="1" applyFont="1" applyFill="1" applyBorder="1" applyAlignment="1">
      <alignment wrapText="1"/>
    </xf>
    <xf numFmtId="164" fontId="4" fillId="6" borderId="30" xfId="1" applyFont="1" applyFill="1" applyBorder="1" applyAlignment="1">
      <alignment wrapText="1"/>
    </xf>
    <xf numFmtId="164" fontId="28" fillId="0" borderId="0" xfId="1" applyFont="1" applyAlignment="1">
      <alignment wrapText="1"/>
    </xf>
    <xf numFmtId="0" fontId="3" fillId="0" borderId="0" xfId="0" applyFont="1" applyAlignment="1">
      <alignment vertical="top"/>
    </xf>
    <xf numFmtId="0" fontId="0" fillId="0" borderId="0" xfId="0" applyAlignment="1">
      <alignment horizontal="left"/>
    </xf>
    <xf numFmtId="0" fontId="134" fillId="0" borderId="0" xfId="0" applyFont="1"/>
    <xf numFmtId="0" fontId="134" fillId="0" borderId="1" xfId="0" applyFont="1" applyBorder="1" applyAlignment="1">
      <alignment horizontal="center" vertical="center" wrapText="1"/>
    </xf>
    <xf numFmtId="10" fontId="132" fillId="8" borderId="1" xfId="0" applyNumberFormat="1" applyFont="1" applyFill="1" applyBorder="1" applyAlignment="1">
      <alignment horizontal="center" vertical="center"/>
    </xf>
    <xf numFmtId="0" fontId="127" fillId="15" borderId="69" xfId="0" applyFont="1" applyFill="1" applyBorder="1" applyAlignment="1">
      <alignment horizontal="center" vertical="center"/>
    </xf>
    <xf numFmtId="0" fontId="127" fillId="15" borderId="29" xfId="0" applyFont="1" applyFill="1" applyBorder="1" applyAlignment="1">
      <alignment horizontal="center" vertical="center" wrapText="1"/>
    </xf>
    <xf numFmtId="0" fontId="127" fillId="15" borderId="50" xfId="0" applyFont="1" applyFill="1" applyBorder="1" applyAlignment="1">
      <alignment horizontal="center" vertical="center"/>
    </xf>
    <xf numFmtId="164" fontId="0" fillId="0" borderId="0" xfId="1" applyFont="1" applyFill="1" applyBorder="1"/>
    <xf numFmtId="164" fontId="0" fillId="0" borderId="37" xfId="1" applyFont="1" applyFill="1" applyBorder="1"/>
    <xf numFmtId="14" fontId="4" fillId="38" borderId="51" xfId="0" applyNumberFormat="1" applyFont="1" applyFill="1" applyBorder="1" applyAlignment="1">
      <alignment horizontal="center" vertical="center" wrapText="1"/>
    </xf>
    <xf numFmtId="14" fontId="4" fillId="38" borderId="54" xfId="0" applyNumberFormat="1" applyFont="1" applyFill="1" applyBorder="1" applyAlignment="1">
      <alignment horizontal="center" vertical="center" wrapText="1"/>
    </xf>
    <xf numFmtId="167" fontId="125" fillId="5" borderId="47" xfId="0" applyNumberFormat="1" applyFont="1" applyFill="1" applyBorder="1" applyAlignment="1">
      <alignment horizontal="right" vertical="center" wrapText="1"/>
    </xf>
    <xf numFmtId="167" fontId="125" fillId="5" borderId="47" xfId="0" applyNumberFormat="1" applyFont="1" applyFill="1" applyBorder="1" applyAlignment="1">
      <alignment horizontal="right" vertical="center"/>
    </xf>
    <xf numFmtId="14" fontId="4" fillId="38" borderId="20" xfId="0" applyNumberFormat="1" applyFont="1" applyFill="1" applyBorder="1" applyAlignment="1">
      <alignment horizontal="center" vertical="center" wrapText="1"/>
    </xf>
    <xf numFmtId="14" fontId="4" fillId="38" borderId="118" xfId="0" applyNumberFormat="1" applyFont="1" applyFill="1" applyBorder="1" applyAlignment="1">
      <alignment horizontal="center" vertical="center" wrapText="1"/>
    </xf>
    <xf numFmtId="167" fontId="125" fillId="5" borderId="106" xfId="0" applyNumberFormat="1" applyFont="1" applyFill="1" applyBorder="1" applyAlignment="1">
      <alignment horizontal="right" vertical="center" wrapText="1"/>
    </xf>
    <xf numFmtId="167" fontId="125" fillId="5" borderId="106" xfId="0" applyNumberFormat="1" applyFont="1" applyFill="1" applyBorder="1" applyAlignment="1">
      <alignment horizontal="right" vertical="center"/>
    </xf>
    <xf numFmtId="167" fontId="125" fillId="5" borderId="122" xfId="0" applyNumberFormat="1" applyFont="1" applyFill="1" applyBorder="1" applyAlignment="1">
      <alignment horizontal="right" vertical="center"/>
    </xf>
    <xf numFmtId="0" fontId="19" fillId="0" borderId="13" xfId="0" applyFont="1" applyBorder="1" applyAlignment="1">
      <alignment vertical="center" wrapText="1"/>
    </xf>
    <xf numFmtId="0" fontId="33" fillId="0" borderId="0" xfId="0" applyFont="1" applyAlignment="1">
      <alignment wrapText="1"/>
    </xf>
    <xf numFmtId="179" fontId="17" fillId="42" borderId="27" xfId="0" applyNumberFormat="1" applyFont="1" applyFill="1" applyBorder="1" applyAlignment="1">
      <alignment horizontal="right" vertical="center"/>
    </xf>
    <xf numFmtId="179" fontId="37" fillId="42" borderId="27" xfId="0" applyNumberFormat="1" applyFont="1" applyFill="1" applyBorder="1" applyAlignment="1">
      <alignment horizontal="right" vertical="center"/>
    </xf>
    <xf numFmtId="10" fontId="3" fillId="4" borderId="0" xfId="0" applyNumberFormat="1" applyFont="1" applyFill="1" applyAlignment="1">
      <alignment wrapText="1"/>
    </xf>
    <xf numFmtId="0" fontId="135" fillId="2" borderId="0" xfId="0" applyFont="1" applyFill="1" applyAlignment="1">
      <alignment horizontal="left"/>
    </xf>
    <xf numFmtId="175" fontId="3" fillId="18" borderId="58" xfId="1" applyNumberFormat="1" applyFont="1" applyFill="1" applyBorder="1" applyAlignment="1">
      <alignment vertical="center"/>
    </xf>
    <xf numFmtId="2" fontId="3" fillId="18" borderId="0" xfId="0" applyNumberFormat="1" applyFont="1" applyFill="1" applyAlignment="1">
      <alignment wrapText="1"/>
    </xf>
    <xf numFmtId="10" fontId="3" fillId="18" borderId="0" xfId="2" applyNumberFormat="1" applyFont="1" applyFill="1" applyAlignment="1">
      <alignment wrapText="1"/>
    </xf>
    <xf numFmtId="0" fontId="142" fillId="2" borderId="0" xfId="0" applyFont="1" applyFill="1" applyAlignment="1">
      <alignment horizontal="left"/>
    </xf>
    <xf numFmtId="49" fontId="145" fillId="2" borderId="0" xfId="0" applyNumberFormat="1" applyFont="1" applyFill="1" applyAlignment="1">
      <alignment horizontal="right" vertical="top"/>
    </xf>
    <xf numFmtId="49" fontId="143" fillId="2" borderId="88" xfId="0" applyNumberFormat="1" applyFont="1" applyFill="1" applyBorder="1" applyAlignment="1">
      <alignment horizontal="center" vertical="center"/>
    </xf>
    <xf numFmtId="0" fontId="146" fillId="2" borderId="87" xfId="0" applyFont="1" applyFill="1" applyBorder="1" applyAlignment="1">
      <alignment horizontal="left" vertical="center"/>
    </xf>
    <xf numFmtId="49" fontId="143" fillId="2" borderId="86" xfId="0" applyNumberFormat="1" applyFont="1" applyFill="1" applyBorder="1" applyAlignment="1">
      <alignment horizontal="center" vertical="center"/>
    </xf>
    <xf numFmtId="49" fontId="143" fillId="2" borderId="86" xfId="0" applyNumberFormat="1" applyFont="1" applyFill="1" applyBorder="1" applyAlignment="1">
      <alignment horizontal="center" vertical="center" wrapText="1"/>
    </xf>
    <xf numFmtId="49" fontId="143" fillId="2" borderId="85" xfId="0" applyNumberFormat="1" applyFont="1" applyFill="1" applyBorder="1" applyAlignment="1">
      <alignment horizontal="right" vertical="center"/>
    </xf>
    <xf numFmtId="0" fontId="146" fillId="2" borderId="84" xfId="0" applyFont="1" applyFill="1" applyBorder="1" applyAlignment="1">
      <alignment horizontal="left" vertical="center"/>
    </xf>
    <xf numFmtId="0" fontId="143" fillId="2" borderId="83" xfId="0" applyFont="1" applyFill="1" applyBorder="1" applyAlignment="1">
      <alignment horizontal="right" vertical="center"/>
    </xf>
    <xf numFmtId="49" fontId="143" fillId="2" borderId="36" xfId="0" applyNumberFormat="1" applyFont="1" applyFill="1" applyBorder="1" applyAlignment="1">
      <alignment horizontal="center" vertical="center" wrapText="1"/>
    </xf>
    <xf numFmtId="0" fontId="147" fillId="2" borderId="36" xfId="0" applyFont="1" applyFill="1" applyBorder="1" applyAlignment="1">
      <alignment horizontal="center" vertical="center"/>
    </xf>
    <xf numFmtId="49" fontId="147" fillId="2" borderId="82" xfId="0" applyNumberFormat="1" applyFont="1" applyFill="1" applyBorder="1" applyAlignment="1">
      <alignment horizontal="left" vertical="center" wrapText="1"/>
    </xf>
    <xf numFmtId="1" fontId="146" fillId="2" borderId="62" xfId="0" applyNumberFormat="1" applyFont="1" applyFill="1" applyBorder="1" applyAlignment="1">
      <alignment horizontal="right" vertical="center" wrapText="1"/>
    </xf>
    <xf numFmtId="49" fontId="143" fillId="2" borderId="23" xfId="0" applyNumberFormat="1" applyFont="1" applyFill="1" applyBorder="1" applyAlignment="1">
      <alignment horizontal="right" vertical="center" wrapText="1"/>
    </xf>
    <xf numFmtId="49" fontId="143" fillId="2" borderId="23" xfId="0" applyNumberFormat="1" applyFont="1" applyFill="1" applyBorder="1" applyAlignment="1">
      <alignment horizontal="right" vertical="center"/>
    </xf>
    <xf numFmtId="49" fontId="143" fillId="2" borderId="82" xfId="0" applyNumberFormat="1" applyFont="1" applyFill="1" applyBorder="1" applyAlignment="1">
      <alignment horizontal="left" vertical="center" wrapText="1"/>
    </xf>
    <xf numFmtId="183" fontId="143" fillId="2" borderId="23" xfId="0" applyNumberFormat="1" applyFont="1" applyFill="1" applyBorder="1" applyAlignment="1">
      <alignment horizontal="right" vertical="center" wrapText="1"/>
    </xf>
    <xf numFmtId="183" fontId="143" fillId="2" borderId="23" xfId="0" applyNumberFormat="1" applyFont="1" applyFill="1" applyBorder="1" applyAlignment="1">
      <alignment horizontal="right" vertical="center"/>
    </xf>
    <xf numFmtId="175" fontId="60" fillId="44" borderId="10" xfId="7" applyNumberFormat="1" applyFont="1" applyFill="1" applyBorder="1"/>
    <xf numFmtId="175" fontId="60" fillId="44" borderId="18" xfId="7" applyNumberFormat="1" applyFont="1" applyFill="1" applyBorder="1"/>
    <xf numFmtId="175" fontId="10" fillId="43" borderId="123" xfId="7" applyNumberFormat="1" applyFont="1" applyFill="1" applyBorder="1"/>
    <xf numFmtId="10" fontId="10" fillId="43" borderId="50" xfId="2" applyNumberFormat="1" applyFont="1" applyFill="1" applyBorder="1"/>
    <xf numFmtId="175" fontId="10" fillId="43" borderId="105" xfId="7" applyNumberFormat="1" applyFont="1" applyFill="1" applyBorder="1"/>
    <xf numFmtId="10" fontId="10" fillId="43" borderId="30" xfId="2" applyNumberFormat="1" applyFont="1" applyFill="1" applyBorder="1"/>
    <xf numFmtId="14" fontId="88" fillId="4" borderId="1" xfId="0" applyNumberFormat="1" applyFont="1" applyFill="1" applyBorder="1"/>
    <xf numFmtId="164" fontId="88" fillId="4" borderId="1" xfId="1" applyNumberFormat="1" applyFont="1" applyFill="1" applyBorder="1"/>
    <xf numFmtId="10" fontId="88" fillId="4" borderId="1" xfId="2" applyNumberFormat="1" applyFont="1" applyFill="1" applyBorder="1"/>
    <xf numFmtId="0" fontId="88" fillId="4" borderId="0" xfId="0" applyFont="1" applyFill="1"/>
    <xf numFmtId="2" fontId="88" fillId="4" borderId="26" xfId="2" applyNumberFormat="1" applyFont="1" applyFill="1" applyBorder="1"/>
    <xf numFmtId="14" fontId="88" fillId="14" borderId="1" xfId="0" applyNumberFormat="1" applyFont="1" applyFill="1" applyBorder="1"/>
    <xf numFmtId="2" fontId="88" fillId="14" borderId="1" xfId="1" applyNumberFormat="1" applyFont="1" applyFill="1" applyBorder="1"/>
    <xf numFmtId="10" fontId="88" fillId="14" borderId="1" xfId="2" applyNumberFormat="1" applyFont="1" applyFill="1" applyBorder="1"/>
    <xf numFmtId="0" fontId="88" fillId="14" borderId="0" xfId="0" applyFont="1" applyFill="1"/>
    <xf numFmtId="173" fontId="88" fillId="14" borderId="1" xfId="2" applyNumberFormat="1" applyFont="1" applyFill="1" applyBorder="1"/>
    <xf numFmtId="164" fontId="88" fillId="0" borderId="0" xfId="1" applyFont="1"/>
    <xf numFmtId="9" fontId="88" fillId="0" borderId="0" xfId="2" applyFont="1"/>
    <xf numFmtId="14" fontId="4" fillId="6" borderId="54" xfId="0" applyNumberFormat="1" applyFont="1" applyFill="1" applyBorder="1" applyAlignment="1">
      <alignment horizontal="center" vertical="center" wrapText="1"/>
    </xf>
    <xf numFmtId="179" fontId="101" fillId="10" borderId="1" xfId="0" applyNumberFormat="1" applyFont="1" applyFill="1" applyBorder="1" applyAlignment="1">
      <alignment horizontal="right" vertical="center"/>
    </xf>
    <xf numFmtId="179" fontId="105" fillId="10" borderId="1" xfId="0" applyNumberFormat="1" applyFont="1" applyFill="1" applyBorder="1" applyAlignment="1">
      <alignment horizontal="right" vertical="center"/>
    </xf>
    <xf numFmtId="0" fontId="0" fillId="0" borderId="1" xfId="0" applyBorder="1"/>
    <xf numFmtId="175" fontId="0" fillId="0" borderId="1" xfId="0" applyNumberFormat="1" applyBorder="1"/>
    <xf numFmtId="168" fontId="0" fillId="0" borderId="1" xfId="2" applyNumberFormat="1" applyFont="1" applyBorder="1"/>
    <xf numFmtId="0" fontId="148" fillId="0" borderId="0" xfId="0" applyFont="1" applyFill="1"/>
    <xf numFmtId="0" fontId="19" fillId="8" borderId="13" xfId="0" applyFont="1" applyFill="1" applyBorder="1" applyAlignment="1">
      <alignment horizontal="center" vertical="center" wrapText="1"/>
    </xf>
    <xf numFmtId="14" fontId="4" fillId="28" borderId="11" xfId="0" applyNumberFormat="1" applyFont="1" applyFill="1" applyBorder="1" applyAlignment="1">
      <alignment horizontal="center" wrapText="1"/>
    </xf>
    <xf numFmtId="14" fontId="4" fillId="28" borderId="65" xfId="0" applyNumberFormat="1" applyFont="1" applyFill="1" applyBorder="1" applyAlignment="1">
      <alignment horizontal="center" wrapText="1"/>
    </xf>
    <xf numFmtId="14" fontId="4" fillId="4" borderId="92" xfId="0" applyNumberFormat="1" applyFont="1" applyFill="1" applyBorder="1" applyAlignment="1">
      <alignment horizontal="center" wrapText="1"/>
    </xf>
    <xf numFmtId="14" fontId="4" fillId="4" borderId="22" xfId="0" applyNumberFormat="1" applyFont="1" applyFill="1" applyBorder="1" applyAlignment="1">
      <alignment horizontal="center" wrapText="1"/>
    </xf>
    <xf numFmtId="0" fontId="19" fillId="8" borderId="13" xfId="0" applyFont="1" applyFill="1" applyBorder="1" applyAlignment="1">
      <alignment vertical="center" wrapText="1"/>
    </xf>
    <xf numFmtId="49" fontId="136" fillId="2" borderId="0" xfId="0" applyNumberFormat="1" applyFont="1" applyFill="1" applyBorder="1" applyAlignment="1">
      <alignment horizontal="left" vertical="center" wrapText="1"/>
    </xf>
    <xf numFmtId="1" fontId="137" fillId="2" borderId="0" xfId="0" applyNumberFormat="1" applyFont="1" applyFill="1" applyBorder="1" applyAlignment="1">
      <alignment horizontal="right" vertical="center" wrapText="1"/>
    </xf>
    <xf numFmtId="183" fontId="136" fillId="2" borderId="0" xfId="0" applyNumberFormat="1" applyFont="1" applyFill="1" applyBorder="1" applyAlignment="1">
      <alignment horizontal="right" vertical="center" wrapText="1"/>
    </xf>
    <xf numFmtId="183" fontId="136" fillId="2" borderId="0" xfId="0" applyNumberFormat="1" applyFont="1" applyFill="1" applyBorder="1" applyAlignment="1">
      <alignment horizontal="right" vertical="center"/>
    </xf>
    <xf numFmtId="0" fontId="151" fillId="2" borderId="0" xfId="0" applyFont="1" applyFill="1" applyAlignment="1">
      <alignment horizontal="left"/>
    </xf>
    <xf numFmtId="49" fontId="154" fillId="2" borderId="0" xfId="0" applyNumberFormat="1" applyFont="1" applyFill="1" applyAlignment="1">
      <alignment horizontal="right" vertical="top"/>
    </xf>
    <xf numFmtId="49" fontId="152" fillId="2" borderId="88" xfId="0" applyNumberFormat="1" applyFont="1" applyFill="1" applyBorder="1" applyAlignment="1">
      <alignment horizontal="center" vertical="center"/>
    </xf>
    <xf numFmtId="0" fontId="155" fillId="2" borderId="87" xfId="0" applyFont="1" applyFill="1" applyBorder="1" applyAlignment="1">
      <alignment horizontal="left" vertical="center"/>
    </xf>
    <xf numFmtId="49" fontId="152" fillId="2" borderId="86" xfId="0" applyNumberFormat="1" applyFont="1" applyFill="1" applyBorder="1" applyAlignment="1">
      <alignment horizontal="center" vertical="center"/>
    </xf>
    <xf numFmtId="49" fontId="152" fillId="2" borderId="86" xfId="0" applyNumberFormat="1" applyFont="1" applyFill="1" applyBorder="1" applyAlignment="1">
      <alignment horizontal="center" vertical="center" wrapText="1"/>
    </xf>
    <xf numFmtId="49" fontId="152" fillId="2" borderId="85" xfId="0" applyNumberFormat="1" applyFont="1" applyFill="1" applyBorder="1" applyAlignment="1">
      <alignment horizontal="right" vertical="center"/>
    </xf>
    <xf numFmtId="0" fontId="155" fillId="2" borderId="84" xfId="0" applyFont="1" applyFill="1" applyBorder="1" applyAlignment="1">
      <alignment horizontal="left" vertical="center"/>
    </xf>
    <xf numFmtId="0" fontId="152" fillId="2" borderId="83" xfId="0" applyFont="1" applyFill="1" applyBorder="1" applyAlignment="1">
      <alignment horizontal="right" vertical="center"/>
    </xf>
    <xf numFmtId="49" fontId="152" fillId="2" borderId="36" xfId="0" applyNumberFormat="1" applyFont="1" applyFill="1" applyBorder="1" applyAlignment="1">
      <alignment horizontal="center" vertical="center" wrapText="1"/>
    </xf>
    <xf numFmtId="0" fontId="156" fillId="2" borderId="36" xfId="0" applyFont="1" applyFill="1" applyBorder="1" applyAlignment="1">
      <alignment horizontal="center" vertical="center"/>
    </xf>
    <xf numFmtId="49" fontId="156" fillId="2" borderId="82" xfId="0" applyNumberFormat="1" applyFont="1" applyFill="1" applyBorder="1" applyAlignment="1">
      <alignment horizontal="left" vertical="center" wrapText="1"/>
    </xf>
    <xf numFmtId="1" fontId="155" fillId="2" borderId="62" xfId="0" applyNumberFormat="1" applyFont="1" applyFill="1" applyBorder="1" applyAlignment="1">
      <alignment horizontal="right" vertical="center" wrapText="1"/>
    </xf>
    <xf numFmtId="49" fontId="152" fillId="2" borderId="23" xfId="0" applyNumberFormat="1" applyFont="1" applyFill="1" applyBorder="1" applyAlignment="1">
      <alignment horizontal="right" vertical="center" wrapText="1"/>
    </xf>
    <xf numFmtId="49" fontId="152" fillId="2" borderId="23" xfId="0" applyNumberFormat="1" applyFont="1" applyFill="1" applyBorder="1" applyAlignment="1">
      <alignment horizontal="right" vertical="center"/>
    </xf>
    <xf numFmtId="49" fontId="152" fillId="2" borderId="82" xfId="0" applyNumberFormat="1" applyFont="1" applyFill="1" applyBorder="1" applyAlignment="1">
      <alignment horizontal="left" vertical="center" wrapText="1"/>
    </xf>
    <xf numFmtId="183" fontId="152" fillId="2" borderId="23" xfId="0" applyNumberFormat="1" applyFont="1" applyFill="1" applyBorder="1" applyAlignment="1">
      <alignment horizontal="right" vertical="center" wrapText="1"/>
    </xf>
    <xf numFmtId="178" fontId="149" fillId="2" borderId="1" xfId="6" applyNumberFormat="1" applyFont="1" applyFill="1" applyBorder="1" applyAlignment="1">
      <alignment horizontal="left"/>
    </xf>
    <xf numFmtId="178" fontId="157" fillId="2" borderId="1" xfId="6" applyNumberFormat="1" applyFont="1" applyFill="1" applyBorder="1" applyAlignment="1">
      <alignment horizontal="left"/>
    </xf>
    <xf numFmtId="178" fontId="158" fillId="0" borderId="1" xfId="6" applyNumberFormat="1" applyFont="1" applyBorder="1"/>
    <xf numFmtId="49" fontId="138" fillId="2" borderId="0" xfId="0" applyNumberFormat="1" applyFont="1" applyFill="1" applyBorder="1" applyAlignment="1">
      <alignment horizontal="left" vertical="center" wrapText="1"/>
    </xf>
    <xf numFmtId="1" fontId="139" fillId="2" borderId="0" xfId="0" applyNumberFormat="1" applyFont="1" applyFill="1" applyBorder="1" applyAlignment="1">
      <alignment horizontal="right" vertical="center" wrapText="1"/>
    </xf>
    <xf numFmtId="170" fontId="138" fillId="2" borderId="0" xfId="0" applyNumberFormat="1" applyFont="1" applyFill="1" applyBorder="1" applyAlignment="1">
      <alignment horizontal="right" vertical="center" wrapText="1"/>
    </xf>
    <xf numFmtId="179" fontId="138" fillId="2" borderId="0" xfId="0" applyNumberFormat="1" applyFont="1" applyFill="1" applyBorder="1" applyAlignment="1">
      <alignment horizontal="right" vertical="center" wrapText="1"/>
    </xf>
    <xf numFmtId="179" fontId="138" fillId="2" borderId="0" xfId="0" applyNumberFormat="1" applyFont="1" applyFill="1" applyBorder="1" applyAlignment="1">
      <alignment horizontal="right" vertical="center"/>
    </xf>
    <xf numFmtId="14" fontId="5" fillId="3" borderId="1" xfId="6" applyNumberFormat="1" applyFont="1" applyFill="1" applyBorder="1" applyAlignment="1">
      <alignment horizontal="center" vertical="center"/>
    </xf>
    <xf numFmtId="49" fontId="8" fillId="2" borderId="15" xfId="0" applyNumberFormat="1" applyFont="1" applyFill="1" applyBorder="1" applyAlignment="1">
      <alignment horizontal="left" wrapText="1"/>
    </xf>
    <xf numFmtId="179" fontId="62" fillId="42" borderId="28" xfId="0" applyNumberFormat="1" applyFont="1" applyFill="1" applyBorder="1" applyAlignment="1">
      <alignment horizontal="right" vertical="center" wrapText="1"/>
    </xf>
    <xf numFmtId="179" fontId="159" fillId="12" borderId="2" xfId="0" applyNumberFormat="1" applyFont="1" applyFill="1" applyBorder="1" applyAlignment="1">
      <alignment horizontal="right" vertical="center" wrapText="1"/>
    </xf>
    <xf numFmtId="10" fontId="159" fillId="12" borderId="7" xfId="0" applyNumberFormat="1" applyFont="1" applyFill="1" applyBorder="1" applyAlignment="1">
      <alignment horizontal="right" vertical="center" wrapText="1"/>
    </xf>
    <xf numFmtId="170" fontId="159" fillId="12" borderId="8" xfId="0" applyNumberFormat="1" applyFont="1" applyFill="1" applyBorder="1" applyAlignment="1">
      <alignment horizontal="right" vertical="center" wrapText="1"/>
    </xf>
    <xf numFmtId="10" fontId="159" fillId="12" borderId="47" xfId="2" applyNumberFormat="1" applyFont="1" applyFill="1" applyBorder="1" applyAlignment="1">
      <alignment horizontal="right" vertical="center" wrapText="1"/>
    </xf>
    <xf numFmtId="179" fontId="159" fillId="11" borderId="7" xfId="0" applyNumberFormat="1" applyFont="1" applyFill="1" applyBorder="1" applyAlignment="1">
      <alignment horizontal="right" vertical="center" wrapText="1"/>
    </xf>
    <xf numFmtId="179" fontId="159" fillId="11" borderId="1" xfId="0" applyNumberFormat="1" applyFont="1" applyFill="1" applyBorder="1" applyAlignment="1">
      <alignment horizontal="right" vertical="center" wrapText="1"/>
    </xf>
    <xf numFmtId="179" fontId="159" fillId="5" borderId="1" xfId="0" applyNumberFormat="1" applyFont="1" applyFill="1" applyBorder="1" applyAlignment="1">
      <alignment horizontal="right" vertical="center" wrapText="1"/>
    </xf>
    <xf numFmtId="179" fontId="159" fillId="33" borderId="1" xfId="0" applyNumberFormat="1" applyFont="1" applyFill="1" applyBorder="1" applyAlignment="1">
      <alignment horizontal="right" vertical="center" wrapText="1"/>
    </xf>
    <xf numFmtId="168" fontId="159" fillId="37" borderId="47" xfId="2" applyNumberFormat="1" applyFont="1" applyFill="1" applyBorder="1" applyAlignment="1">
      <alignment horizontal="right" vertical="center" wrapText="1"/>
    </xf>
    <xf numFmtId="179" fontId="159" fillId="37" borderId="8" xfId="0" applyNumberFormat="1" applyFont="1" applyFill="1" applyBorder="1" applyAlignment="1">
      <alignment horizontal="right" vertical="center" wrapText="1"/>
    </xf>
    <xf numFmtId="49" fontId="28" fillId="2" borderId="2" xfId="0" applyNumberFormat="1" applyFont="1" applyFill="1" applyBorder="1" applyAlignment="1">
      <alignment horizontal="left" vertical="center" wrapText="1"/>
    </xf>
    <xf numFmtId="179" fontId="103" fillId="12" borderId="2" xfId="0" applyNumberFormat="1" applyFont="1" applyFill="1" applyBorder="1" applyAlignment="1">
      <alignment horizontal="right" vertical="center" wrapText="1"/>
    </xf>
    <xf numFmtId="168" fontId="103" fillId="37" borderId="47" xfId="2" applyNumberFormat="1" applyFont="1" applyFill="1" applyBorder="1" applyAlignment="1">
      <alignment horizontal="right" vertical="center" wrapText="1"/>
    </xf>
    <xf numFmtId="179" fontId="103" fillId="37" borderId="8" xfId="0" applyNumberFormat="1" applyFont="1" applyFill="1" applyBorder="1" applyAlignment="1">
      <alignment horizontal="right" vertical="center" wrapText="1"/>
    </xf>
    <xf numFmtId="195" fontId="0" fillId="0" borderId="0" xfId="0" applyNumberFormat="1" applyAlignment="1">
      <alignment vertical="center"/>
    </xf>
    <xf numFmtId="14" fontId="4" fillId="0" borderId="11" xfId="0" applyNumberFormat="1" applyFont="1" applyBorder="1" applyAlignment="1">
      <alignment horizontal="center" wrapText="1"/>
    </xf>
    <xf numFmtId="14" fontId="4" fillId="0" borderId="34" xfId="0" applyNumberFormat="1" applyFont="1" applyBorder="1" applyAlignment="1">
      <alignment horizontal="center" wrapText="1"/>
    </xf>
    <xf numFmtId="0" fontId="161" fillId="2" borderId="0" xfId="0" applyFont="1" applyFill="1" applyAlignment="1">
      <alignment horizontal="left"/>
    </xf>
    <xf numFmtId="49" fontId="164" fillId="2" borderId="0" xfId="0" applyNumberFormat="1" applyFont="1" applyFill="1" applyAlignment="1">
      <alignment horizontal="right" vertical="top"/>
    </xf>
    <xf numFmtId="167" fontId="17" fillId="0" borderId="7" xfId="0" applyNumberFormat="1" applyFont="1" applyFill="1" applyBorder="1" applyAlignment="1">
      <alignment horizontal="right" vertical="center"/>
    </xf>
    <xf numFmtId="167" fontId="17" fillId="0" borderId="94" xfId="0" applyNumberFormat="1" applyFont="1" applyFill="1" applyBorder="1" applyAlignment="1">
      <alignment horizontal="right" vertical="center"/>
    </xf>
    <xf numFmtId="167" fontId="124" fillId="0" borderId="47" xfId="0" applyNumberFormat="1" applyFont="1" applyFill="1" applyBorder="1" applyAlignment="1">
      <alignment horizontal="right" vertical="center"/>
    </xf>
    <xf numFmtId="167" fontId="125" fillId="0" borderId="47" xfId="0" applyNumberFormat="1" applyFont="1" applyFill="1" applyBorder="1" applyAlignment="1">
      <alignment horizontal="right" vertical="center"/>
    </xf>
    <xf numFmtId="167" fontId="17" fillId="0" borderId="82" xfId="0" applyNumberFormat="1" applyFont="1" applyFill="1" applyBorder="1" applyAlignment="1">
      <alignment horizontal="right" vertical="center"/>
    </xf>
    <xf numFmtId="167" fontId="17" fillId="0" borderId="23" xfId="0" applyNumberFormat="1" applyFont="1" applyFill="1" applyBorder="1" applyAlignment="1">
      <alignment horizontal="right" vertical="center"/>
    </xf>
    <xf numFmtId="167" fontId="125" fillId="0" borderId="1" xfId="0" applyNumberFormat="1" applyFont="1" applyFill="1" applyBorder="1" applyAlignment="1">
      <alignment horizontal="right" vertical="center"/>
    </xf>
    <xf numFmtId="167" fontId="125" fillId="0" borderId="106" xfId="0" applyNumberFormat="1" applyFont="1" applyFill="1" applyBorder="1" applyAlignment="1">
      <alignment horizontal="right" vertical="center"/>
    </xf>
    <xf numFmtId="167" fontId="4" fillId="0" borderId="72" xfId="0" applyNumberFormat="1" applyFont="1" applyFill="1" applyBorder="1" applyAlignment="1">
      <alignment horizontal="right" vertical="center"/>
    </xf>
    <xf numFmtId="167" fontId="4" fillId="0" borderId="47" xfId="0" applyNumberFormat="1" applyFont="1" applyFill="1" applyBorder="1" applyAlignment="1">
      <alignment horizontal="right" vertical="center"/>
    </xf>
    <xf numFmtId="167" fontId="123" fillId="0" borderId="7" xfId="0" applyNumberFormat="1" applyFont="1" applyFill="1" applyBorder="1" applyAlignment="1">
      <alignment horizontal="right" vertical="center" wrapText="1"/>
    </xf>
    <xf numFmtId="167" fontId="17" fillId="0" borderId="72" xfId="0" applyNumberFormat="1" applyFont="1" applyFill="1" applyBorder="1" applyAlignment="1">
      <alignment horizontal="right" vertical="center"/>
    </xf>
    <xf numFmtId="167" fontId="17" fillId="0" borderId="42" xfId="0" applyNumberFormat="1" applyFont="1" applyFill="1" applyBorder="1" applyAlignment="1">
      <alignment horizontal="right" vertical="center"/>
    </xf>
    <xf numFmtId="167" fontId="17" fillId="0" borderId="8" xfId="0" applyNumberFormat="1" applyFont="1" applyFill="1" applyBorder="1" applyAlignment="1">
      <alignment horizontal="right" vertical="center"/>
    </xf>
    <xf numFmtId="167" fontId="123" fillId="0" borderId="7" xfId="0" applyNumberFormat="1" applyFont="1" applyFill="1" applyBorder="1" applyAlignment="1">
      <alignment horizontal="right" vertical="center"/>
    </xf>
    <xf numFmtId="4" fontId="162" fillId="2" borderId="88" xfId="0" applyNumberFormat="1" applyFont="1" applyFill="1" applyBorder="1" applyAlignment="1">
      <alignment horizontal="center" vertical="center"/>
    </xf>
    <xf numFmtId="4" fontId="161" fillId="2" borderId="0" xfId="0" applyNumberFormat="1" applyFont="1" applyFill="1" applyAlignment="1">
      <alignment horizontal="left"/>
    </xf>
    <xf numFmtId="4" fontId="5" fillId="2" borderId="82" xfId="0" applyNumberFormat="1" applyFont="1" applyFill="1" applyBorder="1" applyAlignment="1">
      <alignment horizontal="left" vertical="center" wrapText="1"/>
    </xf>
    <xf numFmtId="4" fontId="54" fillId="2" borderId="62" xfId="0" applyNumberFormat="1" applyFont="1" applyFill="1" applyBorder="1" applyAlignment="1">
      <alignment horizontal="right" vertical="center" wrapText="1"/>
    </xf>
    <xf numFmtId="4" fontId="5" fillId="2" borderId="23" xfId="0" applyNumberFormat="1" applyFont="1" applyFill="1" applyBorder="1" applyAlignment="1">
      <alignment horizontal="right" vertical="center" wrapText="1"/>
    </xf>
    <xf numFmtId="4" fontId="5" fillId="2" borderId="23" xfId="0" applyNumberFormat="1" applyFont="1" applyFill="1" applyBorder="1" applyAlignment="1">
      <alignment horizontal="right" vertical="center"/>
    </xf>
    <xf numFmtId="4" fontId="53" fillId="2" borderId="0" xfId="0" applyNumberFormat="1" applyFont="1" applyFill="1" applyAlignment="1">
      <alignment horizontal="left"/>
    </xf>
    <xf numFmtId="4" fontId="107" fillId="2" borderId="82" xfId="0" applyNumberFormat="1" applyFont="1" applyFill="1" applyBorder="1" applyAlignment="1">
      <alignment horizontal="left" vertical="center" wrapText="1"/>
    </xf>
    <xf numFmtId="4" fontId="108" fillId="2" borderId="62" xfId="0" applyNumberFormat="1" applyFont="1" applyFill="1" applyBorder="1" applyAlignment="1">
      <alignment horizontal="right" vertical="center" wrapText="1"/>
    </xf>
    <xf numFmtId="4" fontId="107" fillId="2" borderId="23" xfId="0" applyNumberFormat="1" applyFont="1" applyFill="1" applyBorder="1" applyAlignment="1">
      <alignment horizontal="right" vertical="center" wrapText="1"/>
    </xf>
    <xf numFmtId="4" fontId="106" fillId="2" borderId="0" xfId="0" applyNumberFormat="1" applyFont="1" applyFill="1" applyAlignment="1">
      <alignment horizontal="left"/>
    </xf>
    <xf numFmtId="4" fontId="50" fillId="2" borderId="1" xfId="6" applyNumberFormat="1" applyFont="1" applyFill="1" applyBorder="1" applyAlignment="1">
      <alignment horizontal="left" vertical="center" wrapText="1"/>
    </xf>
    <xf numFmtId="4" fontId="51" fillId="2" borderId="1" xfId="6" applyNumberFormat="1" applyFont="1" applyFill="1" applyBorder="1" applyAlignment="1">
      <alignment horizontal="left"/>
    </xf>
    <xf numFmtId="4" fontId="157" fillId="2" borderId="1" xfId="6" applyNumberFormat="1" applyFont="1" applyFill="1" applyBorder="1" applyAlignment="1">
      <alignment horizontal="left"/>
    </xf>
    <xf numFmtId="4" fontId="149" fillId="2" borderId="1" xfId="6" applyNumberFormat="1" applyFont="1" applyFill="1" applyBorder="1" applyAlignment="1">
      <alignment horizontal="left"/>
    </xf>
    <xf numFmtId="4" fontId="44" fillId="2" borderId="1" xfId="6" applyNumberFormat="1" applyFont="1" applyFill="1" applyBorder="1" applyAlignment="1">
      <alignment horizontal="left"/>
    </xf>
    <xf numFmtId="4" fontId="52" fillId="2" borderId="0" xfId="6" applyNumberFormat="1" applyFont="1" applyFill="1" applyAlignment="1">
      <alignment horizontal="left"/>
    </xf>
    <xf numFmtId="4" fontId="48" fillId="2" borderId="1" xfId="6" applyNumberFormat="1" applyFont="1" applyFill="1" applyBorder="1" applyAlignment="1">
      <alignment horizontal="left" vertical="center" wrapText="1"/>
    </xf>
    <xf numFmtId="4" fontId="21" fillId="0" borderId="1" xfId="6" applyNumberFormat="1" applyFont="1" applyBorder="1"/>
    <xf numFmtId="4" fontId="43" fillId="0" borderId="0" xfId="6" applyNumberFormat="1"/>
    <xf numFmtId="4" fontId="152" fillId="2" borderId="82" xfId="0" applyNumberFormat="1" applyFont="1" applyFill="1" applyBorder="1" applyAlignment="1">
      <alignment horizontal="left" vertical="center" wrapText="1"/>
    </xf>
    <xf numFmtId="4" fontId="47" fillId="0" borderId="1" xfId="6" applyNumberFormat="1" applyFont="1" applyBorder="1"/>
    <xf numFmtId="4" fontId="158" fillId="0" borderId="1" xfId="6" applyNumberFormat="1" applyFont="1" applyBorder="1"/>
    <xf numFmtId="4" fontId="49" fillId="0" borderId="0" xfId="6" applyNumberFormat="1" applyFont="1"/>
    <xf numFmtId="4" fontId="158" fillId="3" borderId="1" xfId="6" applyNumberFormat="1" applyFont="1" applyFill="1" applyBorder="1"/>
    <xf numFmtId="4" fontId="46" fillId="2" borderId="1" xfId="6" applyNumberFormat="1" applyFont="1" applyFill="1" applyBorder="1" applyAlignment="1">
      <alignment horizontal="left" vertical="center" wrapText="1"/>
    </xf>
    <xf numFmtId="4" fontId="46" fillId="0" borderId="1" xfId="6" applyNumberFormat="1" applyFont="1" applyBorder="1"/>
    <xf numFmtId="4" fontId="45" fillId="0" borderId="0" xfId="6" applyNumberFormat="1" applyFont="1"/>
    <xf numFmtId="175" fontId="57" fillId="3" borderId="0" xfId="1" applyNumberFormat="1" applyFont="1" applyFill="1"/>
    <xf numFmtId="170" fontId="162" fillId="2" borderId="88" xfId="0" applyNumberFormat="1" applyFont="1" applyFill="1" applyBorder="1" applyAlignment="1">
      <alignment horizontal="center" vertical="center"/>
    </xf>
    <xf numFmtId="0" fontId="53" fillId="2" borderId="0" xfId="0" applyFont="1" applyFill="1" applyAlignment="1">
      <alignment horizontal="left"/>
    </xf>
    <xf numFmtId="0" fontId="0" fillId="0" borderId="56" xfId="0" applyBorder="1"/>
    <xf numFmtId="0" fontId="0" fillId="0" borderId="61" xfId="0" applyBorder="1"/>
    <xf numFmtId="175" fontId="9" fillId="0" borderId="25" xfId="7" applyNumberFormat="1" applyFont="1" applyFill="1" applyBorder="1"/>
    <xf numFmtId="0" fontId="0" fillId="0" borderId="1" xfId="0" applyBorder="1" applyAlignment="1">
      <alignment horizontal="centerContinuous"/>
    </xf>
    <xf numFmtId="173" fontId="0" fillId="0" borderId="1" xfId="0" applyNumberFormat="1" applyBorder="1"/>
    <xf numFmtId="0" fontId="0" fillId="0" borderId="8" xfId="0" applyBorder="1"/>
    <xf numFmtId="168" fontId="0" fillId="0" borderId="8" xfId="2" applyNumberFormat="1" applyFont="1" applyBorder="1"/>
    <xf numFmtId="0" fontId="0" fillId="0" borderId="7" xfId="0" applyBorder="1" applyAlignment="1">
      <alignment horizontal="center" vertical="center" wrapText="1"/>
    </xf>
    <xf numFmtId="10" fontId="0" fillId="0" borderId="8" xfId="2" applyNumberFormat="1" applyFont="1" applyBorder="1"/>
    <xf numFmtId="0" fontId="0" fillId="0" borderId="9" xfId="0" applyBorder="1" applyAlignment="1">
      <alignment wrapText="1"/>
    </xf>
    <xf numFmtId="173" fontId="0" fillId="0" borderId="25" xfId="0" applyNumberFormat="1" applyBorder="1"/>
    <xf numFmtId="175" fontId="0" fillId="0" borderId="0" xfId="1" applyNumberFormat="1" applyFont="1" applyFill="1" applyBorder="1"/>
    <xf numFmtId="175" fontId="62" fillId="0" borderId="0" xfId="7" applyNumberFormat="1" applyFont="1" applyFill="1" applyBorder="1"/>
    <xf numFmtId="0" fontId="0" fillId="0" borderId="61" xfId="0" applyFill="1" applyBorder="1"/>
    <xf numFmtId="175" fontId="0" fillId="0" borderId="61" xfId="1" applyNumberFormat="1" applyFont="1" applyFill="1" applyBorder="1"/>
    <xf numFmtId="0" fontId="8" fillId="0" borderId="10" xfId="0" applyFont="1" applyBorder="1" applyAlignment="1">
      <alignment horizontal="centerContinuous"/>
    </xf>
    <xf numFmtId="0" fontId="8" fillId="0" borderId="10" xfId="0" applyFont="1" applyBorder="1" applyAlignment="1">
      <alignment horizontal="centerContinuous" vertical="center"/>
    </xf>
    <xf numFmtId="0" fontId="122" fillId="0" borderId="0" xfId="6" applyNumberFormat="1" applyFont="1" applyFill="1" applyBorder="1" applyAlignment="1">
      <alignment wrapText="1"/>
    </xf>
    <xf numFmtId="183" fontId="122" fillId="0" borderId="0" xfId="6" applyNumberFormat="1" applyFont="1" applyFill="1" applyBorder="1" applyAlignment="1">
      <alignment horizontal="right" vertical="center" wrapText="1"/>
    </xf>
    <xf numFmtId="175" fontId="122" fillId="35" borderId="0" xfId="7" applyNumberFormat="1" applyFont="1" applyFill="1" applyBorder="1" applyAlignment="1">
      <alignment horizontal="center" vertical="center" wrapText="1"/>
    </xf>
    <xf numFmtId="175" fontId="122" fillId="35" borderId="0" xfId="7" applyNumberFormat="1" applyFont="1" applyFill="1" applyBorder="1" applyAlignment="1">
      <alignment wrapText="1"/>
    </xf>
    <xf numFmtId="183" fontId="165" fillId="0" borderId="0" xfId="6" applyNumberFormat="1" applyFont="1" applyFill="1" applyBorder="1" applyAlignment="1">
      <alignment horizontal="right" vertical="center" wrapText="1"/>
    </xf>
    <xf numFmtId="175" fontId="0" fillId="0" borderId="0" xfId="0" applyNumberFormat="1" applyBorder="1"/>
    <xf numFmtId="175" fontId="0" fillId="0" borderId="0" xfId="1" applyNumberFormat="1" applyFont="1" applyBorder="1"/>
    <xf numFmtId="0" fontId="8" fillId="0" borderId="11" xfId="0" applyFont="1" applyBorder="1" applyAlignment="1">
      <alignment horizontal="centerContinuous"/>
    </xf>
    <xf numFmtId="0" fontId="8" fillId="0" borderId="45" xfId="0" applyFont="1" applyBorder="1" applyAlignment="1">
      <alignment horizontal="centerContinuous"/>
    </xf>
    <xf numFmtId="175" fontId="122" fillId="35" borderId="56" xfId="7" applyNumberFormat="1" applyFont="1" applyFill="1" applyBorder="1" applyAlignment="1">
      <alignment wrapText="1"/>
    </xf>
    <xf numFmtId="175" fontId="122" fillId="35" borderId="61" xfId="7" applyNumberFormat="1" applyFont="1" applyFill="1" applyBorder="1" applyAlignment="1">
      <alignment wrapText="1"/>
    </xf>
    <xf numFmtId="187" fontId="5" fillId="0" borderId="56" xfId="6" applyNumberFormat="1" applyFont="1" applyBorder="1" applyAlignment="1">
      <alignment horizontal="center" vertical="center"/>
    </xf>
    <xf numFmtId="175" fontId="0" fillId="0" borderId="61" xfId="1" applyNumberFormat="1" applyFont="1" applyBorder="1"/>
    <xf numFmtId="0" fontId="8" fillId="0" borderId="11" xfId="0" applyFont="1" applyBorder="1" applyAlignment="1">
      <alignment horizontal="centerContinuous" vertical="center"/>
    </xf>
    <xf numFmtId="0" fontId="8" fillId="0" borderId="45" xfId="0" applyFont="1" applyBorder="1" applyAlignment="1">
      <alignment horizontal="centerContinuous" vertical="center"/>
    </xf>
    <xf numFmtId="175" fontId="166" fillId="35" borderId="56" xfId="1" applyNumberFormat="1" applyFont="1" applyFill="1" applyBorder="1" applyAlignment="1">
      <alignment horizontal="center" vertical="center"/>
    </xf>
    <xf numFmtId="175" fontId="122" fillId="35" borderId="61" xfId="7" applyNumberFormat="1" applyFont="1" applyFill="1" applyBorder="1" applyAlignment="1">
      <alignment horizontal="center" vertical="center" wrapText="1"/>
    </xf>
    <xf numFmtId="175" fontId="0" fillId="0" borderId="56" xfId="1" applyNumberFormat="1" applyFont="1" applyFill="1" applyBorder="1"/>
    <xf numFmtId="175" fontId="165" fillId="0" borderId="61" xfId="7" applyNumberFormat="1" applyFont="1" applyFill="1" applyBorder="1" applyAlignment="1">
      <alignment horizontal="right" vertical="center" wrapText="1"/>
    </xf>
    <xf numFmtId="175" fontId="0" fillId="0" borderId="56" xfId="1" applyNumberFormat="1" applyFont="1" applyFill="1" applyBorder="1" applyAlignment="1"/>
    <xf numFmtId="0" fontId="19" fillId="0" borderId="10" xfId="0" applyFont="1" applyBorder="1" applyAlignment="1">
      <alignment horizontal="centerContinuous"/>
    </xf>
    <xf numFmtId="175" fontId="122" fillId="0" borderId="56" xfId="7" applyNumberFormat="1" applyFont="1" applyFill="1" applyBorder="1" applyAlignment="1">
      <alignment wrapText="1"/>
    </xf>
    <xf numFmtId="175" fontId="122" fillId="0" borderId="61" xfId="7" applyNumberFormat="1" applyFont="1" applyFill="1" applyBorder="1" applyAlignment="1">
      <alignment horizontal="right" vertical="center" wrapText="1"/>
    </xf>
    <xf numFmtId="14" fontId="91" fillId="0" borderId="56" xfId="6" applyNumberFormat="1" applyFont="1" applyFill="1" applyBorder="1" applyAlignment="1"/>
    <xf numFmtId="175" fontId="62" fillId="0" borderId="61" xfId="7" applyNumberFormat="1" applyFont="1" applyFill="1" applyBorder="1"/>
    <xf numFmtId="164" fontId="49" fillId="0" borderId="54" xfId="7" applyFont="1" applyFill="1" applyBorder="1" applyAlignment="1"/>
    <xf numFmtId="164" fontId="49" fillId="0" borderId="15" xfId="7" applyFont="1" applyFill="1" applyBorder="1" applyAlignment="1"/>
    <xf numFmtId="0" fontId="43" fillId="0" borderId="26" xfId="6" applyFill="1" applyBorder="1"/>
    <xf numFmtId="0" fontId="1" fillId="0" borderId="47" xfId="6" applyNumberFormat="1" applyFont="1" applyFill="1" applyBorder="1"/>
    <xf numFmtId="175" fontId="1" fillId="0" borderId="2" xfId="1" applyNumberFormat="1" applyFont="1" applyFill="1" applyBorder="1"/>
    <xf numFmtId="173" fontId="1" fillId="0" borderId="2" xfId="1" applyNumberFormat="1" applyFont="1" applyFill="1" applyBorder="1"/>
    <xf numFmtId="49" fontId="1" fillId="0" borderId="47" xfId="6" applyNumberFormat="1" applyFont="1" applyFill="1" applyBorder="1"/>
    <xf numFmtId="0" fontId="1" fillId="0" borderId="55" xfId="6" applyNumberFormat="1" applyFont="1" applyFill="1" applyBorder="1"/>
    <xf numFmtId="175" fontId="1" fillId="0" borderId="57" xfId="1" applyNumberFormat="1" applyFont="1" applyFill="1" applyBorder="1"/>
    <xf numFmtId="173" fontId="1" fillId="0" borderId="57" xfId="1" applyNumberFormat="1" applyFont="1" applyFill="1" applyBorder="1"/>
    <xf numFmtId="0" fontId="167" fillId="2" borderId="88" xfId="0" applyFont="1" applyFill="1" applyBorder="1" applyAlignment="1">
      <alignment horizontal="left" vertical="center"/>
    </xf>
    <xf numFmtId="0" fontId="168" fillId="2" borderId="86" xfId="0" applyFont="1" applyFill="1" applyBorder="1" applyAlignment="1">
      <alignment horizontal="center" vertical="center" wrapText="1"/>
    </xf>
    <xf numFmtId="0" fontId="167" fillId="2" borderId="85" xfId="0" applyFont="1" applyFill="1" applyBorder="1" applyAlignment="1">
      <alignment horizontal="left" vertical="center"/>
    </xf>
    <xf numFmtId="0" fontId="167" fillId="2" borderId="59" xfId="0" applyFont="1" applyFill="1" applyBorder="1" applyAlignment="1">
      <alignment horizontal="left" vertical="center"/>
    </xf>
    <xf numFmtId="1" fontId="169" fillId="2" borderId="82" xfId="0" applyNumberFormat="1" applyFont="1" applyFill="1" applyBorder="1" applyAlignment="1">
      <alignment horizontal="right" vertical="center" wrapText="1"/>
    </xf>
    <xf numFmtId="49" fontId="169" fillId="2" borderId="62" xfId="0" applyNumberFormat="1" applyFont="1" applyFill="1" applyBorder="1" applyAlignment="1">
      <alignment horizontal="left" vertical="center" wrapText="1"/>
    </xf>
    <xf numFmtId="49" fontId="48" fillId="21" borderId="1" xfId="6" applyNumberFormat="1" applyFont="1" applyFill="1" applyBorder="1" applyAlignment="1">
      <alignment horizontal="left" vertical="center" wrapText="1"/>
    </xf>
    <xf numFmtId="183" fontId="152" fillId="21" borderId="23" xfId="0" applyNumberFormat="1" applyFont="1" applyFill="1" applyBorder="1" applyAlignment="1">
      <alignment horizontal="right" vertical="center" wrapText="1"/>
    </xf>
    <xf numFmtId="178" fontId="21" fillId="3" borderId="1" xfId="6" applyNumberFormat="1" applyFont="1" applyFill="1" applyBorder="1"/>
    <xf numFmtId="179" fontId="101" fillId="5" borderId="0" xfId="0" applyNumberFormat="1" applyFont="1" applyFill="1" applyBorder="1" applyAlignment="1">
      <alignment horizontal="right" vertical="center"/>
    </xf>
    <xf numFmtId="14" fontId="3" fillId="4" borderId="60" xfId="0" applyNumberFormat="1" applyFont="1" applyFill="1" applyBorder="1" applyAlignment="1">
      <alignment horizontal="right" wrapText="1"/>
    </xf>
    <xf numFmtId="10" fontId="0" fillId="0" borderId="1" xfId="2" applyNumberFormat="1" applyFont="1" applyBorder="1"/>
    <xf numFmtId="14" fontId="4" fillId="6" borderId="103" xfId="0" applyNumberFormat="1" applyFont="1" applyFill="1" applyBorder="1" applyAlignment="1">
      <alignment horizontal="center" vertical="center" wrapText="1"/>
    </xf>
    <xf numFmtId="167" fontId="17" fillId="5" borderId="1" xfId="0" applyNumberFormat="1" applyFont="1" applyFill="1" applyBorder="1" applyAlignment="1">
      <alignment horizontal="right" vertical="center" wrapText="1"/>
    </xf>
    <xf numFmtId="167" fontId="17" fillId="5" borderId="1" xfId="0" applyNumberFormat="1" applyFont="1" applyFill="1" applyBorder="1" applyAlignment="1">
      <alignment horizontal="right" vertical="center"/>
    </xf>
    <xf numFmtId="167" fontId="17" fillId="2" borderId="47" xfId="0" applyNumberFormat="1" applyFont="1" applyFill="1" applyBorder="1" applyAlignment="1">
      <alignment horizontal="right" vertical="center"/>
    </xf>
    <xf numFmtId="14" fontId="87" fillId="4" borderId="1" xfId="0" applyNumberFormat="1" applyFont="1" applyFill="1" applyBorder="1" applyAlignment="1">
      <alignment horizontal="right"/>
    </xf>
    <xf numFmtId="43" fontId="87" fillId="0" borderId="0" xfId="0" applyNumberFormat="1" applyFont="1"/>
    <xf numFmtId="168" fontId="87" fillId="0" borderId="0" xfId="2" applyNumberFormat="1" applyFont="1"/>
    <xf numFmtId="49" fontId="170" fillId="2" borderId="2" xfId="0" applyNumberFormat="1" applyFont="1" applyFill="1" applyBorder="1" applyAlignment="1">
      <alignment horizontal="left" vertical="center" wrapText="1"/>
    </xf>
    <xf numFmtId="179" fontId="171" fillId="42" borderId="27" xfId="0" applyNumberFormat="1" applyFont="1" applyFill="1" applyBorder="1" applyAlignment="1">
      <alignment horizontal="right" vertical="center"/>
    </xf>
    <xf numFmtId="179" fontId="172" fillId="12" borderId="2" xfId="0" applyNumberFormat="1" applyFont="1" applyFill="1" applyBorder="1" applyAlignment="1">
      <alignment horizontal="right" vertical="center" wrapText="1"/>
    </xf>
    <xf numFmtId="179" fontId="172" fillId="11" borderId="7" xfId="0" applyNumberFormat="1" applyFont="1" applyFill="1" applyBorder="1" applyAlignment="1">
      <alignment horizontal="right" vertical="center" wrapText="1"/>
    </xf>
    <xf numFmtId="179" fontId="172" fillId="11" borderId="1" xfId="0" applyNumberFormat="1" applyFont="1" applyFill="1" applyBorder="1" applyAlignment="1">
      <alignment horizontal="right" vertical="center" wrapText="1"/>
    </xf>
    <xf numFmtId="179" fontId="172" fillId="5" borderId="1" xfId="0" applyNumberFormat="1" applyFont="1" applyFill="1" applyBorder="1" applyAlignment="1">
      <alignment horizontal="right" vertical="center" wrapText="1"/>
    </xf>
    <xf numFmtId="168" fontId="172" fillId="37" borderId="47" xfId="2" applyNumberFormat="1" applyFont="1" applyFill="1" applyBorder="1" applyAlignment="1">
      <alignment horizontal="right" vertical="center" wrapText="1"/>
    </xf>
    <xf numFmtId="179" fontId="172" fillId="37" borderId="8" xfId="0" applyNumberFormat="1" applyFont="1" applyFill="1" applyBorder="1" applyAlignment="1">
      <alignment horizontal="right" vertical="center" wrapText="1"/>
    </xf>
    <xf numFmtId="0" fontId="170" fillId="0" borderId="0" xfId="0" applyFont="1" applyAlignment="1">
      <alignment wrapText="1"/>
    </xf>
    <xf numFmtId="184" fontId="8" fillId="45" borderId="7" xfId="1" applyNumberFormat="1" applyFont="1" applyFill="1" applyBorder="1"/>
    <xf numFmtId="184" fontId="8" fillId="3" borderId="7" xfId="1" applyNumberFormat="1" applyFont="1" applyFill="1" applyBorder="1"/>
    <xf numFmtId="184" fontId="28" fillId="3" borderId="1" xfId="1" applyNumberFormat="1" applyFont="1" applyFill="1" applyBorder="1"/>
    <xf numFmtId="184" fontId="0" fillId="3" borderId="1" xfId="1" applyNumberFormat="1" applyFont="1" applyFill="1" applyBorder="1"/>
    <xf numFmtId="175" fontId="0" fillId="0" borderId="29" xfId="1" applyNumberFormat="1" applyFont="1" applyFill="1" applyBorder="1"/>
    <xf numFmtId="175" fontId="8" fillId="3" borderId="3" xfId="7" applyNumberFormat="1" applyFont="1" applyFill="1" applyBorder="1"/>
    <xf numFmtId="175" fontId="0" fillId="3" borderId="52" xfId="7" applyNumberFormat="1" applyFont="1" applyFill="1" applyBorder="1"/>
    <xf numFmtId="175" fontId="0" fillId="3" borderId="4" xfId="7" applyNumberFormat="1" applyFont="1" applyFill="1" applyBorder="1"/>
    <xf numFmtId="184" fontId="0" fillId="3" borderId="8" xfId="1" applyNumberFormat="1" applyFont="1" applyFill="1" applyBorder="1"/>
    <xf numFmtId="184" fontId="28" fillId="3" borderId="8" xfId="1" applyNumberFormat="1" applyFont="1" applyFill="1" applyBorder="1"/>
    <xf numFmtId="184" fontId="8" fillId="45" borderId="69" xfId="1" applyNumberFormat="1" applyFont="1" applyFill="1" applyBorder="1"/>
    <xf numFmtId="184" fontId="0" fillId="3" borderId="29" xfId="1" applyNumberFormat="1" applyFont="1" applyFill="1" applyBorder="1"/>
    <xf numFmtId="184" fontId="28" fillId="45" borderId="29" xfId="1" applyNumberFormat="1" applyFont="1" applyFill="1" applyBorder="1"/>
    <xf numFmtId="184" fontId="28" fillId="45" borderId="50" xfId="1" applyNumberFormat="1" applyFont="1" applyFill="1" applyBorder="1"/>
    <xf numFmtId="175" fontId="9" fillId="0" borderId="3" xfId="7" applyNumberFormat="1" applyFont="1" applyFill="1" applyBorder="1"/>
    <xf numFmtId="164" fontId="28" fillId="0" borderId="0" xfId="0" applyNumberFormat="1" applyFont="1"/>
    <xf numFmtId="174" fontId="0" fillId="0" borderId="0" xfId="1" applyNumberFormat="1" applyFont="1"/>
    <xf numFmtId="184" fontId="119" fillId="32" borderId="25" xfId="1" applyNumberFormat="1" applyFont="1" applyFill="1" applyBorder="1"/>
    <xf numFmtId="175" fontId="0" fillId="3" borderId="8" xfId="7" applyNumberFormat="1" applyFont="1" applyFill="1" applyBorder="1"/>
    <xf numFmtId="183" fontId="141" fillId="2" borderId="24" xfId="6" applyNumberFormat="1" applyFont="1" applyFill="1" applyBorder="1" applyAlignment="1">
      <alignment horizontal="center" vertical="center" wrapText="1"/>
    </xf>
    <xf numFmtId="175" fontId="0" fillId="3" borderId="25" xfId="7" applyNumberFormat="1" applyFont="1" applyFill="1" applyBorder="1"/>
    <xf numFmtId="175" fontId="0" fillId="0" borderId="0" xfId="1" applyNumberFormat="1" applyFont="1"/>
    <xf numFmtId="186" fontId="0" fillId="0" borderId="0" xfId="1" applyNumberFormat="1" applyFont="1"/>
    <xf numFmtId="186" fontId="0" fillId="0" borderId="0" xfId="0" applyNumberFormat="1"/>
    <xf numFmtId="14" fontId="0" fillId="0" borderId="0" xfId="0" applyNumberFormat="1"/>
    <xf numFmtId="187" fontId="0" fillId="0" borderId="0" xfId="0" applyNumberFormat="1"/>
    <xf numFmtId="173" fontId="0" fillId="0" borderId="0" xfId="1" applyNumberFormat="1" applyFont="1"/>
    <xf numFmtId="2" fontId="0" fillId="0" borderId="0" xfId="1" applyNumberFormat="1" applyFont="1"/>
    <xf numFmtId="2" fontId="3" fillId="0" borderId="0" xfId="1" applyNumberFormat="1" applyFont="1" applyAlignment="1">
      <alignment vertical="center"/>
    </xf>
    <xf numFmtId="2" fontId="3" fillId="0" borderId="0" xfId="0" applyNumberFormat="1" applyFont="1" applyAlignment="1">
      <alignment vertical="center"/>
    </xf>
    <xf numFmtId="175" fontId="0" fillId="3" borderId="68" xfId="7" applyNumberFormat="1" applyFont="1" applyFill="1" applyBorder="1"/>
    <xf numFmtId="184" fontId="0" fillId="3" borderId="2" xfId="1" applyNumberFormat="1" applyFont="1" applyFill="1" applyBorder="1"/>
    <xf numFmtId="184" fontId="28" fillId="3" borderId="2" xfId="1" applyNumberFormat="1" applyFont="1" applyFill="1" applyBorder="1"/>
    <xf numFmtId="184" fontId="28" fillId="45" borderId="57" xfId="1" applyNumberFormat="1" applyFont="1" applyFill="1" applyBorder="1"/>
    <xf numFmtId="175" fontId="0" fillId="0" borderId="68" xfId="7" applyNumberFormat="1" applyFont="1" applyFill="1" applyBorder="1"/>
    <xf numFmtId="14" fontId="91" fillId="0" borderId="56" xfId="6" applyNumberFormat="1" applyFont="1" applyFill="1" applyBorder="1" applyAlignment="1" applyProtection="1"/>
    <xf numFmtId="175" fontId="62" fillId="0" borderId="0" xfId="7" applyNumberFormat="1" applyFont="1" applyFill="1" applyBorder="1" applyProtection="1"/>
    <xf numFmtId="175" fontId="62" fillId="0" borderId="61" xfId="7" applyNumberFormat="1" applyFont="1" applyFill="1" applyBorder="1" applyProtection="1"/>
    <xf numFmtId="175" fontId="0" fillId="0" borderId="56" xfId="1" applyNumberFormat="1" applyFont="1" applyFill="1" applyBorder="1" applyAlignment="1" applyProtection="1"/>
    <xf numFmtId="175" fontId="0" fillId="0" borderId="0" xfId="1" applyNumberFormat="1" applyFont="1" applyFill="1" applyBorder="1" applyProtection="1"/>
    <xf numFmtId="175" fontId="0" fillId="0" borderId="61" xfId="1" applyNumberFormat="1" applyFont="1" applyFill="1" applyBorder="1" applyProtection="1"/>
    <xf numFmtId="187" fontId="5" fillId="0" borderId="56" xfId="6" applyNumberFormat="1" applyFont="1" applyBorder="1" applyAlignment="1" applyProtection="1">
      <alignment horizontal="center" vertical="center"/>
    </xf>
    <xf numFmtId="175" fontId="0" fillId="0" borderId="0" xfId="0" applyNumberFormat="1" applyBorder="1" applyProtection="1"/>
    <xf numFmtId="175" fontId="0" fillId="0" borderId="0" xfId="1" applyNumberFormat="1" applyFont="1" applyBorder="1" applyProtection="1"/>
    <xf numFmtId="175" fontId="0" fillId="0" borderId="61" xfId="1" applyNumberFormat="1" applyFont="1" applyBorder="1" applyProtection="1"/>
    <xf numFmtId="164" fontId="0" fillId="0" borderId="0" xfId="1" applyFont="1" applyProtection="1"/>
    <xf numFmtId="0" fontId="0" fillId="0" borderId="0" xfId="0" applyProtection="1"/>
    <xf numFmtId="14" fontId="91" fillId="0" borderId="56" xfId="6" applyNumberFormat="1" applyFont="1" applyFill="1" applyBorder="1" applyAlignment="1" applyProtection="1">
      <alignment horizontal="left"/>
    </xf>
    <xf numFmtId="14" fontId="3" fillId="0" borderId="56" xfId="6" applyNumberFormat="1" applyFont="1" applyFill="1" applyBorder="1" applyAlignment="1" applyProtection="1">
      <alignment horizontal="left"/>
    </xf>
    <xf numFmtId="168" fontId="43" fillId="0" borderId="0" xfId="2" applyNumberFormat="1" applyFont="1"/>
    <xf numFmtId="179" fontId="102" fillId="10" borderId="1" xfId="0" applyNumberFormat="1" applyFont="1" applyFill="1" applyBorder="1" applyAlignment="1">
      <alignment horizontal="right" vertical="center"/>
    </xf>
    <xf numFmtId="14" fontId="4" fillId="7" borderId="24" xfId="0" applyNumberFormat="1" applyFont="1" applyFill="1" applyBorder="1" applyAlignment="1">
      <alignment horizontal="center" vertical="center" wrapText="1"/>
    </xf>
    <xf numFmtId="179" fontId="101" fillId="10" borderId="0" xfId="0" applyNumberFormat="1" applyFont="1" applyFill="1" applyBorder="1" applyAlignment="1">
      <alignment horizontal="right" vertical="center"/>
    </xf>
    <xf numFmtId="2" fontId="31" fillId="3" borderId="0" xfId="5" applyNumberFormat="1" applyFill="1"/>
    <xf numFmtId="2" fontId="87" fillId="0" borderId="0" xfId="0" applyNumberFormat="1" applyFont="1"/>
    <xf numFmtId="179" fontId="159" fillId="0" borderId="2" xfId="0" applyNumberFormat="1" applyFont="1" applyFill="1" applyBorder="1" applyAlignment="1">
      <alignment horizontal="right" vertical="center" wrapText="1"/>
    </xf>
    <xf numFmtId="179" fontId="103" fillId="0" borderId="2" xfId="0" applyNumberFormat="1" applyFont="1" applyFill="1" applyBorder="1" applyAlignment="1">
      <alignment horizontal="right" vertical="center"/>
    </xf>
    <xf numFmtId="179" fontId="172" fillId="0" borderId="2" xfId="0" applyNumberFormat="1" applyFont="1" applyFill="1" applyBorder="1" applyAlignment="1">
      <alignment horizontal="right" vertical="center"/>
    </xf>
    <xf numFmtId="179" fontId="103" fillId="0" borderId="0" xfId="0" applyNumberFormat="1" applyFont="1" applyFill="1" applyBorder="1" applyAlignment="1">
      <alignment horizontal="right" vertical="center"/>
    </xf>
    <xf numFmtId="179" fontId="4" fillId="0" borderId="15" xfId="0" applyNumberFormat="1" applyFont="1" applyFill="1" applyBorder="1" applyAlignment="1">
      <alignment horizontal="right" vertical="center"/>
    </xf>
    <xf numFmtId="167" fontId="159" fillId="46" borderId="47" xfId="0" applyNumberFormat="1" applyFont="1" applyFill="1" applyBorder="1" applyAlignment="1">
      <alignment horizontal="right" vertical="center" wrapText="1"/>
    </xf>
    <xf numFmtId="168" fontId="159" fillId="46" borderId="47" xfId="2" applyNumberFormat="1" applyFont="1" applyFill="1" applyBorder="1" applyAlignment="1">
      <alignment horizontal="right" vertical="center" wrapText="1"/>
    </xf>
    <xf numFmtId="167" fontId="103" fillId="46" borderId="47" xfId="0" applyNumberFormat="1" applyFont="1" applyFill="1" applyBorder="1" applyAlignment="1">
      <alignment horizontal="right" vertical="center" wrapText="1"/>
    </xf>
    <xf numFmtId="168" fontId="103" fillId="46" borderId="47" xfId="2" applyNumberFormat="1" applyFont="1" applyFill="1" applyBorder="1" applyAlignment="1">
      <alignment horizontal="right" vertical="center" wrapText="1"/>
    </xf>
    <xf numFmtId="0" fontId="0" fillId="15" borderId="1" xfId="0" applyFill="1" applyBorder="1" applyAlignment="1">
      <alignment horizontal="center" vertical="center" wrapText="1"/>
    </xf>
    <xf numFmtId="0" fontId="0" fillId="15" borderId="2" xfId="0" applyFill="1" applyBorder="1" applyAlignment="1">
      <alignment horizontal="center" vertical="center" wrapText="1"/>
    </xf>
    <xf numFmtId="10" fontId="3" fillId="15" borderId="0" xfId="2" applyNumberFormat="1" applyFont="1" applyFill="1" applyAlignment="1">
      <alignment wrapText="1"/>
    </xf>
    <xf numFmtId="173" fontId="3" fillId="15" borderId="0" xfId="0" applyNumberFormat="1" applyFont="1" applyFill="1" applyAlignment="1">
      <alignment wrapText="1"/>
    </xf>
    <xf numFmtId="0" fontId="3" fillId="15" borderId="0" xfId="0" applyFont="1" applyFill="1" applyAlignment="1">
      <alignment wrapText="1"/>
    </xf>
    <xf numFmtId="196" fontId="3" fillId="0" borderId="0" xfId="0" applyNumberFormat="1" applyFont="1" applyAlignment="1">
      <alignment wrapText="1"/>
    </xf>
    <xf numFmtId="49" fontId="69" fillId="2" borderId="0" xfId="0" applyNumberFormat="1" applyFont="1" applyFill="1" applyAlignment="1">
      <alignment horizontal="right"/>
    </xf>
    <xf numFmtId="0" fontId="55" fillId="2" borderId="120" xfId="0" applyFont="1" applyFill="1" applyBorder="1" applyAlignment="1">
      <alignment horizontal="left" vertical="center"/>
    </xf>
    <xf numFmtId="0" fontId="55" fillId="2" borderId="87" xfId="0" applyFont="1" applyFill="1" applyBorder="1" applyAlignment="1">
      <alignment horizontal="left" vertical="center"/>
    </xf>
    <xf numFmtId="0" fontId="44" fillId="2" borderId="86" xfId="0" applyFont="1" applyFill="1" applyBorder="1" applyAlignment="1">
      <alignment horizontal="right" vertical="center"/>
    </xf>
    <xf numFmtId="49" fontId="55" fillId="2" borderId="0" xfId="0" applyNumberFormat="1" applyFont="1" applyFill="1" applyAlignment="1">
      <alignment horizontal="center" vertical="center"/>
    </xf>
    <xf numFmtId="0" fontId="55" fillId="2" borderId="84" xfId="0" applyFont="1" applyFill="1" applyBorder="1" applyAlignment="1">
      <alignment horizontal="center" vertical="center"/>
    </xf>
    <xf numFmtId="49" fontId="55" fillId="2" borderId="0" xfId="0" applyNumberFormat="1" applyFont="1" applyFill="1" applyAlignment="1">
      <alignment horizontal="center"/>
    </xf>
    <xf numFmtId="49" fontId="55" fillId="2" borderId="83" xfId="0" applyNumberFormat="1" applyFont="1" applyFill="1" applyBorder="1" applyAlignment="1">
      <alignment horizontal="center" vertical="center" wrapText="1"/>
    </xf>
    <xf numFmtId="49" fontId="56" fillId="2" borderId="89" xfId="0" applyNumberFormat="1" applyFont="1" applyFill="1" applyBorder="1" applyAlignment="1">
      <alignment horizontal="right" vertical="center"/>
    </xf>
    <xf numFmtId="0" fontId="55" fillId="2" borderId="116" xfId="0" applyFont="1" applyFill="1" applyBorder="1" applyAlignment="1">
      <alignment horizontal="center" vertical="center"/>
    </xf>
    <xf numFmtId="0" fontId="56" fillId="2" borderId="89" xfId="0" applyFont="1" applyFill="1" applyBorder="1" applyAlignment="1">
      <alignment horizontal="right" vertical="center"/>
    </xf>
    <xf numFmtId="49" fontId="55" fillId="2" borderId="36" xfId="0" applyNumberFormat="1" applyFont="1" applyFill="1" applyBorder="1" applyAlignment="1">
      <alignment horizontal="center" vertical="top" wrapText="1"/>
    </xf>
    <xf numFmtId="49" fontId="55" fillId="2" borderId="107" xfId="0" applyNumberFormat="1" applyFont="1" applyFill="1" applyBorder="1" applyAlignment="1">
      <alignment horizontal="left" vertical="center" wrapText="1"/>
    </xf>
    <xf numFmtId="4" fontId="5" fillId="2" borderId="107" xfId="0" applyNumberFormat="1" applyFont="1" applyFill="1" applyBorder="1" applyAlignment="1">
      <alignment horizontal="right" vertical="center" wrapText="1"/>
    </xf>
    <xf numFmtId="49" fontId="5" fillId="2" borderId="107" xfId="0" applyNumberFormat="1" applyFont="1" applyFill="1" applyBorder="1" applyAlignment="1">
      <alignment horizontal="left" vertical="center" wrapText="1"/>
    </xf>
    <xf numFmtId="14" fontId="28" fillId="26" borderId="2" xfId="0" applyNumberFormat="1" applyFont="1" applyFill="1" applyBorder="1" applyAlignment="1">
      <alignment horizontal="center" vertical="center" wrapText="1"/>
    </xf>
    <xf numFmtId="175" fontId="0" fillId="26" borderId="2" xfId="1" applyNumberFormat="1" applyFont="1" applyFill="1" applyBorder="1" applyAlignment="1">
      <alignment vertical="center"/>
    </xf>
    <xf numFmtId="9" fontId="0" fillId="26" borderId="2" xfId="2" applyFont="1" applyFill="1" applyBorder="1" applyAlignment="1">
      <alignment vertical="center"/>
    </xf>
    <xf numFmtId="9" fontId="0" fillId="26" borderId="43" xfId="2" applyFont="1" applyFill="1" applyBorder="1" applyAlignment="1">
      <alignment vertical="center"/>
    </xf>
    <xf numFmtId="0" fontId="3" fillId="0" borderId="0" xfId="0" applyFont="1" applyAlignment="1">
      <alignment horizontal="right" wrapText="1"/>
    </xf>
    <xf numFmtId="164" fontId="3" fillId="14" borderId="64" xfId="1" applyFont="1" applyFill="1" applyBorder="1" applyAlignment="1">
      <alignment horizontal="center" vertical="center"/>
    </xf>
    <xf numFmtId="181" fontId="3" fillId="4" borderId="64" xfId="2" applyNumberFormat="1" applyFont="1" applyFill="1" applyBorder="1" applyAlignment="1">
      <alignment horizontal="center" vertical="center" wrapText="1"/>
    </xf>
    <xf numFmtId="2" fontId="3" fillId="4" borderId="64" xfId="2" applyNumberFormat="1" applyFont="1" applyFill="1" applyBorder="1" applyAlignment="1">
      <alignment horizontal="center" vertical="center" wrapText="1"/>
    </xf>
    <xf numFmtId="164" fontId="3" fillId="4" borderId="64" xfId="1" applyNumberFormat="1" applyFont="1" applyFill="1" applyBorder="1" applyAlignment="1">
      <alignment horizontal="center" vertical="center"/>
    </xf>
    <xf numFmtId="177" fontId="3" fillId="4" borderId="65" xfId="0" applyNumberFormat="1" applyFont="1" applyFill="1" applyBorder="1" applyAlignment="1">
      <alignment horizontal="center" vertical="center" wrapText="1"/>
    </xf>
    <xf numFmtId="14" fontId="3" fillId="14" borderId="60" xfId="0" applyNumberFormat="1" applyFont="1" applyFill="1" applyBorder="1" applyAlignment="1">
      <alignment horizontal="center" vertical="center" wrapText="1"/>
    </xf>
    <xf numFmtId="188" fontId="3" fillId="14" borderId="64" xfId="0" applyNumberFormat="1" applyFont="1" applyFill="1" applyBorder="1" applyAlignment="1">
      <alignment horizontal="center" vertical="center" wrapText="1"/>
    </xf>
    <xf numFmtId="181" fontId="3" fillId="14" borderId="64" xfId="0" applyNumberFormat="1" applyFont="1" applyFill="1" applyBorder="1" applyAlignment="1">
      <alignment horizontal="center" vertical="center" wrapText="1"/>
    </xf>
    <xf numFmtId="197" fontId="0" fillId="14" borderId="0" xfId="0" applyNumberFormat="1" applyFill="1"/>
    <xf numFmtId="14" fontId="3" fillId="14" borderId="1" xfId="0" applyNumberFormat="1" applyFont="1" applyFill="1" applyBorder="1" applyAlignment="1">
      <alignment horizontal="left" vertical="top" wrapText="1"/>
    </xf>
    <xf numFmtId="183" fontId="43" fillId="3" borderId="0" xfId="6" applyNumberFormat="1" applyFill="1"/>
    <xf numFmtId="178" fontId="43" fillId="3" borderId="0" xfId="6" applyNumberFormat="1" applyFill="1"/>
    <xf numFmtId="183" fontId="43" fillId="0" borderId="0" xfId="6" applyNumberFormat="1"/>
    <xf numFmtId="49" fontId="6" fillId="5" borderId="124" xfId="0" applyNumberFormat="1" applyFont="1" applyFill="1" applyBorder="1" applyAlignment="1">
      <alignment horizontal="center" vertical="center"/>
    </xf>
    <xf numFmtId="49" fontId="6" fillId="5" borderId="124" xfId="0" applyNumberFormat="1" applyFont="1" applyFill="1" applyBorder="1" applyAlignment="1">
      <alignment horizontal="center" vertical="center" wrapText="1"/>
    </xf>
    <xf numFmtId="16" fontId="59" fillId="0" borderId="0" xfId="0" applyNumberFormat="1" applyFont="1"/>
    <xf numFmtId="0" fontId="59" fillId="0" borderId="0" xfId="0" applyFont="1"/>
    <xf numFmtId="164" fontId="59" fillId="0" borderId="0" xfId="1" applyFont="1"/>
    <xf numFmtId="43" fontId="59" fillId="0" borderId="0" xfId="0" applyNumberFormat="1" applyFont="1"/>
    <xf numFmtId="0" fontId="176" fillId="47" borderId="0" xfId="0" applyFont="1" applyFill="1" applyAlignment="1">
      <alignment horizontal="left"/>
    </xf>
    <xf numFmtId="49" fontId="179" fillId="5" borderId="0" xfId="0" applyNumberFormat="1" applyFont="1" applyFill="1" applyAlignment="1">
      <alignment horizontal="right"/>
    </xf>
    <xf numFmtId="0" fontId="180" fillId="5" borderId="125" xfId="0" applyFont="1" applyFill="1" applyBorder="1" applyAlignment="1">
      <alignment horizontal="left" vertical="center"/>
    </xf>
    <xf numFmtId="0" fontId="181" fillId="5" borderId="126" xfId="0" applyFont="1" applyFill="1" applyBorder="1" applyAlignment="1">
      <alignment horizontal="left" vertical="center"/>
    </xf>
    <xf numFmtId="0" fontId="181" fillId="5" borderId="127" xfId="0" applyFont="1" applyFill="1" applyBorder="1" applyAlignment="1">
      <alignment horizontal="left" vertical="center"/>
    </xf>
    <xf numFmtId="0" fontId="182" fillId="5" borderId="124" xfId="0" applyFont="1" applyFill="1" applyBorder="1" applyAlignment="1">
      <alignment horizontal="center" vertical="center" wrapText="1"/>
    </xf>
    <xf numFmtId="0" fontId="149" fillId="5" borderId="124" xfId="0" applyFont="1" applyFill="1" applyBorder="1" applyAlignment="1">
      <alignment horizontal="right" vertical="center"/>
    </xf>
    <xf numFmtId="0" fontId="180" fillId="5" borderId="128" xfId="0" applyFont="1" applyFill="1" applyBorder="1" applyAlignment="1">
      <alignment horizontal="left" vertical="center"/>
    </xf>
    <xf numFmtId="49" fontId="181" fillId="5" borderId="0" xfId="0" applyNumberFormat="1" applyFont="1" applyFill="1" applyAlignment="1">
      <alignment horizontal="center" vertical="center"/>
    </xf>
    <xf numFmtId="0" fontId="181" fillId="5" borderId="129" xfId="0" applyFont="1" applyFill="1" applyBorder="1" applyAlignment="1">
      <alignment horizontal="center" vertical="center"/>
    </xf>
    <xf numFmtId="49" fontId="181" fillId="5" borderId="0" xfId="0" applyNumberFormat="1" applyFont="1" applyFill="1" applyAlignment="1">
      <alignment horizontal="center"/>
    </xf>
    <xf numFmtId="49" fontId="181" fillId="5" borderId="130" xfId="0" applyNumberFormat="1" applyFont="1" applyFill="1" applyBorder="1" applyAlignment="1">
      <alignment horizontal="center" vertical="center" wrapText="1"/>
    </xf>
    <xf numFmtId="0" fontId="180" fillId="5" borderId="39" xfId="0" applyFont="1" applyFill="1" applyBorder="1" applyAlignment="1">
      <alignment horizontal="left" vertical="center"/>
    </xf>
    <xf numFmtId="49" fontId="177" fillId="5" borderId="121" xfId="0" applyNumberFormat="1" applyFont="1" applyFill="1" applyBorder="1" applyAlignment="1">
      <alignment horizontal="right" vertical="center"/>
    </xf>
    <xf numFmtId="0" fontId="181" fillId="5" borderId="40" xfId="0" applyFont="1" applyFill="1" applyBorder="1" applyAlignment="1">
      <alignment horizontal="center" vertical="center"/>
    </xf>
    <xf numFmtId="0" fontId="177" fillId="5" borderId="121" xfId="0" applyFont="1" applyFill="1" applyBorder="1" applyAlignment="1">
      <alignment horizontal="right" vertical="center"/>
    </xf>
    <xf numFmtId="49" fontId="181" fillId="5" borderId="38" xfId="0" applyNumberFormat="1" applyFont="1" applyFill="1" applyBorder="1" applyAlignment="1">
      <alignment horizontal="center" vertical="top" wrapText="1"/>
    </xf>
    <xf numFmtId="1" fontId="183" fillId="5" borderId="41" xfId="0" applyNumberFormat="1" applyFont="1" applyFill="1" applyBorder="1" applyAlignment="1">
      <alignment horizontal="right" vertical="center" wrapText="1"/>
    </xf>
    <xf numFmtId="49" fontId="181" fillId="5" borderId="28" xfId="0" applyNumberFormat="1" applyFont="1" applyFill="1" applyBorder="1" applyAlignment="1">
      <alignment horizontal="left" vertical="center" wrapText="1"/>
    </xf>
    <xf numFmtId="49" fontId="183" fillId="5" borderId="42" xfId="0" applyNumberFormat="1" applyFont="1" applyFill="1" applyBorder="1" applyAlignment="1">
      <alignment horizontal="left" vertical="center" wrapText="1"/>
    </xf>
    <xf numFmtId="4" fontId="6" fillId="5" borderId="28" xfId="0" applyNumberFormat="1" applyFont="1" applyFill="1" applyBorder="1" applyAlignment="1">
      <alignment horizontal="right" vertical="center" wrapText="1"/>
    </xf>
    <xf numFmtId="4" fontId="6" fillId="5" borderId="27" xfId="0" applyNumberFormat="1" applyFont="1" applyFill="1" applyBorder="1" applyAlignment="1">
      <alignment horizontal="right" vertical="center"/>
    </xf>
    <xf numFmtId="49" fontId="6" fillId="5" borderId="28" xfId="0" applyNumberFormat="1" applyFont="1" applyFill="1" applyBorder="1" applyAlignment="1">
      <alignment horizontal="left" vertical="center" wrapText="1"/>
    </xf>
    <xf numFmtId="0" fontId="148" fillId="0" borderId="0" xfId="0" applyFont="1"/>
    <xf numFmtId="0" fontId="148" fillId="0" borderId="0" xfId="0" applyFont="1" applyFill="1" applyBorder="1"/>
    <xf numFmtId="164" fontId="5" fillId="2" borderId="107" xfId="1" applyFont="1" applyFill="1" applyBorder="1" applyAlignment="1">
      <alignment horizontal="right" vertical="center" wrapText="1"/>
    </xf>
    <xf numFmtId="49" fontId="48" fillId="2" borderId="0" xfId="0" applyNumberFormat="1" applyFont="1" applyFill="1" applyAlignment="1">
      <alignment horizontal="right" vertical="top"/>
    </xf>
    <xf numFmtId="14" fontId="4" fillId="34" borderId="118" xfId="0" applyNumberFormat="1" applyFont="1" applyFill="1" applyBorder="1" applyAlignment="1">
      <alignment horizontal="center" wrapText="1"/>
    </xf>
    <xf numFmtId="10" fontId="22" fillId="6" borderId="47" xfId="2" applyNumberFormat="1" applyFont="1" applyFill="1" applyBorder="1"/>
    <xf numFmtId="175" fontId="22" fillId="6" borderId="8" xfId="1" applyNumberFormat="1" applyFont="1" applyFill="1" applyBorder="1"/>
    <xf numFmtId="181" fontId="3" fillId="4" borderId="64" xfId="2" applyNumberFormat="1" applyFont="1" applyFill="1" applyBorder="1" applyAlignment="1">
      <alignment horizontal="right" wrapText="1"/>
    </xf>
    <xf numFmtId="2" fontId="3" fillId="4" borderId="64" xfId="2" applyNumberFormat="1" applyFont="1" applyFill="1" applyBorder="1" applyAlignment="1">
      <alignment horizontal="right" wrapText="1"/>
    </xf>
    <xf numFmtId="164" fontId="3" fillId="4" borderId="64" xfId="1" applyNumberFormat="1" applyFont="1" applyFill="1" applyBorder="1" applyAlignment="1">
      <alignment horizontal="right"/>
    </xf>
    <xf numFmtId="177" fontId="3" fillId="4" borderId="65" xfId="0" applyNumberFormat="1" applyFont="1" applyFill="1" applyBorder="1" applyAlignment="1">
      <alignment horizontal="right" wrapText="1"/>
    </xf>
    <xf numFmtId="188" fontId="3" fillId="14" borderId="64" xfId="0" applyNumberFormat="1" applyFont="1" applyFill="1" applyBorder="1" applyAlignment="1">
      <alignment horizontal="right" wrapText="1"/>
    </xf>
    <xf numFmtId="181" fontId="3" fillId="14" borderId="64" xfId="0" applyNumberFormat="1" applyFont="1" applyFill="1" applyBorder="1" applyAlignment="1">
      <alignment horizontal="right" wrapText="1"/>
    </xf>
    <xf numFmtId="164" fontId="3" fillId="14" borderId="64" xfId="1" applyFont="1" applyFill="1" applyBorder="1" applyAlignment="1">
      <alignment horizontal="right"/>
    </xf>
    <xf numFmtId="180" fontId="3" fillId="14" borderId="70" xfId="0" applyNumberFormat="1" applyFont="1" applyFill="1" applyBorder="1" applyAlignment="1">
      <alignment horizontal="right" wrapText="1"/>
    </xf>
    <xf numFmtId="0" fontId="140" fillId="0" borderId="0" xfId="0" applyFont="1" applyAlignment="1">
      <alignment horizontal="center" vertical="center" wrapText="1"/>
    </xf>
    <xf numFmtId="49" fontId="184" fillId="0" borderId="0" xfId="0" applyNumberFormat="1" applyFont="1" applyFill="1" applyBorder="1" applyAlignment="1">
      <alignment horizontal="center" vertical="center" wrapText="1"/>
    </xf>
    <xf numFmtId="0" fontId="185" fillId="0" borderId="0" xfId="0" applyFont="1" applyFill="1" applyBorder="1"/>
    <xf numFmtId="49" fontId="186" fillId="0" borderId="0" xfId="0" applyNumberFormat="1" applyFont="1" applyFill="1" applyBorder="1" applyAlignment="1">
      <alignment vertical="center" wrapText="1"/>
    </xf>
    <xf numFmtId="173" fontId="184" fillId="0" borderId="0" xfId="0" applyNumberFormat="1" applyFont="1" applyFill="1" applyBorder="1" applyAlignment="1">
      <alignment horizontal="right" vertical="center"/>
    </xf>
    <xf numFmtId="2" fontId="184" fillId="0" borderId="0" xfId="0" applyNumberFormat="1" applyFont="1" applyFill="1" applyBorder="1" applyAlignment="1">
      <alignment horizontal="right" vertical="center"/>
    </xf>
    <xf numFmtId="2" fontId="187" fillId="0" borderId="0" xfId="0" applyNumberFormat="1" applyFont="1" applyFill="1" applyBorder="1" applyAlignment="1">
      <alignment vertical="center"/>
    </xf>
    <xf numFmtId="168" fontId="185" fillId="0" borderId="0" xfId="2" applyNumberFormat="1" applyFont="1" applyFill="1" applyBorder="1" applyAlignment="1">
      <alignment vertical="center"/>
    </xf>
    <xf numFmtId="173" fontId="185" fillId="0" borderId="0" xfId="0" applyNumberFormat="1" applyFont="1" applyFill="1" applyBorder="1"/>
    <xf numFmtId="166" fontId="187" fillId="0" borderId="0" xfId="0" applyNumberFormat="1" applyFont="1" applyFill="1" applyBorder="1"/>
    <xf numFmtId="2" fontId="185" fillId="0" borderId="0" xfId="0" applyNumberFormat="1" applyFont="1" applyFill="1" applyBorder="1"/>
    <xf numFmtId="168" fontId="185" fillId="0" borderId="0" xfId="2" applyNumberFormat="1" applyFont="1" applyFill="1" applyBorder="1"/>
    <xf numFmtId="49" fontId="189" fillId="0" borderId="0" xfId="0" applyNumberFormat="1" applyFont="1" applyFill="1" applyBorder="1" applyAlignment="1">
      <alignment vertical="center" wrapText="1"/>
    </xf>
    <xf numFmtId="173" fontId="189" fillId="0" borderId="0" xfId="0" applyNumberFormat="1" applyFont="1" applyFill="1" applyBorder="1" applyAlignment="1">
      <alignment horizontal="right" vertical="center"/>
    </xf>
    <xf numFmtId="2" fontId="189" fillId="0" borderId="0" xfId="0" applyNumberFormat="1" applyFont="1" applyFill="1" applyBorder="1" applyAlignment="1">
      <alignment horizontal="right" vertical="center"/>
    </xf>
    <xf numFmtId="0" fontId="190" fillId="0" borderId="0" xfId="0" applyFont="1" applyFill="1" applyBorder="1" applyAlignment="1">
      <alignment vertical="center" wrapText="1"/>
    </xf>
    <xf numFmtId="173" fontId="190" fillId="0" borderId="0" xfId="0" applyNumberFormat="1" applyFont="1" applyFill="1" applyBorder="1" applyAlignment="1">
      <alignment horizontal="right" vertical="center"/>
    </xf>
    <xf numFmtId="173" fontId="191" fillId="0" borderId="0" xfId="0" applyNumberFormat="1" applyFont="1" applyFill="1" applyBorder="1" applyAlignment="1">
      <alignment horizontal="right" vertical="center"/>
    </xf>
    <xf numFmtId="2" fontId="191" fillId="0" borderId="0" xfId="0" applyNumberFormat="1" applyFont="1" applyFill="1" applyBorder="1" applyAlignment="1">
      <alignment horizontal="right" vertical="center"/>
    </xf>
    <xf numFmtId="0" fontId="194" fillId="0" borderId="0" xfId="0" applyFont="1" applyFill="1" applyBorder="1"/>
    <xf numFmtId="2" fontId="193" fillId="0" borderId="0" xfId="0" applyNumberFormat="1" applyFont="1" applyFill="1" applyBorder="1"/>
    <xf numFmtId="168" fontId="193" fillId="0" borderId="0" xfId="2" applyNumberFormat="1" applyFont="1" applyFill="1" applyBorder="1"/>
    <xf numFmtId="0" fontId="185" fillId="0" borderId="0" xfId="0" applyFont="1" applyFill="1" applyBorder="1" applyAlignment="1">
      <alignment wrapText="1"/>
    </xf>
    <xf numFmtId="168" fontId="186" fillId="0" borderId="0" xfId="2" applyNumberFormat="1" applyFont="1" applyFill="1" applyBorder="1" applyAlignment="1">
      <alignment horizontal="right" vertical="center"/>
    </xf>
    <xf numFmtId="49" fontId="189" fillId="0" borderId="0" xfId="0" applyNumberFormat="1" applyFont="1" applyFill="1" applyBorder="1" applyAlignment="1">
      <alignment horizontal="left" vertical="center" wrapText="1"/>
    </xf>
    <xf numFmtId="0" fontId="185" fillId="0" borderId="0" xfId="0" applyFont="1" applyAlignment="1">
      <alignment wrapText="1"/>
    </xf>
    <xf numFmtId="168" fontId="185" fillId="0" borderId="0" xfId="2" applyNumberFormat="1" applyFont="1"/>
    <xf numFmtId="0" fontId="185" fillId="0" borderId="0" xfId="0" applyFont="1"/>
    <xf numFmtId="9" fontId="185" fillId="0" borderId="0" xfId="2" applyFont="1"/>
    <xf numFmtId="175" fontId="185" fillId="0" borderId="0" xfId="1" applyNumberFormat="1" applyFont="1" applyAlignment="1">
      <alignment wrapText="1"/>
    </xf>
    <xf numFmtId="175" fontId="185" fillId="0" borderId="0" xfId="1" applyNumberFormat="1" applyFont="1"/>
    <xf numFmtId="171" fontId="185" fillId="0" borderId="0" xfId="0" applyNumberFormat="1" applyFont="1"/>
    <xf numFmtId="0" fontId="185" fillId="0" borderId="0" xfId="0" applyFont="1" applyAlignment="1"/>
    <xf numFmtId="173" fontId="185" fillId="0" borderId="0" xfId="0" applyNumberFormat="1" applyFont="1"/>
    <xf numFmtId="175" fontId="185" fillId="0" borderId="0" xfId="0" applyNumberFormat="1" applyFont="1"/>
    <xf numFmtId="0" fontId="195" fillId="0" borderId="0" xfId="0" applyFont="1"/>
    <xf numFmtId="2" fontId="195" fillId="0" borderId="0" xfId="0" applyNumberFormat="1" applyFont="1"/>
    <xf numFmtId="2" fontId="195" fillId="0" borderId="0" xfId="0" applyNumberFormat="1" applyFont="1" applyFill="1" applyBorder="1"/>
    <xf numFmtId="2" fontId="185" fillId="0" borderId="0" xfId="0" applyNumberFormat="1" applyFont="1"/>
    <xf numFmtId="164" fontId="188" fillId="0" borderId="0" xfId="1" applyFont="1" applyFill="1" applyBorder="1" applyAlignment="1">
      <alignment horizontal="center" vertical="center"/>
    </xf>
    <xf numFmtId="173" fontId="185" fillId="0" borderId="0" xfId="0" applyNumberFormat="1" applyFont="1" applyFill="1" applyBorder="1" applyAlignment="1">
      <alignment horizontal="center" vertical="center"/>
    </xf>
    <xf numFmtId="164" fontId="192" fillId="0" borderId="0" xfId="1" applyFont="1" applyFill="1" applyBorder="1" applyAlignment="1">
      <alignment horizontal="center" vertical="center"/>
    </xf>
    <xf numFmtId="173" fontId="193" fillId="0" borderId="0" xfId="0" applyNumberFormat="1" applyFont="1" applyFill="1" applyBorder="1" applyAlignment="1">
      <alignment horizontal="center" vertical="center"/>
    </xf>
    <xf numFmtId="168" fontId="185" fillId="0" borderId="0" xfId="2" applyNumberFormat="1" applyFont="1" applyFill="1" applyBorder="1" applyAlignment="1">
      <alignment horizontal="center" vertical="center"/>
    </xf>
    <xf numFmtId="0" fontId="185" fillId="0" borderId="0" xfId="0" applyFont="1" applyFill="1" applyBorder="1" applyAlignment="1">
      <alignment horizontal="center" vertical="center"/>
    </xf>
    <xf numFmtId="0" fontId="185" fillId="0" borderId="0" xfId="0" applyFont="1" applyAlignment="1">
      <alignment horizontal="center" vertical="center"/>
    </xf>
    <xf numFmtId="166" fontId="185" fillId="0" borderId="0" xfId="0" applyNumberFormat="1" applyFont="1" applyAlignment="1">
      <alignment horizontal="center" vertical="center"/>
    </xf>
    <xf numFmtId="2" fontId="195" fillId="0" borderId="0" xfId="0" applyNumberFormat="1" applyFont="1" applyAlignment="1">
      <alignment horizontal="center" vertical="center"/>
    </xf>
    <xf numFmtId="164" fontId="185" fillId="0" borderId="0" xfId="0" applyNumberFormat="1" applyFont="1" applyAlignment="1">
      <alignment horizontal="center" vertical="center"/>
    </xf>
    <xf numFmtId="0" fontId="103" fillId="46" borderId="47" xfId="2" applyNumberFormat="1" applyFont="1" applyFill="1" applyBorder="1" applyAlignment="1">
      <alignment horizontal="right" vertical="center" wrapText="1"/>
    </xf>
    <xf numFmtId="43" fontId="3" fillId="0" borderId="0" xfId="0" applyNumberFormat="1" applyFont="1" applyAlignment="1">
      <alignment wrapText="1"/>
    </xf>
    <xf numFmtId="0" fontId="3" fillId="0" borderId="32" xfId="0" applyFont="1" applyBorder="1" applyAlignment="1">
      <alignment wrapText="1"/>
    </xf>
    <xf numFmtId="2" fontId="3" fillId="0" borderId="34" xfId="0" applyNumberFormat="1" applyFont="1" applyBorder="1" applyAlignment="1">
      <alignment wrapText="1"/>
    </xf>
    <xf numFmtId="0" fontId="3" fillId="0" borderId="34" xfId="0" applyFont="1" applyBorder="1" applyAlignment="1">
      <alignment wrapText="1"/>
    </xf>
    <xf numFmtId="43" fontId="3" fillId="0" borderId="34" xfId="0" applyNumberFormat="1" applyFont="1" applyBorder="1" applyAlignment="1">
      <alignment wrapText="1"/>
    </xf>
    <xf numFmtId="17" fontId="3" fillId="0" borderId="0" xfId="0" applyNumberFormat="1" applyFont="1" applyAlignment="1">
      <alignment wrapText="1"/>
    </xf>
    <xf numFmtId="2" fontId="3" fillId="0" borderId="0" xfId="0" applyNumberFormat="1" applyFont="1" applyAlignment="1">
      <alignment horizontal="right" wrapText="1"/>
    </xf>
    <xf numFmtId="0" fontId="3" fillId="0" borderId="1" xfId="0" applyFont="1" applyBorder="1" applyAlignment="1">
      <alignment wrapText="1"/>
    </xf>
    <xf numFmtId="14" fontId="22" fillId="6" borderId="103" xfId="0" applyNumberFormat="1" applyFont="1" applyFill="1" applyBorder="1" applyAlignment="1">
      <alignment horizontal="center" vertical="center" wrapText="1"/>
    </xf>
    <xf numFmtId="14" fontId="22" fillId="6" borderId="54" xfId="0" applyNumberFormat="1" applyFont="1" applyFill="1" applyBorder="1" applyAlignment="1">
      <alignment horizontal="center" vertical="center" wrapText="1"/>
    </xf>
    <xf numFmtId="14" fontId="87" fillId="4" borderId="1" xfId="0" applyNumberFormat="1" applyFont="1" applyFill="1" applyBorder="1" applyAlignment="1">
      <alignment horizontal="right" vertical="center" wrapText="1"/>
    </xf>
    <xf numFmtId="14" fontId="87" fillId="14" borderId="1" xfId="0" applyNumberFormat="1" applyFont="1" applyFill="1" applyBorder="1" applyAlignment="1">
      <alignment horizontal="left" vertical="center" wrapText="1"/>
    </xf>
    <xf numFmtId="14" fontId="87" fillId="14" borderId="1" xfId="0" applyNumberFormat="1" applyFont="1" applyFill="1" applyBorder="1" applyAlignment="1">
      <alignment horizontal="left" vertical="top" wrapText="1"/>
    </xf>
    <xf numFmtId="14" fontId="22" fillId="34" borderId="45" xfId="0" applyNumberFormat="1" applyFont="1" applyFill="1" applyBorder="1" applyAlignment="1">
      <alignment horizontal="center" wrapText="1"/>
    </xf>
    <xf numFmtId="14" fontId="22" fillId="34" borderId="46" xfId="0" applyNumberFormat="1" applyFont="1" applyFill="1" applyBorder="1" applyAlignment="1">
      <alignment horizontal="center" wrapText="1"/>
    </xf>
    <xf numFmtId="14" fontId="4" fillId="34" borderId="29" xfId="0" applyNumberFormat="1" applyFont="1" applyFill="1" applyBorder="1" applyAlignment="1">
      <alignment horizontal="center" wrapText="1"/>
    </xf>
    <xf numFmtId="14" fontId="22" fillId="34" borderId="26" xfId="0" applyNumberFormat="1" applyFont="1" applyFill="1" applyBorder="1" applyAlignment="1">
      <alignment horizontal="center"/>
    </xf>
    <xf numFmtId="0" fontId="0" fillId="9" borderId="0" xfId="0" applyFill="1"/>
    <xf numFmtId="164" fontId="0" fillId="6" borderId="8" xfId="1" applyNumberFormat="1" applyFont="1" applyFill="1" applyBorder="1" applyAlignment="1">
      <alignment vertical="center"/>
    </xf>
    <xf numFmtId="164" fontId="0" fillId="6" borderId="30" xfId="1" applyNumberFormat="1" applyFont="1" applyFill="1" applyBorder="1" applyAlignment="1">
      <alignment vertical="center"/>
    </xf>
    <xf numFmtId="14" fontId="4" fillId="4" borderId="31" xfId="0" applyNumberFormat="1" applyFont="1" applyFill="1" applyBorder="1" applyAlignment="1">
      <alignment horizontal="center" wrapText="1"/>
    </xf>
    <xf numFmtId="14" fontId="3" fillId="4" borderId="1" xfId="0" applyNumberFormat="1" applyFont="1" applyFill="1" applyBorder="1" applyAlignment="1">
      <alignment horizontal="right" wrapText="1"/>
    </xf>
    <xf numFmtId="0" fontId="152" fillId="2" borderId="23" xfId="0" applyNumberFormat="1" applyFont="1" applyFill="1" applyBorder="1" applyAlignment="1">
      <alignment horizontal="right" vertical="center" wrapText="1"/>
    </xf>
    <xf numFmtId="10" fontId="10" fillId="0" borderId="0" xfId="2" applyNumberFormat="1" applyFont="1" applyAlignment="1">
      <alignment wrapText="1"/>
    </xf>
    <xf numFmtId="14" fontId="3" fillId="4" borderId="1" xfId="0" applyNumberFormat="1" applyFont="1" applyFill="1" applyBorder="1" applyAlignment="1">
      <alignment horizontal="right" vertical="top" wrapText="1"/>
    </xf>
    <xf numFmtId="168" fontId="88" fillId="0" borderId="0" xfId="2" applyNumberFormat="1" applyFont="1"/>
    <xf numFmtId="2" fontId="88" fillId="0" borderId="0" xfId="0" applyNumberFormat="1" applyFont="1"/>
    <xf numFmtId="49" fontId="196" fillId="2" borderId="88" xfId="0" applyNumberFormat="1" applyFont="1" applyFill="1" applyBorder="1" applyAlignment="1">
      <alignment horizontal="center" vertical="center"/>
    </xf>
    <xf numFmtId="0" fontId="196" fillId="2" borderId="87" xfId="0" applyFont="1" applyFill="1" applyBorder="1" applyAlignment="1">
      <alignment horizontal="left" vertical="center"/>
    </xf>
    <xf numFmtId="49" fontId="197" fillId="2" borderId="86" xfId="0" applyNumberFormat="1" applyFont="1" applyFill="1" applyBorder="1" applyAlignment="1">
      <alignment horizontal="center" vertical="center"/>
    </xf>
    <xf numFmtId="49" fontId="197" fillId="2" borderId="86" xfId="0" applyNumberFormat="1" applyFont="1" applyFill="1" applyBorder="1" applyAlignment="1">
      <alignment horizontal="center" vertical="center" wrapText="1"/>
    </xf>
    <xf numFmtId="0" fontId="198" fillId="2" borderId="0" xfId="0" applyFont="1" applyFill="1" applyAlignment="1">
      <alignment horizontal="left"/>
    </xf>
    <xf numFmtId="49" fontId="196" fillId="2" borderId="59" xfId="0" applyNumberFormat="1" applyFont="1" applyFill="1" applyBorder="1" applyAlignment="1">
      <alignment horizontal="center" vertical="center"/>
    </xf>
    <xf numFmtId="0" fontId="196" fillId="2" borderId="116" xfId="0" applyFont="1" applyFill="1" applyBorder="1" applyAlignment="1">
      <alignment horizontal="left" vertical="center"/>
    </xf>
    <xf numFmtId="0" fontId="196" fillId="2" borderId="36" xfId="0" applyFont="1" applyFill="1" applyBorder="1" applyAlignment="1">
      <alignment horizontal="center" vertical="center"/>
    </xf>
    <xf numFmtId="49" fontId="196" fillId="2" borderId="36" xfId="0" applyNumberFormat="1" applyFont="1" applyFill="1" applyBorder="1" applyAlignment="1">
      <alignment horizontal="center" vertical="center" wrapText="1"/>
    </xf>
    <xf numFmtId="0" fontId="197" fillId="2" borderId="36" xfId="0" applyFont="1" applyFill="1" applyBorder="1" applyAlignment="1">
      <alignment horizontal="center" vertical="center"/>
    </xf>
    <xf numFmtId="49" fontId="197" fillId="2" borderId="59" xfId="0" applyNumberFormat="1" applyFont="1" applyFill="1" applyBorder="1" applyAlignment="1">
      <alignment horizontal="left" vertical="center" wrapText="1"/>
    </xf>
    <xf numFmtId="1" fontId="199" fillId="2" borderId="116" xfId="0" applyNumberFormat="1" applyFont="1" applyFill="1" applyBorder="1" applyAlignment="1">
      <alignment horizontal="right" vertical="center" wrapText="1"/>
    </xf>
    <xf numFmtId="170" fontId="196" fillId="2" borderId="36" xfId="0" applyNumberFormat="1" applyFont="1" applyFill="1" applyBorder="1" applyAlignment="1">
      <alignment horizontal="right" vertical="center" wrapText="1"/>
    </xf>
    <xf numFmtId="179" fontId="196" fillId="2" borderId="36" xfId="0" applyNumberFormat="1" applyFont="1" applyFill="1" applyBorder="1" applyAlignment="1">
      <alignment horizontal="right" vertical="center" wrapText="1"/>
    </xf>
    <xf numFmtId="179" fontId="196" fillId="2" borderId="36" xfId="0" applyNumberFormat="1" applyFont="1" applyFill="1" applyBorder="1" applyAlignment="1">
      <alignment horizontal="right" vertical="center"/>
    </xf>
    <xf numFmtId="170" fontId="197" fillId="2" borderId="36" xfId="0" applyNumberFormat="1" applyFont="1" applyFill="1" applyBorder="1" applyAlignment="1">
      <alignment horizontal="right" vertical="center" wrapText="1"/>
    </xf>
    <xf numFmtId="179" fontId="197" fillId="2" borderId="36" xfId="0" applyNumberFormat="1" applyFont="1" applyFill="1" applyBorder="1" applyAlignment="1">
      <alignment horizontal="right" vertical="center" wrapText="1"/>
    </xf>
    <xf numFmtId="179" fontId="197" fillId="2" borderId="36" xfId="0" applyNumberFormat="1" applyFont="1" applyFill="1" applyBorder="1" applyAlignment="1">
      <alignment horizontal="right" vertical="center"/>
    </xf>
    <xf numFmtId="49" fontId="196" fillId="2" borderId="59" xfId="0" applyNumberFormat="1" applyFont="1" applyFill="1" applyBorder="1" applyAlignment="1">
      <alignment horizontal="left" vertical="center" wrapText="1"/>
    </xf>
    <xf numFmtId="14" fontId="200" fillId="0" borderId="0" xfId="6" applyNumberFormat="1" applyFont="1" applyFill="1" applyAlignment="1">
      <alignment horizontal="left"/>
    </xf>
    <xf numFmtId="14" fontId="28" fillId="6" borderId="2" xfId="0" applyNumberFormat="1" applyFont="1" applyFill="1" applyBorder="1" applyAlignment="1">
      <alignment horizontal="center" vertical="center" wrapText="1"/>
    </xf>
    <xf numFmtId="14" fontId="28" fillId="6" borderId="1" xfId="0" applyNumberFormat="1" applyFont="1" applyFill="1" applyBorder="1" applyAlignment="1">
      <alignment horizontal="center" vertical="center" wrapText="1"/>
    </xf>
    <xf numFmtId="175" fontId="0" fillId="6" borderId="1" xfId="1" applyNumberFormat="1" applyFont="1" applyFill="1" applyBorder="1" applyAlignment="1">
      <alignment vertical="center"/>
    </xf>
    <xf numFmtId="9" fontId="0" fillId="6" borderId="2" xfId="2" applyFont="1" applyFill="1" applyBorder="1" applyAlignment="1">
      <alignment vertical="center"/>
    </xf>
    <xf numFmtId="9" fontId="0" fillId="6" borderId="1" xfId="2" applyFont="1" applyFill="1" applyBorder="1" applyAlignment="1">
      <alignment vertical="center"/>
    </xf>
    <xf numFmtId="9" fontId="0" fillId="6" borderId="43" xfId="2" applyFont="1" applyFill="1" applyBorder="1" applyAlignment="1">
      <alignment vertical="center"/>
    </xf>
    <xf numFmtId="168" fontId="8" fillId="0" borderId="0" xfId="2" applyNumberFormat="1" applyFont="1" applyAlignment="1">
      <alignment vertical="center"/>
    </xf>
    <xf numFmtId="14" fontId="87" fillId="4" borderId="1" xfId="0" applyNumberFormat="1" applyFont="1" applyFill="1" applyBorder="1" applyAlignment="1">
      <alignment horizontal="right" vertical="top" wrapText="1"/>
    </xf>
    <xf numFmtId="14" fontId="88" fillId="4" borderId="60" xfId="0" applyNumberFormat="1" applyFont="1" applyFill="1" applyBorder="1" applyAlignment="1">
      <alignment horizontal="right" vertical="top" wrapText="1"/>
    </xf>
    <xf numFmtId="181" fontId="88" fillId="4" borderId="64" xfId="2" applyNumberFormat="1" applyFont="1" applyFill="1" applyBorder="1" applyAlignment="1">
      <alignment horizontal="right" wrapText="1"/>
    </xf>
    <xf numFmtId="2" fontId="88" fillId="4" borderId="64" xfId="2" applyNumberFormat="1" applyFont="1" applyFill="1" applyBorder="1" applyAlignment="1">
      <alignment horizontal="right" wrapText="1"/>
    </xf>
    <xf numFmtId="164" fontId="88" fillId="4" borderId="64" xfId="1" applyNumberFormat="1" applyFont="1" applyFill="1" applyBorder="1" applyAlignment="1">
      <alignment horizontal="right"/>
    </xf>
    <xf numFmtId="177" fontId="88" fillId="4" borderId="65" xfId="0" applyNumberFormat="1" applyFont="1" applyFill="1" applyBorder="1" applyAlignment="1">
      <alignment horizontal="right" wrapText="1"/>
    </xf>
    <xf numFmtId="14" fontId="88" fillId="14" borderId="60" xfId="0" applyNumberFormat="1" applyFont="1" applyFill="1" applyBorder="1" applyAlignment="1">
      <alignment horizontal="center" vertical="center" wrapText="1"/>
    </xf>
    <xf numFmtId="188" fontId="88" fillId="14" borderId="64" xfId="0" applyNumberFormat="1" applyFont="1" applyFill="1" applyBorder="1" applyAlignment="1">
      <alignment horizontal="right" wrapText="1"/>
    </xf>
    <xf numFmtId="181" fontId="88" fillId="14" borderId="64" xfId="0" applyNumberFormat="1" applyFont="1" applyFill="1" applyBorder="1" applyAlignment="1">
      <alignment horizontal="right" wrapText="1"/>
    </xf>
    <xf numFmtId="164" fontId="88" fillId="14" borderId="64" xfId="1" applyFont="1" applyFill="1" applyBorder="1" applyAlignment="1">
      <alignment horizontal="right"/>
    </xf>
    <xf numFmtId="180" fontId="88" fillId="14" borderId="70" xfId="0" applyNumberFormat="1" applyFont="1" applyFill="1" applyBorder="1" applyAlignment="1">
      <alignment horizontal="right" wrapText="1"/>
    </xf>
    <xf numFmtId="0" fontId="3" fillId="2" borderId="2" xfId="0" applyFont="1" applyFill="1" applyBorder="1" applyAlignment="1">
      <alignment horizontal="left" vertical="center" wrapText="1"/>
    </xf>
    <xf numFmtId="167" fontId="22" fillId="48" borderId="47" xfId="0" applyNumberFormat="1" applyFont="1" applyFill="1" applyBorder="1" applyAlignment="1">
      <alignment horizontal="right" vertical="center" wrapText="1"/>
    </xf>
    <xf numFmtId="10" fontId="22" fillId="48" borderId="47" xfId="2" applyNumberFormat="1" applyFont="1" applyFill="1" applyBorder="1" applyAlignment="1">
      <alignment horizontal="right" vertical="center" wrapText="1"/>
    </xf>
    <xf numFmtId="167" fontId="4" fillId="48" borderId="47" xfId="0" applyNumberFormat="1" applyFont="1" applyFill="1" applyBorder="1" applyAlignment="1">
      <alignment horizontal="right" vertical="center" wrapText="1"/>
    </xf>
    <xf numFmtId="10" fontId="4" fillId="48" borderId="47" xfId="2" applyNumberFormat="1" applyFont="1" applyFill="1" applyBorder="1" applyAlignment="1">
      <alignment horizontal="right" vertical="center" wrapText="1"/>
    </xf>
    <xf numFmtId="0" fontId="158" fillId="0" borderId="0" xfId="0" applyFont="1"/>
    <xf numFmtId="14" fontId="125" fillId="0" borderId="11" xfId="0" applyNumberFormat="1" applyFont="1" applyBorder="1" applyAlignment="1">
      <alignment horizontal="center" wrapText="1"/>
    </xf>
    <xf numFmtId="14" fontId="125" fillId="0" borderId="34" xfId="0" applyNumberFormat="1" applyFont="1" applyBorder="1" applyAlignment="1">
      <alignment horizontal="center" wrapText="1"/>
    </xf>
    <xf numFmtId="10" fontId="47" fillId="12" borderId="47" xfId="2" applyNumberFormat="1" applyFont="1" applyFill="1" applyBorder="1" applyAlignment="1">
      <alignment horizontal="right" vertical="center" wrapText="1"/>
    </xf>
    <xf numFmtId="49" fontId="158" fillId="2" borderId="2" xfId="0" applyNumberFormat="1" applyFont="1" applyFill="1" applyBorder="1" applyAlignment="1">
      <alignment horizontal="left" vertical="center" wrapText="1"/>
    </xf>
    <xf numFmtId="49" fontId="201" fillId="2" borderId="2" xfId="0" applyNumberFormat="1" applyFont="1" applyFill="1" applyBorder="1" applyAlignment="1">
      <alignment horizontal="left" vertical="center" wrapText="1"/>
    </xf>
    <xf numFmtId="49" fontId="158" fillId="0" borderId="2" xfId="0" applyNumberFormat="1" applyFont="1" applyFill="1" applyBorder="1" applyAlignment="1">
      <alignment horizontal="left" vertical="center" wrapText="1"/>
    </xf>
    <xf numFmtId="167" fontId="101" fillId="0" borderId="96" xfId="0" applyNumberFormat="1" applyFont="1" applyFill="1" applyBorder="1" applyAlignment="1">
      <alignment horizontal="right" vertical="center"/>
    </xf>
    <xf numFmtId="2" fontId="125" fillId="0" borderId="0" xfId="1" applyNumberFormat="1" applyFont="1" applyFill="1" applyBorder="1"/>
    <xf numFmtId="10" fontId="158" fillId="0" borderId="0" xfId="2" applyNumberFormat="1" applyFont="1"/>
    <xf numFmtId="167" fontId="124" fillId="48" borderId="47" xfId="0" applyNumberFormat="1" applyFont="1" applyFill="1" applyBorder="1" applyAlignment="1">
      <alignment horizontal="right" vertical="center" wrapText="1"/>
    </xf>
    <xf numFmtId="10" fontId="124" fillId="48" borderId="47" xfId="2" applyNumberFormat="1" applyFont="1" applyFill="1" applyBorder="1" applyAlignment="1">
      <alignment horizontal="right" vertical="center" wrapText="1"/>
    </xf>
    <xf numFmtId="167" fontId="125" fillId="48" borderId="47" xfId="0" applyNumberFormat="1" applyFont="1" applyFill="1" applyBorder="1" applyAlignment="1">
      <alignment horizontal="right" vertical="center" wrapText="1"/>
    </xf>
    <xf numFmtId="10" fontId="125" fillId="48" borderId="47" xfId="2" applyNumberFormat="1" applyFont="1" applyFill="1" applyBorder="1" applyAlignment="1">
      <alignment horizontal="right" vertical="center" wrapText="1"/>
    </xf>
    <xf numFmtId="49" fontId="3" fillId="0" borderId="2" xfId="0" applyNumberFormat="1" applyFont="1" applyBorder="1" applyAlignment="1">
      <alignment wrapText="1"/>
    </xf>
    <xf numFmtId="10" fontId="103" fillId="12" borderId="7" xfId="0" applyNumberFormat="1" applyFont="1" applyFill="1" applyBorder="1" applyAlignment="1">
      <alignment horizontal="right" vertical="center" wrapText="1"/>
    </xf>
    <xf numFmtId="170" fontId="103" fillId="12" borderId="8" xfId="0" applyNumberFormat="1" applyFont="1" applyFill="1" applyBorder="1" applyAlignment="1">
      <alignment horizontal="right" vertical="center" wrapText="1"/>
    </xf>
    <xf numFmtId="10" fontId="4" fillId="6" borderId="47" xfId="2" applyNumberFormat="1" applyFont="1" applyFill="1" applyBorder="1"/>
    <xf numFmtId="175" fontId="4" fillId="6" borderId="8" xfId="1" applyNumberFormat="1" applyFont="1" applyFill="1" applyBorder="1"/>
    <xf numFmtId="14" fontId="81" fillId="4" borderId="60" xfId="0" applyNumberFormat="1" applyFont="1" applyFill="1" applyBorder="1" applyAlignment="1">
      <alignment horizontal="right" wrapText="1"/>
    </xf>
    <xf numFmtId="181" fontId="81" fillId="4" borderId="64" xfId="2" applyNumberFormat="1" applyFont="1" applyFill="1" applyBorder="1" applyAlignment="1">
      <alignment wrapText="1"/>
    </xf>
    <xf numFmtId="2" fontId="81" fillId="4" borderId="64" xfId="2" applyNumberFormat="1" applyFont="1" applyFill="1" applyBorder="1" applyAlignment="1">
      <alignment wrapText="1"/>
    </xf>
    <xf numFmtId="164" fontId="81" fillId="4" borderId="64" xfId="1" applyNumberFormat="1" applyFont="1" applyFill="1" applyBorder="1"/>
    <xf numFmtId="177" fontId="81" fillId="4" borderId="65" xfId="0" applyNumberFormat="1" applyFont="1" applyFill="1" applyBorder="1" applyAlignment="1">
      <alignment wrapText="1"/>
    </xf>
    <xf numFmtId="14" fontId="81" fillId="14" borderId="60" xfId="0" applyNumberFormat="1" applyFont="1" applyFill="1" applyBorder="1" applyAlignment="1">
      <alignment wrapText="1"/>
    </xf>
    <xf numFmtId="188" fontId="81" fillId="14" borderId="64" xfId="0" applyNumberFormat="1" applyFont="1" applyFill="1" applyBorder="1" applyAlignment="1">
      <alignment wrapText="1"/>
    </xf>
    <xf numFmtId="181" fontId="81" fillId="14" borderId="64" xfId="0" applyNumberFormat="1" applyFont="1" applyFill="1" applyBorder="1" applyAlignment="1">
      <alignment wrapText="1"/>
    </xf>
    <xf numFmtId="164" fontId="81" fillId="14" borderId="64" xfId="1" applyFont="1" applyFill="1" applyBorder="1" applyAlignment="1">
      <alignment vertical="center"/>
    </xf>
    <xf numFmtId="180" fontId="81" fillId="14" borderId="70" xfId="0" applyNumberFormat="1" applyFont="1" applyFill="1" applyBorder="1" applyAlignment="1">
      <alignment wrapText="1"/>
    </xf>
    <xf numFmtId="168" fontId="81" fillId="0" borderId="0" xfId="2" applyNumberFormat="1" applyFont="1" applyAlignment="1">
      <alignment wrapText="1"/>
    </xf>
    <xf numFmtId="2" fontId="81" fillId="0" borderId="0" xfId="0" applyNumberFormat="1" applyFont="1" applyAlignment="1">
      <alignment wrapText="1"/>
    </xf>
    <xf numFmtId="0" fontId="81" fillId="0" borderId="0" xfId="0" applyFont="1" applyAlignment="1">
      <alignment wrapText="1"/>
    </xf>
    <xf numFmtId="43" fontId="81" fillId="0" borderId="0" xfId="0" applyNumberFormat="1" applyFont="1" applyAlignment="1">
      <alignment wrapText="1"/>
    </xf>
    <xf numFmtId="10" fontId="81" fillId="0" borderId="0" xfId="2" applyNumberFormat="1" applyFont="1" applyAlignment="1">
      <alignment wrapText="1"/>
    </xf>
    <xf numFmtId="17" fontId="81" fillId="0" borderId="0" xfId="0" applyNumberFormat="1" applyFont="1" applyAlignment="1">
      <alignment wrapText="1"/>
    </xf>
    <xf numFmtId="0" fontId="0" fillId="3" borderId="1" xfId="0" applyFill="1" applyBorder="1"/>
    <xf numFmtId="175" fontId="62" fillId="0" borderId="0" xfId="7" applyNumberFormat="1" applyFont="1" applyFill="1"/>
    <xf numFmtId="175" fontId="2" fillId="0" borderId="0" xfId="0" applyNumberFormat="1" applyFont="1" applyFill="1"/>
    <xf numFmtId="166" fontId="187" fillId="0" borderId="0" xfId="0" applyNumberFormat="1" applyFont="1" applyFill="1" applyBorder="1" applyAlignment="1">
      <alignment vertical="center"/>
    </xf>
    <xf numFmtId="168" fontId="187" fillId="0" borderId="0" xfId="2" applyNumberFormat="1" applyFont="1" applyFill="1" applyBorder="1" applyAlignment="1">
      <alignment vertical="center"/>
    </xf>
    <xf numFmtId="0" fontId="185" fillId="0" borderId="0" xfId="0" applyFont="1" applyFill="1" applyBorder="1" applyAlignment="1">
      <alignment vertical="center"/>
    </xf>
    <xf numFmtId="166" fontId="185" fillId="0" borderId="0" xfId="0" applyNumberFormat="1" applyFont="1" applyFill="1" applyBorder="1" applyAlignment="1">
      <alignment vertical="center"/>
    </xf>
    <xf numFmtId="168" fontId="194" fillId="0" borderId="0" xfId="2" applyNumberFormat="1" applyFont="1" applyFill="1" applyBorder="1" applyAlignment="1">
      <alignment vertical="center"/>
    </xf>
    <xf numFmtId="0" fontId="194" fillId="0" borderId="0" xfId="0" applyFont="1" applyFill="1" applyBorder="1" applyAlignment="1">
      <alignment vertical="center"/>
    </xf>
    <xf numFmtId="0" fontId="185" fillId="0" borderId="0" xfId="0" applyFont="1" applyAlignment="1">
      <alignment vertical="center"/>
    </xf>
    <xf numFmtId="2" fontId="195" fillId="0" borderId="0" xfId="0" applyNumberFormat="1" applyFont="1" applyAlignment="1">
      <alignment vertical="center"/>
    </xf>
    <xf numFmtId="0" fontId="195" fillId="0" borderId="0" xfId="0" applyFont="1" applyAlignment="1">
      <alignment vertical="center"/>
    </xf>
    <xf numFmtId="14" fontId="4" fillId="41" borderId="103" xfId="0" applyNumberFormat="1" applyFont="1" applyFill="1" applyBorder="1" applyAlignment="1">
      <alignment horizontal="center" vertical="center" wrapText="1"/>
    </xf>
    <xf numFmtId="14" fontId="4" fillId="41" borderId="54" xfId="0" applyNumberFormat="1" applyFont="1" applyFill="1" applyBorder="1" applyAlignment="1">
      <alignment horizontal="center" vertical="center" wrapText="1"/>
    </xf>
    <xf numFmtId="14" fontId="3" fillId="4" borderId="60" xfId="0" applyNumberFormat="1" applyFont="1" applyFill="1" applyBorder="1" applyAlignment="1">
      <alignment horizontal="right" vertical="top" wrapText="1"/>
    </xf>
    <xf numFmtId="14" fontId="3" fillId="14" borderId="60" xfId="0" applyNumberFormat="1" applyFont="1" applyFill="1" applyBorder="1" applyAlignment="1">
      <alignment horizontal="center" vertical="top" wrapText="1"/>
    </xf>
    <xf numFmtId="167" fontId="202" fillId="5" borderId="28" xfId="0" applyNumberFormat="1" applyFont="1" applyFill="1" applyBorder="1" applyAlignment="1">
      <alignment horizontal="right" vertical="center" wrapText="1"/>
    </xf>
    <xf numFmtId="167" fontId="202" fillId="5" borderId="27" xfId="0" applyNumberFormat="1" applyFont="1" applyFill="1" applyBorder="1" applyAlignment="1">
      <alignment horizontal="right" vertical="center"/>
    </xf>
    <xf numFmtId="4" fontId="202" fillId="5" borderId="27" xfId="0" applyNumberFormat="1" applyFont="1" applyFill="1" applyBorder="1" applyAlignment="1">
      <alignment horizontal="right" vertical="center"/>
    </xf>
    <xf numFmtId="14" fontId="88" fillId="4" borderId="1" xfId="0" applyNumberFormat="1" applyFont="1" applyFill="1" applyBorder="1" applyAlignment="1">
      <alignment horizontal="right" vertical="top" wrapText="1"/>
    </xf>
    <xf numFmtId="14" fontId="88" fillId="14" borderId="1" xfId="0" applyNumberFormat="1" applyFont="1" applyFill="1" applyBorder="1" applyAlignment="1">
      <alignment horizontal="left" vertical="top" wrapText="1"/>
    </xf>
    <xf numFmtId="14" fontId="4" fillId="0" borderId="18" xfId="0" applyNumberFormat="1" applyFont="1" applyBorder="1" applyAlignment="1">
      <alignment horizontal="center" wrapText="1"/>
    </xf>
    <xf numFmtId="14" fontId="4" fillId="0" borderId="70" xfId="0" applyNumberFormat="1" applyFont="1" applyBorder="1" applyAlignment="1">
      <alignment horizontal="center" wrapText="1"/>
    </xf>
    <xf numFmtId="14" fontId="4" fillId="0" borderId="10" xfId="0" applyNumberFormat="1" applyFont="1" applyBorder="1" applyAlignment="1">
      <alignment horizontal="center" wrapText="1"/>
    </xf>
    <xf numFmtId="14" fontId="4" fillId="0" borderId="67" xfId="0" applyNumberFormat="1" applyFont="1" applyBorder="1" applyAlignment="1">
      <alignment horizontal="center" wrapText="1"/>
    </xf>
    <xf numFmtId="0" fontId="22" fillId="9" borderId="5" xfId="0" applyFont="1" applyFill="1" applyBorder="1" applyAlignment="1">
      <alignment horizontal="center" wrapText="1"/>
    </xf>
    <xf numFmtId="0" fontId="22" fillId="9" borderId="6" xfId="0" applyFont="1" applyFill="1" applyBorder="1" applyAlignment="1">
      <alignment horizontal="center" wrapText="1"/>
    </xf>
    <xf numFmtId="14" fontId="22" fillId="4" borderId="20" xfId="0" applyNumberFormat="1" applyFont="1" applyFill="1" applyBorder="1" applyAlignment="1">
      <alignment horizontal="center" wrapText="1"/>
    </xf>
    <xf numFmtId="14" fontId="22" fillId="9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14" fontId="4" fillId="7" borderId="26" xfId="0" applyNumberFormat="1" applyFont="1" applyFill="1" applyBorder="1" applyAlignment="1">
      <alignment horizontal="center" vertical="center" wrapText="1"/>
    </xf>
    <xf numFmtId="14" fontId="4" fillId="7" borderId="26" xfId="0" applyNumberFormat="1" applyFont="1" applyFill="1" applyBorder="1" applyAlignment="1">
      <alignment horizontal="center" wrapText="1"/>
    </xf>
    <xf numFmtId="14" fontId="4" fillId="29" borderId="24" xfId="0" applyNumberFormat="1" applyFont="1" applyFill="1" applyBorder="1" applyAlignment="1">
      <alignment horizontal="center" vertical="center" wrapText="1"/>
    </xf>
    <xf numFmtId="14" fontId="4" fillId="29" borderId="26" xfId="0" applyNumberFormat="1" applyFont="1" applyFill="1" applyBorder="1" applyAlignment="1">
      <alignment horizontal="center" vertical="center" wrapText="1"/>
    </xf>
    <xf numFmtId="14" fontId="22" fillId="34" borderId="45" xfId="0" applyNumberFormat="1" applyFont="1" applyFill="1" applyBorder="1" applyAlignment="1">
      <alignment horizontal="center" vertical="center" wrapText="1"/>
    </xf>
    <xf numFmtId="14" fontId="22" fillId="34" borderId="45" xfId="0" applyNumberFormat="1" applyFont="1" applyFill="1" applyBorder="1" applyAlignment="1">
      <alignment horizontal="center" vertical="top" wrapText="1"/>
    </xf>
    <xf numFmtId="181" fontId="0" fillId="0" borderId="0" xfId="0" applyNumberFormat="1"/>
    <xf numFmtId="188" fontId="87" fillId="0" borderId="0" xfId="0" applyNumberFormat="1" applyFont="1"/>
    <xf numFmtId="168" fontId="87" fillId="4" borderId="0" xfId="2" applyNumberFormat="1" applyFont="1" applyFill="1" applyAlignment="1">
      <alignment wrapText="1"/>
    </xf>
    <xf numFmtId="10" fontId="87" fillId="0" borderId="0" xfId="0" applyNumberFormat="1" applyFont="1"/>
    <xf numFmtId="181" fontId="87" fillId="0" borderId="0" xfId="0" applyNumberFormat="1" applyFont="1"/>
    <xf numFmtId="164" fontId="88" fillId="4" borderId="1" xfId="1" applyNumberFormat="1" applyFont="1" applyFill="1" applyBorder="1" applyAlignment="1">
      <alignment vertical="top"/>
    </xf>
    <xf numFmtId="10" fontId="88" fillId="4" borderId="0" xfId="2" applyNumberFormat="1" applyFont="1" applyFill="1"/>
    <xf numFmtId="2" fontId="88" fillId="14" borderId="1" xfId="1" applyNumberFormat="1" applyFont="1" applyFill="1" applyBorder="1" applyAlignment="1">
      <alignment vertical="top"/>
    </xf>
    <xf numFmtId="173" fontId="88" fillId="14" borderId="1" xfId="0" applyNumberFormat="1" applyFont="1" applyFill="1" applyBorder="1" applyAlignment="1"/>
    <xf numFmtId="10" fontId="88" fillId="14" borderId="1" xfId="2" applyNumberFormat="1" applyFont="1" applyFill="1" applyBorder="1" applyAlignment="1"/>
    <xf numFmtId="0" fontId="88" fillId="14" borderId="0" xfId="0" applyFont="1" applyFill="1" applyAlignment="1"/>
    <xf numFmtId="14" fontId="88" fillId="14" borderId="1" xfId="0" applyNumberFormat="1" applyFont="1" applyFill="1" applyBorder="1" applyAlignment="1">
      <alignment vertical="center"/>
    </xf>
    <xf numFmtId="0" fontId="204" fillId="0" borderId="0" xfId="0" applyFont="1" applyFill="1" applyAlignment="1">
      <alignment wrapText="1"/>
    </xf>
    <xf numFmtId="179" fontId="105" fillId="5" borderId="0" xfId="0" applyNumberFormat="1" applyFont="1" applyFill="1" applyBorder="1" applyAlignment="1">
      <alignment horizontal="right" vertical="center"/>
    </xf>
    <xf numFmtId="14" fontId="22" fillId="9" borderId="0" xfId="0" applyNumberFormat="1" applyFont="1" applyFill="1" applyBorder="1" applyAlignment="1">
      <alignment horizontal="center" vertical="center"/>
    </xf>
    <xf numFmtId="14" fontId="22" fillId="9" borderId="47" xfId="0" applyNumberFormat="1" applyFont="1" applyFill="1" applyBorder="1" applyAlignment="1">
      <alignment horizontal="center" vertical="center"/>
    </xf>
    <xf numFmtId="14" fontId="22" fillId="9" borderId="35" xfId="0" applyNumberFormat="1" applyFont="1" applyFill="1" applyBorder="1" applyAlignment="1">
      <alignment horizontal="center" vertical="center"/>
    </xf>
    <xf numFmtId="0" fontId="8" fillId="0" borderId="33" xfId="0" applyFont="1" applyBorder="1" applyAlignment="1"/>
    <xf numFmtId="164" fontId="3" fillId="0" borderId="0" xfId="14" applyFont="1" applyAlignment="1">
      <alignment wrapText="1"/>
    </xf>
    <xf numFmtId="14" fontId="4" fillId="34" borderId="29" xfId="0" applyNumberFormat="1" applyFont="1" applyFill="1" applyBorder="1" applyAlignment="1">
      <alignment horizontal="center" vertical="top" wrapText="1"/>
    </xf>
    <xf numFmtId="175" fontId="3" fillId="6" borderId="58" xfId="1" applyNumberFormat="1" applyFont="1" applyFill="1" applyBorder="1" applyAlignment="1">
      <alignment vertical="center"/>
    </xf>
    <xf numFmtId="175" fontId="19" fillId="6" borderId="1" xfId="1" applyNumberFormat="1" applyFont="1" applyFill="1" applyBorder="1" applyAlignment="1">
      <alignment vertical="center"/>
    </xf>
    <xf numFmtId="2" fontId="19" fillId="6" borderId="0" xfId="0" applyNumberFormat="1" applyFont="1" applyFill="1" applyAlignment="1">
      <alignment wrapText="1"/>
    </xf>
    <xf numFmtId="10" fontId="19" fillId="6" borderId="0" xfId="2" applyNumberFormat="1" applyFont="1" applyFill="1" applyAlignment="1">
      <alignment wrapText="1"/>
    </xf>
    <xf numFmtId="2" fontId="3" fillId="6" borderId="0" xfId="0" applyNumberFormat="1" applyFont="1" applyFill="1" applyAlignment="1">
      <alignment wrapText="1"/>
    </xf>
    <xf numFmtId="181" fontId="3" fillId="4" borderId="29" xfId="2" applyNumberFormat="1" applyFont="1" applyFill="1" applyBorder="1" applyAlignment="1">
      <alignment wrapText="1"/>
    </xf>
    <xf numFmtId="164" fontId="3" fillId="4" borderId="29" xfId="1" applyNumberFormat="1" applyFont="1" applyFill="1" applyBorder="1"/>
    <xf numFmtId="177" fontId="3" fillId="4" borderId="29" xfId="0" applyNumberFormat="1" applyFont="1" applyFill="1" applyBorder="1" applyAlignment="1">
      <alignment wrapText="1"/>
    </xf>
    <xf numFmtId="14" fontId="3" fillId="4" borderId="29" xfId="0" applyNumberFormat="1" applyFont="1" applyFill="1" applyBorder="1" applyAlignment="1">
      <alignment wrapText="1"/>
    </xf>
    <xf numFmtId="188" fontId="3" fillId="14" borderId="29" xfId="0" applyNumberFormat="1" applyFont="1" applyFill="1" applyBorder="1" applyAlignment="1">
      <alignment wrapText="1"/>
    </xf>
    <xf numFmtId="167" fontId="3" fillId="14" borderId="29" xfId="0" applyNumberFormat="1" applyFont="1" applyFill="1" applyBorder="1" applyAlignment="1">
      <alignment wrapText="1"/>
    </xf>
    <xf numFmtId="164" fontId="3" fillId="14" borderId="29" xfId="1" applyFont="1" applyFill="1" applyBorder="1" applyAlignment="1">
      <alignment vertical="center"/>
    </xf>
    <xf numFmtId="180" fontId="3" fillId="14" borderId="50" xfId="0" applyNumberFormat="1" applyFont="1" applyFill="1" applyBorder="1" applyAlignment="1">
      <alignment wrapText="1"/>
    </xf>
    <xf numFmtId="14" fontId="87" fillId="4" borderId="1" xfId="0" applyNumberFormat="1" applyFont="1" applyFill="1" applyBorder="1" applyAlignment="1">
      <alignment wrapText="1"/>
    </xf>
    <xf numFmtId="181" fontId="87" fillId="4" borderId="1" xfId="2" applyNumberFormat="1" applyFont="1" applyFill="1" applyBorder="1" applyAlignment="1">
      <alignment wrapText="1"/>
    </xf>
    <xf numFmtId="2" fontId="87" fillId="4" borderId="1" xfId="2" applyNumberFormat="1" applyFont="1" applyFill="1" applyBorder="1" applyAlignment="1">
      <alignment wrapText="1"/>
    </xf>
    <xf numFmtId="177" fontId="87" fillId="4" borderId="1" xfId="0" applyNumberFormat="1" applyFont="1" applyFill="1" applyBorder="1" applyAlignment="1">
      <alignment wrapText="1"/>
    </xf>
    <xf numFmtId="188" fontId="87" fillId="14" borderId="1" xfId="0" applyNumberFormat="1" applyFont="1" applyFill="1" applyBorder="1" applyAlignment="1">
      <alignment wrapText="1"/>
    </xf>
    <xf numFmtId="167" fontId="87" fillId="14" borderId="1" xfId="0" applyNumberFormat="1" applyFont="1" applyFill="1" applyBorder="1" applyAlignment="1">
      <alignment wrapText="1"/>
    </xf>
    <xf numFmtId="164" fontId="87" fillId="14" borderId="1" xfId="1" applyFont="1" applyFill="1" applyBorder="1" applyAlignment="1">
      <alignment vertical="center"/>
    </xf>
    <xf numFmtId="180" fontId="87" fillId="14" borderId="1" xfId="0" applyNumberFormat="1" applyFont="1" applyFill="1" applyBorder="1" applyAlignment="1">
      <alignment wrapText="1"/>
    </xf>
    <xf numFmtId="181" fontId="3" fillId="4" borderId="1" xfId="2" applyNumberFormat="1" applyFont="1" applyFill="1" applyBorder="1" applyAlignment="1">
      <alignment horizontal="right" wrapText="1"/>
    </xf>
    <xf numFmtId="2" fontId="3" fillId="4" borderId="1" xfId="2" applyNumberFormat="1" applyFont="1" applyFill="1" applyBorder="1" applyAlignment="1">
      <alignment horizontal="right" wrapText="1"/>
    </xf>
    <xf numFmtId="164" fontId="3" fillId="4" borderId="1" xfId="1" applyNumberFormat="1" applyFont="1" applyFill="1" applyBorder="1" applyAlignment="1">
      <alignment horizontal="right"/>
    </xf>
    <xf numFmtId="177" fontId="3" fillId="4" borderId="1" xfId="0" applyNumberFormat="1" applyFont="1" applyFill="1" applyBorder="1" applyAlignment="1">
      <alignment horizontal="right" wrapText="1"/>
    </xf>
    <xf numFmtId="14" fontId="3" fillId="14" borderId="1" xfId="0" applyNumberFormat="1" applyFont="1" applyFill="1" applyBorder="1" applyAlignment="1">
      <alignment horizontal="center" vertical="center" wrapText="1"/>
    </xf>
    <xf numFmtId="188" fontId="3" fillId="14" borderId="1" xfId="0" applyNumberFormat="1" applyFont="1" applyFill="1" applyBorder="1" applyAlignment="1">
      <alignment horizontal="right" wrapText="1"/>
    </xf>
    <xf numFmtId="181" fontId="3" fillId="14" borderId="1" xfId="0" applyNumberFormat="1" applyFont="1" applyFill="1" applyBorder="1" applyAlignment="1">
      <alignment horizontal="right" wrapText="1"/>
    </xf>
    <xf numFmtId="164" fontId="3" fillId="14" borderId="1" xfId="1" applyFont="1" applyFill="1" applyBorder="1" applyAlignment="1">
      <alignment horizontal="right"/>
    </xf>
    <xf numFmtId="180" fontId="3" fillId="14" borderId="1" xfId="0" applyNumberFormat="1" applyFont="1" applyFill="1" applyBorder="1" applyAlignment="1">
      <alignment horizontal="right" wrapText="1"/>
    </xf>
    <xf numFmtId="181" fontId="3" fillId="4" borderId="1" xfId="2" applyNumberFormat="1" applyFont="1" applyFill="1" applyBorder="1" applyAlignment="1">
      <alignment horizontal="center" vertical="center" wrapText="1"/>
    </xf>
    <xf numFmtId="2" fontId="3" fillId="4" borderId="1" xfId="2" applyNumberFormat="1" applyFont="1" applyFill="1" applyBorder="1" applyAlignment="1">
      <alignment horizontal="center" vertical="center" wrapText="1"/>
    </xf>
    <xf numFmtId="164" fontId="3" fillId="4" borderId="1" xfId="1" applyNumberFormat="1" applyFont="1" applyFill="1" applyBorder="1" applyAlignment="1">
      <alignment horizontal="center" vertical="center"/>
    </xf>
    <xf numFmtId="177" fontId="3" fillId="4" borderId="1" xfId="0" applyNumberFormat="1" applyFont="1" applyFill="1" applyBorder="1" applyAlignment="1">
      <alignment horizontal="center" vertical="center" wrapText="1"/>
    </xf>
    <xf numFmtId="188" fontId="3" fillId="14" borderId="1" xfId="0" applyNumberFormat="1" applyFont="1" applyFill="1" applyBorder="1" applyAlignment="1">
      <alignment horizontal="center" vertical="center" wrapText="1"/>
    </xf>
    <xf numFmtId="181" fontId="3" fillId="14" borderId="1" xfId="0" applyNumberFormat="1" applyFont="1" applyFill="1" applyBorder="1" applyAlignment="1">
      <alignment horizontal="center" vertical="center" wrapText="1"/>
    </xf>
    <xf numFmtId="164" fontId="3" fillId="14" borderId="1" xfId="1" applyFont="1" applyFill="1" applyBorder="1" applyAlignment="1">
      <alignment horizontal="center" vertical="center"/>
    </xf>
    <xf numFmtId="14" fontId="3" fillId="14" borderId="1" xfId="0" applyNumberFormat="1" applyFont="1" applyFill="1" applyBorder="1" applyAlignment="1">
      <alignment horizontal="center" vertical="top" wrapText="1"/>
    </xf>
    <xf numFmtId="14" fontId="3" fillId="4" borderId="26" xfId="0" applyNumberFormat="1" applyFont="1" applyFill="1" applyBorder="1" applyAlignment="1">
      <alignment horizontal="right" vertical="top" wrapText="1"/>
    </xf>
    <xf numFmtId="181" fontId="3" fillId="4" borderId="26" xfId="2" applyNumberFormat="1" applyFont="1" applyFill="1" applyBorder="1" applyAlignment="1">
      <alignment horizontal="center" vertical="center" wrapText="1"/>
    </xf>
    <xf numFmtId="2" fontId="3" fillId="4" borderId="26" xfId="2" applyNumberFormat="1" applyFont="1" applyFill="1" applyBorder="1" applyAlignment="1">
      <alignment horizontal="center" vertical="center" wrapText="1"/>
    </xf>
    <xf numFmtId="164" fontId="3" fillId="4" borderId="26" xfId="1" applyNumberFormat="1" applyFont="1" applyFill="1" applyBorder="1" applyAlignment="1">
      <alignment horizontal="center" vertical="center"/>
    </xf>
    <xf numFmtId="177" fontId="3" fillId="4" borderId="26" xfId="0" applyNumberFormat="1" applyFont="1" applyFill="1" applyBorder="1" applyAlignment="1">
      <alignment horizontal="center" vertical="center" wrapText="1"/>
    </xf>
    <xf numFmtId="14" fontId="3" fillId="14" borderId="26" xfId="0" applyNumberFormat="1" applyFont="1" applyFill="1" applyBorder="1" applyAlignment="1">
      <alignment horizontal="center" vertical="top" wrapText="1"/>
    </xf>
    <xf numFmtId="188" fontId="3" fillId="14" borderId="26" xfId="0" applyNumberFormat="1" applyFont="1" applyFill="1" applyBorder="1" applyAlignment="1">
      <alignment horizontal="center" vertical="center" wrapText="1"/>
    </xf>
    <xf numFmtId="181" fontId="3" fillId="14" borderId="26" xfId="0" applyNumberFormat="1" applyFont="1" applyFill="1" applyBorder="1" applyAlignment="1">
      <alignment horizontal="center" vertical="center" wrapText="1"/>
    </xf>
    <xf numFmtId="164" fontId="3" fillId="14" borderId="26" xfId="1" applyFont="1" applyFill="1" applyBorder="1" applyAlignment="1">
      <alignment horizontal="center" vertical="center"/>
    </xf>
    <xf numFmtId="180" fontId="3" fillId="14" borderId="26" xfId="0" applyNumberFormat="1" applyFont="1" applyFill="1" applyBorder="1" applyAlignment="1">
      <alignment wrapText="1"/>
    </xf>
    <xf numFmtId="4" fontId="5" fillId="2" borderId="88" xfId="0" applyNumberFormat="1" applyFont="1" applyFill="1" applyBorder="1" applyAlignment="1">
      <alignment horizontal="center" vertical="center"/>
    </xf>
    <xf numFmtId="10" fontId="0" fillId="0" borderId="30" xfId="2" applyNumberFormat="1" applyFont="1" applyBorder="1"/>
    <xf numFmtId="168" fontId="87" fillId="4" borderId="0" xfId="2" applyNumberFormat="1" applyFont="1" applyFill="1"/>
    <xf numFmtId="14" fontId="3" fillId="14" borderId="1" xfId="0" applyNumberFormat="1" applyFont="1" applyFill="1" applyBorder="1" applyAlignment="1">
      <alignment wrapText="1"/>
    </xf>
    <xf numFmtId="14" fontId="88" fillId="4" borderId="25" xfId="0" applyNumberFormat="1" applyFont="1" applyFill="1" applyBorder="1" applyAlignment="1">
      <alignment horizontal="right" vertical="top" wrapText="1"/>
    </xf>
    <xf numFmtId="181" fontId="88" fillId="4" borderId="25" xfId="2" applyNumberFormat="1" applyFont="1" applyFill="1" applyBorder="1" applyAlignment="1">
      <alignment horizontal="center" vertical="center" wrapText="1"/>
    </xf>
    <xf numFmtId="2" fontId="88" fillId="4" borderId="25" xfId="2" applyNumberFormat="1" applyFont="1" applyFill="1" applyBorder="1" applyAlignment="1">
      <alignment horizontal="center" vertical="center" wrapText="1"/>
    </xf>
    <xf numFmtId="164" fontId="88" fillId="4" borderId="25" xfId="1" applyNumberFormat="1" applyFont="1" applyFill="1" applyBorder="1" applyAlignment="1">
      <alignment horizontal="center" vertical="center"/>
    </xf>
    <xf numFmtId="177" fontId="88" fillId="4" borderId="25" xfId="0" applyNumberFormat="1" applyFont="1" applyFill="1" applyBorder="1" applyAlignment="1">
      <alignment horizontal="center" vertical="center" wrapText="1"/>
    </xf>
    <xf numFmtId="14" fontId="88" fillId="14" borderId="25" xfId="0" applyNumberFormat="1" applyFont="1" applyFill="1" applyBorder="1" applyAlignment="1">
      <alignment horizontal="center" vertical="top" wrapText="1"/>
    </xf>
    <xf numFmtId="188" fontId="88" fillId="14" borderId="25" xfId="0" applyNumberFormat="1" applyFont="1" applyFill="1" applyBorder="1" applyAlignment="1">
      <alignment horizontal="center" vertical="center" wrapText="1"/>
    </xf>
    <xf numFmtId="181" fontId="88" fillId="14" borderId="25" xfId="0" applyNumberFormat="1" applyFont="1" applyFill="1" applyBorder="1" applyAlignment="1">
      <alignment horizontal="center" vertical="center" wrapText="1"/>
    </xf>
    <xf numFmtId="164" fontId="88" fillId="14" borderId="25" xfId="1" applyFont="1" applyFill="1" applyBorder="1" applyAlignment="1">
      <alignment horizontal="center" vertical="center"/>
    </xf>
    <xf numFmtId="180" fontId="88" fillId="14" borderId="25" xfId="0" applyNumberFormat="1" applyFont="1" applyFill="1" applyBorder="1" applyAlignment="1">
      <alignment wrapText="1"/>
    </xf>
    <xf numFmtId="14" fontId="4" fillId="49" borderId="24" xfId="0" applyNumberFormat="1" applyFont="1" applyFill="1" applyBorder="1" applyAlignment="1">
      <alignment horizontal="center" wrapText="1"/>
    </xf>
    <xf numFmtId="14" fontId="4" fillId="49" borderId="26" xfId="0" applyNumberFormat="1" applyFont="1" applyFill="1" applyBorder="1" applyAlignment="1">
      <alignment horizontal="center" wrapText="1"/>
    </xf>
    <xf numFmtId="167" fontId="17" fillId="50" borderId="99" xfId="0" applyNumberFormat="1" applyFont="1" applyFill="1" applyBorder="1" applyAlignment="1">
      <alignment horizontal="right" vertical="center" wrapText="1"/>
    </xf>
    <xf numFmtId="167" fontId="17" fillId="50" borderId="47" xfId="0" applyNumberFormat="1" applyFont="1" applyFill="1" applyBorder="1" applyAlignment="1">
      <alignment horizontal="right" vertical="center" wrapText="1"/>
    </xf>
    <xf numFmtId="167" fontId="17" fillId="51" borderId="1" xfId="0" applyNumberFormat="1" applyFont="1" applyFill="1" applyBorder="1" applyAlignment="1">
      <alignment horizontal="right" vertical="center" wrapText="1"/>
    </xf>
    <xf numFmtId="167" fontId="17" fillId="49" borderId="2" xfId="0" applyNumberFormat="1" applyFont="1" applyFill="1" applyBorder="1" applyAlignment="1">
      <alignment horizontal="right" vertical="center" wrapText="1"/>
    </xf>
    <xf numFmtId="167" fontId="17" fillId="50" borderId="1" xfId="0" applyNumberFormat="1" applyFont="1" applyFill="1" applyBorder="1" applyAlignment="1">
      <alignment horizontal="right" vertical="center" wrapText="1"/>
    </xf>
    <xf numFmtId="167" fontId="17" fillId="49" borderId="1" xfId="0" applyNumberFormat="1" applyFont="1" applyFill="1" applyBorder="1" applyAlignment="1">
      <alignment horizontal="right" vertical="center" wrapText="1"/>
    </xf>
    <xf numFmtId="167" fontId="17" fillId="50" borderId="15" xfId="0" applyNumberFormat="1" applyFont="1" applyFill="1" applyBorder="1" applyAlignment="1">
      <alignment horizontal="right" vertical="center" wrapText="1"/>
    </xf>
    <xf numFmtId="167" fontId="17" fillId="49" borderId="8" xfId="0" applyNumberFormat="1" applyFont="1" applyFill="1" applyBorder="1" applyAlignment="1">
      <alignment horizontal="right" vertical="center" wrapText="1"/>
    </xf>
    <xf numFmtId="167" fontId="17" fillId="50" borderId="72" xfId="0" applyNumberFormat="1" applyFont="1" applyFill="1" applyBorder="1" applyAlignment="1">
      <alignment horizontal="right" vertical="center"/>
    </xf>
    <xf numFmtId="167" fontId="17" fillId="50" borderId="40" xfId="0" applyNumberFormat="1" applyFont="1" applyFill="1" applyBorder="1" applyAlignment="1">
      <alignment horizontal="right" vertical="center"/>
    </xf>
    <xf numFmtId="167" fontId="17" fillId="51" borderId="36" xfId="0" applyNumberFormat="1" applyFont="1" applyFill="1" applyBorder="1" applyAlignment="1">
      <alignment horizontal="right" vertical="center"/>
    </xf>
    <xf numFmtId="167" fontId="17" fillId="49" borderId="39" xfId="0" applyNumberFormat="1" applyFont="1" applyFill="1" applyBorder="1" applyAlignment="1">
      <alignment horizontal="right" vertical="center"/>
    </xf>
    <xf numFmtId="167" fontId="17" fillId="50" borderId="1" xfId="0" applyNumberFormat="1" applyFont="1" applyFill="1" applyBorder="1" applyAlignment="1">
      <alignment horizontal="right" vertical="center"/>
    </xf>
    <xf numFmtId="167" fontId="17" fillId="49" borderId="1" xfId="0" applyNumberFormat="1" applyFont="1" applyFill="1" applyBorder="1" applyAlignment="1">
      <alignment horizontal="right" vertical="center"/>
    </xf>
    <xf numFmtId="167" fontId="17" fillId="50" borderId="39" xfId="0" applyNumberFormat="1" applyFont="1" applyFill="1" applyBorder="1" applyAlignment="1">
      <alignment horizontal="right" vertical="center"/>
    </xf>
    <xf numFmtId="167" fontId="17" fillId="49" borderId="8" xfId="0" applyNumberFormat="1" applyFont="1" applyFill="1" applyBorder="1" applyAlignment="1">
      <alignment horizontal="right" vertical="center"/>
    </xf>
    <xf numFmtId="167" fontId="17" fillId="50" borderId="42" xfId="0" applyNumberFormat="1" applyFont="1" applyFill="1" applyBorder="1" applyAlignment="1">
      <alignment horizontal="right" vertical="center"/>
    </xf>
    <xf numFmtId="167" fontId="17" fillId="51" borderId="23" xfId="0" applyNumberFormat="1" applyFont="1" applyFill="1" applyBorder="1" applyAlignment="1">
      <alignment horizontal="right" vertical="center"/>
    </xf>
    <xf numFmtId="167" fontId="17" fillId="49" borderId="41" xfId="0" applyNumberFormat="1" applyFont="1" applyFill="1" applyBorder="1" applyAlignment="1">
      <alignment horizontal="right" vertical="center"/>
    </xf>
    <xf numFmtId="167" fontId="17" fillId="50" borderId="41" xfId="0" applyNumberFormat="1" applyFont="1" applyFill="1" applyBorder="1" applyAlignment="1">
      <alignment horizontal="right" vertical="center"/>
    </xf>
    <xf numFmtId="167" fontId="17" fillId="49" borderId="72" xfId="0" applyNumberFormat="1" applyFont="1" applyFill="1" applyBorder="1" applyAlignment="1">
      <alignment horizontal="right" vertical="center"/>
    </xf>
    <xf numFmtId="167" fontId="17" fillId="49" borderId="42" xfId="0" applyNumberFormat="1" applyFont="1" applyFill="1" applyBorder="1" applyAlignment="1">
      <alignment horizontal="right" vertical="center"/>
    </xf>
    <xf numFmtId="167" fontId="17" fillId="49" borderId="23" xfId="0" applyNumberFormat="1" applyFont="1" applyFill="1" applyBorder="1" applyAlignment="1">
      <alignment horizontal="right" vertical="center"/>
    </xf>
    <xf numFmtId="167" fontId="17" fillId="50" borderId="73" xfId="0" applyNumberFormat="1" applyFont="1" applyFill="1" applyBorder="1" applyAlignment="1">
      <alignment horizontal="right" vertical="center"/>
    </xf>
    <xf numFmtId="167" fontId="17" fillId="50" borderId="100" xfId="0" applyNumberFormat="1" applyFont="1" applyFill="1" applyBorder="1" applyAlignment="1">
      <alignment horizontal="right" vertical="center"/>
    </xf>
    <xf numFmtId="167" fontId="17" fillId="51" borderId="101" xfId="0" applyNumberFormat="1" applyFont="1" applyFill="1" applyBorder="1" applyAlignment="1">
      <alignment horizontal="right" vertical="center"/>
    </xf>
    <xf numFmtId="167" fontId="17" fillId="49" borderId="102" xfId="0" applyNumberFormat="1" applyFont="1" applyFill="1" applyBorder="1" applyAlignment="1">
      <alignment horizontal="right" vertical="center"/>
    </xf>
    <xf numFmtId="167" fontId="17" fillId="50" borderId="25" xfId="0" applyNumberFormat="1" applyFont="1" applyFill="1" applyBorder="1" applyAlignment="1">
      <alignment horizontal="right" vertical="center"/>
    </xf>
    <xf numFmtId="167" fontId="17" fillId="49" borderId="25" xfId="0" applyNumberFormat="1" applyFont="1" applyFill="1" applyBorder="1" applyAlignment="1">
      <alignment horizontal="right" vertical="center"/>
    </xf>
    <xf numFmtId="167" fontId="17" fillId="50" borderId="102" xfId="0" applyNumberFormat="1" applyFont="1" applyFill="1" applyBorder="1" applyAlignment="1">
      <alignment horizontal="right" vertical="center"/>
    </xf>
    <xf numFmtId="167" fontId="17" fillId="49" borderId="30" xfId="0" applyNumberFormat="1" applyFont="1" applyFill="1" applyBorder="1" applyAlignment="1">
      <alignment horizontal="right" vertical="center"/>
    </xf>
    <xf numFmtId="14" fontId="4" fillId="49" borderId="51" xfId="0" applyNumberFormat="1" applyFont="1" applyFill="1" applyBorder="1" applyAlignment="1">
      <alignment horizontal="center" vertical="center" wrapText="1"/>
    </xf>
    <xf numFmtId="14" fontId="4" fillId="49" borderId="24" xfId="0" applyNumberFormat="1" applyFont="1" applyFill="1" applyBorder="1" applyAlignment="1">
      <alignment horizontal="center" vertical="center" wrapText="1"/>
    </xf>
    <xf numFmtId="14" fontId="4" fillId="49" borderId="54" xfId="0" applyNumberFormat="1" applyFont="1" applyFill="1" applyBorder="1" applyAlignment="1">
      <alignment horizontal="center" vertical="center" wrapText="1"/>
    </xf>
    <xf numFmtId="14" fontId="4" fillId="49" borderId="26" xfId="0" applyNumberFormat="1" applyFont="1" applyFill="1" applyBorder="1" applyAlignment="1">
      <alignment horizontal="center" vertical="center" wrapText="1"/>
    </xf>
    <xf numFmtId="167" fontId="124" fillId="49" borderId="47" xfId="0" applyNumberFormat="1" applyFont="1" applyFill="1" applyBorder="1" applyAlignment="1">
      <alignment horizontal="right" vertical="center" wrapText="1"/>
    </xf>
    <xf numFmtId="167" fontId="125" fillId="49" borderId="47" xfId="0" applyNumberFormat="1" applyFont="1" applyFill="1" applyBorder="1" applyAlignment="1">
      <alignment horizontal="right" vertical="center" wrapText="1"/>
    </xf>
    <xf numFmtId="167" fontId="17" fillId="51" borderId="107" xfId="0" applyNumberFormat="1" applyFont="1" applyFill="1" applyBorder="1" applyAlignment="1">
      <alignment horizontal="right" vertical="center" wrapText="1"/>
    </xf>
    <xf numFmtId="167" fontId="125" fillId="50" borderId="1" xfId="0" applyNumberFormat="1" applyFont="1" applyFill="1" applyBorder="1" applyAlignment="1">
      <alignment horizontal="right" vertical="center" wrapText="1"/>
    </xf>
    <xf numFmtId="167" fontId="124" fillId="49" borderId="47" xfId="0" applyNumberFormat="1" applyFont="1" applyFill="1" applyBorder="1" applyAlignment="1">
      <alignment horizontal="right" vertical="center"/>
    </xf>
    <xf numFmtId="167" fontId="125" fillId="49" borderId="47" xfId="0" applyNumberFormat="1" applyFont="1" applyFill="1" applyBorder="1" applyAlignment="1">
      <alignment horizontal="right" vertical="center"/>
    </xf>
    <xf numFmtId="167" fontId="17" fillId="51" borderId="82" xfId="0" applyNumberFormat="1" applyFont="1" applyFill="1" applyBorder="1" applyAlignment="1">
      <alignment horizontal="right" vertical="center"/>
    </xf>
    <xf numFmtId="167" fontId="17" fillId="51" borderId="1" xfId="0" applyNumberFormat="1" applyFont="1" applyFill="1" applyBorder="1" applyAlignment="1">
      <alignment horizontal="right" vertical="center"/>
    </xf>
    <xf numFmtId="167" fontId="125" fillId="50" borderId="1" xfId="0" applyNumberFormat="1" applyFont="1" applyFill="1" applyBorder="1" applyAlignment="1">
      <alignment horizontal="right" vertical="center"/>
    </xf>
    <xf numFmtId="167" fontId="17" fillId="49" borderId="82" xfId="0" applyNumberFormat="1" applyFont="1" applyFill="1" applyBorder="1" applyAlignment="1">
      <alignment horizontal="right" vertical="center"/>
    </xf>
    <xf numFmtId="167" fontId="125" fillId="49" borderId="1" xfId="0" applyNumberFormat="1" applyFont="1" applyFill="1" applyBorder="1" applyAlignment="1">
      <alignment horizontal="right" vertical="center"/>
    </xf>
    <xf numFmtId="167" fontId="3" fillId="0" borderId="1" xfId="0" applyNumberFormat="1" applyFont="1" applyBorder="1" applyAlignment="1">
      <alignment wrapText="1"/>
    </xf>
    <xf numFmtId="167" fontId="5" fillId="2" borderId="107" xfId="0" applyNumberFormat="1" applyFont="1" applyFill="1" applyBorder="1" applyAlignment="1">
      <alignment horizontal="right" vertical="center" wrapText="1"/>
    </xf>
    <xf numFmtId="167" fontId="5" fillId="2" borderId="23" xfId="0" applyNumberFormat="1" applyFont="1" applyFill="1" applyBorder="1" applyAlignment="1">
      <alignment horizontal="right" vertical="center"/>
    </xf>
    <xf numFmtId="167" fontId="17" fillId="5" borderId="0" xfId="0" applyNumberFormat="1" applyFont="1" applyFill="1" applyBorder="1" applyAlignment="1">
      <alignment horizontal="right" vertical="center"/>
    </xf>
    <xf numFmtId="14" fontId="88" fillId="4" borderId="52" xfId="0" applyNumberFormat="1" applyFont="1" applyFill="1" applyBorder="1" applyAlignment="1">
      <alignment horizontal="right" vertical="top" wrapText="1"/>
    </xf>
    <xf numFmtId="181" fontId="88" fillId="4" borderId="52" xfId="2" applyNumberFormat="1" applyFont="1" applyFill="1" applyBorder="1" applyAlignment="1">
      <alignment horizontal="center" vertical="center" wrapText="1"/>
    </xf>
    <xf numFmtId="2" fontId="88" fillId="4" borderId="52" xfId="2" applyNumberFormat="1" applyFont="1" applyFill="1" applyBorder="1" applyAlignment="1">
      <alignment horizontal="center" vertical="center" wrapText="1"/>
    </xf>
    <xf numFmtId="164" fontId="88" fillId="4" borderId="52" xfId="1" applyNumberFormat="1" applyFont="1" applyFill="1" applyBorder="1" applyAlignment="1">
      <alignment horizontal="center" vertical="center"/>
    </xf>
    <xf numFmtId="177" fontId="88" fillId="4" borderId="52" xfId="0" applyNumberFormat="1" applyFont="1" applyFill="1" applyBorder="1" applyAlignment="1">
      <alignment horizontal="center" vertical="center" wrapText="1"/>
    </xf>
    <xf numFmtId="14" fontId="88" fillId="14" borderId="52" xfId="0" applyNumberFormat="1" applyFont="1" applyFill="1" applyBorder="1" applyAlignment="1">
      <alignment horizontal="center" vertical="top" wrapText="1"/>
    </xf>
    <xf numFmtId="188" fontId="88" fillId="14" borderId="52" xfId="0" applyNumberFormat="1" applyFont="1" applyFill="1" applyBorder="1" applyAlignment="1">
      <alignment horizontal="center" vertical="center" wrapText="1"/>
    </xf>
    <xf numFmtId="181" fontId="88" fillId="14" borderId="52" xfId="0" applyNumberFormat="1" applyFont="1" applyFill="1" applyBorder="1" applyAlignment="1">
      <alignment horizontal="center" vertical="center" wrapText="1"/>
    </xf>
    <xf numFmtId="164" fontId="88" fillId="14" borderId="52" xfId="1" applyFont="1" applyFill="1" applyBorder="1" applyAlignment="1">
      <alignment horizontal="center" vertical="center"/>
    </xf>
    <xf numFmtId="180" fontId="88" fillId="14" borderId="52" xfId="0" applyNumberFormat="1" applyFont="1" applyFill="1" applyBorder="1" applyAlignment="1">
      <alignment wrapText="1"/>
    </xf>
    <xf numFmtId="167" fontId="207" fillId="5" borderId="27" xfId="0" applyNumberFormat="1" applyFont="1" applyFill="1" applyBorder="1" applyAlignment="1">
      <alignment horizontal="right" vertical="center"/>
    </xf>
    <xf numFmtId="172" fontId="93" fillId="4" borderId="1" xfId="0" applyNumberFormat="1" applyFont="1" applyFill="1" applyBorder="1"/>
    <xf numFmtId="14" fontId="208" fillId="4" borderId="1" xfId="0" applyNumberFormat="1" applyFont="1" applyFill="1" applyBorder="1" applyAlignment="1">
      <alignment horizontal="right" vertical="top" wrapText="1"/>
    </xf>
    <xf numFmtId="164" fontId="208" fillId="4" borderId="1" xfId="1" applyNumberFormat="1" applyFont="1" applyFill="1" applyBorder="1"/>
    <xf numFmtId="10" fontId="208" fillId="4" borderId="1" xfId="2" applyNumberFormat="1" applyFont="1" applyFill="1" applyBorder="1"/>
    <xf numFmtId="0" fontId="208" fillId="4" borderId="0" xfId="0" applyFont="1" applyFill="1"/>
    <xf numFmtId="14" fontId="208" fillId="4" borderId="1" xfId="0" applyNumberFormat="1" applyFont="1" applyFill="1" applyBorder="1"/>
    <xf numFmtId="2" fontId="208" fillId="4" borderId="26" xfId="2" applyNumberFormat="1" applyFont="1" applyFill="1" applyBorder="1"/>
    <xf numFmtId="0" fontId="208" fillId="0" borderId="0" xfId="0" applyFont="1"/>
    <xf numFmtId="14" fontId="208" fillId="14" borderId="1" xfId="0" applyNumberFormat="1" applyFont="1" applyFill="1" applyBorder="1" applyAlignment="1">
      <alignment horizontal="left" vertical="top" wrapText="1"/>
    </xf>
    <xf numFmtId="2" fontId="208" fillId="14" borderId="1" xfId="1" applyNumberFormat="1" applyFont="1" applyFill="1" applyBorder="1"/>
    <xf numFmtId="173" fontId="208" fillId="14" borderId="1" xfId="0" applyNumberFormat="1" applyFont="1" applyFill="1" applyBorder="1"/>
    <xf numFmtId="10" fontId="208" fillId="14" borderId="1" xfId="2" applyNumberFormat="1" applyFont="1" applyFill="1" applyBorder="1"/>
    <xf numFmtId="0" fontId="208" fillId="14" borderId="0" xfId="0" applyFont="1" applyFill="1"/>
    <xf numFmtId="14" fontId="208" fillId="14" borderId="1" xfId="0" applyNumberFormat="1" applyFont="1" applyFill="1" applyBorder="1"/>
    <xf numFmtId="168" fontId="208" fillId="0" borderId="0" xfId="2" applyNumberFormat="1" applyFont="1"/>
    <xf numFmtId="2" fontId="208" fillId="0" borderId="0" xfId="0" applyNumberFormat="1" applyFont="1"/>
    <xf numFmtId="164" fontId="208" fillId="0" borderId="0" xfId="1" applyFont="1"/>
    <xf numFmtId="9" fontId="208" fillId="0" borderId="0" xfId="2" applyFont="1"/>
    <xf numFmtId="43" fontId="0" fillId="4" borderId="0" xfId="0" applyNumberFormat="1" applyFill="1"/>
    <xf numFmtId="164" fontId="3" fillId="4" borderId="1" xfId="1" applyNumberFormat="1" applyFont="1" applyFill="1" applyBorder="1" applyAlignment="1">
      <alignment vertical="top"/>
    </xf>
    <xf numFmtId="14" fontId="3" fillId="4" borderId="1" xfId="0" applyNumberFormat="1" applyFont="1" applyFill="1" applyBorder="1"/>
    <xf numFmtId="2" fontId="3" fillId="14" borderId="1" xfId="1" applyNumberFormat="1" applyFont="1" applyFill="1" applyBorder="1" applyAlignment="1">
      <alignment vertical="top"/>
    </xf>
    <xf numFmtId="0" fontId="3" fillId="14" borderId="0" xfId="0" applyFont="1" applyFill="1" applyAlignment="1"/>
    <xf numFmtId="14" fontId="3" fillId="14" borderId="1" xfId="0" applyNumberFormat="1" applyFont="1" applyFill="1" applyBorder="1" applyAlignment="1">
      <alignment vertical="center"/>
    </xf>
    <xf numFmtId="168" fontId="3" fillId="0" borderId="0" xfId="2" applyNumberFormat="1" applyFont="1"/>
    <xf numFmtId="2" fontId="3" fillId="0" borderId="0" xfId="0" applyNumberFormat="1" applyFont="1"/>
    <xf numFmtId="164" fontId="3" fillId="0" borderId="0" xfId="1" applyFont="1"/>
    <xf numFmtId="9" fontId="3" fillId="0" borderId="0" xfId="2" applyFont="1"/>
    <xf numFmtId="14" fontId="88" fillId="4" borderId="26" xfId="0" applyNumberFormat="1" applyFont="1" applyFill="1" applyBorder="1" applyAlignment="1">
      <alignment horizontal="right" vertical="top" wrapText="1"/>
    </xf>
    <xf numFmtId="181" fontId="88" fillId="4" borderId="26" xfId="2" applyNumberFormat="1" applyFont="1" applyFill="1" applyBorder="1" applyAlignment="1">
      <alignment horizontal="center" vertical="center" wrapText="1"/>
    </xf>
    <xf numFmtId="2" fontId="88" fillId="4" borderId="26" xfId="2" applyNumberFormat="1" applyFont="1" applyFill="1" applyBorder="1" applyAlignment="1">
      <alignment horizontal="center" vertical="center" wrapText="1"/>
    </xf>
    <xf numFmtId="164" fontId="88" fillId="4" borderId="26" xfId="1" applyNumberFormat="1" applyFont="1" applyFill="1" applyBorder="1" applyAlignment="1">
      <alignment horizontal="center" vertical="center"/>
    </xf>
    <xf numFmtId="177" fontId="88" fillId="4" borderId="26" xfId="0" applyNumberFormat="1" applyFont="1" applyFill="1" applyBorder="1" applyAlignment="1">
      <alignment horizontal="center" vertical="center" wrapText="1"/>
    </xf>
    <xf numFmtId="14" fontId="88" fillId="14" borderId="26" xfId="0" applyNumberFormat="1" applyFont="1" applyFill="1" applyBorder="1" applyAlignment="1">
      <alignment horizontal="center" vertical="top" wrapText="1"/>
    </xf>
    <xf numFmtId="188" fontId="88" fillId="14" borderId="26" xfId="0" applyNumberFormat="1" applyFont="1" applyFill="1" applyBorder="1" applyAlignment="1">
      <alignment horizontal="center" vertical="center" wrapText="1"/>
    </xf>
    <xf numFmtId="181" fontId="88" fillId="14" borderId="26" xfId="0" applyNumberFormat="1" applyFont="1" applyFill="1" applyBorder="1" applyAlignment="1">
      <alignment horizontal="center" vertical="center" wrapText="1"/>
    </xf>
    <xf numFmtId="164" fontId="88" fillId="14" borderId="26" xfId="1" applyFont="1" applyFill="1" applyBorder="1" applyAlignment="1">
      <alignment horizontal="center" vertical="center"/>
    </xf>
    <xf numFmtId="180" fontId="88" fillId="14" borderId="26" xfId="0" applyNumberFormat="1" applyFont="1" applyFill="1" applyBorder="1" applyAlignment="1">
      <alignment wrapText="1"/>
    </xf>
    <xf numFmtId="49" fontId="3" fillId="2" borderId="57" xfId="0" applyNumberFormat="1" applyFont="1" applyFill="1" applyBorder="1" applyAlignment="1">
      <alignment horizontal="left" vertical="center" wrapText="1"/>
    </xf>
    <xf numFmtId="0" fontId="29" fillId="3" borderId="10" xfId="0" applyFont="1" applyFill="1" applyBorder="1" applyAlignment="1">
      <alignment horizontal="center"/>
    </xf>
    <xf numFmtId="0" fontId="29" fillId="3" borderId="11" xfId="0" applyFont="1" applyFill="1" applyBorder="1" applyAlignment="1">
      <alignment horizontal="center"/>
    </xf>
    <xf numFmtId="0" fontId="29" fillId="3" borderId="45" xfId="0" applyFont="1" applyFill="1" applyBorder="1" applyAlignment="1">
      <alignment horizontal="center"/>
    </xf>
    <xf numFmtId="0" fontId="81" fillId="4" borderId="0" xfId="0" applyFont="1" applyFill="1" applyAlignment="1">
      <alignment horizontal="center" wrapText="1"/>
    </xf>
    <xf numFmtId="0" fontId="81" fillId="4" borderId="0" xfId="0" applyFont="1" applyFill="1" applyAlignment="1">
      <alignment horizontal="center" vertical="center" wrapText="1"/>
    </xf>
    <xf numFmtId="0" fontId="81" fillId="4" borderId="0" xfId="0" applyFont="1" applyFill="1" applyAlignment="1">
      <alignment horizontal="center" vertical="top" wrapText="1"/>
    </xf>
    <xf numFmtId="0" fontId="174" fillId="0" borderId="0" xfId="0" applyFont="1" applyAlignment="1">
      <alignment horizontal="center" wrapText="1"/>
    </xf>
    <xf numFmtId="0" fontId="3" fillId="0" borderId="20" xfId="0" applyFont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 wrapText="1"/>
    </xf>
    <xf numFmtId="14" fontId="22" fillId="4" borderId="20" xfId="0" applyNumberFormat="1" applyFont="1" applyFill="1" applyBorder="1" applyAlignment="1">
      <alignment horizontal="center" vertical="center" wrapText="1"/>
    </xf>
    <xf numFmtId="14" fontId="22" fillId="4" borderId="119" xfId="0" applyNumberFormat="1" applyFont="1" applyFill="1" applyBorder="1" applyAlignment="1">
      <alignment horizontal="center" vertical="center" wrapText="1"/>
    </xf>
    <xf numFmtId="0" fontId="19" fillId="0" borderId="12" xfId="0" applyFont="1" applyBorder="1" applyAlignment="1">
      <alignment horizontal="center" vertical="center" wrapText="1"/>
    </xf>
    <xf numFmtId="0" fontId="19" fillId="0" borderId="13" xfId="0" applyFont="1" applyBorder="1" applyAlignment="1">
      <alignment horizontal="center" vertical="center" wrapText="1"/>
    </xf>
    <xf numFmtId="14" fontId="4" fillId="17" borderId="10" xfId="0" applyNumberFormat="1" applyFont="1" applyFill="1" applyBorder="1" applyAlignment="1">
      <alignment horizontal="center" wrapText="1"/>
    </xf>
    <xf numFmtId="14" fontId="4" fillId="17" borderId="45" xfId="0" applyNumberFormat="1" applyFont="1" applyFill="1" applyBorder="1" applyAlignment="1">
      <alignment horizontal="center" wrapText="1"/>
    </xf>
    <xf numFmtId="14" fontId="4" fillId="17" borderId="32" xfId="0" applyNumberFormat="1" applyFont="1" applyFill="1" applyBorder="1" applyAlignment="1">
      <alignment horizontal="center" wrapText="1"/>
    </xf>
    <xf numFmtId="14" fontId="4" fillId="17" borderId="46" xfId="0" applyNumberFormat="1" applyFont="1" applyFill="1" applyBorder="1" applyAlignment="1">
      <alignment horizontal="center" wrapText="1"/>
    </xf>
    <xf numFmtId="0" fontId="173" fillId="0" borderId="0" xfId="0" applyFont="1" applyAlignment="1">
      <alignment horizontal="center" wrapText="1"/>
    </xf>
    <xf numFmtId="0" fontId="19" fillId="8" borderId="12" xfId="0" applyFont="1" applyFill="1" applyBorder="1" applyAlignment="1">
      <alignment horizontal="center" vertical="center" wrapText="1"/>
    </xf>
    <xf numFmtId="0" fontId="19" fillId="8" borderId="13" xfId="0" applyFont="1" applyFill="1" applyBorder="1" applyAlignment="1">
      <alignment horizontal="center" vertical="center" wrapText="1"/>
    </xf>
    <xf numFmtId="0" fontId="22" fillId="15" borderId="5" xfId="0" applyFont="1" applyFill="1" applyBorder="1" applyAlignment="1">
      <alignment horizontal="center" wrapText="1"/>
    </xf>
    <xf numFmtId="0" fontId="22" fillId="15" borderId="6" xfId="0" applyFont="1" applyFill="1" applyBorder="1" applyAlignment="1">
      <alignment horizontal="center" wrapText="1"/>
    </xf>
    <xf numFmtId="0" fontId="4" fillId="14" borderId="5" xfId="0" applyFont="1" applyFill="1" applyBorder="1" applyAlignment="1">
      <alignment horizontal="center" wrapText="1"/>
    </xf>
    <xf numFmtId="0" fontId="4" fillId="14" borderId="6" xfId="0" applyFont="1" applyFill="1" applyBorder="1" applyAlignment="1">
      <alignment horizontal="center" wrapText="1"/>
    </xf>
    <xf numFmtId="14" fontId="4" fillId="6" borderId="10" xfId="0" applyNumberFormat="1" applyFont="1" applyFill="1" applyBorder="1" applyAlignment="1">
      <alignment horizontal="center" wrapText="1"/>
    </xf>
    <xf numFmtId="14" fontId="4" fillId="6" borderId="45" xfId="0" applyNumberFormat="1" applyFont="1" applyFill="1" applyBorder="1" applyAlignment="1">
      <alignment horizontal="center" wrapText="1"/>
    </xf>
    <xf numFmtId="14" fontId="4" fillId="6" borderId="32" xfId="0" applyNumberFormat="1" applyFont="1" applyFill="1" applyBorder="1" applyAlignment="1">
      <alignment horizontal="center" wrapText="1"/>
    </xf>
    <xf numFmtId="14" fontId="4" fillId="6" borderId="46" xfId="0" applyNumberFormat="1" applyFont="1" applyFill="1" applyBorder="1" applyAlignment="1">
      <alignment horizontal="center" wrapText="1"/>
    </xf>
    <xf numFmtId="0" fontId="128" fillId="0" borderId="12" xfId="0" applyFont="1" applyBorder="1" applyAlignment="1">
      <alignment horizontal="center" vertical="center" wrapText="1"/>
    </xf>
    <xf numFmtId="0" fontId="128" fillId="0" borderId="13" xfId="0" applyFont="1" applyBorder="1" applyAlignment="1">
      <alignment horizontal="center" vertical="center" wrapText="1"/>
    </xf>
    <xf numFmtId="14" fontId="22" fillId="4" borderId="18" xfId="0" applyNumberFormat="1" applyFont="1" applyFill="1" applyBorder="1" applyAlignment="1">
      <alignment horizontal="center" vertical="center" wrapText="1"/>
    </xf>
    <xf numFmtId="14" fontId="22" fillId="4" borderId="19" xfId="0" applyNumberFormat="1" applyFont="1" applyFill="1" applyBorder="1" applyAlignment="1">
      <alignment horizontal="center" vertical="center" wrapText="1"/>
    </xf>
    <xf numFmtId="0" fontId="19" fillId="0" borderId="14" xfId="0" applyFont="1" applyBorder="1" applyAlignment="1">
      <alignment horizontal="center" vertical="center" wrapText="1"/>
    </xf>
    <xf numFmtId="0" fontId="4" fillId="6" borderId="13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center"/>
    </xf>
    <xf numFmtId="14" fontId="22" fillId="9" borderId="1" xfId="0" applyNumberFormat="1" applyFont="1" applyFill="1" applyBorder="1" applyAlignment="1">
      <alignment horizontal="center" vertical="center"/>
    </xf>
    <xf numFmtId="14" fontId="4" fillId="34" borderId="1" xfId="0" applyNumberFormat="1" applyFont="1" applyFill="1" applyBorder="1" applyAlignment="1">
      <alignment horizontal="center" vertical="top" wrapText="1"/>
    </xf>
    <xf numFmtId="0" fontId="8" fillId="0" borderId="5" xfId="0" applyFont="1" applyBorder="1" applyAlignment="1">
      <alignment horizontal="center"/>
    </xf>
    <xf numFmtId="0" fontId="8" fillId="0" borderId="33" xfId="0" applyFont="1" applyBorder="1" applyAlignment="1">
      <alignment horizontal="center"/>
    </xf>
    <xf numFmtId="0" fontId="8" fillId="0" borderId="34" xfId="0" applyFont="1" applyBorder="1" applyAlignment="1">
      <alignment horizontal="center"/>
    </xf>
    <xf numFmtId="14" fontId="22" fillId="4" borderId="1" xfId="0" applyNumberFormat="1" applyFont="1" applyFill="1" applyBorder="1" applyAlignment="1">
      <alignment horizontal="center" vertical="center"/>
    </xf>
    <xf numFmtId="0" fontId="25" fillId="0" borderId="3" xfId="0" applyFont="1" applyBorder="1" applyAlignment="1">
      <alignment horizontal="center" vertical="center" wrapText="1"/>
    </xf>
    <xf numFmtId="0" fontId="25" fillId="0" borderId="33" xfId="0" applyFont="1" applyBorder="1" applyAlignment="1">
      <alignment horizontal="center" vertical="center" wrapText="1"/>
    </xf>
    <xf numFmtId="0" fontId="25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3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8" fillId="0" borderId="33" xfId="0" applyFont="1" applyFill="1" applyBorder="1" applyAlignment="1">
      <alignment horizontal="center" vertical="center" wrapText="1"/>
    </xf>
    <xf numFmtId="0" fontId="8" fillId="0" borderId="6" xfId="0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8" fillId="7" borderId="5" xfId="0" applyFont="1" applyFill="1" applyBorder="1" applyAlignment="1">
      <alignment horizontal="center" vertical="center" wrapText="1"/>
    </xf>
    <xf numFmtId="0" fontId="8" fillId="7" borderId="33" xfId="0" applyFont="1" applyFill="1" applyBorder="1" applyAlignment="1">
      <alignment horizontal="center" vertical="center" wrapText="1"/>
    </xf>
    <xf numFmtId="0" fontId="8" fillId="7" borderId="6" xfId="0" applyFont="1" applyFill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8" fillId="0" borderId="3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14" fontId="8" fillId="6" borderId="5" xfId="0" applyNumberFormat="1" applyFont="1" applyFill="1" applyBorder="1" applyAlignment="1">
      <alignment horizontal="center" vertical="center"/>
    </xf>
    <xf numFmtId="14" fontId="8" fillId="6" borderId="6" xfId="0" applyNumberFormat="1" applyFont="1" applyFill="1" applyBorder="1" applyAlignment="1">
      <alignment horizontal="center" vertical="center"/>
    </xf>
    <xf numFmtId="0" fontId="8" fillId="4" borderId="5" xfId="0" applyFont="1" applyFill="1" applyBorder="1" applyAlignment="1">
      <alignment horizontal="center" vertical="center" wrapText="1"/>
    </xf>
    <xf numFmtId="0" fontId="8" fillId="4" borderId="6" xfId="0" applyFont="1" applyFill="1" applyBorder="1" applyAlignment="1">
      <alignment horizontal="center" vertical="center" wrapText="1"/>
    </xf>
    <xf numFmtId="0" fontId="8" fillId="19" borderId="33" xfId="0" applyFont="1" applyFill="1" applyBorder="1" applyAlignment="1">
      <alignment horizontal="center" vertical="center" wrapText="1"/>
    </xf>
    <xf numFmtId="0" fontId="8" fillId="19" borderId="6" xfId="0" applyFont="1" applyFill="1" applyBorder="1" applyAlignment="1">
      <alignment horizontal="center" vertical="center" wrapText="1"/>
    </xf>
    <xf numFmtId="14" fontId="8" fillId="6" borderId="31" xfId="0" applyNumberFormat="1" applyFont="1" applyFill="1" applyBorder="1" applyAlignment="1">
      <alignment horizontal="center" vertical="center"/>
    </xf>
    <xf numFmtId="14" fontId="8" fillId="6" borderId="26" xfId="0" applyNumberFormat="1" applyFont="1" applyFill="1" applyBorder="1" applyAlignment="1">
      <alignment horizontal="center" vertical="center"/>
    </xf>
    <xf numFmtId="14" fontId="8" fillId="6" borderId="33" xfId="0" applyNumberFormat="1" applyFont="1" applyFill="1" applyBorder="1" applyAlignment="1">
      <alignment horizontal="center" vertical="center"/>
    </xf>
    <xf numFmtId="14" fontId="8" fillId="6" borderId="1" xfId="0" applyNumberFormat="1" applyFont="1" applyFill="1" applyBorder="1" applyAlignment="1">
      <alignment horizontal="center" vertical="center"/>
    </xf>
    <xf numFmtId="14" fontId="8" fillId="26" borderId="33" xfId="0" applyNumberFormat="1" applyFont="1" applyFill="1" applyBorder="1" applyAlignment="1">
      <alignment horizontal="center" vertical="center"/>
    </xf>
    <xf numFmtId="14" fontId="8" fillId="26" borderId="6" xfId="0" applyNumberFormat="1" applyFont="1" applyFill="1" applyBorder="1" applyAlignment="1">
      <alignment horizontal="center" vertical="center"/>
    </xf>
    <xf numFmtId="14" fontId="8" fillId="26" borderId="5" xfId="0" applyNumberFormat="1" applyFont="1" applyFill="1" applyBorder="1" applyAlignment="1">
      <alignment horizontal="center" vertical="center"/>
    </xf>
    <xf numFmtId="0" fontId="8" fillId="36" borderId="68" xfId="0" applyFont="1" applyFill="1" applyBorder="1" applyAlignment="1">
      <alignment horizontal="center" vertical="center" wrapText="1"/>
    </xf>
    <xf numFmtId="0" fontId="8" fillId="36" borderId="6" xfId="0" applyFont="1" applyFill="1" applyBorder="1" applyAlignment="1">
      <alignment horizontal="center" vertical="center" wrapText="1"/>
    </xf>
    <xf numFmtId="14" fontId="8" fillId="6" borderId="20" xfId="0" applyNumberFormat="1" applyFont="1" applyFill="1" applyBorder="1" applyAlignment="1">
      <alignment horizontal="center" vertical="center"/>
    </xf>
    <xf numFmtId="14" fontId="8" fillId="6" borderId="118" xfId="0" applyNumberFormat="1" applyFont="1" applyFill="1" applyBorder="1" applyAlignment="1">
      <alignment horizontal="center" vertical="center"/>
    </xf>
    <xf numFmtId="14" fontId="28" fillId="0" borderId="52" xfId="0" applyNumberFormat="1" applyFont="1" applyFill="1" applyBorder="1" applyAlignment="1">
      <alignment horizontal="center" vertical="center"/>
    </xf>
    <xf numFmtId="14" fontId="28" fillId="0" borderId="1" xfId="0" applyNumberFormat="1" applyFont="1" applyFill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14" fontId="0" fillId="0" borderId="31" xfId="0" applyNumberFormat="1" applyBorder="1" applyAlignment="1">
      <alignment horizontal="center" vertical="center"/>
    </xf>
    <xf numFmtId="14" fontId="0" fillId="0" borderId="26" xfId="0" applyNumberFormat="1" applyBorder="1" applyAlignment="1">
      <alignment horizontal="center" vertical="center"/>
    </xf>
    <xf numFmtId="14" fontId="0" fillId="0" borderId="52" xfId="0" applyNumberFormat="1" applyFill="1" applyBorder="1" applyAlignment="1">
      <alignment horizontal="center" vertical="center"/>
    </xf>
    <xf numFmtId="14" fontId="0" fillId="0" borderId="1" xfId="0" applyNumberFormat="1" applyFill="1" applyBorder="1" applyAlignment="1">
      <alignment horizontal="center" vertical="center"/>
    </xf>
    <xf numFmtId="14" fontId="0" fillId="7" borderId="48" xfId="0" applyNumberFormat="1" applyFill="1" applyBorder="1" applyAlignment="1">
      <alignment horizontal="center" vertical="center"/>
    </xf>
    <xf numFmtId="14" fontId="0" fillId="7" borderId="15" xfId="0" applyNumberFormat="1" applyFill="1" applyBorder="1" applyAlignment="1">
      <alignment horizontal="center" vertical="center"/>
    </xf>
    <xf numFmtId="14" fontId="28" fillId="7" borderId="68" xfId="0" applyNumberFormat="1" applyFont="1" applyFill="1" applyBorder="1" applyAlignment="1">
      <alignment horizontal="center" vertical="center"/>
    </xf>
    <xf numFmtId="14" fontId="28" fillId="7" borderId="2" xfId="0" applyNumberFormat="1" applyFont="1" applyFill="1" applyBorder="1" applyAlignment="1">
      <alignment horizontal="center" vertical="center"/>
    </xf>
    <xf numFmtId="14" fontId="28" fillId="0" borderId="68" xfId="0" applyNumberFormat="1" applyFont="1" applyFill="1" applyBorder="1" applyAlignment="1">
      <alignment horizontal="center" vertical="center"/>
    </xf>
    <xf numFmtId="14" fontId="28" fillId="0" borderId="2" xfId="0" applyNumberFormat="1" applyFont="1" applyFill="1" applyBorder="1" applyAlignment="1">
      <alignment horizontal="center" vertical="center"/>
    </xf>
    <xf numFmtId="14" fontId="28" fillId="7" borderId="31" xfId="0" applyNumberFormat="1" applyFont="1" applyFill="1" applyBorder="1" applyAlignment="1">
      <alignment horizontal="center" vertical="center"/>
    </xf>
    <xf numFmtId="14" fontId="28" fillId="7" borderId="26" xfId="0" applyNumberFormat="1" applyFont="1" applyFill="1" applyBorder="1" applyAlignment="1">
      <alignment horizontal="center" vertical="center"/>
    </xf>
    <xf numFmtId="14" fontId="8" fillId="6" borderId="4" xfId="0" applyNumberFormat="1" applyFont="1" applyFill="1" applyBorder="1" applyAlignment="1">
      <alignment horizontal="center" vertical="center"/>
    </xf>
    <xf numFmtId="14" fontId="8" fillId="6" borderId="8" xfId="0" applyNumberFormat="1" applyFont="1" applyFill="1" applyBorder="1" applyAlignment="1">
      <alignment horizontal="center" vertical="center"/>
    </xf>
    <xf numFmtId="0" fontId="8" fillId="6" borderId="5" xfId="0" applyFont="1" applyFill="1" applyBorder="1" applyAlignment="1">
      <alignment horizontal="center" vertical="center" wrapText="1"/>
    </xf>
    <xf numFmtId="0" fontId="8" fillId="6" borderId="33" xfId="0" applyFont="1" applyFill="1" applyBorder="1" applyAlignment="1">
      <alignment horizontal="center" vertical="center" wrapText="1"/>
    </xf>
    <xf numFmtId="14" fontId="8" fillId="6" borderId="10" xfId="0" applyNumberFormat="1" applyFont="1" applyFill="1" applyBorder="1" applyAlignment="1">
      <alignment horizontal="center" vertical="center"/>
    </xf>
    <xf numFmtId="14" fontId="8" fillId="6" borderId="32" xfId="0" applyNumberFormat="1" applyFont="1" applyFill="1" applyBorder="1" applyAlignment="1">
      <alignment horizontal="center" vertical="center"/>
    </xf>
    <xf numFmtId="14" fontId="8" fillId="6" borderId="3" xfId="0" applyNumberFormat="1" applyFont="1" applyFill="1" applyBorder="1" applyAlignment="1">
      <alignment horizontal="center" vertical="center"/>
    </xf>
    <xf numFmtId="14" fontId="8" fillId="6" borderId="7" xfId="0" applyNumberFormat="1" applyFont="1" applyFill="1" applyBorder="1" applyAlignment="1">
      <alignment horizontal="center" vertical="center"/>
    </xf>
    <xf numFmtId="14" fontId="8" fillId="6" borderId="68" xfId="0" applyNumberFormat="1" applyFont="1" applyFill="1" applyBorder="1" applyAlignment="1">
      <alignment horizontal="center" vertical="center"/>
    </xf>
    <xf numFmtId="14" fontId="8" fillId="6" borderId="2" xfId="0" applyNumberFormat="1" applyFont="1" applyFill="1" applyBorder="1" applyAlignment="1">
      <alignment horizontal="center" vertical="center"/>
    </xf>
    <xf numFmtId="14" fontId="8" fillId="26" borderId="4" xfId="0" applyNumberFormat="1" applyFont="1" applyFill="1" applyBorder="1" applyAlignment="1">
      <alignment horizontal="center" vertical="center" wrapText="1"/>
    </xf>
    <xf numFmtId="14" fontId="8" fillId="26" borderId="8" xfId="0" applyNumberFormat="1" applyFont="1" applyFill="1" applyBorder="1" applyAlignment="1">
      <alignment horizontal="center" vertical="center" wrapText="1"/>
    </xf>
    <xf numFmtId="0" fontId="8" fillId="0" borderId="0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0" fontId="8" fillId="36" borderId="3" xfId="0" applyFont="1" applyFill="1" applyBorder="1" applyAlignment="1">
      <alignment horizontal="center" vertical="center" wrapText="1"/>
    </xf>
    <xf numFmtId="0" fontId="8" fillId="36" borderId="52" xfId="0" applyFont="1" applyFill="1" applyBorder="1" applyAlignment="1">
      <alignment horizontal="center" vertical="center" wrapText="1"/>
    </xf>
    <xf numFmtId="14" fontId="8" fillId="26" borderId="20" xfId="0" applyNumberFormat="1" applyFont="1" applyFill="1" applyBorder="1" applyAlignment="1">
      <alignment horizontal="center" vertical="center" wrapText="1"/>
    </xf>
    <xf numFmtId="14" fontId="8" fillId="26" borderId="118" xfId="0" applyNumberFormat="1" applyFont="1" applyFill="1" applyBorder="1" applyAlignment="1">
      <alignment horizontal="center" vertical="center" wrapText="1"/>
    </xf>
    <xf numFmtId="0" fontId="19" fillId="49" borderId="13" xfId="0" applyFont="1" applyFill="1" applyBorder="1" applyAlignment="1">
      <alignment horizontal="center" vertical="center" wrapText="1"/>
    </xf>
    <xf numFmtId="14" fontId="4" fillId="0" borderId="52" xfId="0" applyNumberFormat="1" applyFont="1" applyFill="1" applyBorder="1" applyAlignment="1">
      <alignment horizontal="center" wrapText="1"/>
    </xf>
    <xf numFmtId="14" fontId="4" fillId="0" borderId="25" xfId="0" applyNumberFormat="1" applyFont="1" applyFill="1" applyBorder="1" applyAlignment="1">
      <alignment horizontal="center" wrapText="1"/>
    </xf>
    <xf numFmtId="14" fontId="4" fillId="7" borderId="52" xfId="0" applyNumberFormat="1" applyFont="1" applyFill="1" applyBorder="1" applyAlignment="1">
      <alignment horizontal="center" wrapText="1"/>
    </xf>
    <xf numFmtId="14" fontId="4" fillId="7" borderId="25" xfId="0" applyNumberFormat="1" applyFont="1" applyFill="1" applyBorder="1" applyAlignment="1">
      <alignment horizontal="center" wrapText="1"/>
    </xf>
    <xf numFmtId="14" fontId="4" fillId="6" borderId="31" xfId="0" applyNumberFormat="1" applyFont="1" applyFill="1" applyBorder="1" applyAlignment="1">
      <alignment horizontal="center" vertical="center" wrapText="1"/>
    </xf>
    <xf numFmtId="14" fontId="4" fillId="6" borderId="26" xfId="0" applyNumberFormat="1" applyFont="1" applyFill="1" applyBorder="1" applyAlignment="1">
      <alignment horizontal="center" vertical="center" wrapText="1"/>
    </xf>
    <xf numFmtId="14" fontId="4" fillId="49" borderId="49" xfId="0" applyNumberFormat="1" applyFont="1" applyFill="1" applyBorder="1" applyAlignment="1">
      <alignment horizontal="center" wrapText="1"/>
    </xf>
    <xf numFmtId="14" fontId="4" fillId="49" borderId="26" xfId="0" applyNumberFormat="1" applyFont="1" applyFill="1" applyBorder="1" applyAlignment="1">
      <alignment horizontal="center" wrapText="1"/>
    </xf>
    <xf numFmtId="14" fontId="4" fillId="49" borderId="1" xfId="0" applyNumberFormat="1" applyFont="1" applyFill="1" applyBorder="1" applyAlignment="1">
      <alignment horizontal="center" wrapText="1"/>
    </xf>
    <xf numFmtId="14" fontId="4" fillId="49" borderId="24" xfId="0" applyNumberFormat="1" applyFont="1" applyFill="1" applyBorder="1" applyAlignment="1">
      <alignment horizontal="center" wrapText="1"/>
    </xf>
    <xf numFmtId="14" fontId="4" fillId="0" borderId="52" xfId="0" applyNumberFormat="1" applyFont="1" applyBorder="1" applyAlignment="1">
      <alignment horizontal="center" wrapText="1"/>
    </xf>
    <xf numFmtId="14" fontId="4" fillId="0" borderId="25" xfId="0" applyNumberFormat="1" applyFont="1" applyBorder="1" applyAlignment="1">
      <alignment horizontal="center" wrapText="1"/>
    </xf>
    <xf numFmtId="0" fontId="3" fillId="0" borderId="17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14" fontId="3" fillId="0" borderId="31" xfId="0" applyNumberFormat="1" applyFont="1" applyBorder="1" applyAlignment="1">
      <alignment horizontal="center" vertical="center"/>
    </xf>
    <xf numFmtId="14" fontId="3" fillId="0" borderId="26" xfId="0" applyNumberFormat="1" applyFont="1" applyBorder="1" applyAlignment="1">
      <alignment horizontal="center" vertical="center"/>
    </xf>
    <xf numFmtId="0" fontId="19" fillId="49" borderId="12" xfId="0" applyFont="1" applyFill="1" applyBorder="1" applyAlignment="1">
      <alignment horizontal="center" vertical="center" wrapText="1"/>
    </xf>
    <xf numFmtId="0" fontId="19" fillId="14" borderId="33" xfId="0" applyFont="1" applyFill="1" applyBorder="1" applyAlignment="1">
      <alignment horizontal="center" wrapText="1"/>
    </xf>
    <xf numFmtId="0" fontId="19" fillId="14" borderId="6" xfId="0" applyFont="1" applyFill="1" applyBorder="1" applyAlignment="1">
      <alignment horizontal="center" wrapText="1"/>
    </xf>
    <xf numFmtId="14" fontId="3" fillId="7" borderId="45" xfId="0" applyNumberFormat="1" applyFont="1" applyFill="1" applyBorder="1" applyAlignment="1">
      <alignment horizontal="center" vertical="center"/>
    </xf>
    <xf numFmtId="14" fontId="3" fillId="7" borderId="46" xfId="0" applyNumberFormat="1" applyFont="1" applyFill="1" applyBorder="1" applyAlignment="1">
      <alignment horizontal="center" vertical="center"/>
    </xf>
    <xf numFmtId="14" fontId="3" fillId="0" borderId="4" xfId="0" applyNumberFormat="1" applyFont="1" applyFill="1" applyBorder="1" applyAlignment="1">
      <alignment horizontal="center" vertical="center"/>
    </xf>
    <xf numFmtId="14" fontId="3" fillId="0" borderId="8" xfId="0" applyNumberFormat="1" applyFont="1" applyFill="1" applyBorder="1" applyAlignment="1">
      <alignment horizontal="center" vertical="center"/>
    </xf>
    <xf numFmtId="14" fontId="19" fillId="16" borderId="45" xfId="0" applyNumberFormat="1" applyFont="1" applyFill="1" applyBorder="1" applyAlignment="1">
      <alignment horizontal="center" vertical="center"/>
    </xf>
    <xf numFmtId="14" fontId="19" fillId="16" borderId="46" xfId="0" applyNumberFormat="1" applyFont="1" applyFill="1" applyBorder="1" applyAlignment="1">
      <alignment horizontal="center" vertical="center"/>
    </xf>
    <xf numFmtId="14" fontId="22" fillId="49" borderId="51" xfId="0" applyNumberFormat="1" applyFont="1" applyFill="1" applyBorder="1" applyAlignment="1">
      <alignment horizontal="center" vertical="center" wrapText="1"/>
    </xf>
    <xf numFmtId="14" fontId="22" fillId="49" borderId="54" xfId="0" applyNumberFormat="1" applyFont="1" applyFill="1" applyBorder="1" applyAlignment="1">
      <alignment horizontal="center" vertical="center" wrapText="1"/>
    </xf>
    <xf numFmtId="14" fontId="3" fillId="7" borderId="48" xfId="0" applyNumberFormat="1" applyFont="1" applyFill="1" applyBorder="1" applyAlignment="1">
      <alignment horizontal="center" vertical="center"/>
    </xf>
    <xf numFmtId="14" fontId="3" fillId="7" borderId="15" xfId="0" applyNumberFormat="1" applyFont="1" applyFill="1" applyBorder="1" applyAlignment="1">
      <alignment horizontal="center" vertical="center"/>
    </xf>
    <xf numFmtId="14" fontId="3" fillId="0" borderId="52" xfId="0" applyNumberFormat="1" applyFont="1" applyFill="1" applyBorder="1" applyAlignment="1">
      <alignment horizontal="center" vertical="center"/>
    </xf>
    <xf numFmtId="14" fontId="3" fillId="0" borderId="1" xfId="0" applyNumberFormat="1" applyFont="1" applyFill="1" applyBorder="1" applyAlignment="1">
      <alignment horizontal="center" vertical="center"/>
    </xf>
    <xf numFmtId="0" fontId="22" fillId="0" borderId="34" xfId="0" applyFont="1" applyBorder="1" applyAlignment="1">
      <alignment horizontal="center" wrapText="1"/>
    </xf>
    <xf numFmtId="14" fontId="4" fillId="0" borderId="16" xfId="0" applyNumberFormat="1" applyFont="1" applyBorder="1" applyAlignment="1">
      <alignment horizontal="center" wrapText="1"/>
    </xf>
    <xf numFmtId="14" fontId="4" fillId="0" borderId="9" xfId="0" applyNumberFormat="1" applyFont="1" applyBorder="1" applyAlignment="1">
      <alignment horizontal="center" wrapText="1"/>
    </xf>
    <xf numFmtId="14" fontId="3" fillId="6" borderId="1" xfId="0" applyNumberFormat="1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14" fontId="19" fillId="6" borderId="45" xfId="0" applyNumberFormat="1" applyFont="1" applyFill="1" applyBorder="1" applyAlignment="1">
      <alignment horizontal="center" vertical="center"/>
    </xf>
    <xf numFmtId="14" fontId="19" fillId="6" borderId="46" xfId="0" applyNumberFormat="1" applyFont="1" applyFill="1" applyBorder="1" applyAlignment="1">
      <alignment horizontal="center" vertical="center"/>
    </xf>
    <xf numFmtId="14" fontId="4" fillId="41" borderId="31" xfId="0" applyNumberFormat="1" applyFont="1" applyFill="1" applyBorder="1" applyAlignment="1">
      <alignment horizontal="center" vertical="center" wrapText="1"/>
    </xf>
    <xf numFmtId="14" fontId="4" fillId="41" borderId="26" xfId="0" applyNumberFormat="1" applyFont="1" applyFill="1" applyBorder="1" applyAlignment="1">
      <alignment horizontal="center" vertical="center" wrapText="1"/>
    </xf>
    <xf numFmtId="0" fontId="22" fillId="0" borderId="33" xfId="0" applyFont="1" applyBorder="1" applyAlignment="1">
      <alignment horizontal="center" wrapText="1"/>
    </xf>
    <xf numFmtId="0" fontId="22" fillId="0" borderId="6" xfId="0" applyFont="1" applyBorder="1" applyAlignment="1">
      <alignment horizontal="center" wrapText="1"/>
    </xf>
    <xf numFmtId="0" fontId="19" fillId="4" borderId="5" xfId="0" applyFont="1" applyFill="1" applyBorder="1" applyAlignment="1">
      <alignment horizontal="center" wrapText="1"/>
    </xf>
    <xf numFmtId="0" fontId="19" fillId="4" borderId="33" xfId="0" applyFont="1" applyFill="1" applyBorder="1" applyAlignment="1">
      <alignment horizontal="center" wrapText="1"/>
    </xf>
    <xf numFmtId="0" fontId="19" fillId="4" borderId="6" xfId="0" applyFont="1" applyFill="1" applyBorder="1" applyAlignment="1">
      <alignment horizontal="center" wrapText="1"/>
    </xf>
    <xf numFmtId="14" fontId="4" fillId="49" borderId="26" xfId="0" applyNumberFormat="1" applyFont="1" applyFill="1" applyBorder="1" applyAlignment="1">
      <alignment horizontal="center" vertical="center" wrapText="1"/>
    </xf>
    <xf numFmtId="14" fontId="4" fillId="49" borderId="1" xfId="0" applyNumberFormat="1" applyFont="1" applyFill="1" applyBorder="1" applyAlignment="1">
      <alignment horizontal="center" vertical="center" wrapText="1"/>
    </xf>
    <xf numFmtId="14" fontId="4" fillId="49" borderId="19" xfId="0" applyNumberFormat="1" applyFont="1" applyFill="1" applyBorder="1" applyAlignment="1">
      <alignment horizontal="center" vertical="center" wrapText="1"/>
    </xf>
    <xf numFmtId="14" fontId="4" fillId="49" borderId="8" xfId="0" applyNumberFormat="1" applyFont="1" applyFill="1" applyBorder="1" applyAlignment="1">
      <alignment horizontal="center" vertical="center" wrapText="1"/>
    </xf>
    <xf numFmtId="14" fontId="22" fillId="29" borderId="16" xfId="0" applyNumberFormat="1" applyFont="1" applyFill="1" applyBorder="1" applyAlignment="1">
      <alignment horizontal="center" vertical="center" wrapText="1"/>
    </xf>
    <xf numFmtId="14" fontId="22" fillId="29" borderId="7" xfId="0" applyNumberFormat="1" applyFont="1" applyFill="1" applyBorder="1" applyAlignment="1">
      <alignment horizontal="center" vertical="center" wrapText="1"/>
    </xf>
    <xf numFmtId="14" fontId="4" fillId="29" borderId="24" xfId="0" applyNumberFormat="1" applyFont="1" applyFill="1" applyBorder="1" applyAlignment="1">
      <alignment horizontal="center" vertical="center" wrapText="1"/>
    </xf>
    <xf numFmtId="14" fontId="4" fillId="29" borderId="26" xfId="0" applyNumberFormat="1" applyFont="1" applyFill="1" applyBorder="1" applyAlignment="1">
      <alignment horizontal="center" vertical="center" wrapText="1"/>
    </xf>
    <xf numFmtId="14" fontId="4" fillId="0" borderId="68" xfId="0" applyNumberFormat="1" applyFont="1" applyFill="1" applyBorder="1" applyAlignment="1">
      <alignment horizontal="center" wrapText="1"/>
    </xf>
    <xf numFmtId="14" fontId="4" fillId="0" borderId="43" xfId="0" applyNumberFormat="1" applyFont="1" applyFill="1" applyBorder="1" applyAlignment="1">
      <alignment horizontal="center" wrapText="1"/>
    </xf>
    <xf numFmtId="14" fontId="4" fillId="49" borderId="98" xfId="0" applyNumberFormat="1" applyFont="1" applyFill="1" applyBorder="1" applyAlignment="1">
      <alignment horizontal="center" wrapText="1"/>
    </xf>
    <xf numFmtId="14" fontId="4" fillId="49" borderId="51" xfId="0" applyNumberFormat="1" applyFont="1" applyFill="1" applyBorder="1" applyAlignment="1">
      <alignment horizontal="center" wrapText="1"/>
    </xf>
    <xf numFmtId="0" fontId="3" fillId="0" borderId="10" xfId="0" applyFont="1" applyBorder="1" applyAlignment="1">
      <alignment horizontal="center" vertical="center" wrapText="1"/>
    </xf>
    <xf numFmtId="0" fontId="3" fillId="0" borderId="56" xfId="0" applyFont="1" applyBorder="1" applyAlignment="1">
      <alignment horizontal="center" vertical="center" wrapText="1"/>
    </xf>
    <xf numFmtId="0" fontId="3" fillId="0" borderId="67" xfId="0" applyFont="1" applyBorder="1" applyAlignment="1">
      <alignment horizontal="center" vertical="center" wrapText="1"/>
    </xf>
    <xf numFmtId="49" fontId="55" fillId="2" borderId="36" xfId="0" applyNumberFormat="1" applyFont="1" applyFill="1" applyBorder="1" applyAlignment="1">
      <alignment horizontal="center" vertical="center"/>
    </xf>
    <xf numFmtId="49" fontId="70" fillId="2" borderId="0" xfId="0" applyNumberFormat="1" applyFont="1" applyFill="1" applyAlignment="1">
      <alignment horizontal="center"/>
    </xf>
    <xf numFmtId="49" fontId="56" fillId="2" borderId="0" xfId="0" applyNumberFormat="1" applyFont="1" applyFill="1" applyAlignment="1">
      <alignment horizontal="left"/>
    </xf>
    <xf numFmtId="49" fontId="10" fillId="2" borderId="0" xfId="0" applyNumberFormat="1" applyFont="1" applyFill="1" applyAlignment="1">
      <alignment horizontal="left"/>
    </xf>
    <xf numFmtId="49" fontId="175" fillId="5" borderId="0" xfId="0" applyNumberFormat="1" applyFont="1" applyFill="1" applyAlignment="1">
      <alignment horizontal="center"/>
    </xf>
    <xf numFmtId="0" fontId="175" fillId="5" borderId="0" xfId="0" applyNumberFormat="1" applyFont="1" applyFill="1" applyAlignment="1">
      <alignment horizontal="center"/>
    </xf>
    <xf numFmtId="49" fontId="177" fillId="5" borderId="0" xfId="0" applyNumberFormat="1" applyFont="1" applyFill="1" applyAlignment="1">
      <alignment horizontal="left"/>
    </xf>
    <xf numFmtId="49" fontId="178" fillId="5" borderId="0" xfId="0" applyNumberFormat="1" applyFont="1" applyFill="1" applyAlignment="1">
      <alignment horizontal="left"/>
    </xf>
    <xf numFmtId="49" fontId="181" fillId="5" borderId="38" xfId="0" applyNumberFormat="1" applyFont="1" applyFill="1" applyBorder="1" applyAlignment="1">
      <alignment horizontal="center" vertical="center"/>
    </xf>
    <xf numFmtId="164" fontId="73" fillId="0" borderId="0" xfId="7" applyFont="1" applyAlignment="1">
      <alignment horizontal="center" vertical="center"/>
    </xf>
    <xf numFmtId="0" fontId="92" fillId="7" borderId="108" xfId="6" applyFont="1" applyFill="1" applyBorder="1" applyAlignment="1">
      <alignment horizontal="left" vertical="center" wrapText="1"/>
    </xf>
    <xf numFmtId="0" fontId="45" fillId="7" borderId="109" xfId="6" applyFont="1" applyFill="1" applyBorder="1" applyAlignment="1">
      <alignment horizontal="left" vertical="center" wrapText="1"/>
    </xf>
    <xf numFmtId="0" fontId="45" fillId="7" borderId="110" xfId="6" applyFont="1" applyFill="1" applyBorder="1" applyAlignment="1">
      <alignment horizontal="left" vertical="center" wrapText="1"/>
    </xf>
    <xf numFmtId="0" fontId="45" fillId="7" borderId="111" xfId="6" applyFont="1" applyFill="1" applyBorder="1" applyAlignment="1">
      <alignment horizontal="left" vertical="center" wrapText="1"/>
    </xf>
    <xf numFmtId="0" fontId="45" fillId="7" borderId="0" xfId="6" applyFont="1" applyFill="1" applyBorder="1" applyAlignment="1">
      <alignment horizontal="left" vertical="center" wrapText="1"/>
    </xf>
    <xf numFmtId="0" fontId="45" fillId="7" borderId="112" xfId="6" applyFont="1" applyFill="1" applyBorder="1" applyAlignment="1">
      <alignment horizontal="left" vertical="center" wrapText="1"/>
    </xf>
    <xf numFmtId="0" fontId="45" fillId="7" borderId="113" xfId="6" applyFont="1" applyFill="1" applyBorder="1" applyAlignment="1">
      <alignment horizontal="left" vertical="center" wrapText="1"/>
    </xf>
    <xf numFmtId="0" fontId="45" fillId="7" borderId="114" xfId="6" applyFont="1" applyFill="1" applyBorder="1" applyAlignment="1">
      <alignment horizontal="left" vertical="center" wrapText="1"/>
    </xf>
    <xf numFmtId="0" fontId="45" fillId="7" borderId="115" xfId="6" applyFont="1" applyFill="1" applyBorder="1" applyAlignment="1">
      <alignment horizontal="left" vertical="center" wrapText="1"/>
    </xf>
    <xf numFmtId="14" fontId="74" fillId="0" borderId="0" xfId="6" applyNumberFormat="1" applyFont="1" applyAlignment="1">
      <alignment horizontal="center" vertical="center"/>
    </xf>
    <xf numFmtId="0" fontId="74" fillId="0" borderId="0" xfId="6" applyFont="1" applyAlignment="1">
      <alignment horizontal="center" vertical="center"/>
    </xf>
    <xf numFmtId="14" fontId="34" fillId="19" borderId="75" xfId="0" applyNumberFormat="1" applyFont="1" applyFill="1" applyBorder="1" applyAlignment="1">
      <alignment horizontal="center" vertical="top"/>
    </xf>
    <xf numFmtId="14" fontId="34" fillId="19" borderId="76" xfId="0" applyNumberFormat="1" applyFont="1" applyFill="1" applyBorder="1" applyAlignment="1">
      <alignment horizontal="center" vertical="top"/>
    </xf>
    <xf numFmtId="0" fontId="91" fillId="0" borderId="0" xfId="0" applyFont="1" applyFill="1" applyBorder="1" applyAlignment="1">
      <alignment horizontal="center" vertical="center" wrapText="1"/>
    </xf>
    <xf numFmtId="0" fontId="91" fillId="0" borderId="0" xfId="0" applyFont="1" applyFill="1" applyBorder="1" applyAlignment="1">
      <alignment horizontal="center" vertical="center"/>
    </xf>
    <xf numFmtId="0" fontId="205" fillId="19" borderId="0" xfId="0" applyFont="1" applyFill="1" applyBorder="1" applyAlignment="1">
      <alignment vertical="top" wrapText="1"/>
    </xf>
    <xf numFmtId="0" fontId="205" fillId="19" borderId="78" xfId="0" applyFont="1" applyFill="1" applyBorder="1" applyAlignment="1">
      <alignment vertical="top" wrapText="1"/>
    </xf>
    <xf numFmtId="0" fontId="79" fillId="19" borderId="75" xfId="0" applyFont="1" applyFill="1" applyBorder="1" applyAlignment="1">
      <alignment horizontal="center" vertical="top"/>
    </xf>
    <xf numFmtId="0" fontId="83" fillId="6" borderId="0" xfId="0" applyFont="1" applyFill="1" applyAlignment="1">
      <alignment horizontal="left" vertical="top" wrapText="1"/>
    </xf>
    <xf numFmtId="0" fontId="116" fillId="20" borderId="67" xfId="0" applyFont="1" applyFill="1" applyBorder="1" applyAlignment="1">
      <alignment horizontal="left" wrapText="1"/>
    </xf>
    <xf numFmtId="0" fontId="116" fillId="20" borderId="37" xfId="0" applyFont="1" applyFill="1" applyBorder="1" applyAlignment="1">
      <alignment horizontal="left" wrapText="1"/>
    </xf>
    <xf numFmtId="0" fontId="133" fillId="15" borderId="3" xfId="0" applyFont="1" applyFill="1" applyBorder="1" applyAlignment="1">
      <alignment horizontal="center" wrapText="1"/>
    </xf>
    <xf numFmtId="0" fontId="133" fillId="15" borderId="52" xfId="0" applyFont="1" applyFill="1" applyBorder="1" applyAlignment="1">
      <alignment horizontal="center" wrapText="1"/>
    </xf>
    <xf numFmtId="0" fontId="133" fillId="15" borderId="4" xfId="0" applyFont="1" applyFill="1" applyBorder="1" applyAlignment="1">
      <alignment horizontal="center" wrapText="1"/>
    </xf>
    <xf numFmtId="0" fontId="129" fillId="20" borderId="10" xfId="0" applyFont="1" applyFill="1" applyBorder="1" applyAlignment="1">
      <alignment horizontal="left" vertical="center" wrapText="1"/>
    </xf>
    <xf numFmtId="0" fontId="129" fillId="20" borderId="11" xfId="0" applyFont="1" applyFill="1" applyBorder="1" applyAlignment="1">
      <alignment horizontal="left" vertical="center" wrapText="1"/>
    </xf>
    <xf numFmtId="0" fontId="129" fillId="20" borderId="56" xfId="0" applyFont="1" applyFill="1" applyBorder="1" applyAlignment="1">
      <alignment horizontal="left" vertical="center" wrapText="1"/>
    </xf>
    <xf numFmtId="0" fontId="129" fillId="20" borderId="0" xfId="0" applyFont="1" applyFill="1" applyBorder="1" applyAlignment="1">
      <alignment horizontal="left" vertical="center" wrapText="1"/>
    </xf>
    <xf numFmtId="0" fontId="129" fillId="20" borderId="67" xfId="0" applyFont="1" applyFill="1" applyBorder="1" applyAlignment="1">
      <alignment horizontal="left" vertical="center" wrapText="1"/>
    </xf>
    <xf numFmtId="0" fontId="129" fillId="20" borderId="37" xfId="0" applyFont="1" applyFill="1" applyBorder="1" applyAlignment="1">
      <alignment horizontal="left" vertical="center" wrapText="1"/>
    </xf>
    <xf numFmtId="49" fontId="5" fillId="2" borderId="34" xfId="6" applyNumberFormat="1" applyFont="1" applyFill="1" applyBorder="1" applyAlignment="1">
      <alignment horizontal="left" vertical="center" wrapText="1"/>
    </xf>
    <xf numFmtId="49" fontId="160" fillId="2" borderId="0" xfId="0" applyNumberFormat="1" applyFont="1" applyFill="1" applyAlignment="1">
      <alignment horizontal="center"/>
    </xf>
    <xf numFmtId="0" fontId="160" fillId="2" borderId="0" xfId="0" applyNumberFormat="1" applyFont="1" applyFill="1" applyAlignment="1">
      <alignment horizontal="center"/>
    </xf>
    <xf numFmtId="49" fontId="162" fillId="2" borderId="0" xfId="0" applyNumberFormat="1" applyFont="1" applyFill="1" applyAlignment="1">
      <alignment horizontal="left"/>
    </xf>
    <xf numFmtId="49" fontId="163" fillId="2" borderId="0" xfId="0" applyNumberFormat="1" applyFont="1" applyFill="1" applyAlignment="1">
      <alignment horizontal="left" vertical="top"/>
    </xf>
    <xf numFmtId="175" fontId="10" fillId="43" borderId="10" xfId="7" applyNumberFormat="1" applyFont="1" applyFill="1" applyBorder="1" applyAlignment="1">
      <alignment horizontal="center"/>
    </xf>
    <xf numFmtId="175" fontId="10" fillId="43" borderId="45" xfId="7" applyNumberFormat="1" applyFont="1" applyFill="1" applyBorder="1" applyAlignment="1">
      <alignment horizontal="center"/>
    </xf>
    <xf numFmtId="175" fontId="49" fillId="0" borderId="15" xfId="7" applyNumberFormat="1" applyFont="1" applyFill="1" applyBorder="1" applyAlignment="1">
      <alignment horizontal="center"/>
    </xf>
    <xf numFmtId="175" fontId="49" fillId="0" borderId="34" xfId="7" applyNumberFormat="1" applyFont="1" applyFill="1" applyBorder="1" applyAlignment="1">
      <alignment horizontal="center"/>
    </xf>
    <xf numFmtId="0" fontId="49" fillId="0" borderId="34" xfId="7" applyNumberFormat="1" applyFont="1" applyFill="1" applyBorder="1" applyAlignment="1">
      <alignment horizontal="center"/>
    </xf>
    <xf numFmtId="0" fontId="49" fillId="0" borderId="54" xfId="7" applyNumberFormat="1" applyFont="1" applyFill="1" applyBorder="1" applyAlignment="1">
      <alignment horizontal="center"/>
    </xf>
    <xf numFmtId="0" fontId="88" fillId="0" borderId="29" xfId="0" applyFont="1" applyBorder="1" applyAlignment="1">
      <alignment horizontal="center"/>
    </xf>
    <xf numFmtId="0" fontId="28" fillId="0" borderId="29" xfId="0" applyFont="1" applyBorder="1" applyAlignment="1">
      <alignment horizontal="center"/>
    </xf>
    <xf numFmtId="49" fontId="141" fillId="2" borderId="0" xfId="0" applyNumberFormat="1" applyFont="1" applyFill="1" applyAlignment="1">
      <alignment horizontal="center"/>
    </xf>
    <xf numFmtId="49" fontId="20" fillId="2" borderId="0" xfId="0" applyNumberFormat="1" applyFont="1" applyFill="1" applyAlignment="1">
      <alignment horizontal="left"/>
    </xf>
    <xf numFmtId="49" fontId="46" fillId="2" borderId="0" xfId="0" applyNumberFormat="1" applyFont="1" applyFill="1" applyAlignment="1">
      <alignment horizontal="left" vertical="top"/>
    </xf>
    <xf numFmtId="49" fontId="150" fillId="2" borderId="0" xfId="0" applyNumberFormat="1" applyFont="1" applyFill="1" applyAlignment="1">
      <alignment horizontal="center"/>
    </xf>
    <xf numFmtId="49" fontId="152" fillId="2" borderId="0" xfId="0" applyNumberFormat="1" applyFont="1" applyFill="1" applyAlignment="1">
      <alignment horizontal="left"/>
    </xf>
    <xf numFmtId="49" fontId="153" fillId="2" borderId="89" xfId="0" applyNumberFormat="1" applyFont="1" applyFill="1" applyBorder="1" applyAlignment="1">
      <alignment horizontal="left" vertical="top"/>
    </xf>
    <xf numFmtId="49" fontId="143" fillId="2" borderId="0" xfId="0" applyNumberFormat="1" applyFont="1" applyFill="1" applyAlignment="1">
      <alignment horizontal="left"/>
    </xf>
    <xf numFmtId="49" fontId="144" fillId="2" borderId="0" xfId="0" applyNumberFormat="1" applyFont="1" applyFill="1" applyAlignment="1">
      <alignment horizontal="left" vertical="top"/>
    </xf>
    <xf numFmtId="14" fontId="4" fillId="7" borderId="29" xfId="0" applyNumberFormat="1" applyFont="1" applyFill="1" applyBorder="1" applyAlignment="1">
      <alignment horizontal="center" vertical="center" wrapText="1"/>
    </xf>
    <xf numFmtId="14" fontId="4" fillId="7" borderId="26" xfId="0" applyNumberFormat="1" applyFont="1" applyFill="1" applyBorder="1" applyAlignment="1">
      <alignment horizontal="center" vertical="center" wrapText="1"/>
    </xf>
    <xf numFmtId="14" fontId="4" fillId="0" borderId="29" xfId="0" applyNumberFormat="1" applyFont="1" applyFill="1" applyBorder="1" applyAlignment="1">
      <alignment horizontal="center" vertical="center" wrapText="1"/>
    </xf>
    <xf numFmtId="14" fontId="4" fillId="0" borderId="26" xfId="0" applyNumberFormat="1" applyFont="1" applyFill="1" applyBorder="1" applyAlignment="1">
      <alignment horizontal="center" vertical="center" wrapText="1"/>
    </xf>
    <xf numFmtId="14" fontId="4" fillId="0" borderId="50" xfId="0" applyNumberFormat="1" applyFont="1" applyFill="1" applyBorder="1" applyAlignment="1">
      <alignment horizontal="center" vertical="center" wrapText="1"/>
    </xf>
    <xf numFmtId="14" fontId="4" fillId="0" borderId="19" xfId="0" applyNumberFormat="1" applyFont="1" applyFill="1" applyBorder="1" applyAlignment="1">
      <alignment horizontal="center" vertical="center" wrapText="1"/>
    </xf>
    <xf numFmtId="14" fontId="22" fillId="30" borderId="51" xfId="0" applyNumberFormat="1" applyFont="1" applyFill="1" applyBorder="1" applyAlignment="1">
      <alignment horizontal="center" vertical="center" wrapText="1"/>
    </xf>
    <xf numFmtId="14" fontId="22" fillId="30" borderId="54" xfId="0" applyNumberFormat="1" applyFont="1" applyFill="1" applyBorder="1" applyAlignment="1">
      <alignment horizontal="center" vertical="center" wrapText="1"/>
    </xf>
    <xf numFmtId="0" fontId="19" fillId="0" borderId="5" xfId="0" applyFont="1" applyBorder="1" applyAlignment="1">
      <alignment horizontal="center" vertical="center" wrapText="1"/>
    </xf>
    <xf numFmtId="0" fontId="19" fillId="0" borderId="33" xfId="0" applyFont="1" applyBorder="1" applyAlignment="1">
      <alignment horizontal="center" vertical="center" wrapText="1"/>
    </xf>
    <xf numFmtId="0" fontId="19" fillId="0" borderId="6" xfId="0" applyFont="1" applyBorder="1" applyAlignment="1">
      <alignment horizontal="center" vertical="center" wrapText="1"/>
    </xf>
    <xf numFmtId="14" fontId="4" fillId="7" borderId="69" xfId="0" applyNumberFormat="1" applyFont="1" applyFill="1" applyBorder="1" applyAlignment="1">
      <alignment horizontal="center" vertical="center" wrapText="1"/>
    </xf>
    <xf numFmtId="14" fontId="4" fillId="7" borderId="16" xfId="0" applyNumberFormat="1" applyFont="1" applyFill="1" applyBorder="1" applyAlignment="1">
      <alignment horizontal="center" vertical="center" wrapText="1"/>
    </xf>
    <xf numFmtId="14" fontId="4" fillId="7" borderId="26" xfId="0" applyNumberFormat="1" applyFont="1" applyFill="1" applyBorder="1" applyAlignment="1">
      <alignment horizontal="center" wrapText="1"/>
    </xf>
    <xf numFmtId="14" fontId="4" fillId="7" borderId="1" xfId="0" applyNumberFormat="1" applyFont="1" applyFill="1" applyBorder="1" applyAlignment="1">
      <alignment horizontal="center" wrapText="1"/>
    </xf>
    <xf numFmtId="14" fontId="4" fillId="7" borderId="1" xfId="0" applyNumberFormat="1" applyFont="1" applyFill="1" applyBorder="1" applyAlignment="1">
      <alignment horizontal="center" vertical="center" wrapText="1"/>
    </xf>
    <xf numFmtId="14" fontId="4" fillId="7" borderId="19" xfId="0" applyNumberFormat="1" applyFont="1" applyFill="1" applyBorder="1" applyAlignment="1">
      <alignment horizontal="center" vertical="center" wrapText="1"/>
    </xf>
    <xf numFmtId="14" fontId="4" fillId="7" borderId="8" xfId="0" applyNumberFormat="1" applyFont="1" applyFill="1" applyBorder="1" applyAlignment="1">
      <alignment horizontal="center" vertical="center" wrapText="1"/>
    </xf>
    <xf numFmtId="14" fontId="4" fillId="0" borderId="98" xfId="0" applyNumberFormat="1" applyFont="1" applyBorder="1" applyAlignment="1">
      <alignment horizontal="center" wrapText="1"/>
    </xf>
    <xf numFmtId="14" fontId="4" fillId="0" borderId="51" xfId="0" applyNumberFormat="1" applyFont="1" applyBorder="1" applyAlignment="1">
      <alignment horizontal="center" wrapText="1"/>
    </xf>
    <xf numFmtId="14" fontId="4" fillId="7" borderId="49" xfId="0" applyNumberFormat="1" applyFont="1" applyFill="1" applyBorder="1" applyAlignment="1">
      <alignment horizontal="center" wrapText="1"/>
    </xf>
    <xf numFmtId="14" fontId="4" fillId="0" borderId="49" xfId="0" applyNumberFormat="1" applyFont="1" applyFill="1" applyBorder="1" applyAlignment="1">
      <alignment horizontal="center" wrapText="1"/>
    </xf>
    <xf numFmtId="14" fontId="4" fillId="0" borderId="24" xfId="0" applyNumberFormat="1" applyFont="1" applyFill="1" applyBorder="1" applyAlignment="1">
      <alignment horizontal="center" wrapText="1"/>
    </xf>
    <xf numFmtId="14" fontId="4" fillId="0" borderId="26" xfId="0" applyNumberFormat="1" applyFont="1" applyFill="1" applyBorder="1" applyAlignment="1">
      <alignment horizontal="center" wrapText="1"/>
    </xf>
    <xf numFmtId="14" fontId="22" fillId="6" borderId="31" xfId="0" applyNumberFormat="1" applyFont="1" applyFill="1" applyBorder="1" applyAlignment="1">
      <alignment horizontal="center" vertical="center" wrapText="1"/>
    </xf>
    <xf numFmtId="14" fontId="22" fillId="6" borderId="26" xfId="0" applyNumberFormat="1" applyFont="1" applyFill="1" applyBorder="1" applyAlignment="1">
      <alignment horizontal="center" vertical="center" wrapText="1"/>
    </xf>
    <xf numFmtId="14" fontId="3" fillId="0" borderId="1" xfId="0" applyNumberFormat="1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14" fontId="3" fillId="7" borderId="1" xfId="0" applyNumberFormat="1" applyFont="1" applyFill="1" applyBorder="1" applyAlignment="1">
      <alignment horizontal="center" vertical="center"/>
    </xf>
    <xf numFmtId="14" fontId="3" fillId="18" borderId="4" xfId="0" applyNumberFormat="1" applyFont="1" applyFill="1" applyBorder="1" applyAlignment="1">
      <alignment horizontal="center" vertical="center"/>
    </xf>
    <xf numFmtId="14" fontId="3" fillId="18" borderId="8" xfId="0" applyNumberFormat="1" applyFont="1" applyFill="1" applyBorder="1" applyAlignment="1">
      <alignment horizontal="center" vertical="center"/>
    </xf>
  </cellXfs>
  <cellStyles count="15">
    <cellStyle name="Гиперссылка" xfId="3" builtinId="8"/>
    <cellStyle name="Гиперссылка 2" xfId="8" xr:uid="{00000000-0005-0000-0000-000001000000}"/>
    <cellStyle name="Обычный" xfId="0" builtinId="0"/>
    <cellStyle name="Обычный 2" xfId="4" xr:uid="{00000000-0005-0000-0000-000003000000}"/>
    <cellStyle name="Обычный 3" xfId="5" xr:uid="{00000000-0005-0000-0000-000004000000}"/>
    <cellStyle name="Обычный 4" xfId="6" xr:uid="{00000000-0005-0000-0000-000005000000}"/>
    <cellStyle name="Обычный 5" xfId="9" xr:uid="{00000000-0005-0000-0000-000006000000}"/>
    <cellStyle name="Обычный 6" xfId="10" xr:uid="{00000000-0005-0000-0000-000007000000}"/>
    <cellStyle name="Обычный 7" xfId="11" xr:uid="{00000000-0005-0000-0000-000008000000}"/>
    <cellStyle name="Обычный 8" xfId="12" xr:uid="{00000000-0005-0000-0000-000009000000}"/>
    <cellStyle name="Обычный 9" xfId="13" xr:uid="{00000000-0005-0000-0000-00000A000000}"/>
    <cellStyle name="Процентный" xfId="2" builtinId="5"/>
    <cellStyle name="Финансовый" xfId="1" builtinId="3"/>
    <cellStyle name="Финансовый 2" xfId="7" xr:uid="{00000000-0005-0000-0000-00000D000000}"/>
    <cellStyle name="Финансовый 2 2" xfId="14" xr:uid="{354B20BB-BF1D-4C43-B7E4-D483A84BBE24}"/>
  </cellStyles>
  <dxfs count="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family val="2"/>
        <charset val="204"/>
        <scheme val="none"/>
      </font>
      <numFmt numFmtId="173" formatCode="0.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family val="2"/>
        <charset val="204"/>
        <scheme val="none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fill>
        <patternFill patternType="none">
          <fgColor indexed="64"/>
          <bgColor auto="1"/>
        </patternFill>
      </fill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family val="1"/>
        <charset val="204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family val="2"/>
        <charset val="204"/>
        <scheme val="none"/>
      </font>
      <numFmt numFmtId="175" formatCode="_-* #,##0.0_-;\-* #,##0.0_-;_-* &quot;-&quot;??_-;_-@_-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family val="2"/>
        <charset val="204"/>
        <scheme val="none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fill>
        <patternFill patternType="none">
          <fgColor indexed="64"/>
          <bgColor auto="1"/>
        </patternFill>
      </fill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family val="1"/>
        <charset val="204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family val="1"/>
        <charset val="204"/>
        <scheme val="none"/>
      </font>
      <numFmt numFmtId="175" formatCode="_-* #,##0.0_-;\-* #,##0.0_-;_-* &quot;-&quot;??_-;_-@_-"/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family val="1"/>
        <charset val="204"/>
        <scheme val="none"/>
      </font>
      <numFmt numFmtId="175" formatCode="_-* #,##0.0_-;\-* #,##0.0_-;_-* &quot;-&quot;??_-;_-@_-"/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family val="1"/>
        <charset val="204"/>
        <scheme val="none"/>
      </font>
      <numFmt numFmtId="175" formatCode="_-* #,##0.0_-;\-* #,##0.0_-;_-* &quot;-&quot;??_-;_-@_-"/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family val="1"/>
        <charset val="204"/>
        <scheme val="none"/>
      </font>
      <numFmt numFmtId="175" formatCode="_-* #,##0.0_-;\-* #,##0.0_-;_-* &quot;-&quot;??_-;_-@_-"/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charset val="204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2"/>
        <charset val="204"/>
        <scheme val="none"/>
      </font>
      <fill>
        <patternFill patternType="none">
          <fgColor indexed="64"/>
          <bgColor auto="1"/>
        </patternFill>
      </fill>
    </dxf>
    <dxf>
      <border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color theme="0"/>
        <name val="Times New Roman"/>
        <family val="1"/>
        <charset val="204"/>
        <scheme val="none"/>
      </font>
      <fill>
        <patternFill patternType="none">
          <fgColor indexed="64"/>
          <bgColor auto="1"/>
        </patternFill>
      </fill>
      <alignment textRotation="0" wrapText="1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2"/>
        <charset val="204"/>
        <scheme val="none"/>
      </font>
      <numFmt numFmtId="175" formatCode="_-* #,##0.0_-;\-* #,##0.0_-;_-* &quot;-&quot;??_-;_-@_-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2"/>
        <charset val="204"/>
        <scheme val="none"/>
      </font>
      <numFmt numFmtId="175" formatCode="_-* #,##0.0_-;\-* #,##0.0_-;_-* &quot;-&quot;??_-;_-@_-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2"/>
        <charset val="204"/>
        <scheme val="none"/>
      </font>
      <numFmt numFmtId="175" formatCode="_-* #,##0.0_-;\-* #,##0.0_-;_-* &quot;-&quot;??_-;_-@_-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2"/>
        <charset val="204"/>
        <scheme val="none"/>
      </font>
      <numFmt numFmtId="175" formatCode="_-* #,##0.0_-;\-* #,##0.0_-;_-* &quot;-&quot;??_-;_-@_-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2"/>
        <charset val="204"/>
        <scheme val="none"/>
      </font>
      <numFmt numFmtId="175" formatCode="_-* #,##0.0_-;\-* #,##0.0_-;_-* &quot;-&quot;??_-;_-@_-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2"/>
        <charset val="204"/>
        <scheme val="none"/>
      </font>
      <numFmt numFmtId="175" formatCode="_-* #,##0.0_-;\-* #,##0.0_-;_-* &quot;-&quot;??_-;_-@_-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2"/>
        <charset val="204"/>
        <scheme val="none"/>
      </font>
      <numFmt numFmtId="175" formatCode="_-* #,##0.0_-;\-* #,##0.0_-;_-* &quot;-&quot;??_-;_-@_-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2"/>
        <charset val="204"/>
        <scheme val="none"/>
      </font>
      <numFmt numFmtId="175" formatCode="_-* #,##0.0_-;\-* #,##0.0_-;_-* &quot;-&quot;??_-;_-@_-"/>
      <fill>
        <patternFill patternType="none">
          <bgColor auto="1"/>
        </patternFill>
      </fill>
    </dxf>
    <dxf>
      <border outline="0"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2"/>
        <charset val="204"/>
        <scheme val="none"/>
      </font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75" formatCode="_-* #,##0.0_-;\-* #,##0.0_-;_-* &quot;-&quot;??_-;_-@_-"/>
    </dxf>
    <dxf>
      <numFmt numFmtId="175" formatCode="_-* #,##0.0_-;\-* #,##0.0_-;_-* &quot;-&quot;??_-;_-@_-"/>
    </dxf>
    <dxf>
      <numFmt numFmtId="175" formatCode="_-* #,##0.0_-;\-* #,##0.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2"/>
        <charset val="204"/>
        <scheme val="none"/>
      </font>
      <numFmt numFmtId="175" formatCode="_-* #,##0.0_-;\-* #,##0.0_-;_-* &quot;-&quot;??_-;_-@_-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Times New Roman"/>
        <family val="1"/>
        <charset val="204"/>
        <scheme val="none"/>
      </font>
      <numFmt numFmtId="187" formatCode="[$-419]mmmm\ yyyy;@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family val="1"/>
        <charset val="204"/>
        <scheme val="none"/>
      </font>
      <numFmt numFmtId="183" formatCode="#,##0.0;\-#,##0.0;0"/>
      <fill>
        <patternFill patternType="solid">
          <fgColor rgb="FFFFFFFF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vertAlign val="baseline"/>
        <name val="Times New Roman"/>
        <scheme val="none"/>
      </font>
    </dxf>
    <dxf>
      <font>
        <strike val="0"/>
        <outline val="0"/>
        <shadow val="0"/>
        <vertAlign val="baseline"/>
        <name val="Times New Roman"/>
        <scheme val="none"/>
      </font>
    </dxf>
    <dxf>
      <font>
        <strike val="0"/>
        <outline val="0"/>
        <shadow val="0"/>
        <vertAlign val="baseline"/>
        <name val="Times New Roman"/>
        <scheme val="none"/>
      </font>
    </dxf>
    <dxf>
      <font>
        <strike val="0"/>
        <outline val="0"/>
        <shadow val="0"/>
        <vertAlign val="baseline"/>
        <name val="Times New Roman"/>
        <scheme val="none"/>
      </font>
    </dxf>
    <dxf>
      <font>
        <strike val="0"/>
        <outline val="0"/>
        <shadow val="0"/>
        <vertAlign val="baseline"/>
        <name val="Times New Roman"/>
        <scheme val="none"/>
      </font>
      <numFmt numFmtId="198" formatCode="d\-mmm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vertAlign val="baseline"/>
        <name val="Times New Roman"/>
        <scheme val="none"/>
      </font>
    </dxf>
    <dxf>
      <font>
        <strike val="0"/>
        <outline val="0"/>
        <shadow val="0"/>
        <vertAlign val="baseline"/>
        <name val="Times New Roman"/>
        <scheme val="none"/>
      </font>
    </dxf>
    <dxf>
      <font>
        <strike val="0"/>
        <outline val="0"/>
        <shadow val="0"/>
        <vertAlign val="baseline"/>
        <name val="Times New Roman"/>
        <scheme val="none"/>
      </font>
      <numFmt numFmtId="168" formatCode="0.0%"/>
    </dxf>
    <dxf>
      <font>
        <strike val="0"/>
        <outline val="0"/>
        <shadow val="0"/>
        <vertAlign val="baseline"/>
        <name val="Times New Roman"/>
        <scheme val="none"/>
      </font>
      <numFmt numFmtId="168" formatCode="0.0%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scheme val="none"/>
      </font>
      <numFmt numFmtId="192" formatCode="_-* #,##0.0000\ _₽_-;\-* #,##0.0000\ _₽_-;_-* &quot;-&quot;??\ _₽_-;_-@_-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scheme val="none"/>
      </font>
      <numFmt numFmtId="192" formatCode="_-* #,##0.0000\ _₽_-;\-* #,##0.0000\ _₽_-;_-* &quot;-&quot;??\ _₽_-;_-@_-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scheme val="none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scheme val="none"/>
      </font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vertAlign val="baseline"/>
        <name val="Times New Roman"/>
        <scheme val="none"/>
      </font>
    </dxf>
    <dxf>
      <border outline="0">
        <bottom style="thin">
          <color indexed="64"/>
        </bottom>
      </border>
    </dxf>
    <dxf>
      <font>
        <strike val="0"/>
        <outline val="0"/>
        <shadow val="0"/>
        <vertAlign val="baseline"/>
        <name val="Times New Roman"/>
        <scheme val="none"/>
      </font>
    </dxf>
    <dxf>
      <font>
        <strike val="0"/>
        <outline val="0"/>
        <shadow val="0"/>
        <vertAlign val="baseline"/>
        <name val="Times New Roman"/>
        <scheme val="none"/>
      </font>
      <numFmt numFmtId="164" formatCode="_-* #,##0.00_-;\-* #,##0.00_-;_-* &quot;-&quot;??_-;_-@_-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vertAlign val="baseline"/>
        <name val="Times New Roman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vertAlign val="baseline"/>
        <name val="Times New Roman"/>
        <scheme val="none"/>
      </font>
    </dxf>
    <dxf>
      <font>
        <strike val="0"/>
        <outline val="0"/>
        <shadow val="0"/>
        <vertAlign val="baseline"/>
        <name val="Times New Roman"/>
        <scheme val="none"/>
      </font>
    </dxf>
    <dxf>
      <font>
        <strike val="0"/>
        <outline val="0"/>
        <shadow val="0"/>
        <vertAlign val="baseline"/>
        <name val="Times New Roman"/>
        <scheme val="none"/>
      </font>
    </dxf>
    <dxf>
      <border outline="0">
        <top style="thin">
          <color indexed="64"/>
        </top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vertAlign val="baseline"/>
        <name val="Times New Roman"/>
        <scheme val="none"/>
      </font>
    </dxf>
    <dxf>
      <border outline="0">
        <bottom style="thin">
          <color indexed="64"/>
        </bottom>
      </border>
    </dxf>
    <dxf>
      <font>
        <strike val="0"/>
        <outline val="0"/>
        <shadow val="0"/>
        <vertAlign val="baseline"/>
        <name val="Times New Roman"/>
        <scheme val="none"/>
      </font>
    </dxf>
    <dxf>
      <font>
        <strike val="0"/>
        <outline val="0"/>
        <shadow val="0"/>
        <vertAlign val="baseline"/>
        <name val="Times New Roman"/>
        <scheme val="none"/>
      </font>
      <numFmt numFmtId="165" formatCode="_(* #,##0.00_);_(* \(#,##0.00\);_(* &quot;-&quot;??_);_(@_)"/>
      <fill>
        <patternFill patternType="solid">
          <fgColor indexed="64"/>
          <bgColor theme="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Times New Roman"/>
        <scheme val="none"/>
      </font>
      <numFmt numFmtId="193" formatCode="_-[$$-409]* #,##0.00_ ;_-[$$-409]* \-#,##0.00\ ;_-[$$-409]* &quot;-&quot;??_ ;_-@_ 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vertAlign val="baseline"/>
        <name val="Times New Roman"/>
        <scheme val="none"/>
      </font>
      <numFmt numFmtId="193" formatCode="_-[$$-409]* #,##0.00_ ;_-[$$-409]* \-#,##0.00\ ;_-[$$-409]* &quot;-&quot;??_ ;_-@_ 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scheme val="none"/>
      </font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vertAlign val="baseline"/>
        <name val="Times New Roman"/>
        <scheme val="none"/>
      </font>
    </dxf>
    <dxf>
      <border outline="0">
        <bottom style="thin">
          <color indexed="64"/>
        </bottom>
      </border>
    </dxf>
    <dxf>
      <font>
        <strike val="0"/>
        <outline val="0"/>
        <shadow val="0"/>
        <vertAlign val="baseline"/>
        <name val="Times New Roman"/>
        <scheme val="none"/>
      </font>
    </dxf>
    <dxf>
      <font>
        <color rgb="FF9C0006"/>
      </font>
    </dxf>
    <dxf>
      <font>
        <color rgb="FF9C0006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2"/>
        <charset val="204"/>
        <scheme val="none"/>
      </font>
      <numFmt numFmtId="168" formatCode="0.0%"/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2"/>
        <charset val="204"/>
        <scheme val="none"/>
      </font>
      <numFmt numFmtId="175" formatCode="_-* #,##0.0_-;\-* #,##0.0_-;_-* &quot;-&quot;??_-;_-@_-"/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family val="1"/>
        <charset val="204"/>
        <scheme val="none"/>
      </font>
      <numFmt numFmtId="175" formatCode="_-* #,##0.0_-;\-* #,##0.0_-;_-* &quot;-&quot;??_-;_-@_-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2"/>
        <charset val="204"/>
        <scheme val="none"/>
      </font>
      <numFmt numFmtId="14" formatCode="0.00%"/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2"/>
        <charset val="204"/>
        <scheme val="none"/>
      </font>
      <numFmt numFmtId="175" formatCode="_-* #,##0.0_-;\-* #,##0.0_-;_-* &quot;-&quot;??_-;_-@_-"/>
      <fill>
        <patternFill patternType="solid">
          <fgColor indexed="64"/>
          <bgColor rgb="FFFFFF0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family val="1"/>
        <charset val="204"/>
        <scheme val="none"/>
      </font>
      <numFmt numFmtId="175" formatCode="_-* #,##0.0_-;\-* #,##0.0_-;_-* &quot;-&quot;??_-;_-@_-"/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0000FF"/>
      <color rgb="FF3366FF"/>
      <color rgb="FFFFCCFF"/>
      <color rgb="FF2E75B6"/>
      <color rgb="FFFFCCCC"/>
      <color rgb="FFFF6600"/>
      <color rgb="FFFF66FF"/>
      <color rgb="FFFF99FF"/>
      <color rgb="FFFF7C80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.xml"/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8.xml"/><Relationship Id="rId1" Type="http://schemas.openxmlformats.org/officeDocument/2006/relationships/themeOverride" Target="../theme/themeOverride2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900" spc="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r>
              <a:rPr lang="ru-RU" sz="1200" b="1" i="0" baseline="0">
                <a:effectLst/>
              </a:rPr>
              <a:t>Изменение задолженности по кредитам </a:t>
            </a:r>
            <a:endParaRPr lang="ru-BY" sz="1200">
              <a:effectLst/>
            </a:endParaRPr>
          </a:p>
          <a:p>
            <a:pPr>
              <a:defRPr sz="1200" b="1" i="0" u="none" strike="noStrike" kern="900" spc="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r>
              <a:rPr lang="ru-RU" sz="1200" b="1" i="0" baseline="0">
                <a:effectLst/>
              </a:rPr>
              <a:t>банков </a:t>
            </a:r>
            <a:r>
              <a:rPr lang="ru-RU" sz="1200" b="1" i="0" u="sng" baseline="0">
                <a:effectLst/>
              </a:rPr>
              <a:t>за февраль 2023 г.</a:t>
            </a:r>
            <a:endParaRPr lang="ru-BY" sz="1200">
              <a:effectLst/>
            </a:endParaRPr>
          </a:p>
        </c:rich>
      </c:tx>
      <c:layout>
        <c:manualLayout>
          <c:xMode val="edge"/>
          <c:yMode val="edge"/>
          <c:x val="0.31339443319366045"/>
          <c:y val="1.5117930594853331E-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9.6271973534687832E-2"/>
          <c:y val="0.35060348540129854"/>
          <c:w val="0.83048244376619051"/>
          <c:h val="0.4957925051035287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'Для еженедельной аналитики'!$C$5</c:f>
              <c:strCache>
                <c:ptCount val="1"/>
                <c:pt idx="0">
                  <c:v>С начала февраля</c:v>
                </c:pt>
              </c:strCache>
            </c:strRef>
          </c:tx>
          <c:spPr>
            <a:solidFill>
              <a:srgbClr val="5B9BD5">
                <a:lumMod val="75000"/>
              </a:srgbClr>
            </a:solidFill>
            <a:ln>
              <a:solidFill>
                <a:sysClr val="windowText" lastClr="000000"/>
              </a:solidFill>
            </a:ln>
            <a:effectLst/>
            <a:scene3d>
              <a:camera prst="orthographicFront"/>
              <a:lightRig rig="threePt" dir="t"/>
            </a:scene3d>
            <a:sp3d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F9A2-4D62-9B0F-504B77E9C1A8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F9A2-4D62-9B0F-504B77E9C1A8}"/>
              </c:ext>
            </c:extLst>
          </c:dPt>
          <c:dPt>
            <c:idx val="2"/>
            <c:invertIfNegative val="0"/>
            <c:bubble3D val="0"/>
            <c:spPr>
              <a:solidFill>
                <a:srgbClr val="ED7D31"/>
              </a:solidFill>
              <a:ln>
                <a:solidFill>
                  <a:sysClr val="windowText" lastClr="000000"/>
                </a:solidFill>
              </a:ln>
              <a:effectLst/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05-F9A2-4D62-9B0F-504B77E9C1A8}"/>
              </c:ext>
            </c:extLst>
          </c:dPt>
          <c:dPt>
            <c:idx val="3"/>
            <c:invertIfNegative val="0"/>
            <c:bubble3D val="0"/>
            <c:spPr>
              <a:solidFill>
                <a:srgbClr val="ED7D31"/>
              </a:solidFill>
              <a:ln>
                <a:solidFill>
                  <a:sysClr val="windowText" lastClr="000000"/>
                </a:solidFill>
              </a:ln>
              <a:effectLst/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07-F9A2-4D62-9B0F-504B77E9C1A8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30E9D71B-40C3-4B73-9AAA-37A7D742BA2E}" type="CELLRANGE">
                      <a:rPr lang="en-US"/>
                      <a:pPr/>
                      <a:t>[ДИАПАЗОН ЯЧЕЕК]</a:t>
                    </a:fld>
                    <a:endParaRPr lang="en-US" baseline="0"/>
                  </a:p>
                  <a:p>
                    <a:fld id="{BE705556-730F-47F4-801D-69C3E9844E21}" type="VALUE">
                      <a:rPr lang="en-US"/>
                      <a:pPr/>
                      <a:t>[ЗНАЧЕНИЕ]</a:t>
                    </a:fld>
                    <a:endParaRPr lang="ru-BY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F9A2-4D62-9B0F-504B77E9C1A8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48B8003-7EFA-4BCC-B21C-BAF0CBF4FAC3}" type="CELLRANGE">
                      <a:rPr lang="en-US"/>
                      <a:pPr/>
                      <a:t>[ДИАПАЗОН ЯЧЕЕК]</a:t>
                    </a:fld>
                    <a:endParaRPr lang="en-US" baseline="0"/>
                  </a:p>
                  <a:p>
                    <a:fld id="{99AA897B-79E9-42BA-8615-055B36776C3C}" type="VALUE">
                      <a:rPr lang="en-US"/>
                      <a:pPr/>
                      <a:t>[ЗНАЧЕНИЕ]</a:t>
                    </a:fld>
                    <a:endParaRPr lang="ru-BY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F9A2-4D62-9B0F-504B77E9C1A8}"/>
                </c:ext>
              </c:extLst>
            </c:dLbl>
            <c:dLbl>
              <c:idx val="2"/>
              <c:layout>
                <c:manualLayout>
                  <c:x val="6.3006595351800055E-3"/>
                  <c:y val="-0.11110931649263354"/>
                </c:manualLayout>
              </c:layout>
              <c:tx>
                <c:rich>
                  <a:bodyPr/>
                  <a:lstStyle/>
                  <a:p>
                    <a:fld id="{FF40FF83-BC86-45B3-B7B1-C5AFE39397D0}" type="CELLRANGE">
                      <a:rPr lang="en-US"/>
                      <a:pPr/>
                      <a:t>[ДИАПАЗОН ЯЧЕЕК]</a:t>
                    </a:fld>
                    <a:endParaRPr lang="en-US" baseline="0"/>
                  </a:p>
                  <a:p>
                    <a:fld id="{68519B76-8E03-470E-9555-79BA574E233D}" type="VALUE">
                      <a:rPr lang="en-US"/>
                      <a:pPr/>
                      <a:t>[ЗНАЧЕНИЕ]</a:t>
                    </a:fld>
                    <a:endParaRPr lang="ru-BY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F9A2-4D62-9B0F-504B77E9C1A8}"/>
                </c:ext>
              </c:extLst>
            </c:dLbl>
            <c:dLbl>
              <c:idx val="3"/>
              <c:layout>
                <c:manualLayout>
                  <c:x val="-4.6025715691255884E-3"/>
                  <c:y val="-5.642749816151469E-2"/>
                </c:manualLayout>
              </c:layout>
              <c:tx>
                <c:rich>
                  <a:bodyPr/>
                  <a:lstStyle/>
                  <a:p>
                    <a:fld id="{0C3F1873-BDFE-4D48-B7C9-25DC4F2532F6}" type="CELLRANGE">
                      <a:rPr lang="en-US"/>
                      <a:pPr/>
                      <a:t>[ДИАПАЗОН ЯЧЕЕК]</a:t>
                    </a:fld>
                    <a:endParaRPr lang="en-US" baseline="0"/>
                  </a:p>
                  <a:p>
                    <a:fld id="{B0AF2333-9169-4DC6-B92B-EEF6C7254F67}" type="VALUE">
                      <a:rPr lang="en-US"/>
                      <a:pPr/>
                      <a:t>[ЗНАЧЕНИЕ]</a:t>
                    </a:fld>
                    <a:endParaRPr lang="ru-BY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F9A2-4D62-9B0F-504B77E9C1A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 b="1"/>
                </a:pPr>
                <a:endParaRPr lang="ru-BY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strRef>
              <c:f>'Для еженедельной аналитики'!$B$6:$B$9</c:f>
              <c:strCache>
                <c:ptCount val="4"/>
                <c:pt idx="0">
                  <c:v>бел. рубли </c:v>
                </c:pt>
                <c:pt idx="1">
                  <c:v>ин. валюта </c:v>
                </c:pt>
                <c:pt idx="2">
                  <c:v>на финансирование недвижимости</c:v>
                </c:pt>
                <c:pt idx="3">
                  <c:v>на потребительские нужды </c:v>
                </c:pt>
              </c:strCache>
            </c:strRef>
          </c:cat>
          <c:val>
            <c:numRef>
              <c:f>'Для еженедельной аналитики'!$C$6:$C$9</c:f>
              <c:numCache>
                <c:formatCode>_-* #\ ##0.0_-;\-* #\ ##0.0_-;_-* "-"??_-;_-@_-</c:formatCode>
                <c:ptCount val="4"/>
                <c:pt idx="0">
                  <c:v>339.55700000000002</c:v>
                </c:pt>
                <c:pt idx="1">
                  <c:v>-354.73853682154368</c:v>
                </c:pt>
                <c:pt idx="2">
                  <c:v>52.06800000000112</c:v>
                </c:pt>
                <c:pt idx="3">
                  <c:v>52.175000000000182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'Для еженедельной аналитики'!$E$6:$E$9</c15:f>
                <c15:dlblRangeCache>
                  <c:ptCount val="4"/>
                  <c:pt idx="0">
                    <c:v>1,49%</c:v>
                  </c:pt>
                  <c:pt idx="1">
                    <c:v>-4,30%</c:v>
                  </c:pt>
                  <c:pt idx="2">
                    <c:v>0,44%</c:v>
                  </c:pt>
                  <c:pt idx="3">
                    <c:v>1,04%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F9A2-4D62-9B0F-504B77E9C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6"/>
        <c:axId val="483499935"/>
        <c:axId val="495495711"/>
      </c:barChart>
      <c:catAx>
        <c:axId val="483499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ru-BY"/>
          </a:p>
        </c:txPr>
        <c:crossAx val="495495711"/>
        <c:crosses val="autoZero"/>
        <c:auto val="1"/>
        <c:lblAlgn val="ctr"/>
        <c:lblOffset val="0"/>
        <c:noMultiLvlLbl val="0"/>
      </c:catAx>
      <c:valAx>
        <c:axId val="495495711"/>
        <c:scaling>
          <c:orientation val="minMax"/>
        </c:scaling>
        <c:delete val="0"/>
        <c:axPos val="l"/>
        <c:numFmt formatCode="_-* #\ ##0.0_-;\-* #\ ##0.0_-;_-* &quot;-&quot;??_-;_-@_-" sourceLinked="1"/>
        <c:majorTickMark val="out"/>
        <c:minorTickMark val="none"/>
        <c:tickLblPos val="nextTo"/>
        <c:crossAx val="483499935"/>
        <c:crosses val="autoZero"/>
        <c:crossBetween val="between"/>
        <c:majorUnit val="200"/>
      </c:valAx>
      <c:spPr>
        <a:noFill/>
        <a:ln w="25400">
          <a:noFill/>
        </a:ln>
        <a:effectLst/>
      </c:spPr>
    </c:plotArea>
    <c:legend>
      <c:legendPos val="b"/>
      <c:overlay val="0"/>
      <c:txPr>
        <a:bodyPr/>
        <a:lstStyle/>
        <a:p>
          <a:pPr>
            <a:defRPr sz="1200"/>
          </a:pPr>
          <a:endParaRPr lang="ru-BY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Calibri" panose="020F0502020204030204" pitchFamily="34" charset="0"/>
        </a:defRPr>
      </a:pPr>
      <a:endParaRPr lang="ru-BY"/>
    </a:p>
  </c:txPr>
  <c:printSettings>
    <c:headerFooter/>
    <c:pageMargins b="0.75" l="0.7" r="0.7" t="0.75" header="0.3" footer="0.3"/>
    <c:pageSetup/>
  </c:printSettings>
  <c:userShapes r:id="rId2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r>
              <a:rPr lang="ru-RU" sz="1400"/>
              <a:t>Прирост задолженности по потребительским кредитам с начала года, %</a:t>
            </a:r>
          </a:p>
          <a:p>
            <a:pPr>
              <a:defRPr sz="1400"/>
            </a:pPr>
            <a:r>
              <a:rPr lang="ru-RU" sz="1400" b="0" i="1"/>
              <a:t>(рекомендации НБ - </a:t>
            </a:r>
            <a:r>
              <a:rPr lang="ru-BY" sz="1400" b="0" i="1"/>
              <a:t>прирост задолженности за 2022 год в пределах 10 </a:t>
            </a:r>
            <a:r>
              <a:rPr lang="ru-RU" sz="1400" b="0" i="1"/>
              <a:t>%)</a:t>
            </a:r>
          </a:p>
          <a:p>
            <a:pPr>
              <a:defRPr sz="1400"/>
            </a:pPr>
            <a:r>
              <a:rPr lang="ru-RU" sz="1400" b="1" i="0">
                <a:solidFill>
                  <a:sysClr val="windowText" lastClr="000000"/>
                </a:solidFill>
              </a:rPr>
              <a:t>на 1 сентября 2022</a:t>
            </a:r>
            <a:r>
              <a:rPr lang="ru-RU" sz="1400" b="1" i="0" baseline="0">
                <a:solidFill>
                  <a:sysClr val="windowText" lastClr="000000"/>
                </a:solidFill>
              </a:rPr>
              <a:t> г. </a:t>
            </a:r>
            <a:endParaRPr lang="ru-RU" sz="1400" b="1" i="0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23532044160504728"/>
          <c:y val="2.23949849340824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ysClr val="windowText" lastClr="000000"/>
              </a:solidFill>
              <a:latin typeface="Calibri" panose="020F0502020204030204" pitchFamily="34" charset="0"/>
              <a:ea typeface="+mn-ea"/>
              <a:cs typeface="Calibri" panose="020F0502020204030204" pitchFamily="34" charset="0"/>
            </a:defRPr>
          </a:pPr>
          <a:endParaRPr lang="ru-BY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tint val="94000"/>
                    <a:satMod val="103000"/>
                    <a:lumMod val="102000"/>
                  </a:schemeClr>
                </a:gs>
                <a:gs pos="50000">
                  <a:schemeClr val="accent1">
                    <a:shade val="100000"/>
                    <a:satMod val="110000"/>
                    <a:lumMod val="100000"/>
                  </a:schemeClr>
                </a:gs>
                <a:gs pos="100000">
                  <a:schemeClr val="accent1">
                    <a:shade val="78000"/>
                    <a:satMod val="120000"/>
                    <a:lumMod val="99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38100" dist="25400" dir="5400000" algn="ctr" rotWithShape="0">
                <a:srgbClr val="000000">
                  <a:alpha val="25000"/>
                </a:srgbClr>
              </a:outerShdw>
            </a:effectLst>
          </c:spPr>
          <c:invertIfNegative val="0"/>
          <c:val>
            <c:numRef>
              <c:f>потребительские!#REF!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потребительские!#REF!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A7AE-4BAE-93A2-60926981E0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15838943"/>
        <c:axId val="1491679456"/>
      </c:barChart>
      <c:catAx>
        <c:axId val="415838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22225" cap="flat" cmpd="sng" algn="ctr">
            <a:solidFill>
              <a:srgbClr val="FF0000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ru-BY"/>
          </a:p>
        </c:txPr>
        <c:crossAx val="1491679456"/>
        <c:crosses val="autoZero"/>
        <c:auto val="1"/>
        <c:lblAlgn val="ctr"/>
        <c:lblOffset val="15"/>
        <c:noMultiLvlLbl val="0"/>
      </c:catAx>
      <c:valAx>
        <c:axId val="1491679456"/>
        <c:scaling>
          <c:orientation val="minMax"/>
          <c:max val="0.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ru-BY"/>
          </a:p>
        </c:txPr>
        <c:crossAx val="4158389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Calibri" panose="020F0502020204030204" pitchFamily="34" charset="0"/>
          <a:cs typeface="Calibri" panose="020F0502020204030204" pitchFamily="34" charset="0"/>
        </a:defRPr>
      </a:pPr>
      <a:endParaRPr lang="ru-BY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r>
              <a:rPr lang="ru-RU" sz="1200" b="1">
                <a:solidFill>
                  <a:sysClr val="windowText" lastClr="000000"/>
                </a:solidFill>
                <a:latin typeface="Calibri" panose="020F0502020204030204" pitchFamily="34" charset="0"/>
              </a:rPr>
              <a:t>Прирост (снижение)  задолженности по кредитам ФЛ, 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ysClr val="windowText" lastClr="000000"/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ru-BY"/>
        </a:p>
      </c:txPr>
    </c:title>
    <c:autoTitleDeleted val="0"/>
    <c:plotArea>
      <c:layout>
        <c:manualLayout>
          <c:layoutTarget val="inner"/>
          <c:xMode val="edge"/>
          <c:yMode val="edge"/>
          <c:x val="8.4030190924489101E-2"/>
          <c:y val="0.18629032258064515"/>
          <c:w val="0.88915689012365229"/>
          <c:h val="0.43736305139276938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ИЗМЕНЕНИЕ!$A$28</c:f>
              <c:strCache>
                <c:ptCount val="1"/>
                <c:pt idx="0">
                  <c:v>Прирост потребительских кредитов в 2020 г.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3">
                        <a:lumMod val="50000"/>
                      </a:schemeClr>
                    </a:solidFill>
                    <a:latin typeface="Calibri" panose="020F0502020204030204" pitchFamily="34" charset="0"/>
                    <a:ea typeface="+mn-ea"/>
                    <a:cs typeface="+mn-cs"/>
                  </a:defRPr>
                </a:pPr>
                <a:endParaRPr lang="ru-BY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ИЗМЕНЕНИЕ!$B$28:$F$28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ИЗМЕНЕНИЕ!$B$25:$F$25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77D1-4D2D-830F-98E3E7D1D5D7}"/>
            </c:ext>
          </c:extLst>
        </c:ser>
        <c:ser>
          <c:idx val="3"/>
          <c:order val="3"/>
          <c:tx>
            <c:strRef>
              <c:f>ИЗМЕНЕНИЕ!$A$29</c:f>
              <c:strCache>
                <c:ptCount val="1"/>
                <c:pt idx="0">
                  <c:v>Прирост потребительских кредитов в 2019 г.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3">
                        <a:lumMod val="50000"/>
                      </a:schemeClr>
                    </a:solidFill>
                    <a:latin typeface="Calibri" panose="020F0502020204030204" pitchFamily="34" charset="0"/>
                    <a:ea typeface="+mn-ea"/>
                    <a:cs typeface="+mn-cs"/>
                  </a:defRPr>
                </a:pPr>
                <a:endParaRPr lang="ru-BY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ИЗМЕНЕНИЕ!$B$29:$F$29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ИЗМЕНЕНИЕ!$B$25:$F$25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77D1-4D2D-830F-98E3E7D1D5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1284776"/>
        <c:axId val="231285560"/>
      </c:barChart>
      <c:lineChart>
        <c:grouping val="standard"/>
        <c:varyColors val="0"/>
        <c:ser>
          <c:idx val="0"/>
          <c:order val="0"/>
          <c:tx>
            <c:strRef>
              <c:f>ИЗМЕНЕНИЕ!$A$26</c:f>
              <c:strCache>
                <c:ptCount val="1"/>
                <c:pt idx="0">
                  <c:v>Прирост задолженности по кредитам ФЛ в 2020 г., всего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2">
                        <a:lumMod val="75000"/>
                        <a:lumOff val="25000"/>
                      </a:schemeClr>
                    </a:solidFill>
                    <a:latin typeface="Calibri" panose="020F0502020204030204" pitchFamily="34" charset="0"/>
                    <a:ea typeface="+mn-ea"/>
                    <a:cs typeface="+mn-cs"/>
                  </a:defRPr>
                </a:pPr>
                <a:endParaRPr lang="ru-BY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ИЗМЕНЕНИЕ!$B$26:$F$26</c:f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ИЗМЕНЕНИЕ!$B$25:$F$25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5-77D1-4D2D-830F-98E3E7D1D5D7}"/>
            </c:ext>
          </c:extLst>
        </c:ser>
        <c:ser>
          <c:idx val="1"/>
          <c:order val="1"/>
          <c:tx>
            <c:strRef>
              <c:f>ИЗМЕНЕНИЕ!$A$27</c:f>
              <c:strCache>
                <c:ptCount val="1"/>
                <c:pt idx="0">
                  <c:v>Прирост задолженности по кредитам ФЛ в 2019 г., всего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>
                        <a:lumMod val="75000"/>
                        <a:lumOff val="25000"/>
                      </a:schemeClr>
                    </a:solidFill>
                    <a:latin typeface="Calibri" panose="020F0502020204030204" pitchFamily="34" charset="0"/>
                    <a:ea typeface="+mn-ea"/>
                    <a:cs typeface="+mn-cs"/>
                  </a:defRPr>
                </a:pPr>
                <a:endParaRPr lang="ru-BY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ИЗМЕНЕНИЕ!$B$27:$F$27</c:f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ИЗМЕНЕНИЕ!$B$25:$F$25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8-77D1-4D2D-830F-98E3E7D1D5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1284776"/>
        <c:axId val="231285560"/>
      </c:lineChart>
      <c:catAx>
        <c:axId val="231284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ru-BY"/>
          </a:p>
        </c:txPr>
        <c:crossAx val="231285560"/>
        <c:crosses val="autoZero"/>
        <c:auto val="1"/>
        <c:lblAlgn val="ctr"/>
        <c:lblOffset val="100"/>
        <c:noMultiLvlLbl val="0"/>
      </c:catAx>
      <c:valAx>
        <c:axId val="231285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BY"/>
          </a:p>
        </c:txPr>
        <c:crossAx val="231284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8742700581074529E-2"/>
          <c:y val="0.69354627042587413"/>
          <c:w val="0.88057656412692487"/>
          <c:h val="0.278676234019134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ru-BY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BY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Изменение задолженности по потребительским кредитам,</a:t>
            </a:r>
          </a:p>
          <a:p>
            <a:pPr>
              <a:defRPr/>
            </a:pPr>
            <a:r>
              <a:rPr lang="ru-RU"/>
              <a:t> млн. рублей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ru-BY"/>
        </a:p>
      </c:txPr>
    </c:title>
    <c:autoTitleDeleted val="0"/>
    <c:plotArea>
      <c:layout>
        <c:manualLayout>
          <c:layoutTarget val="inner"/>
          <c:xMode val="edge"/>
          <c:yMode val="edge"/>
          <c:x val="2.0813984871624978E-2"/>
          <c:y val="0.22328376885331278"/>
          <c:w val="0.97306317204996207"/>
          <c:h val="0.5344476156495455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ИЗМЕНЕНИЕ!$A$22</c:f>
              <c:strCache>
                <c:ptCount val="1"/>
                <c:pt idx="0">
                  <c:v>изменение задолженности по потребительским кредитам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67000"/>
                    <a:satMod val="105000"/>
                    <a:lumMod val="110000"/>
                  </a:schemeClr>
                </a:gs>
                <a:gs pos="50000">
                  <a:schemeClr val="accent1">
                    <a:tint val="73000"/>
                    <a:satMod val="103000"/>
                    <a:lumMod val="105000"/>
                  </a:schemeClr>
                </a:gs>
                <a:gs pos="100000">
                  <a:schemeClr val="accent1">
                    <a:tint val="81000"/>
                    <a:satMod val="109000"/>
                    <a:lumMod val="105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ИЗМЕНЕНИЕ!$B$21:$R$21</c:f>
              <c:numCache>
                <c:formatCode>[$-419]mmmm\ yyyy;@</c:formatCode>
                <c:ptCount val="6"/>
                <c:pt idx="0">
                  <c:v>43831</c:v>
                </c:pt>
                <c:pt idx="1">
                  <c:v>44197</c:v>
                </c:pt>
                <c:pt idx="2">
                  <c:v>44228</c:v>
                </c:pt>
                <c:pt idx="3">
                  <c:v>44256</c:v>
                </c:pt>
                <c:pt idx="4">
                  <c:v>44287</c:v>
                </c:pt>
                <c:pt idx="5">
                  <c:v>44317</c:v>
                </c:pt>
              </c:numCache>
            </c:numRef>
          </c:cat>
          <c:val>
            <c:numRef>
              <c:f>ИЗМЕНЕНИЕ!$B$22:$R$22</c:f>
              <c:numCache>
                <c:formatCode>0.0</c:formatCode>
                <c:ptCount val="6"/>
                <c:pt idx="0">
                  <c:v>20.8100000000004</c:v>
                </c:pt>
                <c:pt idx="1">
                  <c:v>-132.50799999999981</c:v>
                </c:pt>
                <c:pt idx="2">
                  <c:v>-92.702000000000226</c:v>
                </c:pt>
                <c:pt idx="3">
                  <c:v>-9.9009999999998399</c:v>
                </c:pt>
                <c:pt idx="4">
                  <c:v>-28.548999999999978</c:v>
                </c:pt>
                <c:pt idx="5">
                  <c:v>-25.130000000000109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AA-4D55-9498-C9C4A02193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21181839"/>
        <c:axId val="421178927"/>
      </c:barChart>
      <c:dateAx>
        <c:axId val="421181839"/>
        <c:scaling>
          <c:orientation val="minMax"/>
        </c:scaling>
        <c:delete val="0"/>
        <c:axPos val="b"/>
        <c:numFmt formatCode="[$-419]mmmm\ yyyy;@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ru-BY"/>
          </a:p>
        </c:txPr>
        <c:crossAx val="421178927"/>
        <c:crosses val="autoZero"/>
        <c:auto val="1"/>
        <c:lblOffset val="100"/>
        <c:baseTimeUnit val="months"/>
      </c:dateAx>
      <c:valAx>
        <c:axId val="421178927"/>
        <c:scaling>
          <c:orientation val="minMax"/>
          <c:max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ru-BY"/>
          </a:p>
        </c:txPr>
        <c:crossAx val="4211818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ru-BY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r>
              <a:rPr lang="ru-RU" sz="2000"/>
              <a:t>Изменение задолженности по кредитам ФЛ </a:t>
            </a:r>
            <a:r>
              <a:rPr lang="en-US" sz="2000"/>
              <a:t>2022</a:t>
            </a:r>
            <a:r>
              <a:rPr lang="ru-RU" sz="2000"/>
              <a:t> г.</a:t>
            </a:r>
          </a:p>
        </c:rich>
      </c:tx>
      <c:layout>
        <c:manualLayout>
          <c:xMode val="edge"/>
          <c:yMode val="edge"/>
          <c:x val="0.15238300085324619"/>
          <c:y val="2.375053342128400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4863461629396726E-2"/>
          <c:y val="0.14183493195654845"/>
          <c:w val="0.92371367273041938"/>
          <c:h val="0.8016393760428710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ИЗМЕНЕНИЕ!$A$15</c:f>
              <c:strCache>
                <c:ptCount val="1"/>
                <c:pt idx="0">
                  <c:v> на финансирование недвижимости, млн. рублей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  <a:scene3d>
              <a:camera prst="orthographicFront"/>
              <a:lightRig rig="soft" dir="t">
                <a:rot lat="0" lon="0" rev="0"/>
              </a:lightRig>
            </a:scene3d>
            <a:sp3d prstMaterial="matte">
              <a:bevelT w="63500" h="63500" prst="artDeco"/>
              <a:contourClr>
                <a:srgbClr val="000000"/>
              </a:contourClr>
            </a:sp3d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  <a:scene3d>
                <a:camera prst="orthographicFront"/>
                <a:lightRig rig="soft" dir="t">
                  <a:rot lat="0" lon="0" rev="0"/>
                </a:lightRig>
              </a:scene3d>
              <a:sp3d prstMaterial="matte">
                <a:bevelT w="63500" h="63500" prst="artDeco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728D-41FF-8074-20D64ABA0CAF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728D-41FF-8074-20D64ABA0CAF}"/>
              </c:ext>
            </c:extLst>
          </c:dPt>
          <c:dLbls>
            <c:dLbl>
              <c:idx val="0"/>
              <c:tx>
                <c:rich>
                  <a:bodyPr wrap="square" lIns="38100" tIns="19050" rIns="38100" bIns="19050" anchor="ctr">
                    <a:noAutofit/>
                  </a:bodyPr>
                  <a:lstStyle/>
                  <a:p>
                    <a:pPr>
                      <a:defRPr sz="1200" b="1">
                        <a:solidFill>
                          <a:sysClr val="windowText" lastClr="000000"/>
                        </a:solidFill>
                      </a:defRPr>
                    </a:pPr>
                    <a:fld id="{D06F14F0-78CA-42AA-9A9B-CCA15D011D99}" type="CELLRANGE">
                      <a:rPr lang="ru-BY"/>
                      <a:pPr>
                        <a:defRPr sz="1200" b="1">
                          <a:solidFill>
                            <a:sysClr val="windowText" lastClr="000000"/>
                          </a:solidFill>
                        </a:defRPr>
                      </a:pPr>
                      <a:t>[ДИАПАЗОН ЯЧЕЕК]</a:t>
                    </a:fld>
                    <a:r>
                      <a:rPr lang="ru-BY" baseline="0"/>
                      <a:t>
</a:t>
                    </a:r>
                    <a:fld id="{038EC2D9-B232-43A1-A579-E79856A11944}" type="VALUE">
                      <a:rPr lang="ru-BY" baseline="0"/>
                      <a:pPr>
                        <a:defRPr sz="1200" b="1">
                          <a:solidFill>
                            <a:sysClr val="windowText" lastClr="000000"/>
                          </a:solidFill>
                        </a:defRPr>
                      </a:pPr>
                      <a:t>[ЗНАЧЕНИЕ]</a:t>
                    </a:fld>
                    <a:endParaRPr lang="ru-BY" baseline="0"/>
                  </a:p>
                </c:rich>
              </c:tx>
              <c:numFmt formatCode="#,##0.0" sourceLinked="0"/>
              <c:spPr>
                <a:noFill/>
                <a:ln>
                  <a:noFill/>
                </a:ln>
                <a:effectLst/>
              </c:sp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728D-41FF-8074-20D64ABA0CA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6090467-3A56-4E72-8835-70E6EE710622}" type="CELLRANGE">
                      <a:rPr lang="ru-BY"/>
                      <a:pPr/>
                      <a:t>[ДИАПАЗОН ЯЧЕЕК]</a:t>
                    </a:fld>
                    <a:r>
                      <a:rPr lang="ru-BY" baseline="0"/>
                      <a:t>
</a:t>
                    </a:r>
                    <a:fld id="{D9EEA151-FE43-440F-B2F6-86EC4BCE650F}" type="VALUE">
                      <a:rPr lang="ru-BY" baseline="0"/>
                      <a:pPr/>
                      <a:t>[ЗНАЧЕНИЕ]</a:t>
                    </a:fld>
                    <a:endParaRPr lang="ru-BY" baseline="0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728D-41FF-8074-20D64ABA0CAF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D02F6E78-03A9-44EA-80DD-772E3EA09898}" type="CELLRANGE">
                      <a:rPr lang="ru-BY"/>
                      <a:pPr/>
                      <a:t>[ДИАПАЗОН ЯЧЕЕК]</a:t>
                    </a:fld>
                    <a:r>
                      <a:rPr lang="ru-BY" baseline="0"/>
                      <a:t>
</a:t>
                    </a:r>
                    <a:fld id="{FCB7AE4F-15D0-44BB-858E-7B7924A95C89}" type="VALUE">
                      <a:rPr lang="ru-BY" baseline="0"/>
                      <a:pPr/>
                      <a:t>[ЗНАЧЕНИЕ]</a:t>
                    </a:fld>
                    <a:endParaRPr lang="ru-BY" baseline="0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728D-41FF-8074-20D64ABA0CAF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F317732D-E211-4361-8916-8AEAB43FA869}" type="CELLRANGE">
                      <a:rPr lang="ru-BY"/>
                      <a:pPr/>
                      <a:t>[ДИАПАЗОН ЯЧЕЕК]</a:t>
                    </a:fld>
                    <a:r>
                      <a:rPr lang="ru-BY" baseline="0"/>
                      <a:t>
</a:t>
                    </a:r>
                    <a:fld id="{AC40F835-CC54-4228-A749-65F02DF6F267}" type="VALUE">
                      <a:rPr lang="ru-BY" baseline="0"/>
                      <a:pPr/>
                      <a:t>[ЗНАЧЕНИЕ]</a:t>
                    </a:fld>
                    <a:endParaRPr lang="ru-BY" baseline="0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728D-41FF-8074-20D64ABA0CAF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0903E464-F359-488D-939E-280DDA63C6FA}" type="CELLRANGE">
                      <a:rPr lang="ru-BY"/>
                      <a:pPr/>
                      <a:t>[ДИАПАЗОН ЯЧЕЕК]</a:t>
                    </a:fld>
                    <a:r>
                      <a:rPr lang="ru-BY" baseline="0"/>
                      <a:t>
</a:t>
                    </a:r>
                    <a:fld id="{7A27D06A-0179-48FF-9F76-7703E6563727}" type="VALUE">
                      <a:rPr lang="ru-BY" baseline="0"/>
                      <a:pPr/>
                      <a:t>[ЗНАЧЕНИЕ]</a:t>
                    </a:fld>
                    <a:endParaRPr lang="ru-BY" baseline="0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728D-41FF-8074-20D64ABA0CAF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42C6AB6F-A9D7-4474-AFAC-ED3202A312F9}" type="CELLRANGE">
                      <a:rPr lang="ru-BY"/>
                      <a:pPr/>
                      <a:t>[ДИАПАЗОН ЯЧЕЕК]</a:t>
                    </a:fld>
                    <a:r>
                      <a:rPr lang="ru-BY" baseline="0"/>
                      <a:t>
</a:t>
                    </a:r>
                    <a:fld id="{C07218FA-D8FE-44BF-B47A-8F386F6A1328}" type="VALUE">
                      <a:rPr lang="ru-BY" baseline="0"/>
                      <a:pPr/>
                      <a:t>[ЗНАЧЕНИЕ]</a:t>
                    </a:fld>
                    <a:endParaRPr lang="ru-BY" baseline="0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728D-41FF-8074-20D64ABA0CA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 b="1">
                    <a:solidFill>
                      <a:sysClr val="windowText" lastClr="000000"/>
                    </a:solidFill>
                  </a:defRPr>
                </a:pPr>
                <a:endParaRPr lang="ru-BY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ИЗМЕНЕНИЕ!$Z$13:$AE$13</c:f>
              <c:strCache>
                <c:ptCount val="6"/>
                <c:pt idx="0">
                  <c:v>январь 
2022</c:v>
                </c:pt>
                <c:pt idx="1">
                  <c:v>февраль
2022</c:v>
                </c:pt>
                <c:pt idx="2">
                  <c:v>март
2022</c:v>
                </c:pt>
                <c:pt idx="3">
                  <c:v> апрель
2022</c:v>
                </c:pt>
                <c:pt idx="4">
                  <c:v>май
2022</c:v>
                </c:pt>
                <c:pt idx="5">
                  <c:v>июнь
2022</c:v>
                </c:pt>
              </c:strCache>
            </c:strRef>
          </c:cat>
          <c:val>
            <c:numRef>
              <c:f>ИЗМЕНЕНИЕ!$Z$15:$AE$15</c:f>
              <c:numCache>
                <c:formatCode>0.00</c:formatCode>
                <c:ptCount val="6"/>
                <c:pt idx="0">
                  <c:v>25.815999999998894</c:v>
                </c:pt>
                <c:pt idx="1">
                  <c:v>40.873999999999796</c:v>
                </c:pt>
                <c:pt idx="2">
                  <c:v>48.203000000001339</c:v>
                </c:pt>
                <c:pt idx="3" formatCode="0.0">
                  <c:v>54.072000000000116</c:v>
                </c:pt>
                <c:pt idx="4" formatCode="0.0">
                  <c:v>59.738999999999578</c:v>
                </c:pt>
                <c:pt idx="5" formatCode="0.0">
                  <c:v>78.416999999999462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ИЗМЕНЕНИЕ!$Z$18:$AE$18</c15:f>
                <c15:dlblRangeCache>
                  <c:ptCount val="6"/>
                  <c:pt idx="0">
                    <c:v>0,23%</c:v>
                  </c:pt>
                  <c:pt idx="1">
                    <c:v>0,37%</c:v>
                  </c:pt>
                  <c:pt idx="2">
                    <c:v>0,43%</c:v>
                  </c:pt>
                  <c:pt idx="3">
                    <c:v>0,48%</c:v>
                  </c:pt>
                  <c:pt idx="4">
                    <c:v>0,53%</c:v>
                  </c:pt>
                  <c:pt idx="5">
                    <c:v>0,69%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728D-41FF-8074-20D64ABA0CAF}"/>
            </c:ext>
          </c:extLst>
        </c:ser>
        <c:ser>
          <c:idx val="1"/>
          <c:order val="1"/>
          <c:tx>
            <c:strRef>
              <c:f>ИЗМЕНЕНИЕ!$A$16</c:f>
              <c:strCache>
                <c:ptCount val="1"/>
                <c:pt idx="0">
                  <c:v> на потребительские нужды, млн. рублей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  <a:scene3d>
              <a:camera prst="orthographicFront"/>
              <a:lightRig rig="threePt" dir="t"/>
            </a:scene3d>
            <a:sp3d>
              <a:bevelT w="63500" h="38100"/>
            </a:sp3d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728D-41FF-8074-20D64ABA0CAF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728D-41FF-8074-20D64ABA0CAF}"/>
              </c:ext>
            </c:extLst>
          </c:dPt>
          <c:dLbls>
            <c:dLbl>
              <c:idx val="0"/>
              <c:layout>
                <c:manualLayout>
                  <c:x val="2.7919492850132148E-4"/>
                  <c:y val="7.5559544258007233E-2"/>
                </c:manualLayout>
              </c:layout>
              <c:tx>
                <c:rich>
                  <a:bodyPr wrap="square" lIns="38100" tIns="19050" rIns="38100" bIns="19050" anchor="ctr">
                    <a:noAutofit/>
                  </a:bodyPr>
                  <a:lstStyle/>
                  <a:p>
                    <a:pPr>
                      <a:defRPr sz="1200" b="1">
                        <a:solidFill>
                          <a:sysClr val="windowText" lastClr="000000"/>
                        </a:solidFill>
                      </a:defRPr>
                    </a:pPr>
                    <a:fld id="{6BDC09AD-3A70-402B-9E37-34EF659ACFC6}" type="CELLRANGE">
                      <a:rPr lang="en-US" sz="1200" b="1" baseline="0">
                        <a:solidFill>
                          <a:sysClr val="windowText" lastClr="000000"/>
                        </a:solidFill>
                      </a:rPr>
                      <a:pPr>
                        <a:defRPr sz="1200" b="1">
                          <a:solidFill>
                            <a:sysClr val="windowText" lastClr="000000"/>
                          </a:solidFill>
                        </a:defRPr>
                      </a:pPr>
                      <a:t>[ДИАПАЗОН ЯЧЕЕК]</a:t>
                    </a:fld>
                    <a:endParaRPr lang="en-US" sz="1200" b="1" baseline="0">
                      <a:solidFill>
                        <a:sysClr val="windowText" lastClr="000000"/>
                      </a:solidFill>
                    </a:endParaRPr>
                  </a:p>
                  <a:p>
                    <a:pPr>
                      <a:defRPr sz="1200" b="1">
                        <a:solidFill>
                          <a:sysClr val="windowText" lastClr="000000"/>
                        </a:solidFill>
                      </a:defRPr>
                    </a:pPr>
                    <a:fld id="{D8A775EA-483C-4FFB-9D26-5E71FE273E6C}" type="VALUE">
                      <a:rPr lang="en-US" sz="1200" b="1" baseline="0">
                        <a:solidFill>
                          <a:sysClr val="windowText" lastClr="000000"/>
                        </a:solidFill>
                      </a:rPr>
                      <a:pPr>
                        <a:defRPr sz="1200" b="1">
                          <a:solidFill>
                            <a:sysClr val="windowText" lastClr="000000"/>
                          </a:solidFill>
                        </a:defRPr>
                      </a:pPr>
                      <a:t>[ЗНАЧЕНИЕ]</a:t>
                    </a:fld>
                    <a:endParaRPr lang="ru-BY"/>
                  </a:p>
                </c:rich>
              </c:tx>
              <c:numFmt formatCode="#,##0.0" sourceLinked="0"/>
              <c:spPr>
                <a:noFill/>
                <a:ln>
                  <a:noFill/>
                </a:ln>
                <a:effectLst/>
              </c:sp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0537291893435627"/>
                      <c:h val="8.0114389403358952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728D-41FF-8074-20D64ABA0CAF}"/>
                </c:ext>
              </c:extLst>
            </c:dLbl>
            <c:dLbl>
              <c:idx val="1"/>
              <c:layout>
                <c:manualLayout>
                  <c:x val="1.0709762989898401E-2"/>
                  <c:y val="8.1023480218548924E-2"/>
                </c:manualLayout>
              </c:layout>
              <c:tx>
                <c:rich>
                  <a:bodyPr/>
                  <a:lstStyle/>
                  <a:p>
                    <a:fld id="{CDCEC345-1C3B-4C34-9C2F-7DE2DA98BE9D}" type="CELLRANGE">
                      <a:rPr lang="en-US" b="1" baseline="0">
                        <a:solidFill>
                          <a:sysClr val="windowText" lastClr="000000"/>
                        </a:solidFill>
                      </a:rPr>
                      <a:pPr/>
                      <a:t>[ДИАПАЗОН ЯЧЕЕК]</a:t>
                    </a:fld>
                    <a:endParaRPr lang="en-US" b="1" baseline="0">
                      <a:solidFill>
                        <a:sysClr val="windowText" lastClr="000000"/>
                      </a:solidFill>
                    </a:endParaRPr>
                  </a:p>
                  <a:p>
                    <a:fld id="{F1A61F16-3C18-423E-9A6E-B7639867CA43}" type="VALUE">
                      <a:rPr lang="en-US" b="1" baseline="0">
                        <a:solidFill>
                          <a:sysClr val="windowText" lastClr="000000"/>
                        </a:solidFill>
                      </a:rPr>
                      <a:pPr/>
                      <a:t>[ЗНАЧЕНИЕ]</a:t>
                    </a:fld>
                    <a:endParaRPr lang="ru-BY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728D-41FF-8074-20D64ABA0CAF}"/>
                </c:ext>
              </c:extLst>
            </c:dLbl>
            <c:dLbl>
              <c:idx val="2"/>
              <c:layout>
                <c:manualLayout>
                  <c:x val="-9.6859951436564612E-17"/>
                  <c:y val="7.5239023525292742E-2"/>
                </c:manualLayout>
              </c:layout>
              <c:tx>
                <c:rich>
                  <a:bodyPr/>
                  <a:lstStyle/>
                  <a:p>
                    <a:fld id="{0CF23EC0-A5A9-43CB-A81B-8CFE89EA836D}" type="CELLRANGE">
                      <a:rPr lang="en-US" baseline="0"/>
                      <a:pPr/>
                      <a:t>[ДИАПАЗОН ЯЧЕЕК]</a:t>
                    </a:fld>
                    <a:endParaRPr lang="en-US" baseline="0"/>
                  </a:p>
                  <a:p>
                    <a:fld id="{403EEBD6-88AC-4644-8A24-EB40FB7A3CAD}" type="VALUE">
                      <a:rPr lang="en-US" baseline="0"/>
                      <a:pPr/>
                      <a:t>[ЗНАЧЕНИЕ]</a:t>
                    </a:fld>
                    <a:endParaRPr lang="ru-BY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728D-41FF-8074-20D64ABA0CAF}"/>
                </c:ext>
              </c:extLst>
            </c:dLbl>
            <c:dLbl>
              <c:idx val="3"/>
              <c:layout>
                <c:manualLayout>
                  <c:x val="5.3739229542357639E-3"/>
                  <c:y val="-6.6752117880161579E-3"/>
                </c:manualLayout>
              </c:layout>
              <c:tx>
                <c:rich>
                  <a:bodyPr/>
                  <a:lstStyle/>
                  <a:p>
                    <a:fld id="{89CC10CF-9967-4582-8517-F667F09E1EB8}" type="CELLRANGE">
                      <a:rPr lang="en-US" baseline="0"/>
                      <a:pPr/>
                      <a:t>[ДИАПАЗОН ЯЧЕЕК]</a:t>
                    </a:fld>
                    <a:endParaRPr lang="en-US" baseline="0"/>
                  </a:p>
                  <a:p>
                    <a:fld id="{1F0280D5-BD53-488A-9BA4-7F036D81E58F}" type="VALUE">
                      <a:rPr lang="en-US" baseline="0"/>
                      <a:pPr/>
                      <a:t>[ЗНАЧЕНИЕ]</a:t>
                    </a:fld>
                    <a:endParaRPr lang="ru-BY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728D-41FF-8074-20D64ABA0CAF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BE9D1966-4084-48E2-A387-A9CE37E335BD}" type="CELLRANGE">
                      <a:rPr lang="ru-BY"/>
                      <a:pPr/>
                      <a:t>[ДИАПАЗОН ЯЧЕЕК]</a:t>
                    </a:fld>
                    <a:r>
                      <a:rPr lang="ru-BY" baseline="0"/>
                      <a:t>
</a:t>
                    </a:r>
                    <a:fld id="{9FDD8579-3923-4B4F-A64B-5A38B6D739F8}" type="VALUE">
                      <a:rPr lang="ru-BY" baseline="0"/>
                      <a:pPr/>
                      <a:t>[ЗНАЧЕНИЕ]</a:t>
                    </a:fld>
                    <a:endParaRPr lang="ru-BY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728D-41FF-8074-20D64ABA0CAF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671F5E9D-3820-42EE-91BD-0306EF0E36DE}" type="CELLRANGE">
                      <a:rPr lang="ru-BY"/>
                      <a:pPr/>
                      <a:t>[ДИАПАЗОН ЯЧЕЕК]</a:t>
                    </a:fld>
                    <a:r>
                      <a:rPr lang="ru-BY" baseline="0"/>
                      <a:t>
</a:t>
                    </a:r>
                    <a:fld id="{A7B7A208-D84D-4106-869F-F0FE686113D1}" type="VALUE">
                      <a:rPr lang="ru-BY" baseline="0"/>
                      <a:pPr/>
                      <a:t>[ЗНАЧЕНИЕ]</a:t>
                    </a:fld>
                    <a:endParaRPr lang="ru-BY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728D-41FF-8074-20D64ABA0CA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 b="1"/>
                </a:pPr>
                <a:endParaRPr lang="ru-BY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</c:ext>
            </c:extLst>
          </c:dLbls>
          <c:cat>
            <c:strRef>
              <c:f>ИЗМЕНЕНИЕ!$Z$13:$AE$13</c:f>
              <c:strCache>
                <c:ptCount val="6"/>
                <c:pt idx="0">
                  <c:v>январь 
2022</c:v>
                </c:pt>
                <c:pt idx="1">
                  <c:v>февраль
2022</c:v>
                </c:pt>
                <c:pt idx="2">
                  <c:v>март
2022</c:v>
                </c:pt>
                <c:pt idx="3">
                  <c:v> апрель
2022</c:v>
                </c:pt>
                <c:pt idx="4">
                  <c:v>май
2022</c:v>
                </c:pt>
                <c:pt idx="5">
                  <c:v>июнь
2022</c:v>
                </c:pt>
              </c:strCache>
            </c:strRef>
          </c:cat>
          <c:val>
            <c:numRef>
              <c:f>ИЗМЕНЕНИЕ!$Z$16:$AE$16</c:f>
              <c:numCache>
                <c:formatCode>0.00</c:formatCode>
                <c:ptCount val="6"/>
                <c:pt idx="0">
                  <c:v>-75.015999999999622</c:v>
                </c:pt>
                <c:pt idx="1">
                  <c:v>-1.7749999999996362</c:v>
                </c:pt>
                <c:pt idx="2">
                  <c:v>-64.431000000000495</c:v>
                </c:pt>
                <c:pt idx="3" formatCode="0.0">
                  <c:v>-165.25399999999991</c:v>
                </c:pt>
                <c:pt idx="4" formatCode="0.0">
                  <c:v>-84.715000000000146</c:v>
                </c:pt>
                <c:pt idx="5" formatCode="0.0">
                  <c:v>-65.229999999999563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ИЗМЕНЕНИЕ!$Z$19:$AF$19</c15:f>
                <c15:dlblRangeCache>
                  <c:ptCount val="7"/>
                  <c:pt idx="0">
                    <c:v>-1,43%</c:v>
                  </c:pt>
                  <c:pt idx="1">
                    <c:v>-0,03%</c:v>
                  </c:pt>
                  <c:pt idx="2">
                    <c:v>-1,25%</c:v>
                  </c:pt>
                  <c:pt idx="3">
                    <c:v>-3,24%</c:v>
                  </c:pt>
                  <c:pt idx="4">
                    <c:v>-1,72%</c:v>
                  </c:pt>
                  <c:pt idx="5">
                    <c:v>-1,34%</c:v>
                  </c:pt>
                  <c:pt idx="6">
                    <c:v>-0,67%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C-728D-41FF-8074-20D64ABA0CA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56"/>
        <c:axId val="233878512"/>
        <c:axId val="233878904"/>
      </c:barChart>
      <c:catAx>
        <c:axId val="233878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accent4">
                  <a:lumMod val="20000"/>
                  <a:lumOff val="8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accent1">
                    <a:lumMod val="75000"/>
                  </a:schemeClr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ru-BY"/>
          </a:p>
        </c:txPr>
        <c:crossAx val="233878904"/>
        <c:crosses val="autoZero"/>
        <c:auto val="1"/>
        <c:lblAlgn val="ctr"/>
        <c:lblOffset val="100"/>
        <c:noMultiLvlLbl val="0"/>
      </c:catAx>
      <c:valAx>
        <c:axId val="233878904"/>
        <c:scaling>
          <c:orientation val="minMax"/>
          <c:max val="80"/>
          <c:min val="-18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ysClr val="windowText" lastClr="000000"/>
                    </a:solidFill>
                    <a:latin typeface="Calibri" panose="020F0502020204030204" pitchFamily="34" charset="0"/>
                    <a:ea typeface="+mn-ea"/>
                    <a:cs typeface="+mn-cs"/>
                  </a:defRPr>
                </a:pPr>
                <a:r>
                  <a:rPr lang="ru-RU"/>
                  <a:t>млн. рублей</a:t>
                </a:r>
              </a:p>
            </c:rich>
          </c:tx>
          <c:layout>
            <c:manualLayout>
              <c:xMode val="edge"/>
              <c:yMode val="edge"/>
              <c:x val="0"/>
              <c:y val="7.8273769151407963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ru-BY"/>
          </a:p>
        </c:txPr>
        <c:crossAx val="233878512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2740147185645043"/>
          <c:y val="0.74791241191872826"/>
          <c:w val="0.41979958092126018"/>
          <c:h val="0.180877313192232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ysClr val="windowText" lastClr="000000"/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ru-BY"/>
        </a:p>
      </c:txPr>
    </c:legend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Calibri" panose="020F0502020204030204" pitchFamily="34" charset="0"/>
        </a:defRPr>
      </a:pPr>
      <a:endParaRPr lang="ru-BY"/>
    </a:p>
  </c:txPr>
  <c:printSettings>
    <c:headerFooter/>
    <c:pageMargins b="0.75" l="0.7" r="0.7" t="0.75" header="0.3" footer="0.3"/>
    <c:pageSetup orientation="portrait"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2">
                    <a:lumMod val="50000"/>
                  </a:schemeClr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r>
              <a:rPr lang="ru-RU" b="1">
                <a:solidFill>
                  <a:schemeClr val="bg2">
                    <a:lumMod val="50000"/>
                  </a:schemeClr>
                </a:solidFill>
              </a:rPr>
              <a:t>Ежемесячное изменение задолженности по кредитам  в 2020 году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2">
                  <a:lumMod val="50000"/>
                </a:schemeClr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ru-BY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8673-410A-8D26-A6C4897545DB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8673-410A-8D26-A6C4897545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1968634048"/>
        <c:axId val="1968634880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8-8673-410A-8D26-A6C4897545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0300208"/>
        <c:axId val="1458443984"/>
      </c:lineChart>
      <c:catAx>
        <c:axId val="1968634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accent6">
                    <a:lumMod val="50000"/>
                  </a:schemeClr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ru-BY"/>
          </a:p>
        </c:txPr>
        <c:crossAx val="1968634880"/>
        <c:crosses val="autoZero"/>
        <c:auto val="1"/>
        <c:lblAlgn val="ctr"/>
        <c:lblOffset val="150"/>
        <c:noMultiLvlLbl val="0"/>
      </c:catAx>
      <c:valAx>
        <c:axId val="1968634880"/>
        <c:scaling>
          <c:orientation val="minMax"/>
          <c:max val="4800"/>
          <c:min val="-1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ru-BY"/>
          </a:p>
        </c:txPr>
        <c:crossAx val="1968634048"/>
        <c:crosses val="autoZero"/>
        <c:crossBetween val="between"/>
        <c:majorUnit val="600"/>
      </c:valAx>
      <c:valAx>
        <c:axId val="145844398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ru-BY"/>
          </a:p>
        </c:txPr>
        <c:crossAx val="1460300208"/>
        <c:crosses val="max"/>
        <c:crossBetween val="between"/>
      </c:valAx>
      <c:catAx>
        <c:axId val="14603002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584439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ru-BY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Calibri" panose="020F0502020204030204" pitchFamily="34" charset="0"/>
        </a:defRPr>
      </a:pPr>
      <a:endParaRPr lang="ru-BY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9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r>
              <a:rPr lang="ru-RU"/>
              <a:t>Изменение задолженности по кредитам </a:t>
            </a:r>
          </a:p>
          <a:p>
            <a:pPr>
              <a:defRPr sz="2400" b="1" i="0" u="none" strike="noStrike" kern="9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r>
              <a:rPr lang="ru-RU"/>
              <a:t>банков в 202</a:t>
            </a:r>
            <a:r>
              <a:rPr lang="en-US"/>
              <a:t>3</a:t>
            </a:r>
            <a:r>
              <a:rPr lang="ru-RU"/>
              <a:t> году</a:t>
            </a:r>
          </a:p>
          <a:p>
            <a:pPr>
              <a:defRPr sz="2400" b="1" i="0" u="none" strike="noStrike" kern="9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r>
              <a:rPr lang="ru-RU"/>
              <a:t>на 01.03.2023</a:t>
            </a:r>
          </a:p>
        </c:rich>
      </c:tx>
      <c:layout>
        <c:manualLayout>
          <c:xMode val="edge"/>
          <c:yMode val="edge"/>
          <c:x val="0.27084342627523594"/>
          <c:y val="3.00425591493081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9.7524912781850215E-2"/>
          <c:y val="0.2994015184410489"/>
          <c:w val="0.83048244376619051"/>
          <c:h val="0.6872683590694351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cene3d>
              <a:camera prst="orthographicFront"/>
              <a:lightRig rig="threePt" dir="t"/>
            </a:scene3d>
            <a:sp3d>
              <a:bevelT w="152400" h="50800" prst="softRound"/>
            </a:sp3d>
          </c:spPr>
          <c:invertIfNegative val="0"/>
          <c:dPt>
            <c:idx val="0"/>
            <c:invertIfNegative val="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threePt" dir="t"/>
              </a:scene3d>
              <a:sp3d>
                <a:bevelT w="152400" h="50800" prst="softRound"/>
              </a:sp3d>
            </c:spPr>
            <c:extLst>
              <c:ext xmlns:c16="http://schemas.microsoft.com/office/drawing/2014/chart" uri="{C3380CC4-5D6E-409C-BE32-E72D297353CC}">
                <c16:uniqueId val="{00000001-6E25-4B84-8AAC-574839DDDC17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threePt" dir="t"/>
              </a:scene3d>
              <a:sp3d>
                <a:bevelT w="152400" h="50800" prst="softRound"/>
              </a:sp3d>
            </c:spPr>
            <c:extLst>
              <c:ext xmlns:c16="http://schemas.microsoft.com/office/drawing/2014/chart" uri="{C3380CC4-5D6E-409C-BE32-E72D297353CC}">
                <c16:uniqueId val="{00000003-6E25-4B84-8AAC-574839DDDC17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  <a:scene3d>
                <a:camera prst="orthographicFront"/>
                <a:lightRig rig="threePt" dir="t"/>
              </a:scene3d>
              <a:sp3d>
                <a:bevelT w="152400" h="50800" prst="softRound"/>
              </a:sp3d>
            </c:spPr>
            <c:extLst>
              <c:ext xmlns:c16="http://schemas.microsoft.com/office/drawing/2014/chart" uri="{C3380CC4-5D6E-409C-BE32-E72D297353CC}">
                <c16:uniqueId val="{00000005-6E25-4B84-8AAC-574839DDDC17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>
                  <a:lumMod val="75000"/>
                </a:srgbClr>
              </a:solidFill>
              <a:ln>
                <a:noFill/>
              </a:ln>
              <a:effectLst/>
              <a:scene3d>
                <a:camera prst="orthographicFront"/>
                <a:lightRig rig="threePt" dir="t"/>
              </a:scene3d>
              <a:sp3d>
                <a:bevelT w="152400" h="50800" prst="softRound"/>
              </a:sp3d>
            </c:spPr>
            <c:extLst>
              <c:ext xmlns:c16="http://schemas.microsoft.com/office/drawing/2014/chart" uri="{C3380CC4-5D6E-409C-BE32-E72D297353CC}">
                <c16:uniqueId val="{00000007-A2F9-476C-92F7-1532C27459E7}"/>
              </c:ext>
            </c:extLst>
          </c:dPt>
          <c:dLbls>
            <c:dLbl>
              <c:idx val="0"/>
              <c:layout>
                <c:manualLayout>
                  <c:x val="-9.0298568744042237E-3"/>
                  <c:y val="0.13913386779417103"/>
                </c:manualLayout>
              </c:layout>
              <c:tx>
                <c:rich>
                  <a:bodyPr/>
                  <a:lstStyle/>
                  <a:p>
                    <a:fld id="{B47CDBAB-ACEC-48B8-BD2A-C8D5D3E7A2AF}" type="CELLRANGE">
                      <a:rPr lang="ru-RU"/>
                      <a:pPr/>
                      <a:t>[ДИАПАЗОН ЯЧЕЕК]</a:t>
                    </a:fld>
                    <a:endParaRPr lang="ru-RU" baseline="0"/>
                  </a:p>
                  <a:p>
                    <a:fld id="{5F11C515-4912-44F7-9F03-918110AAF164}" type="VALUE">
                      <a:rPr lang="ru-RU"/>
                      <a:pPr/>
                      <a:t>[ЗНАЧЕНИЕ]</a:t>
                    </a:fld>
                    <a:r>
                      <a:rPr lang="ru-RU"/>
                      <a:t> </a:t>
                    </a:r>
                    <a:r>
                      <a:rPr lang="ru-RU" sz="1600" b="1" i="0" u="none" strike="noStrike" kern="1200" baseline="0">
                        <a:solidFill>
                          <a:sysClr val="windowText" lastClr="000000"/>
                        </a:solidFill>
                        <a:latin typeface="Calibri" panose="020F0502020204030204" pitchFamily="34" charset="0"/>
                      </a:rPr>
                      <a:t>млн. рублей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6E25-4B84-8AAC-574839DDDC17}"/>
                </c:ext>
              </c:extLst>
            </c:dLbl>
            <c:dLbl>
              <c:idx val="1"/>
              <c:layout>
                <c:manualLayout>
                  <c:x val="-2.0107164689841649E-3"/>
                  <c:y val="-5.0566882955623622E-2"/>
                </c:manualLayout>
              </c:layout>
              <c:tx>
                <c:rich>
                  <a:bodyPr/>
                  <a:lstStyle/>
                  <a:p>
                    <a:fld id="{B47CDBAB-ACEC-48B8-BD2A-C8D5D3E7A2AF}" type="CELLRANGE">
                      <a:rPr lang="ru-RU"/>
                      <a:pPr/>
                      <a:t>[ДИАПАЗОН ЯЧЕЕК]</a:t>
                    </a:fld>
                    <a:endParaRPr lang="ru-RU" baseline="0"/>
                  </a:p>
                  <a:p>
                    <a:fld id="{5F11C515-4912-44F7-9F03-918110AAF164}" type="VALUE">
                      <a:rPr lang="ru-RU"/>
                      <a:pPr/>
                      <a:t>[ЗНАЧЕНИЕ]</a:t>
                    </a:fld>
                    <a:r>
                      <a:rPr lang="ru-RU" sz="1600"/>
                      <a:t> </a:t>
                    </a:r>
                    <a:r>
                      <a:rPr lang="ru-RU" sz="1600" b="1" i="0" u="none" strike="noStrike" kern="1200" baseline="0">
                        <a:solidFill>
                          <a:sysClr val="windowText" lastClr="000000"/>
                        </a:solidFill>
                        <a:latin typeface="Calibri" panose="020F0502020204030204" pitchFamily="34" charset="0"/>
                      </a:rPr>
                      <a:t>млн. долларов США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6E25-4B84-8AAC-574839DDDC17}"/>
                </c:ext>
              </c:extLst>
            </c:dLbl>
            <c:dLbl>
              <c:idx val="2"/>
              <c:layout>
                <c:manualLayout>
                  <c:x val="3.1180664179809183E-5"/>
                  <c:y val="-4.8680138560776347E-2"/>
                </c:manualLayout>
              </c:layout>
              <c:tx>
                <c:rich>
                  <a:bodyPr/>
                  <a:lstStyle/>
                  <a:p>
                    <a:fld id="{B47CDBAB-ACEC-48B8-BD2A-C8D5D3E7A2AF}" type="CELLRANGE">
                      <a:rPr lang="ru-RU" sz="1600"/>
                      <a:pPr/>
                      <a:t>[ДИАПАЗОН ЯЧЕЕК]</a:t>
                    </a:fld>
                    <a:endParaRPr lang="ru-RU" sz="1600" baseline="0"/>
                  </a:p>
                  <a:p>
                    <a:fld id="{5F11C515-4912-44F7-9F03-918110AAF164}" type="VALUE">
                      <a:rPr lang="ru-RU" sz="1600"/>
                      <a:pPr/>
                      <a:t>[ЗНАЧЕНИЕ]</a:t>
                    </a:fld>
                    <a:r>
                      <a:rPr lang="ru-RU" sz="1600"/>
                      <a:t> </a:t>
                    </a:r>
                    <a:r>
                      <a:rPr lang="ru-RU" sz="1600" b="1" i="0" u="none" strike="noStrike" kern="1200" baseline="0">
                        <a:solidFill>
                          <a:sysClr val="windowText" lastClr="000000"/>
                        </a:solidFill>
                        <a:latin typeface="Calibri" panose="020F0502020204030204" pitchFamily="34" charset="0"/>
                      </a:rPr>
                      <a:t>млн. рублей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6E25-4B84-8AAC-574839DDDC17}"/>
                </c:ext>
              </c:extLst>
            </c:dLbl>
            <c:dLbl>
              <c:idx val="3"/>
              <c:layout>
                <c:manualLayout>
                  <c:x val="9.348964452914223E-3"/>
                  <c:y val="-2.7339019049002582E-2"/>
                </c:manualLayout>
              </c:layout>
              <c:tx>
                <c:rich>
                  <a:bodyPr wrap="square" lIns="38100" tIns="19050" rIns="38100" bIns="19050" anchor="ctr">
                    <a:noAutofit/>
                  </a:bodyPr>
                  <a:lstStyle/>
                  <a:p>
                    <a:pPr>
                      <a:defRPr sz="1600" b="1"/>
                    </a:pPr>
                    <a:fld id="{87E59A2E-953C-4B7D-82AA-C83D5B524810}" type="CELLRANGE">
                      <a:rPr lang="ru-RU"/>
                      <a:pPr>
                        <a:defRPr sz="1600" b="1"/>
                      </a:pPr>
                      <a:t>[ДИАПАЗОН ЯЧЕЕК]</a:t>
                    </a:fld>
                    <a:r>
                      <a:rPr lang="ru-RU" baseline="0"/>
                      <a:t>
</a:t>
                    </a:r>
                    <a:fld id="{2C467862-96AD-42C8-A95E-D4772D9D2DF5}" type="VALUE">
                      <a:rPr lang="ru-RU" baseline="0"/>
                      <a:pPr>
                        <a:defRPr sz="1600" b="1"/>
                      </a:pPr>
                      <a:t>[ЗНАЧЕНИЕ]</a:t>
                    </a:fld>
                    <a:r>
                      <a:rPr lang="ru-RU" baseline="0"/>
                      <a:t> млн.рублей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12802650231029"/>
                      <c:h val="0.11135829688136109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A2F9-476C-92F7-1532C27459E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/>
                </a:pPr>
                <a:endParaRPr lang="ru-BY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strRef>
              <c:f>('Для еженедельной аналитики'!$N$5,'Для еженедельной аналитики'!$N$8:$N$10)</c:f>
              <c:strCache>
                <c:ptCount val="4"/>
                <c:pt idx="0">
                  <c:v>Нац.Вал. </c:v>
                </c:pt>
                <c:pt idx="1">
                  <c:v>Ин.Вал. 
в долларовом эквиваленте</c:v>
                </c:pt>
                <c:pt idx="2">
                  <c:v>кредиты на финансирование недвижимости</c:v>
                </c:pt>
                <c:pt idx="3">
                  <c:v>кредиты на потребительские нужды </c:v>
                </c:pt>
              </c:strCache>
            </c:strRef>
          </c:cat>
          <c:val>
            <c:numRef>
              <c:f>('Для еженедельной аналитики'!$O$5,'Для еженедельной аналитики'!$O$8:$O$10)</c:f>
              <c:numCache>
                <c:formatCode>0.0</c:formatCode>
                <c:ptCount val="4"/>
                <c:pt idx="0">
                  <c:v>717.10400000000004</c:v>
                </c:pt>
                <c:pt idx="1">
                  <c:v>-401.67741872678926</c:v>
                </c:pt>
                <c:pt idx="2">
                  <c:v>67.309000000001106</c:v>
                </c:pt>
                <c:pt idx="3">
                  <c:v>82.313000000000102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('Для еженедельной аналитики'!$P$5,'Для еженедельной аналитики'!$P$8:$P$10)</c15:f>
                <c15:dlblRangeCache>
                  <c:ptCount val="4"/>
                  <c:pt idx="0">
                    <c:v>3,2%</c:v>
                  </c:pt>
                  <c:pt idx="1">
                    <c:v>-4,84%</c:v>
                  </c:pt>
                  <c:pt idx="2">
                    <c:v>0,56%</c:v>
                  </c:pt>
                  <c:pt idx="3">
                    <c:v>1,66%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A-6E25-4B84-8AAC-574839DDDC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6"/>
        <c:axId val="483499935"/>
        <c:axId val="495495711"/>
      </c:barChart>
      <c:catAx>
        <c:axId val="483499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ru-BY"/>
          </a:p>
        </c:txPr>
        <c:crossAx val="495495711"/>
        <c:crosses val="autoZero"/>
        <c:auto val="1"/>
        <c:lblAlgn val="ctr"/>
        <c:lblOffset val="0"/>
        <c:noMultiLvlLbl val="0"/>
      </c:catAx>
      <c:valAx>
        <c:axId val="495495711"/>
        <c:scaling>
          <c:orientation val="minMax"/>
          <c:min val="-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out"/>
        <c:minorTickMark val="none"/>
        <c:tickLblPos val="nextTo"/>
        <c:crossAx val="483499935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alibri" panose="020F0502020204030204" pitchFamily="34" charset="0"/>
        </a:defRPr>
      </a:pPr>
      <a:endParaRPr lang="ru-BY"/>
    </a:p>
  </c:txPr>
  <c:printSettings>
    <c:headerFooter/>
    <c:pageMargins b="0.75" l="0.7" r="0.7" t="0.75" header="0.3" footer="0.3"/>
    <c:pageSetup/>
  </c:printSettings>
  <c:userShapes r:id="rId2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r>
              <a:rPr lang="ru-RU" sz="1050" b="1"/>
              <a:t>Изменение задолженности за 1-13 октября в национальной валюте, млн.руб.</a:t>
            </a:r>
          </a:p>
        </c:rich>
      </c:tx>
      <c:layout>
        <c:manualLayout>
          <c:xMode val="edge"/>
          <c:yMode val="edge"/>
          <c:x val="0.13093523657376124"/>
          <c:y val="7.163298955302924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Calibri" panose="020F0502020204030204" pitchFamily="34" charset="0"/>
            </a:defRPr>
          </a:pPr>
          <a:endParaRPr lang="ru-BY"/>
        </a:p>
      </c:txPr>
    </c:title>
    <c:autoTitleDeleted val="0"/>
    <c:plotArea>
      <c:layout>
        <c:manualLayout>
          <c:layoutTarget val="inner"/>
          <c:xMode val="edge"/>
          <c:yMode val="edge"/>
          <c:x val="6.027139081176474E-2"/>
          <c:y val="0.15609644239204409"/>
          <c:w val="0.90892682802066915"/>
          <c:h val="0.431118190043918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cene3d>
              <a:camera prst="orthographicFront"/>
              <a:lightRig rig="threePt" dir="t"/>
            </a:scene3d>
            <a:sp3d prstMaterial="matte"/>
          </c:spPr>
          <c:invertIfNegative val="0"/>
          <c:dLbls>
            <c:dLbl>
              <c:idx val="0"/>
              <c:layout>
                <c:manualLayout>
                  <c:x val="2.7425661836642558E-3"/>
                  <c:y val="4.0959543890750876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A99-4AAE-91F8-0215732D7933}"/>
                </c:ext>
              </c:extLst>
            </c:dLbl>
            <c:dLbl>
              <c:idx val="4"/>
              <c:numFmt formatCode="#,##0.00_ ;[Red]\-#,##0.00\ 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7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ru-BY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0-2F69-45AE-8F4A-A9C36FE697F3}"/>
                </c:ext>
              </c:extLst>
            </c:dLbl>
            <c:dLbl>
              <c:idx val="5"/>
              <c:numFmt formatCode="#,##0.00_ ;[Red]\-#,##0.00\ 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7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ru-BY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A77A-4A7B-ABCC-4F5292C77C0F}"/>
                </c:ext>
              </c:extLst>
            </c:dLbl>
            <c:dLbl>
              <c:idx val="9"/>
              <c:numFmt formatCode="#,##0.00_ ;[Red]\-#,##0.00\ 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7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ru-BY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0-0B6A-4EAF-B63C-C250D9BAAE83}"/>
                </c:ext>
              </c:extLst>
            </c:dLbl>
            <c:numFmt formatCode="#,##0.0_ ;[Red]\-#,##0.0\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ysClr val="windowText" lastClr="000000"/>
                    </a:solidFill>
                    <a:latin typeface="Calibri" panose="020F0502020204030204" pitchFamily="34" charset="0"/>
                    <a:ea typeface="+mn-ea"/>
                    <a:cs typeface="Calibri" panose="020F0502020204030204" pitchFamily="34" charset="0"/>
                  </a:defRPr>
                </a:pPr>
                <a:endParaRPr lang="ru-BY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Выборка!$A$2:$A$22</c15:sqref>
                  </c15:fullRef>
                </c:ext>
              </c:extLst>
              <c:f>(Выборка!$A$2:$A$6,Выборка!$A$9:$A$22)</c:f>
              <c:strCache>
                <c:ptCount val="19"/>
                <c:pt idx="0">
                  <c:v>ОАО "Белинвестбанк"</c:v>
                </c:pt>
                <c:pt idx="1">
                  <c:v>ЗАО "Альфа-Банк"</c:v>
                </c:pt>
                <c:pt idx="2">
                  <c:v>"Приорбанк" ОАО</c:v>
                </c:pt>
                <c:pt idx="3">
                  <c:v>ЗАО Банк ВТБ (Беларусь)</c:v>
                </c:pt>
                <c:pt idx="4">
                  <c:v>ОАО "СтатусБанк"</c:v>
                </c:pt>
                <c:pt idx="5">
                  <c:v>ЗАО "РРБ-Банк"</c:v>
                </c:pt>
                <c:pt idx="6">
                  <c:v>ОАО "БНБ-Банк"</c:v>
                </c:pt>
                <c:pt idx="7">
                  <c:v>ЗАО "Банк "Решение"</c:v>
                </c:pt>
                <c:pt idx="8">
                  <c:v>ОАО "Банк Дабрабыт"</c:v>
                </c:pt>
                <c:pt idx="9">
                  <c:v>ОАО "Технобанк"</c:v>
                </c:pt>
                <c:pt idx="10">
                  <c:v>ЗАО "МТБанк"</c:v>
                </c:pt>
                <c:pt idx="11">
                  <c:v>ЗАО "БТА Банк"</c:v>
                </c:pt>
                <c:pt idx="12">
                  <c:v>ЗАО "БСБ Банк"</c:v>
                </c:pt>
                <c:pt idx="13">
                  <c:v>ОАО "Паритетбанк"</c:v>
                </c:pt>
                <c:pt idx="14">
                  <c:v>ОАО "Банк БелВЭБ"</c:v>
                </c:pt>
                <c:pt idx="15">
                  <c:v>ОАО "Белгазпромбанк"</c:v>
                </c:pt>
                <c:pt idx="16">
                  <c:v>ОАО "Сбер Банк" </c:v>
                </c:pt>
                <c:pt idx="17">
                  <c:v>ОАО "Белагропромбанк"</c:v>
                </c:pt>
                <c:pt idx="18">
                  <c:v>ОАО "АСБ Беларусбанк"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Выборка!$B$2:$B$22</c15:sqref>
                  </c15:fullRef>
                </c:ext>
              </c:extLst>
              <c:f>(Выборка!$B$2:$B$6,Выборка!$B$9:$B$22)</c:f>
              <c:numCache>
                <c:formatCode>_-* #\ ##0.0_-;\-* #\ ##0.0_-;_-* "-"??_-;_-@_-</c:formatCode>
                <c:ptCount val="19"/>
                <c:pt idx="0">
                  <c:v>6.7380000000000004</c:v>
                </c:pt>
                <c:pt idx="1">
                  <c:v>-13.769</c:v>
                </c:pt>
                <c:pt idx="2">
                  <c:v>53.356000000000002</c:v>
                </c:pt>
                <c:pt idx="3">
                  <c:v>-13.727</c:v>
                </c:pt>
                <c:pt idx="4">
                  <c:v>0.56499999999999995</c:v>
                </c:pt>
                <c:pt idx="5">
                  <c:v>0.46500000000000002</c:v>
                </c:pt>
                <c:pt idx="6">
                  <c:v>7.2560000000000002</c:v>
                </c:pt>
                <c:pt idx="7">
                  <c:v>1.5</c:v>
                </c:pt>
                <c:pt idx="8">
                  <c:v>-3.4740000000000002</c:v>
                </c:pt>
                <c:pt idx="9">
                  <c:v>-3.0960000000000001</c:v>
                </c:pt>
                <c:pt idx="10">
                  <c:v>-1.1100000000000001</c:v>
                </c:pt>
                <c:pt idx="11">
                  <c:v>3.831</c:v>
                </c:pt>
                <c:pt idx="12">
                  <c:v>0.86199999999999999</c:v>
                </c:pt>
                <c:pt idx="13">
                  <c:v>4.0010000000000003</c:v>
                </c:pt>
                <c:pt idx="14">
                  <c:v>46.551000000000002</c:v>
                </c:pt>
                <c:pt idx="15">
                  <c:v>29.628</c:v>
                </c:pt>
                <c:pt idx="16">
                  <c:v>21.920999999999999</c:v>
                </c:pt>
                <c:pt idx="17">
                  <c:v>14.545</c:v>
                </c:pt>
                <c:pt idx="18">
                  <c:v>182.68700000000001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Выборка!$B$8</c15:sqref>
                  <c15:dLbl>
                    <c:idx val="4"/>
                    <c:numFmt formatCode="#,##0.00_ ;[Red]\-#,##0.00\ 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700" b="1" i="0" u="none" strike="noStrike" kern="1200" baseline="0">
                            <a:solidFill>
                              <a:sysClr val="windowText" lastClr="000000"/>
                            </a:solidFill>
                            <a:latin typeface="Calibri" panose="020F0502020204030204" pitchFamily="34" charset="0"/>
                            <a:ea typeface="+mn-ea"/>
                            <a:cs typeface="Calibri" panose="020F0502020204030204" pitchFamily="34" charset="0"/>
                          </a:defRPr>
                        </a:pPr>
                        <a:endParaRPr lang="ru-BY"/>
                      </a:p>
                    </c:txPr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0-BA1A-4EB3-A7C7-DF3353A0F083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0-E44D-45C5-B1D8-48436128FD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-27"/>
        <c:axId val="811689935"/>
        <c:axId val="811693679"/>
      </c:barChart>
      <c:catAx>
        <c:axId val="811689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accent1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ru-BY"/>
          </a:p>
        </c:txPr>
        <c:crossAx val="811693679"/>
        <c:crosses val="autoZero"/>
        <c:auto val="1"/>
        <c:lblAlgn val="ctr"/>
        <c:lblOffset val="200"/>
        <c:noMultiLvlLbl val="0"/>
      </c:catAx>
      <c:valAx>
        <c:axId val="811693679"/>
        <c:scaling>
          <c:orientation val="minMax"/>
          <c:max val="50"/>
          <c:min val="-250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ru-BY"/>
          </a:p>
        </c:txPr>
        <c:crossAx val="8116899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accent1"/>
      </a:solidFill>
      <a:round/>
    </a:ln>
    <a:effectLst/>
  </c:spPr>
  <c:txPr>
    <a:bodyPr/>
    <a:lstStyle/>
    <a:p>
      <a:pPr>
        <a:defRPr sz="500">
          <a:latin typeface="Calibri" panose="020F0502020204030204" pitchFamily="34" charset="0"/>
          <a:cs typeface="Calibri" panose="020F0502020204030204" pitchFamily="34" charset="0"/>
        </a:defRPr>
      </a:pPr>
      <a:endParaRPr lang="ru-BY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r>
              <a:rPr lang="ru-RU" sz="1050" b="1"/>
              <a:t>Изменение задолженности за 1-13 октября в ин. валюте, </a:t>
            </a:r>
          </a:p>
          <a:p>
            <a:pPr>
              <a:defRPr sz="1050" b="1"/>
            </a:pPr>
            <a:r>
              <a:rPr lang="ru-RU" sz="1050" b="1"/>
              <a:t>млн. долларов США</a:t>
            </a:r>
          </a:p>
        </c:rich>
      </c:tx>
      <c:layout>
        <c:manualLayout>
          <c:xMode val="edge"/>
          <c:yMode val="edge"/>
          <c:x val="0.19562714369328341"/>
          <c:y val="1.079537244034919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Calibri" panose="020F0502020204030204" pitchFamily="34" charset="0"/>
            </a:defRPr>
          </a:pPr>
          <a:endParaRPr lang="ru-BY"/>
        </a:p>
      </c:txPr>
    </c:title>
    <c:autoTitleDeleted val="0"/>
    <c:plotArea>
      <c:layout>
        <c:manualLayout>
          <c:layoutTarget val="inner"/>
          <c:xMode val="edge"/>
          <c:yMode val="edge"/>
          <c:x val="5.559058448148823E-2"/>
          <c:y val="0.14459979153626884"/>
          <c:w val="0.91732645471129437"/>
          <c:h val="0.455030681529356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Выборка!$E$1</c:f>
              <c:strCache>
                <c:ptCount val="1"/>
                <c:pt idx="0">
                  <c:v> млн. долларов 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2"/>
              </a:solidFill>
            </a:ln>
            <a:effectLst>
              <a:glow>
                <a:schemeClr val="accent1"/>
              </a:glow>
            </a:effectLst>
            <a:scene3d>
              <a:camera prst="orthographicFront"/>
              <a:lightRig rig="threePt" dir="t"/>
            </a:scene3d>
            <a:sp3d prstMaterial="matte"/>
          </c:spPr>
          <c:invertIfNegative val="0"/>
          <c:dLbls>
            <c:dLbl>
              <c:idx val="5"/>
              <c:numFmt formatCode="#,##0.00_ ;[Red]\-#,##0.00\ 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7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ru-BY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0-24F7-44C3-9B04-6971241B9D62}"/>
                </c:ext>
              </c:extLst>
            </c:dLbl>
            <c:dLbl>
              <c:idx val="10"/>
              <c:numFmt formatCode="#,##0.00_ ;[Red]\-#,##0.00\ 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700" b="1" i="0" u="none" strike="noStrike" kern="1200" baseline="0">
                      <a:solidFill>
                        <a:sysClr val="windowText" lastClr="0000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ru-BY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24F7-44C3-9B04-6971241B9D62}"/>
                </c:ext>
              </c:extLst>
            </c:dLbl>
            <c:numFmt formatCode="#,##0.0_ ;[Red]\-#,##0.0\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ysClr val="windowText" lastClr="000000"/>
                    </a:solidFill>
                    <a:latin typeface="Calibri" panose="020F0502020204030204" pitchFamily="34" charset="0"/>
                    <a:ea typeface="+mn-ea"/>
                    <a:cs typeface="Calibri" panose="020F0502020204030204" pitchFamily="34" charset="0"/>
                  </a:defRPr>
                </a:pPr>
                <a:endParaRPr lang="ru-BY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Выборка!$D$2:$D$22</c15:sqref>
                  </c15:fullRef>
                </c:ext>
              </c:extLst>
              <c:f>(Выборка!$D$2:$D$5,Выборка!$D$7,Выборка!$D$9:$D$22)</c:f>
              <c:strCache>
                <c:ptCount val="19"/>
                <c:pt idx="0">
                  <c:v>ОАО "Белагропромбанк"</c:v>
                </c:pt>
                <c:pt idx="1">
                  <c:v>ЗАО Банк ВТБ (Беларусь)</c:v>
                </c:pt>
                <c:pt idx="2">
                  <c:v>ЗАО "МТБанк"</c:v>
                </c:pt>
                <c:pt idx="3">
                  <c:v>ОАО "БНБ-Банк"</c:v>
                </c:pt>
                <c:pt idx="4">
                  <c:v>ЗАО "БСБ Банк"</c:v>
                </c:pt>
                <c:pt idx="5">
                  <c:v>ЗАО "Банк "Решение"</c:v>
                </c:pt>
                <c:pt idx="6">
                  <c:v>ОАО "СтатусБанк"</c:v>
                </c:pt>
                <c:pt idx="7">
                  <c:v>ЗАО "БТА Банк"</c:v>
                </c:pt>
                <c:pt idx="8">
                  <c:v>ОАО "Технобанк"</c:v>
                </c:pt>
                <c:pt idx="9">
                  <c:v>ЗАО "РРБ-Банк"</c:v>
                </c:pt>
                <c:pt idx="10">
                  <c:v>ОАО "Банк Дабрабыт"</c:v>
                </c:pt>
                <c:pt idx="11">
                  <c:v>ОАО "Паритетбанк"</c:v>
                </c:pt>
                <c:pt idx="12">
                  <c:v>"Приорбанк" ОАО</c:v>
                </c:pt>
                <c:pt idx="13">
                  <c:v>ЗАО "Альфа-Банк"</c:v>
                </c:pt>
                <c:pt idx="14">
                  <c:v>ОАО "Белгазпромбанк"</c:v>
                </c:pt>
                <c:pt idx="15">
                  <c:v>ОАО "Белинвестбанк"</c:v>
                </c:pt>
                <c:pt idx="16">
                  <c:v>ОАО "Банк БелВЭБ"</c:v>
                </c:pt>
                <c:pt idx="17">
                  <c:v>ОАО "Сбер Банк" </c:v>
                </c:pt>
                <c:pt idx="18">
                  <c:v>ОАО "АСБ Беларусбанк"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Выборка!$E$2:$E$22</c15:sqref>
                  </c15:fullRef>
                </c:ext>
              </c:extLst>
              <c:f>(Выборка!$E$2:$E$5,Выборка!$E$7,Выборка!$E$9:$E$22)</c:f>
              <c:numCache>
                <c:formatCode>0.0</c:formatCode>
                <c:ptCount val="19"/>
                <c:pt idx="0">
                  <c:v>-39.710656659549102</c:v>
                </c:pt>
                <c:pt idx="1">
                  <c:v>-2.9727396737702074</c:v>
                </c:pt>
                <c:pt idx="2">
                  <c:v>-4.5193607568077567</c:v>
                </c:pt>
                <c:pt idx="3">
                  <c:v>5.4660981779458675</c:v>
                </c:pt>
                <c:pt idx="4">
                  <c:v>0</c:v>
                </c:pt>
                <c:pt idx="5">
                  <c:v>-1.5555931410704089</c:v>
                </c:pt>
                <c:pt idx="6">
                  <c:v>2.2088465682238621E-2</c:v>
                </c:pt>
                <c:pt idx="7">
                  <c:v>-1.3525297966717353</c:v>
                </c:pt>
                <c:pt idx="8">
                  <c:v>2.5812420273939058</c:v>
                </c:pt>
                <c:pt idx="9">
                  <c:v>-0.96789869069140699</c:v>
                </c:pt>
                <c:pt idx="10">
                  <c:v>-1.3933123187618148</c:v>
                </c:pt>
                <c:pt idx="11">
                  <c:v>6.3144727970411401</c:v>
                </c:pt>
                <c:pt idx="12">
                  <c:v>-23.668117144783551</c:v>
                </c:pt>
                <c:pt idx="13">
                  <c:v>-2.8037244330000832</c:v>
                </c:pt>
                <c:pt idx="14">
                  <c:v>-13.787551677479991</c:v>
                </c:pt>
                <c:pt idx="15">
                  <c:v>-18.264041417363288</c:v>
                </c:pt>
                <c:pt idx="16">
                  <c:v>-26.071199510992621</c:v>
                </c:pt>
                <c:pt idx="17">
                  <c:v>-46.202412677708665</c:v>
                </c:pt>
                <c:pt idx="18">
                  <c:v>83.830563718171788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Выборка!$E$6</c15:sqref>
                  <c15:dLbl>
                    <c:idx val="3"/>
                    <c:numFmt formatCode="#,##0.00_ ;[Red]\-#,##0.00\ 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700" b="1" i="0" u="none" strike="noStrike" kern="1200" baseline="0">
                            <a:solidFill>
                              <a:sysClr val="windowText" lastClr="000000"/>
                            </a:solidFill>
                            <a:latin typeface="Calibri" panose="020F0502020204030204" pitchFamily="34" charset="0"/>
                            <a:ea typeface="+mn-ea"/>
                            <a:cs typeface="Calibri" panose="020F0502020204030204" pitchFamily="34" charset="0"/>
                          </a:defRPr>
                        </a:pPr>
                        <a:endParaRPr lang="ru-BY"/>
                      </a:p>
                    </c:txPr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xmlns:c16="http://schemas.microsoft.com/office/drawing/2014/chart" uri="{C3380CC4-5D6E-409C-BE32-E72D297353CC}">
                        <c16:uniqueId val="{00000000-D9A0-4B81-8027-3CC842FC8ACA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1-2EEE-4539-8831-DA2C7106A0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5"/>
        <c:axId val="145277696"/>
        <c:axId val="145279776"/>
      </c:barChart>
      <c:catAx>
        <c:axId val="145277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accent2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ru-BY"/>
          </a:p>
        </c:txPr>
        <c:crossAx val="145279776"/>
        <c:crosses val="autoZero"/>
        <c:auto val="1"/>
        <c:lblAlgn val="ctr"/>
        <c:lblOffset val="200"/>
        <c:noMultiLvlLbl val="0"/>
      </c:catAx>
      <c:valAx>
        <c:axId val="145279776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ru-BY"/>
          </a:p>
        </c:txPr>
        <c:crossAx val="145277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accent1"/>
      </a:solidFill>
      <a:round/>
    </a:ln>
    <a:effectLst/>
  </c:spPr>
  <c:txPr>
    <a:bodyPr/>
    <a:lstStyle/>
    <a:p>
      <a:pPr>
        <a:defRPr sz="700">
          <a:latin typeface="Calibri" panose="020F0502020204030204" pitchFamily="34" charset="0"/>
          <a:cs typeface="Calibri" panose="020F0502020204030204" pitchFamily="34" charset="0"/>
        </a:defRPr>
      </a:pPr>
      <a:endParaRPr lang="ru-BY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r>
              <a:rPr lang="ru-RU" sz="1000" b="1" i="0" u="none" strike="noStrike" baseline="0">
                <a:effectLst/>
              </a:rPr>
              <a:t>Ежемесячное изменение задолженности по кредитам юридических лиц в </a:t>
            </a:r>
            <a:r>
              <a:rPr lang="ru-RU" sz="1000" b="1" i="0" u="sng" strike="noStrike" baseline="0">
                <a:effectLst/>
              </a:rPr>
              <a:t>национальной </a:t>
            </a:r>
            <a:r>
              <a:rPr lang="ru-RU" sz="1000" b="1" i="0" u="none" strike="noStrike" baseline="0">
                <a:effectLst/>
              </a:rPr>
              <a:t>валюте</a:t>
            </a:r>
            <a:endParaRPr lang="ru-RU" sz="1000"/>
          </a:p>
        </c:rich>
      </c:tx>
      <c:layout>
        <c:manualLayout>
          <c:xMode val="edge"/>
          <c:yMode val="edge"/>
          <c:x val="0.13911929371231696"/>
          <c:y val="1.56096361848574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Calibri" panose="020F0502020204030204" pitchFamily="34" charset="0"/>
            </a:defRPr>
          </a:pPr>
          <a:endParaRPr lang="ru-BY"/>
        </a:p>
      </c:txPr>
    </c:title>
    <c:autoTitleDeleted val="0"/>
    <c:plotArea>
      <c:layout>
        <c:manualLayout>
          <c:layoutTarget val="inner"/>
          <c:xMode val="edge"/>
          <c:yMode val="edge"/>
          <c:x val="5.9167274939172759E-2"/>
          <c:y val="0.18529981148254576"/>
          <c:w val="0.88969667477696679"/>
          <c:h val="0.4224419228780331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Таблицы!$K$2</c:f>
              <c:strCache>
                <c:ptCount val="1"/>
                <c:pt idx="0">
                  <c:v> абсолютный прирост, млн. руб.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cene3d>
              <a:camera prst="orthographicFront"/>
              <a:lightRig rig="threePt" dir="t"/>
            </a:scene3d>
            <a:sp3d prstMaterial="matte"/>
          </c:spPr>
          <c:invertIfNegative val="0"/>
          <c:dLbls>
            <c:dLbl>
              <c:idx val="0"/>
              <c:layout>
                <c:manualLayout>
                  <c:x val="0"/>
                  <c:y val="-6.2392813426631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7-20CB-47C7-8833-F64FD227302E}"/>
                </c:ext>
              </c:extLst>
            </c:dLbl>
            <c:dLbl>
              <c:idx val="1"/>
              <c:layout>
                <c:manualLayout>
                  <c:x val="0"/>
                  <c:y val="-3.12193627450980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8-20CB-47C7-8833-F64FD227302E}"/>
                </c:ext>
              </c:extLst>
            </c:dLbl>
            <c:dLbl>
              <c:idx val="2"/>
              <c:layout>
                <c:manualLayout>
                  <c:x val="0"/>
                  <c:y val="-3.12193627450980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9-20CB-47C7-8833-F64FD227302E}"/>
                </c:ext>
              </c:extLst>
            </c:dLbl>
            <c:dLbl>
              <c:idx val="3"/>
              <c:layout>
                <c:manualLayout>
                  <c:x val="-1.0027159502750629E-16"/>
                  <c:y val="3.121927236971484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20CB-47C7-8833-F64FD227302E}"/>
                </c:ext>
              </c:extLst>
            </c:dLbl>
            <c:dLbl>
              <c:idx val="4"/>
              <c:layout>
                <c:manualLayout>
                  <c:x val="-1.8883263881092427E-16"/>
                  <c:y val="-3.12193627450980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20CB-47C7-8833-F64FD227302E}"/>
                </c:ext>
              </c:extLst>
            </c:dLbl>
            <c:dLbl>
              <c:idx val="5"/>
              <c:layout>
                <c:manualLayout>
                  <c:x val="-1.8883263881092427E-16"/>
                  <c:y val="-3.12193627450980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B-20CB-47C7-8833-F64FD227302E}"/>
                </c:ext>
              </c:extLst>
            </c:dLbl>
            <c:dLbl>
              <c:idx val="6"/>
              <c:layout>
                <c:manualLayout>
                  <c:x val="-2.5617006787902611E-3"/>
                  <c:y val="-5.195644134030673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C-20CB-47C7-8833-F64FD227302E}"/>
                </c:ext>
              </c:extLst>
            </c:dLbl>
            <c:dLbl>
              <c:idx val="9"/>
              <c:layout>
                <c:manualLayout>
                  <c:x val="-2.5617006787901674E-3"/>
                  <c:y val="5.1605016658920868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4A4-4109-9F57-EB42983A2CD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alibri" panose="020F0502020204030204" pitchFamily="34" charset="0"/>
                    <a:ea typeface="+mn-ea"/>
                    <a:cs typeface="Calibri" panose="020F0502020204030204" pitchFamily="34" charset="0"/>
                  </a:defRPr>
                </a:pPr>
                <a:endParaRPr lang="ru-BY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Таблицы!$J$16:$J$62</c15:sqref>
                  </c15:fullRef>
                </c:ext>
              </c:extLst>
              <c:f>Таблицы!$J$50:$J$62</c:f>
              <c:strCache>
                <c:ptCount val="13"/>
                <c:pt idx="0">
                  <c:v>Ноябрь 2021</c:v>
                </c:pt>
                <c:pt idx="1">
                  <c:v>Декабрь 2021</c:v>
                </c:pt>
                <c:pt idx="2">
                  <c:v>Январь 2022</c:v>
                </c:pt>
                <c:pt idx="3">
                  <c:v>Февраль 2022</c:v>
                </c:pt>
                <c:pt idx="4">
                  <c:v>Март 2022</c:v>
                </c:pt>
                <c:pt idx="5">
                  <c:v>Апрель 2022</c:v>
                </c:pt>
                <c:pt idx="6">
                  <c:v>Май 2022</c:v>
                </c:pt>
                <c:pt idx="7">
                  <c:v>Июнь 2022</c:v>
                </c:pt>
                <c:pt idx="8">
                  <c:v>Июль 2022</c:v>
                </c:pt>
                <c:pt idx="9">
                  <c:v>Август 2022</c:v>
                </c:pt>
                <c:pt idx="10">
                  <c:v>Сентябрь 2022</c:v>
                </c:pt>
                <c:pt idx="11">
                  <c:v>Октябрь 2022</c:v>
                </c:pt>
                <c:pt idx="12">
                  <c:v>1-10 ноября 2022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Таблицы!$K$16:$K$62</c15:sqref>
                  </c15:fullRef>
                </c:ext>
              </c:extLst>
              <c:f>Таблицы!$K$50:$K$62</c:f>
              <c:numCache>
                <c:formatCode>_-* #\ ##0.0_-;\-* #\ ##0.0_-;_-* "-"??_-;_-@_-</c:formatCode>
                <c:ptCount val="13"/>
                <c:pt idx="0">
                  <c:v>-33.64</c:v>
                </c:pt>
                <c:pt idx="1">
                  <c:v>304.64</c:v>
                </c:pt>
                <c:pt idx="2">
                  <c:v>396.18099999999998</c:v>
                </c:pt>
                <c:pt idx="3">
                  <c:v>745.46199999999999</c:v>
                </c:pt>
                <c:pt idx="4">
                  <c:v>477.64</c:v>
                </c:pt>
                <c:pt idx="5">
                  <c:v>644.98599999999999</c:v>
                </c:pt>
                <c:pt idx="6">
                  <c:v>-65.698999999999998</c:v>
                </c:pt>
                <c:pt idx="7">
                  <c:v>-871.11800000000005</c:v>
                </c:pt>
                <c:pt idx="8">
                  <c:v>700.54399999999998</c:v>
                </c:pt>
                <c:pt idx="9">
                  <c:v>-20.89</c:v>
                </c:pt>
                <c:pt idx="10">
                  <c:v>561.63400000000001</c:v>
                </c:pt>
                <c:pt idx="11">
                  <c:v>759.86699999999996</c:v>
                </c:pt>
                <c:pt idx="12">
                  <c:v>3036.393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Таблицы!$K$44</c15:sqref>
                  <c15:dLbl>
                    <c:idx val="-1"/>
                    <c:layout>
                      <c:manualLayout>
                        <c:x val="-5.1620728283118967E-3"/>
                        <c:y val="-9.3598922340838775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0-26D4-4729-9D36-8AC189822229}"/>
                      </c:ext>
                    </c:extLst>
                  </c15:dLbl>
                </c15:categoryFilterException>
                <c15:categoryFilterException>
                  <c15:sqref>Таблицы!$K$45</c15:sqref>
                  <c15:dLbl>
                    <c:idx val="-1"/>
                    <c:layout>
                      <c:manualLayout>
                        <c:x val="0"/>
                        <c:y val="-8.3202180205012299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1-26D4-4729-9D36-8AC189822229}"/>
                      </c:ext>
                    </c:extLst>
                  </c15:dLbl>
                </c15:categoryFilterException>
                <c15:categoryFilterException>
                  <c15:sqref>Таблицы!$K$46</c15:sqref>
                  <c15:dLbl>
                    <c:idx val="-1"/>
                    <c:layout>
                      <c:manualLayout>
                        <c:x val="-2.3604079851365533E-17"/>
                        <c:y val="-3.1219362745098088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2-26D4-4729-9D36-8AC189822229}"/>
                      </c:ext>
                    </c:extLst>
                  </c15:dLbl>
                </c15:categoryFilterException>
                <c15:categoryFilterException>
                  <c15:sqref>Таблицы!$K$47</c15:sqref>
                  <c15:dLbl>
                    <c:idx val="-1"/>
                    <c:layout>
                      <c:manualLayout>
                        <c:x val="0"/>
                        <c:y val="-3.1219362745098039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3-26D4-4729-9D36-8AC189822229}"/>
                      </c:ext>
                    </c:extLst>
                  </c15:dLbl>
                </c15:categoryFilterException>
                <c15:categoryFilterException>
                  <c15:sqref>Таблицы!$K$48</c15:sqref>
                  <c15:dLbl>
                    <c:idx val="-1"/>
                    <c:layout>
                      <c:manualLayout>
                        <c:x val="-4.7208159702731067E-17"/>
                        <c:y val="-3.1219362745098088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4-26D4-4729-9D36-8AC189822229}"/>
                      </c:ext>
                    </c:extLst>
                  </c15:dLbl>
                </c15:categoryFilterException>
                <c15:categoryFilterException>
                  <c15:sqref>Таблицы!$K$49</c15:sqref>
                  <c15:dLbl>
                    <c:idx val="-1"/>
                    <c:layout>
                      <c:manualLayout>
                        <c:x val="0"/>
                        <c:y val="-3.1219362745098039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5-26D4-4729-9D36-8AC189822229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0-20CB-47C7-8833-F64FD22730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axId val="362570336"/>
        <c:axId val="362571584"/>
      </c:barChart>
      <c:lineChart>
        <c:grouping val="standard"/>
        <c:varyColors val="0"/>
        <c:ser>
          <c:idx val="1"/>
          <c:order val="1"/>
          <c:tx>
            <c:strRef>
              <c:f>Таблицы!$M$2</c:f>
              <c:strCache>
                <c:ptCount val="1"/>
                <c:pt idx="0">
                  <c:v> относительный прирост,% </c:v>
                </c:pt>
              </c:strCache>
            </c:strRef>
          </c:tx>
          <c:spPr>
            <a:ln w="95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4.0521667146733407E-2"/>
                  <c:y val="-1.3729700008509468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D-20CB-47C7-8833-F64FD227302E}"/>
                </c:ext>
              </c:extLst>
            </c:dLbl>
            <c:dLbl>
              <c:idx val="6"/>
              <c:layout>
                <c:manualLayout>
                  <c:x val="-3.7958151089509451E-2"/>
                  <c:y val="8.9754436378631109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FCD-463D-B44B-C87D99D96670}"/>
                </c:ext>
              </c:extLst>
            </c:dLbl>
            <c:dLbl>
              <c:idx val="9"/>
              <c:layout>
                <c:manualLayout>
                  <c:x val="-3.8263763224255079E-2"/>
                  <c:y val="4.0194460009995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4A4-4109-9F57-EB42983A2CD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rgbClr val="FF0000"/>
                    </a:solidFill>
                    <a:latin typeface="Calibri" panose="020F0502020204030204" pitchFamily="34" charset="0"/>
                    <a:ea typeface="+mn-ea"/>
                    <a:cs typeface="Calibri" panose="020F0502020204030204" pitchFamily="34" charset="0"/>
                  </a:defRPr>
                </a:pPr>
                <a:endParaRPr lang="ru-BY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Таблицы!$J$16:$J$62</c15:sqref>
                  </c15:fullRef>
                </c:ext>
              </c:extLst>
              <c:f>Таблицы!$J$50:$J$62</c:f>
              <c:strCache>
                <c:ptCount val="13"/>
                <c:pt idx="0">
                  <c:v>Ноябрь 2021</c:v>
                </c:pt>
                <c:pt idx="1">
                  <c:v>Декабрь 2021</c:v>
                </c:pt>
                <c:pt idx="2">
                  <c:v>Январь 2022</c:v>
                </c:pt>
                <c:pt idx="3">
                  <c:v>Февраль 2022</c:v>
                </c:pt>
                <c:pt idx="4">
                  <c:v>Март 2022</c:v>
                </c:pt>
                <c:pt idx="5">
                  <c:v>Апрель 2022</c:v>
                </c:pt>
                <c:pt idx="6">
                  <c:v>Май 2022</c:v>
                </c:pt>
                <c:pt idx="7">
                  <c:v>Июнь 2022</c:v>
                </c:pt>
                <c:pt idx="8">
                  <c:v>Июль 2022</c:v>
                </c:pt>
                <c:pt idx="9">
                  <c:v>Август 2022</c:v>
                </c:pt>
                <c:pt idx="10">
                  <c:v>Сентябрь 2022</c:v>
                </c:pt>
                <c:pt idx="11">
                  <c:v>Октябрь 2022</c:v>
                </c:pt>
                <c:pt idx="12">
                  <c:v>1-10 ноября 2022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Таблицы!$M$16:$M$62</c15:sqref>
                  </c15:fullRef>
                </c:ext>
              </c:extLst>
              <c:f>Таблицы!$M$50:$M$62</c:f>
              <c:numCache>
                <c:formatCode>_-* #\ ##0.0_-;\-* #\ ##0.0_-;_-* "-"??_-;_-@_-</c:formatCode>
                <c:ptCount val="13"/>
                <c:pt idx="0">
                  <c:v>-0.20363002603425162</c:v>
                </c:pt>
                <c:pt idx="1">
                  <c:v>1.8478129734740278</c:v>
                </c:pt>
                <c:pt idx="2">
                  <c:v>2.3594621859589493</c:v>
                </c:pt>
                <c:pt idx="3">
                  <c:v>4.3372743353275567</c:v>
                </c:pt>
                <c:pt idx="4">
                  <c:v>2.6634992862241358</c:v>
                </c:pt>
                <c:pt idx="5">
                  <c:v>3.50337091345998</c:v>
                </c:pt>
                <c:pt idx="6">
                  <c:v>-0.34477843738576208</c:v>
                </c:pt>
                <c:pt idx="7">
                  <c:v>-4.5873118660420982</c:v>
                </c:pt>
                <c:pt idx="8">
                  <c:v>3.8664336760068085</c:v>
                </c:pt>
                <c:pt idx="9">
                  <c:v>-0.11100393306755496</c:v>
                </c:pt>
                <c:pt idx="10">
                  <c:v>2.9876909371892468</c:v>
                </c:pt>
                <c:pt idx="11">
                  <c:v>3.9249537329666628</c:v>
                </c:pt>
                <c:pt idx="12">
                  <c:v>15.091593519685409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Таблицы!$M$44</c15:sqref>
                  <c15:dLbl>
                    <c:idx val="-1"/>
                    <c:layout>
                      <c:manualLayout>
                        <c:x val="-4.5991171403962104E-2"/>
                        <c:y val="4.5410930842346771E-2"/>
                      </c:manualLayout>
                    </c:layout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6-26D4-4729-9D36-8AC189822229}"/>
                      </c:ext>
                    </c:extLst>
                  </c15:dLbl>
                </c15:categoryFilterException>
                <c15:categoryFilterException>
                  <c15:sqref>Таблицы!$M$45</c15:sqref>
                  <c15:dLbl>
                    <c:idx val="-1"/>
                    <c:layout>
                      <c:manualLayout>
                        <c:x val="-4.0521748492678727E-2"/>
                        <c:y val="2.459808259587011E-2"/>
                      </c:manualLayout>
                    </c:layout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7-26D4-4729-9D36-8AC189822229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1-20CB-47C7-8833-F64FD22730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0633440"/>
        <c:axId val="436970415"/>
      </c:lineChart>
      <c:catAx>
        <c:axId val="36257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ru-BY"/>
          </a:p>
        </c:txPr>
        <c:crossAx val="362571584"/>
        <c:crosses val="autoZero"/>
        <c:auto val="0"/>
        <c:lblAlgn val="ctr"/>
        <c:lblOffset val="100"/>
        <c:noMultiLvlLbl val="0"/>
      </c:catAx>
      <c:valAx>
        <c:axId val="362571584"/>
        <c:scaling>
          <c:orientation val="minMax"/>
          <c:max val="900"/>
          <c:min val="-1200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ru-BY"/>
          </a:p>
        </c:txPr>
        <c:crossAx val="362570336"/>
        <c:crosses val="autoZero"/>
        <c:crossBetween val="between"/>
        <c:majorUnit val="200"/>
      </c:valAx>
      <c:valAx>
        <c:axId val="436970415"/>
        <c:scaling>
          <c:orientation val="minMax"/>
          <c:max val="8"/>
          <c:min val="-6"/>
        </c:scaling>
        <c:delete val="0"/>
        <c:axPos val="r"/>
        <c:numFmt formatCode="_-* #\ ##0.0_-;\-* #\ ##0.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ru-BY"/>
          </a:p>
        </c:txPr>
        <c:crossAx val="1610633440"/>
        <c:crosses val="max"/>
        <c:crossBetween val="between"/>
      </c:valAx>
      <c:catAx>
        <c:axId val="16106334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6970415"/>
        <c:crosses val="autoZero"/>
        <c:auto val="0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6215769893561556E-2"/>
          <c:y val="0.87583333606334501"/>
          <c:w val="0.88989178783259149"/>
          <c:h val="0.124166663936654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Calibri" panose="020F0502020204030204" pitchFamily="34" charset="0"/>
            </a:defRPr>
          </a:pPr>
          <a:endParaRPr lang="ru-BY"/>
        </a:p>
      </c:txPr>
    </c:legend>
    <c:plotVisOnly val="1"/>
    <c:dispBlanksAs val="gap"/>
    <c:showDLblsOverMax val="0"/>
  </c:chart>
  <c:spPr>
    <a:solidFill>
      <a:schemeClr val="bg1"/>
    </a:solidFill>
    <a:ln w="19050" cap="flat" cmpd="sng" algn="ctr">
      <a:solidFill>
        <a:srgbClr val="0070C0"/>
      </a:solidFill>
      <a:round/>
    </a:ln>
    <a:effectLst/>
  </c:spPr>
  <c:txPr>
    <a:bodyPr/>
    <a:lstStyle/>
    <a:p>
      <a:pPr>
        <a:defRPr sz="600">
          <a:latin typeface="Calibri" panose="020F0502020204030204" pitchFamily="34" charset="0"/>
          <a:cs typeface="Calibri" panose="020F0502020204030204" pitchFamily="34" charset="0"/>
        </a:defRPr>
      </a:pPr>
      <a:endParaRPr lang="ru-BY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r>
              <a:rPr lang="ru-RU" sz="1000" b="1" i="0" baseline="0">
                <a:effectLst/>
              </a:rPr>
              <a:t>Ежемесячное изменение задолженности по кредитам </a:t>
            </a:r>
            <a:endParaRPr lang="ru-BY" sz="1000">
              <a:effectLst/>
            </a:endParaRPr>
          </a:p>
          <a:p>
            <a:pPr>
              <a:defRPr sz="1000"/>
            </a:pPr>
            <a:r>
              <a:rPr lang="ru-RU" sz="1000" b="1" i="0" baseline="0">
                <a:effectLst/>
              </a:rPr>
              <a:t>юридических лиц в </a:t>
            </a:r>
            <a:r>
              <a:rPr lang="ru-RU" sz="1000" b="1" i="0" u="sng" baseline="0">
                <a:effectLst/>
              </a:rPr>
              <a:t>иностранной</a:t>
            </a:r>
            <a:r>
              <a:rPr lang="ru-RU" sz="1000" b="1" i="0" baseline="0">
                <a:effectLst/>
              </a:rPr>
              <a:t> валюте</a:t>
            </a:r>
            <a:endParaRPr lang="ru-BY" sz="1000">
              <a:effectLst/>
            </a:endParaRPr>
          </a:p>
        </c:rich>
      </c:tx>
      <c:layout>
        <c:manualLayout>
          <c:xMode val="edge"/>
          <c:yMode val="edge"/>
          <c:x val="0.17461607288108019"/>
          <c:y val="1.90742104401898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Calibri" panose="020F0502020204030204" pitchFamily="34" charset="0"/>
            </a:defRPr>
          </a:pPr>
          <a:endParaRPr lang="ru-BY"/>
        </a:p>
      </c:txPr>
    </c:title>
    <c:autoTitleDeleted val="0"/>
    <c:plotArea>
      <c:layout>
        <c:manualLayout>
          <c:layoutTarget val="inner"/>
          <c:xMode val="edge"/>
          <c:yMode val="edge"/>
          <c:x val="5.5856320882801368E-2"/>
          <c:y val="0.15699886379111641"/>
          <c:w val="0.90303841222907"/>
          <c:h val="0.450032727867779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Таблицы!$L$2</c:f>
              <c:strCache>
                <c:ptCount val="1"/>
                <c:pt idx="0">
                  <c:v> абсолютный прирост, млн. долларов США </c:v>
                </c:pt>
              </c:strCache>
            </c:strRef>
          </c:tx>
          <c:spPr>
            <a:solidFill>
              <a:schemeClr val="accent2"/>
            </a:solidFill>
            <a:ln w="34925"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1.9521717911176182E-4"/>
                  <c:y val="-3.837342497136311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CA1-4445-8184-E93CACC036DD}"/>
                </c:ext>
              </c:extLst>
            </c:dLbl>
            <c:dLbl>
              <c:idx val="1"/>
              <c:layout>
                <c:manualLayout>
                  <c:x val="-2.777777777777872E-3"/>
                  <c:y val="-6.944391140928407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A1-4445-8184-E93CACC036DD}"/>
                </c:ext>
              </c:extLst>
            </c:dLbl>
            <c:dLbl>
              <c:idx val="2"/>
              <c:layout>
                <c:manualLayout>
                  <c:x val="-2.7771677240931484E-3"/>
                  <c:y val="-0.1006169203076419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CA1-4445-8184-E93CACC036DD}"/>
                </c:ext>
              </c:extLst>
            </c:dLbl>
            <c:dLbl>
              <c:idx val="3"/>
              <c:layout>
                <c:manualLayout>
                  <c:x val="-7.747681795998048E-3"/>
                  <c:y val="-6.75421371297659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8CA1-4445-8184-E93CACC036DD}"/>
                </c:ext>
              </c:extLst>
            </c:dLbl>
            <c:dLbl>
              <c:idx val="4"/>
              <c:layout>
                <c:manualLayout>
                  <c:x val="-2.5825605986660159E-3"/>
                  <c:y val="-3.11732940598919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A1-4445-8184-E93CACC036DD}"/>
                </c:ext>
              </c:extLst>
            </c:dLbl>
            <c:dLbl>
              <c:idx val="5"/>
              <c:layout>
                <c:manualLayout>
                  <c:x val="0"/>
                  <c:y val="-3.63688430698740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A1-4445-8184-E93CACC036DD}"/>
                </c:ext>
              </c:extLst>
            </c:dLbl>
            <c:dLbl>
              <c:idx val="6"/>
              <c:layout>
                <c:manualLayout>
                  <c:x val="-2.5588773499864129E-3"/>
                  <c:y val="-4.67357931162224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E6FE-499A-955E-621723294DE0}"/>
                </c:ext>
              </c:extLst>
            </c:dLbl>
            <c:dLbl>
              <c:idx val="8"/>
              <c:layout>
                <c:manualLayout>
                  <c:x val="0"/>
                  <c:y val="2.07821960399279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9D9-4DBA-9CE5-75E22A36E679}"/>
                </c:ext>
              </c:extLst>
            </c:dLbl>
            <c:dLbl>
              <c:idx val="9"/>
              <c:layout>
                <c:manualLayout>
                  <c:x val="-6.6933467524794284E-6"/>
                  <c:y val="-3.63434789723449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548-4652-B4E8-8BACB7AAF494}"/>
                </c:ext>
              </c:extLst>
            </c:dLbl>
            <c:dLbl>
              <c:idx val="10"/>
              <c:layout>
                <c:manualLayout>
                  <c:x val="2.5588773499863192E-3"/>
                  <c:y val="-5.19278412438672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EF5-464E-B7B3-03DBD889486A}"/>
                </c:ext>
              </c:extLst>
            </c:dLbl>
            <c:dLbl>
              <c:idx val="11"/>
              <c:layout>
                <c:manualLayout>
                  <c:x val="0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B4E-4ADF-8A18-F8DF82900D82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chemeClr val="accent2"/>
                    </a:solidFill>
                    <a:latin typeface="Calibri" panose="020F0502020204030204" pitchFamily="34" charset="0"/>
                    <a:ea typeface="+mn-ea"/>
                    <a:cs typeface="Calibri" panose="020F0502020204030204" pitchFamily="34" charset="0"/>
                  </a:defRPr>
                </a:pPr>
                <a:endParaRPr lang="ru-BY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(Таблицы!$J$40,Таблицы!$J$41:$J$62)</c15:sqref>
                  </c15:fullRef>
                </c:ext>
              </c:extLst>
              <c:f>Таблицы!$J$50:$J$62</c:f>
              <c:strCache>
                <c:ptCount val="13"/>
                <c:pt idx="0">
                  <c:v>Ноябрь 2021</c:v>
                </c:pt>
                <c:pt idx="1">
                  <c:v>Декабрь 2021</c:v>
                </c:pt>
                <c:pt idx="2">
                  <c:v>Январь 2022</c:v>
                </c:pt>
                <c:pt idx="3">
                  <c:v>Февраль 2022</c:v>
                </c:pt>
                <c:pt idx="4">
                  <c:v>Март 2022</c:v>
                </c:pt>
                <c:pt idx="5">
                  <c:v>Апрель 2022</c:v>
                </c:pt>
                <c:pt idx="6">
                  <c:v>Май 2022</c:v>
                </c:pt>
                <c:pt idx="7">
                  <c:v>Июнь 2022</c:v>
                </c:pt>
                <c:pt idx="8">
                  <c:v>Июль 2022</c:v>
                </c:pt>
                <c:pt idx="9">
                  <c:v>Август 2022</c:v>
                </c:pt>
                <c:pt idx="10">
                  <c:v>Сентябрь 2022</c:v>
                </c:pt>
                <c:pt idx="11">
                  <c:v>Октябрь 2022</c:v>
                </c:pt>
                <c:pt idx="12">
                  <c:v>1-10 ноября 2022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(Таблицы!$L$40,Таблицы!$L$41:$L$62)</c15:sqref>
                  </c15:fullRef>
                </c:ext>
              </c:extLst>
              <c:f>Таблицы!$L$50:$L$62</c:f>
              <c:numCache>
                <c:formatCode>_-* #\ ##0.0_-;\-* #\ ##0.0_-;_-* "-"??_-;_-@_-</c:formatCode>
                <c:ptCount val="13"/>
                <c:pt idx="0">
                  <c:v>-145.28918165988944</c:v>
                </c:pt>
                <c:pt idx="1">
                  <c:v>33.156577292425936</c:v>
                </c:pt>
                <c:pt idx="2">
                  <c:v>14.799813731497125</c:v>
                </c:pt>
                <c:pt idx="3">
                  <c:v>-25.263156166935005</c:v>
                </c:pt>
                <c:pt idx="4">
                  <c:v>-371.78798551011641</c:v>
                </c:pt>
                <c:pt idx="5">
                  <c:v>40.154898774571848</c:v>
                </c:pt>
                <c:pt idx="6">
                  <c:v>-9.2466934217027301</c:v>
                </c:pt>
                <c:pt idx="7">
                  <c:v>660.6267178156013</c:v>
                </c:pt>
                <c:pt idx="8">
                  <c:v>-1116.0486369661303</c:v>
                </c:pt>
                <c:pt idx="9">
                  <c:v>-359.71106410918401</c:v>
                </c:pt>
                <c:pt idx="10">
                  <c:v>-271.3482206935787</c:v>
                </c:pt>
                <c:pt idx="11">
                  <c:v>-252.54230413125879</c:v>
                </c:pt>
                <c:pt idx="12">
                  <c:v>-1073.8901609873228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Таблицы!$L$40</c15:sqref>
                  <c15:dLbl>
                    <c:idx val="-1"/>
                    <c:layout>
                      <c:manualLayout>
                        <c:x val="-2.7777777777777887E-3"/>
                        <c:y val="-4.3518396789921657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0-B481-42C0-A436-327BB235557D}"/>
                      </c:ext>
                    </c:extLst>
                  </c15:dLbl>
                </c15:categoryFilterException>
                <c15:categoryFilterException>
                  <c15:sqref>Таблицы!$L$41</c15:sqref>
                  <c15:dLbl>
                    <c:idx val="-1"/>
                    <c:layout>
                      <c:manualLayout>
                        <c:x val="-2.7777777777778013E-3"/>
                        <c:y val="-6.9443911409284173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1-B481-42C0-A436-327BB235557D}"/>
                      </c:ext>
                    </c:extLst>
                  </c15:dLbl>
                </c15:categoryFilterException>
                <c15:categoryFilterException>
                  <c15:sqref>Таблицы!$L$42</c15:sqref>
                  <c15:dLbl>
                    <c:idx val="-1"/>
                    <c:layout>
                      <c:manualLayout>
                        <c:x val="-2.7777777777777779E-3"/>
                        <c:y val="-6.9444319691534639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2-B481-42C0-A436-327BB235557D}"/>
                      </c:ext>
                    </c:extLst>
                  </c15:dLbl>
                </c15:categoryFilterException>
                <c15:categoryFilterException>
                  <c15:sqref>Таблицы!$L$43</c15:sqref>
                  <c15:dLbl>
                    <c:idx val="-1"/>
                    <c:layout>
                      <c:manualLayout>
                        <c:x val="-2.7777777777777779E-3"/>
                        <c:y val="-6.9443911409284173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3-B481-42C0-A436-327BB235557D}"/>
                      </c:ext>
                    </c:extLst>
                  </c15:dLbl>
                </c15:categoryFilterException>
                <c15:categoryFilterException>
                  <c15:sqref>Таблицы!$L$44</c15:sqref>
                  <c15:dLbl>
                    <c:idx val="-1"/>
                    <c:layout>
                      <c:manualLayout>
                        <c:x val="-2.7777777777778252E-3"/>
                        <c:y val="-6.9443911409284173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4-B481-42C0-A436-327BB235557D}"/>
                      </c:ext>
                    </c:extLst>
                  </c15:dLbl>
                </c15:categoryFilterException>
                <c15:categoryFilterException>
                  <c15:sqref>Таблицы!$L$45</c15:sqref>
                  <c15:dLbl>
                    <c:idx val="-1"/>
                    <c:layout>
                      <c:manualLayout>
                        <c:x val="-5.3603383764437938E-3"/>
                        <c:y val="-4.358001963672057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5-B481-42C0-A436-327BB235557D}"/>
                      </c:ext>
                    </c:extLst>
                  </c15:dLbl>
                </c15:categoryFilterException>
                <c15:categoryFilterException>
                  <c15:sqref>Таблицы!$L$46</c15:sqref>
                  <c15:dLbl>
                    <c:idx val="-1"/>
                    <c:layout>
                      <c:manualLayout>
                        <c:x val="-2.777777777777872E-3"/>
                        <c:y val="-6.9443911409284173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6-B481-42C0-A436-327BB235557D}"/>
                      </c:ext>
                    </c:extLst>
                  </c15:dLbl>
                </c15:categoryFilterException>
                <c15:categoryFilterException>
                  <c15:sqref>Таблицы!$L$47</c15:sqref>
                  <c15:dLbl>
                    <c:idx val="-1"/>
                    <c:layout>
                      <c:manualLayout>
                        <c:x val="-2.7777777777777779E-3"/>
                        <c:y val="-6.9444319691534598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7-B481-42C0-A436-327BB235557D}"/>
                      </c:ext>
                    </c:extLst>
                  </c15:dLbl>
                </c15:categoryFilterException>
                <c15:categoryFilterException>
                  <c15:sqref>Таблицы!$L$48</c15:sqref>
                  <c15:dLbl>
                    <c:idx val="-1"/>
                    <c:layout>
                      <c:manualLayout>
                        <c:x val="-2.7777777777777779E-3"/>
                        <c:y val="-6.9444319691534598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8-B481-42C0-A436-327BB235557D}"/>
                      </c:ext>
                    </c:extLst>
                  </c15:dLbl>
                </c15:categoryFilterException>
                <c15:categoryFilterException>
                  <c15:sqref>Таблицы!$L$49</c15:sqref>
                  <c15:dLbl>
                    <c:idx val="-1"/>
                    <c:layout>
                      <c:manualLayout>
                        <c:x val="-5.3603383764437938E-3"/>
                        <c:y val="-4.3466290296187204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9-B481-42C0-A436-327BB235557D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D-8CA1-4445-8184-E93CACC036DD}"/>
            </c:ext>
          </c:extLst>
        </c:ser>
        <c:ser>
          <c:idx val="2"/>
          <c:order val="2"/>
          <c:tx>
            <c:strRef>
              <c:f>Таблицы!$O$2</c:f>
              <c:strCache>
                <c:ptCount val="1"/>
                <c:pt idx="0">
                  <c:v> без учёта курсовой переоценки </c:v>
                </c:pt>
              </c:strCache>
            </c:strRef>
          </c:tx>
          <c:spPr>
            <a:noFill/>
            <a:ln w="15875">
              <a:solidFill>
                <a:sysClr val="window" lastClr="FFFFFF">
                  <a:lumMod val="65000"/>
                </a:sysClr>
              </a:solidFill>
            </a:ln>
            <a:effectLst/>
          </c:spPr>
          <c:invertIfNegative val="0"/>
          <c:dLbls>
            <c:dLbl>
              <c:idx val="11"/>
              <c:layout>
                <c:manualLayout>
                  <c:x val="-1.8889893728222101E-16"/>
                  <c:y val="-4.675994108983799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636-4EFA-B5F8-174B31B40D3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chemeClr val="bg1">
                        <a:lumMod val="50000"/>
                      </a:schemeClr>
                    </a:solidFill>
                    <a:latin typeface="Calibri" panose="020F0502020204030204" pitchFamily="34" charset="0"/>
                    <a:ea typeface="+mn-ea"/>
                    <a:cs typeface="Calibri" panose="020F0502020204030204" pitchFamily="34" charset="0"/>
                  </a:defRPr>
                </a:pPr>
                <a:endParaRPr lang="ru-BY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(Таблицы!$J$40,Таблицы!$J$41:$J$62)</c15:sqref>
                  </c15:fullRef>
                </c:ext>
              </c:extLst>
              <c:f>Таблицы!$J$50:$J$62</c:f>
              <c:strCache>
                <c:ptCount val="13"/>
                <c:pt idx="0">
                  <c:v>Ноябрь 2021</c:v>
                </c:pt>
                <c:pt idx="1">
                  <c:v>Декабрь 2021</c:v>
                </c:pt>
                <c:pt idx="2">
                  <c:v>Январь 2022</c:v>
                </c:pt>
                <c:pt idx="3">
                  <c:v>Февраль 2022</c:v>
                </c:pt>
                <c:pt idx="4">
                  <c:v>Март 2022</c:v>
                </c:pt>
                <c:pt idx="5">
                  <c:v>Апрель 2022</c:v>
                </c:pt>
                <c:pt idx="6">
                  <c:v>Май 2022</c:v>
                </c:pt>
                <c:pt idx="7">
                  <c:v>Июнь 2022</c:v>
                </c:pt>
                <c:pt idx="8">
                  <c:v>Июль 2022</c:v>
                </c:pt>
                <c:pt idx="9">
                  <c:v>Август 2022</c:v>
                </c:pt>
                <c:pt idx="10">
                  <c:v>Сентябрь 2022</c:v>
                </c:pt>
                <c:pt idx="11">
                  <c:v>Октябрь 2022</c:v>
                </c:pt>
                <c:pt idx="12">
                  <c:v>1-10 ноября 2022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(Таблицы!$O$40,Таблицы!$O$41:$O$62)</c15:sqref>
                  </c15:fullRef>
                </c:ext>
              </c:extLst>
              <c:f>Таблицы!$O$50:$O$62</c:f>
              <c:numCache>
                <c:formatCode>_-* #\ ##0.00_-;\-* #\ ##0.00_-;_-* "-"??_-;_-@_-</c:formatCode>
                <c:ptCount val="13"/>
                <c:pt idx="0">
                  <c:v>78.151121246721232</c:v>
                </c:pt>
                <c:pt idx="1">
                  <c:v>1.7757409827227093</c:v>
                </c:pt>
                <c:pt idx="2">
                  <c:v>151.86430230531187</c:v>
                </c:pt>
                <c:pt idx="3">
                  <c:v>17.819199525923977</c:v>
                </c:pt>
                <c:pt idx="4">
                  <c:v>-331.16233618237857</c:v>
                </c:pt>
                <c:pt idx="5">
                  <c:v>-189.5081161466187</c:v>
                </c:pt>
                <c:pt idx="6">
                  <c:v>-431.14545519663443</c:v>
                </c:pt>
                <c:pt idx="7">
                  <c:v>-376.81515652042617</c:v>
                </c:pt>
                <c:pt idx="8">
                  <c:v>-282.69008478351134</c:v>
                </c:pt>
                <c:pt idx="9">
                  <c:v>-330.61988467110132</c:v>
                </c:pt>
                <c:pt idx="10">
                  <c:v>-342.0006914493988</c:v>
                </c:pt>
                <c:pt idx="11">
                  <c:v>-590.59854115935377</c:v>
                </c:pt>
                <c:pt idx="12">
                  <c:v>-1326.4324651185816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CA1-4445-8184-E93CACC036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overlap val="100"/>
        <c:axId val="1939740576"/>
        <c:axId val="1620141232"/>
      </c:barChart>
      <c:lineChart>
        <c:grouping val="standard"/>
        <c:varyColors val="0"/>
        <c:ser>
          <c:idx val="1"/>
          <c:order val="1"/>
          <c:tx>
            <c:strRef>
              <c:f>Таблицы!$N$2</c:f>
              <c:strCache>
                <c:ptCount val="1"/>
                <c:pt idx="0">
                  <c:v> относительный прирост,% </c:v>
                </c:pt>
              </c:strCache>
            </c:strRef>
          </c:tx>
          <c:spPr>
            <a:ln w="127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3.59927552940019E-2"/>
                  <c:y val="-3.109583434163548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636-4EFA-B5F8-174B31B40D3C}"/>
                </c:ext>
              </c:extLst>
            </c:dLbl>
            <c:dLbl>
              <c:idx val="2"/>
              <c:layout>
                <c:manualLayout>
                  <c:x val="-3.0850933109144489E-2"/>
                  <c:y val="-5.70090296263317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636-4EFA-B5F8-174B31B40D3C}"/>
                </c:ext>
              </c:extLst>
            </c:dLbl>
            <c:dLbl>
              <c:idx val="5"/>
              <c:layout>
                <c:manualLayout>
                  <c:x val="-3.6155848381324227E-2"/>
                  <c:y val="-4.15643920798559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8CA1-4445-8184-E93CACC036DD}"/>
                </c:ext>
              </c:extLst>
            </c:dLbl>
            <c:dLbl>
              <c:idx val="8"/>
              <c:layout>
                <c:manualLayout>
                  <c:x val="-4.3500914949767426E-2"/>
                  <c:y val="7.270012262523495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006-43AF-9507-21C8F0DBBC4A}"/>
                </c:ext>
              </c:extLst>
            </c:dLbl>
            <c:dLbl>
              <c:idx val="9"/>
              <c:layout>
                <c:manualLayout>
                  <c:x val="-2.8200641774498832E-2"/>
                  <c:y val="0.1194739422397934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548-4652-B4E8-8BACB7AAF494}"/>
                </c:ext>
              </c:extLst>
            </c:dLbl>
            <c:dLbl>
              <c:idx val="10"/>
              <c:layout>
                <c:manualLayout>
                  <c:x val="-3.3265405549822151E-2"/>
                  <c:y val="0.1869431724648897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006-43AF-9507-21C8F0DBBC4A}"/>
                </c:ext>
              </c:extLst>
            </c:dLbl>
            <c:dLbl>
              <c:idx val="11"/>
              <c:layout>
                <c:manualLayout>
                  <c:x val="-2.5759243562572347E-2"/>
                  <c:y val="-0.1298887252495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BB4E-4ADF-8A18-F8DF82900D82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rgbClr val="FF0000"/>
                    </a:solidFill>
                    <a:latin typeface="Calibri" panose="020F0502020204030204" pitchFamily="34" charset="0"/>
                    <a:ea typeface="+mn-ea"/>
                    <a:cs typeface="Calibri" panose="020F0502020204030204" pitchFamily="34" charset="0"/>
                  </a:defRPr>
                </a:pPr>
                <a:endParaRPr lang="ru-BY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(Таблицы!$J$40,Таблицы!$J$41:$J$62)</c15:sqref>
                  </c15:fullRef>
                </c:ext>
              </c:extLst>
              <c:f>Таблицы!$J$50:$J$62</c:f>
              <c:strCache>
                <c:ptCount val="13"/>
                <c:pt idx="0">
                  <c:v>Ноябрь 2021</c:v>
                </c:pt>
                <c:pt idx="1">
                  <c:v>Декабрь 2021</c:v>
                </c:pt>
                <c:pt idx="2">
                  <c:v>Январь 2022</c:v>
                </c:pt>
                <c:pt idx="3">
                  <c:v>Февраль 2022</c:v>
                </c:pt>
                <c:pt idx="4">
                  <c:v>Март 2022</c:v>
                </c:pt>
                <c:pt idx="5">
                  <c:v>Апрель 2022</c:v>
                </c:pt>
                <c:pt idx="6">
                  <c:v>Май 2022</c:v>
                </c:pt>
                <c:pt idx="7">
                  <c:v>Июнь 2022</c:v>
                </c:pt>
                <c:pt idx="8">
                  <c:v>Июль 2022</c:v>
                </c:pt>
                <c:pt idx="9">
                  <c:v>Август 2022</c:v>
                </c:pt>
                <c:pt idx="10">
                  <c:v>Сентябрь 2022</c:v>
                </c:pt>
                <c:pt idx="11">
                  <c:v>Октябрь 2022</c:v>
                </c:pt>
                <c:pt idx="12">
                  <c:v>1-10 ноября 2022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(Таблицы!$N$40,Таблицы!$N$41:$N$62)</c15:sqref>
                  </c15:fullRef>
                </c:ext>
              </c:extLst>
              <c:f>Таблицы!$N$50:$N$62</c:f>
              <c:numCache>
                <c:formatCode>_-* #\ ##0.0_-;\-* #\ ##0.0_-;_-* "-"??_-;_-@_-</c:formatCode>
                <c:ptCount val="13"/>
                <c:pt idx="0">
                  <c:v>-1.3494574672554327</c:v>
                </c:pt>
                <c:pt idx="1">
                  <c:v>0.31217357488848574</c:v>
                </c:pt>
                <c:pt idx="2">
                  <c:v>0.13890857426703818</c:v>
                </c:pt>
                <c:pt idx="3">
                  <c:v>-0.23678683763326269</c:v>
                </c:pt>
                <c:pt idx="4">
                  <c:v>-3.4929701439958438</c:v>
                </c:pt>
                <c:pt idx="5">
                  <c:v>0.39091209503623325</c:v>
                </c:pt>
                <c:pt idx="6">
                  <c:v>-8.9666998221349381E-2</c:v>
                </c:pt>
                <c:pt idx="7">
                  <c:v>6.4119761748524962</c:v>
                </c:pt>
                <c:pt idx="8">
                  <c:v>-10.179545288683157</c:v>
                </c:pt>
                <c:pt idx="9">
                  <c:v>-3.6527824230306205</c:v>
                </c:pt>
                <c:pt idx="10">
                  <c:v>-2.8599458424611313</c:v>
                </c:pt>
                <c:pt idx="11">
                  <c:v>-2.7401013603542634</c:v>
                </c:pt>
                <c:pt idx="12">
                  <c:v>-11.980047514110659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Таблицы!$N$40</c15:sqref>
                  <c15:dLbl>
                    <c:idx val="-1"/>
                    <c:layout>
                      <c:manualLayout>
                        <c:x val="-3.5296025952960261E-2"/>
                        <c:y val="-4.2894541511281296E-2"/>
                      </c:manualLayout>
                    </c:layout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A-B481-42C0-A436-327BB235557D}"/>
                      </c:ext>
                    </c:extLst>
                  </c15:dLbl>
                </c15:categoryFilterException>
                <c15:categoryFilterException>
                  <c15:sqref>Таблицы!$N$41</c15:sqref>
                  <c15:dLbl>
                    <c:idx val="-1"/>
                    <c:layout>
                      <c:manualLayout>
                        <c:x val="-3.5295977011494256E-2"/>
                        <c:y val="4.0068411773880222E-2"/>
                      </c:manualLayout>
                    </c:layout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B-B481-42C0-A436-327BB235557D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C-8CA1-4445-8184-E93CACC036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6020879"/>
        <c:axId val="686002863"/>
      </c:lineChart>
      <c:catAx>
        <c:axId val="1939740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ru-BY"/>
          </a:p>
        </c:txPr>
        <c:crossAx val="1620141232"/>
        <c:crosses val="autoZero"/>
        <c:auto val="1"/>
        <c:lblAlgn val="ctr"/>
        <c:lblOffset val="100"/>
        <c:noMultiLvlLbl val="1"/>
      </c:catAx>
      <c:valAx>
        <c:axId val="1620141232"/>
        <c:scaling>
          <c:orientation val="minMax"/>
          <c:max val="900"/>
          <c:min val="-1200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ru-BY"/>
          </a:p>
        </c:txPr>
        <c:crossAx val="1939740576"/>
        <c:crosses val="autoZero"/>
        <c:crossBetween val="between"/>
        <c:majorUnit val="200"/>
      </c:valAx>
      <c:valAx>
        <c:axId val="686002863"/>
        <c:scaling>
          <c:orientation val="minMax"/>
          <c:max val="8"/>
          <c:min val="-12"/>
        </c:scaling>
        <c:delete val="0"/>
        <c:axPos val="r"/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ru-BY"/>
          </a:p>
        </c:txPr>
        <c:crossAx val="686020879"/>
        <c:crosses val="max"/>
        <c:crossBetween val="between"/>
      </c:valAx>
      <c:catAx>
        <c:axId val="68602087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86002863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0.7967223040418917"/>
          <c:w val="1"/>
          <c:h val="0.172104401898216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Calibri" panose="020F0502020204030204" pitchFamily="34" charset="0"/>
            </a:defRPr>
          </a:pPr>
          <a:endParaRPr lang="ru-BY"/>
        </a:p>
      </c:txPr>
    </c:legend>
    <c:plotVisOnly val="1"/>
    <c:dispBlanksAs val="gap"/>
    <c:showDLblsOverMax val="0"/>
    <c:extLst/>
  </c:chart>
  <c:spPr>
    <a:solidFill>
      <a:schemeClr val="bg1"/>
    </a:solidFill>
    <a:ln w="19050" cap="flat" cmpd="sng" algn="ctr">
      <a:solidFill>
        <a:srgbClr val="0070C0"/>
      </a:solidFill>
      <a:round/>
    </a:ln>
    <a:effectLst/>
  </c:spPr>
  <c:txPr>
    <a:bodyPr/>
    <a:lstStyle/>
    <a:p>
      <a:pPr>
        <a:defRPr>
          <a:latin typeface="Calibri" panose="020F0502020204030204" pitchFamily="34" charset="0"/>
          <a:cs typeface="Calibri" panose="020F0502020204030204" pitchFamily="34" charset="0"/>
        </a:defRPr>
      </a:pPr>
      <a:endParaRPr lang="ru-BY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r>
              <a:rPr lang="ru-RU" sz="2400"/>
              <a:t>Изменение задолженности по кредитам ФЛ </a:t>
            </a:r>
          </a:p>
          <a:p>
            <a:pPr>
              <a:defRPr sz="2400" b="1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r>
              <a:rPr lang="ru-RU" sz="2400"/>
              <a:t>в  </a:t>
            </a:r>
            <a:r>
              <a:rPr lang="en-US" sz="2400"/>
              <a:t>202</a:t>
            </a:r>
            <a:r>
              <a:rPr lang="ru-RU" sz="2400"/>
              <a:t>3 году</a:t>
            </a:r>
          </a:p>
        </c:rich>
      </c:tx>
      <c:layout>
        <c:manualLayout>
          <c:xMode val="edge"/>
          <c:yMode val="edge"/>
          <c:x val="0.12892333337168158"/>
          <c:y val="3.7827396734293629E-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6054731289571202E-2"/>
          <c:y val="0.17048056395933936"/>
          <c:w val="0.93177455716177315"/>
          <c:h val="0.7645201300580223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ИЗМЕНЕНИЕ!$A$15</c:f>
              <c:strCache>
                <c:ptCount val="1"/>
                <c:pt idx="0">
                  <c:v> на финансирование недвижимости, млн. рублей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  <a:scene3d>
              <a:camera prst="orthographicFront"/>
              <a:lightRig rig="soft" dir="t">
                <a:rot lat="0" lon="0" rev="0"/>
              </a:lightRig>
            </a:scene3d>
            <a:sp3d prstMaterial="matte">
              <a:bevelT w="63500" h="63500" prst="artDeco"/>
              <a:contourClr>
                <a:srgbClr val="000000"/>
              </a:contourClr>
            </a:sp3d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  <a:scene3d>
                <a:camera prst="orthographicFront"/>
                <a:lightRig rig="soft" dir="t">
                  <a:rot lat="0" lon="0" rev="0"/>
                </a:lightRig>
              </a:scene3d>
              <a:sp3d prstMaterial="matte">
                <a:bevelT w="63500" h="63500" prst="artDeco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0-00E2-4078-8DD3-05709DC7DA97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  <a:scene3d>
                <a:camera prst="orthographicFront"/>
                <a:lightRig rig="soft" dir="t">
                  <a:rot lat="0" lon="0" rev="0"/>
                </a:lightRig>
              </a:scene3d>
              <a:sp3d prstMaterial="matte">
                <a:bevelT w="63500" h="63500" prst="artDeco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00E2-4078-8DD3-05709DC7DA97}"/>
              </c:ext>
            </c:extLst>
          </c:dPt>
          <c:dLbls>
            <c:dLbl>
              <c:idx val="0"/>
              <c:layout>
                <c:manualLayout>
                  <c:x val="-2.6869614771179314E-3"/>
                  <c:y val="7.7975827792131358E-3"/>
                </c:manualLayout>
              </c:layout>
              <c:tx>
                <c:rich>
                  <a:bodyPr/>
                  <a:lstStyle/>
                  <a:p>
                    <a:fld id="{8AEBEF47-B270-438A-9B4B-0A62D801C354}" type="CELLRANGE">
                      <a:rPr lang="en-US" sz="1400" baseline="0">
                        <a:solidFill>
                          <a:sysClr val="windowText" lastClr="000000"/>
                        </a:solidFill>
                      </a:rPr>
                      <a:pPr/>
                      <a:t>[ДИАПАЗОН ЯЧЕЕК]</a:t>
                    </a:fld>
                    <a:r>
                      <a:rPr lang="en-US" sz="1400" baseline="0">
                        <a:solidFill>
                          <a:sysClr val="windowText" lastClr="000000"/>
                        </a:solidFill>
                      </a:rPr>
                      <a:t>
</a:t>
                    </a:r>
                    <a:fld id="{2921DD49-88F7-4B3B-BE8F-1BD50F61FA88}" type="VALUE">
                      <a:rPr lang="en-US" sz="1400" baseline="0">
                        <a:solidFill>
                          <a:sysClr val="windowText" lastClr="000000"/>
                        </a:solidFill>
                      </a:rPr>
                      <a:pPr/>
                      <a:t>[ЗНАЧЕНИЕ]</a:t>
                    </a:fld>
                    <a:endParaRPr lang="en-US" sz="1400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0E2-4078-8DD3-05709DC7DA97}"/>
                </c:ext>
              </c:extLst>
            </c:dLbl>
            <c:dLbl>
              <c:idx val="1"/>
              <c:layout>
                <c:manualLayout>
                  <c:x val="-2.6869614771179314E-3"/>
                  <c:y val="-6.0772198987961833E-3"/>
                </c:manualLayout>
              </c:layout>
              <c:tx>
                <c:rich>
                  <a:bodyPr/>
                  <a:lstStyle/>
                  <a:p>
                    <a:fld id="{87A7FDE1-8D92-4557-8E41-16800F7B4B84}" type="CELLRANGE">
                      <a:rPr lang="en-US" baseline="0"/>
                      <a:pPr/>
                      <a:t>[ДИАПАЗОН ЯЧЕЕК]</a:t>
                    </a:fld>
                    <a:r>
                      <a:rPr lang="en-US" baseline="0"/>
                      <a:t>
</a:t>
                    </a:r>
                    <a:fld id="{339D658A-6E7B-4AAA-AE9D-B4BFC2DF6143}" type="VALUE">
                      <a:rPr lang="en-US" baseline="0"/>
                      <a:pPr/>
                      <a:t>[ЗНАЧЕНИЕ]</a:t>
                    </a:fld>
                    <a:endParaRPr lang="en-US" baseline="0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00E2-4078-8DD3-05709DC7DA9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400" b="1">
                    <a:solidFill>
                      <a:sysClr val="windowText" lastClr="000000"/>
                    </a:solidFill>
                  </a:defRPr>
                </a:pPr>
                <a:endParaRPr lang="ru-BY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ИЗМЕНЕНИЕ!$AL$13:$AN$13</c15:sqref>
                  </c15:fullRef>
                </c:ext>
              </c:extLst>
              <c:f>ИЗМЕНЕНИЕ!$AL$13:$AM$13</c:f>
              <c:strCache>
                <c:ptCount val="2"/>
                <c:pt idx="0">
                  <c:v> январь 
2023 </c:v>
                </c:pt>
                <c:pt idx="1">
                  <c:v>февраль
2023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ИЗМЕНЕНИЕ!$AL$15:$AN$15</c15:sqref>
                  </c15:fullRef>
                </c:ext>
              </c:extLst>
              <c:f>ИЗМЕНЕНИЕ!$AL$15:$AM$15</c:f>
              <c:numCache>
                <c:formatCode>0.0</c:formatCode>
                <c:ptCount val="2"/>
                <c:pt idx="0">
                  <c:v>15.240999999999985</c:v>
                </c:pt>
                <c:pt idx="1">
                  <c:v>52.06800000000112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ИЗМЕНЕНИЕ!$AL$18:$AN$18</c15:f>
                <c15:dlblRangeCache>
                  <c:ptCount val="3"/>
                  <c:pt idx="0">
                    <c:v>0,13%</c:v>
                  </c:pt>
                  <c:pt idx="1">
                    <c:v>0,44%</c:v>
                  </c:pt>
                  <c:pt idx="2">
                    <c:v>0,00%</c:v>
                  </c:pt>
                </c15:dlblRangeCache>
              </c15:datalabelsRange>
            </c:ext>
            <c:ext xmlns:c15="http://schemas.microsoft.com/office/drawing/2012/chart" uri="{02D57815-91ED-43cb-92C2-25804820EDAC}">
              <c15:categoryFilterExceptions>
                <c15:categoryFilterException>
                  <c15:sqref>ИЗМЕНЕНИЕ!$AN$15</c15:sqref>
                  <c15:spPr xmlns:c15="http://schemas.microsoft.com/office/drawing/2012/chart">
                    <a:solidFill>
                      <a:schemeClr val="accent1">
                        <a:lumMod val="75000"/>
                      </a:schemeClr>
                    </a:solidFill>
                    <a:ln>
                      <a:noFill/>
                    </a:ln>
                    <a:effectLst/>
                    <a:scene3d>
                      <a:camera prst="orthographicFront"/>
                      <a:lightRig rig="soft" dir="t">
                        <a:rot lat="0" lon="0" rev="0"/>
                      </a:lightRig>
                    </a:scene3d>
                    <a:sp3d prstMaterial="matte">
                      <a:bevelT w="63500" h="63500" prst="artDeco"/>
                      <a:contourClr>
                        <a:srgbClr val="000000"/>
                      </a:contourClr>
                    </a:sp3d>
                  </c15:spPr>
                  <c15:invertIfNegative val="0"/>
                  <c15:bubble3D val="0"/>
                  <c15:dLbl>
                    <c:idx val="1"/>
                    <c:layout>
                      <c:manualLayout>
                        <c:x val="-5.1474353746095046E-3"/>
                        <c:y val="1.0016190759548006E-3"/>
                      </c:manualLayout>
                    </c:layout>
                    <c:tx>
                      <c:rich>
                        <a:bodyPr/>
                        <a:lstStyle/>
                        <a:p>
                          <a:fld id="{EEDD42E0-C700-440A-B12B-2EA6883A2157}" type="CELLRANGE">
                            <a:rPr lang="ru-BY"/>
                            <a:pPr/>
                            <a:t>[ДИАПАЗОН ЯЧЕЕК]</a:t>
                          </a:fld>
                          <a:r>
                            <a:rPr lang="ru-BY" baseline="0"/>
                            <a:t>
</a:t>
                          </a:r>
                          <a:fld id="{0D65358B-3593-44A2-8099-8225FA93B2B0}" type="VALUE">
                            <a:rPr lang="ru-BY" baseline="0"/>
                            <a:pPr/>
                            <a:t>[ЗНАЧЕНИЕ]</a:t>
                          </a:fld>
                          <a:endParaRPr lang="ru-BY" baseline="0"/>
                        </a:p>
                      </c:rich>
                    </c:tx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separator>
</c:separator>
                    <c:extLst>
                      <c:ext uri="{CE6537A1-D6FC-4f65-9D91-7224C49458BB}">
                        <c15:dlblFieldTable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06-757A-44D8-9BA8-9A018D5C7EB7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5-00E2-4078-8DD3-05709DC7DA97}"/>
            </c:ext>
          </c:extLst>
        </c:ser>
        <c:ser>
          <c:idx val="1"/>
          <c:order val="1"/>
          <c:tx>
            <c:strRef>
              <c:f>ИЗМЕНЕНИЕ!$A$16</c:f>
              <c:strCache>
                <c:ptCount val="1"/>
                <c:pt idx="0">
                  <c:v> на потребительские нужды, млн. рублей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  <a:scene3d>
              <a:camera prst="orthographicFront"/>
              <a:lightRig rig="threePt" dir="t"/>
            </a:scene3d>
            <a:sp3d>
              <a:bevelT w="63500" h="38100"/>
            </a:sp3d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00E2-4078-8DD3-05709DC7DA97}"/>
              </c:ext>
            </c:extLst>
          </c:dPt>
          <c:dLbls>
            <c:dLbl>
              <c:idx val="0"/>
              <c:layout>
                <c:manualLayout>
                  <c:x val="4.0304422156768969E-3"/>
                  <c:y val="-1.0347528957125245E-2"/>
                </c:manualLayout>
              </c:layout>
              <c:tx>
                <c:rich>
                  <a:bodyPr/>
                  <a:lstStyle/>
                  <a:p>
                    <a:fld id="{7E04F866-AAAB-4FC4-B74B-3BEB34A6AAE3}" type="CELLRANGE">
                      <a:rPr lang="en-US" sz="1200" baseline="0">
                        <a:solidFill>
                          <a:sysClr val="windowText" lastClr="000000"/>
                        </a:solidFill>
                      </a:rPr>
                      <a:pPr/>
                      <a:t>[ДИАПАЗОН ЯЧЕЕК]</a:t>
                    </a:fld>
                    <a:r>
                      <a:rPr lang="en-US" sz="1200" baseline="0">
                        <a:solidFill>
                          <a:sysClr val="windowText" lastClr="000000"/>
                        </a:solidFill>
                      </a:rPr>
                      <a:t>
</a:t>
                    </a:r>
                    <a:fld id="{DF3219E3-3C9B-4A72-8886-8332AB4E1299}" type="VALUE">
                      <a:rPr lang="en-US" sz="1200" baseline="0">
                        <a:solidFill>
                          <a:sysClr val="windowText" lastClr="000000"/>
                        </a:solidFill>
                      </a:rPr>
                      <a:pPr/>
                      <a:t>[ЗНАЧЕНИЕ]</a:t>
                    </a:fld>
                    <a:endParaRPr lang="en-US" sz="1200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00E2-4078-8DD3-05709DC7DA9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3DFB7F3-6531-4A8F-9E67-22691E752EE0}" type="CELLRANGE">
                      <a:rPr lang="en-US"/>
                      <a:pPr/>
                      <a:t>[ДИАПАЗОН ЯЧЕЕК]</a:t>
                    </a:fld>
                    <a:r>
                      <a:rPr lang="en-US" baseline="0"/>
                      <a:t>
</a:t>
                    </a:r>
                    <a:fld id="{551D76FF-903B-4A3A-9C70-B10945E29EE0}" type="VALUE">
                      <a:rPr lang="en-US" baseline="0"/>
                      <a:pPr/>
                      <a:t>[ЗНАЧЕНИЕ]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00E2-4078-8DD3-05709DC7DA97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400" b="1">
                    <a:solidFill>
                      <a:sysClr val="windowText" lastClr="000000"/>
                    </a:solidFill>
                  </a:defRPr>
                </a:pPr>
                <a:endParaRPr lang="ru-BY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ИЗМЕНЕНИЕ!$AL$13:$AN$13</c15:sqref>
                  </c15:fullRef>
                </c:ext>
              </c:extLst>
              <c:f>ИЗМЕНЕНИЕ!$AL$13:$AM$13</c:f>
              <c:strCache>
                <c:ptCount val="2"/>
                <c:pt idx="0">
                  <c:v> январь 
2023 </c:v>
                </c:pt>
                <c:pt idx="1">
                  <c:v>февраль
2023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ИЗМЕНЕНИЕ!$AL$16:$AN$16</c15:sqref>
                  </c15:fullRef>
                </c:ext>
              </c:extLst>
              <c:f>ИЗМЕНЕНИЕ!$AL$16:$AM$16</c:f>
              <c:numCache>
                <c:formatCode>0.0</c:formatCode>
                <c:ptCount val="2"/>
                <c:pt idx="0">
                  <c:v>30.13799999999992</c:v>
                </c:pt>
                <c:pt idx="1">
                  <c:v>52.175000000000182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ИЗМЕНЕНИЕ!$AL$19:$AN$19</c15:f>
                <c15:dlblRangeCache>
                  <c:ptCount val="3"/>
                  <c:pt idx="0">
                    <c:v>0,61%</c:v>
                  </c:pt>
                  <c:pt idx="1">
                    <c:v>1,04%</c:v>
                  </c:pt>
                  <c:pt idx="2">
                    <c:v>0,10%</c:v>
                  </c:pt>
                </c15:dlblRangeCache>
              </c15:datalabelsRange>
            </c:ext>
            <c:ext xmlns:c15="http://schemas.microsoft.com/office/drawing/2012/chart" uri="{02D57815-91ED-43cb-92C2-25804820EDAC}">
              <c15:categoryFilterExceptions>
                <c15:categoryFilterException>
                  <c15:sqref>ИЗМЕНЕНИЕ!$AN$16</c15:sqref>
                  <c15:invertIfNegative val="0"/>
                  <c15:bubble3D val="0"/>
                  <c15:dLbl>
                    <c:idx val="1"/>
                    <c:layout>
                      <c:manualLayout>
                        <c:x val="9.4043651699127588E-3"/>
                        <c:y val="-2.4144234233292237E-2"/>
                      </c:manualLayout>
                    </c:layout>
                    <c:tx>
                      <c:rich>
                        <a:bodyPr/>
                        <a:lstStyle/>
                        <a:p>
                          <a:fld id="{F8E222FA-1D62-46B5-97C5-B6A558AC837C}" type="CELLRANGE">
                            <a:rPr lang="ru-BY"/>
                            <a:pPr/>
                            <a:t>[ДИАПАЗОН ЯЧЕЕК]</a:t>
                          </a:fld>
                          <a:r>
                            <a:rPr lang="ru-BY" baseline="0"/>
                            <a:t>
</a:t>
                          </a:r>
                          <a:fld id="{F55C8DCF-17D7-45CC-91E4-35782737AF9C}" type="VALUE">
                            <a:rPr lang="ru-BY" baseline="0"/>
                            <a:pPr/>
                            <a:t>[ЗНАЧЕНИЕ]</a:t>
                          </a:fld>
                          <a:endParaRPr lang="ru-BY" baseline="0"/>
                        </a:p>
                      </c:rich>
                    </c:tx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separator>
</c:separator>
                    <c:extLst>
                      <c:ext uri="{CE6537A1-D6FC-4f65-9D91-7224C49458BB}">
                        <c15:dlblFieldTable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07-757A-44D8-9BA8-9A018D5C7EB7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B-00E2-4078-8DD3-05709DC7DA9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56"/>
        <c:axId val="233878512"/>
        <c:axId val="233878904"/>
      </c:barChart>
      <c:catAx>
        <c:axId val="233878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accent4">
                  <a:lumMod val="20000"/>
                  <a:lumOff val="8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rgbClr val="FF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ru-BY"/>
          </a:p>
        </c:txPr>
        <c:crossAx val="233878904"/>
        <c:crosses val="autoZero"/>
        <c:auto val="1"/>
        <c:lblAlgn val="ctr"/>
        <c:lblOffset val="100"/>
        <c:noMultiLvlLbl val="0"/>
      </c:catAx>
      <c:valAx>
        <c:axId val="233878904"/>
        <c:scaling>
          <c:orientation val="minMax"/>
          <c:max val="90"/>
          <c:min val="-9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ysClr val="windowText" lastClr="000000"/>
                    </a:solidFill>
                    <a:latin typeface="Calibri" panose="020F0502020204030204" pitchFamily="34" charset="0"/>
                    <a:ea typeface="+mn-ea"/>
                    <a:cs typeface="+mn-cs"/>
                  </a:defRPr>
                </a:pPr>
                <a:r>
                  <a:rPr lang="ru-RU"/>
                  <a:t>млн. рублей</a:t>
                </a:r>
              </a:p>
            </c:rich>
          </c:tx>
          <c:layout>
            <c:manualLayout>
              <c:xMode val="edge"/>
              <c:yMode val="edge"/>
              <c:x val="0"/>
              <c:y val="7.8273769151407963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ru-BY"/>
          </a:p>
        </c:txPr>
        <c:crossAx val="233878512"/>
        <c:crosses val="autoZero"/>
        <c:crossBetween val="between"/>
        <c:majorUnit val="3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0540095124783446"/>
          <c:y val="0.78100486999253271"/>
          <c:w val="0.45662202184965139"/>
          <c:h val="0.125553101313094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ysClr val="windowText" lastClr="000000"/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ru-BY"/>
        </a:p>
      </c:txPr>
    </c:legend>
    <c:plotVisOnly val="1"/>
    <c:dispBlanksAs val="gap"/>
    <c:showDLblsOverMax val="0"/>
  </c:chart>
  <c:spPr>
    <a:solidFill>
      <a:schemeClr val="bg1"/>
    </a:solidFill>
    <a:ln w="28575" cap="flat" cmpd="sng" algn="ctr">
      <a:solidFill>
        <a:schemeClr val="accent3">
          <a:lumMod val="7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Calibri" panose="020F0502020204030204" pitchFamily="34" charset="0"/>
        </a:defRPr>
      </a:pPr>
      <a:endParaRPr lang="ru-BY"/>
    </a:p>
  </c:txPr>
  <c:printSettings>
    <c:headerFooter/>
    <c:pageMargins b="0.75" l="0.7" r="0.7" t="0.75" header="0.3" footer="0.3"/>
    <c:pageSetup orientation="portrait"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r>
              <a:rPr lang="ru-RU" sz="1800" b="1">
                <a:solidFill>
                  <a:sysClr val="windowText" lastClr="000000"/>
                </a:solidFill>
              </a:rPr>
              <a:t>Средние процентные ставки по новым кредитам (без учета льготных), предоставленным физическим лицам,  %</a:t>
            </a:r>
          </a:p>
        </c:rich>
      </c:tx>
      <c:layout>
        <c:manualLayout>
          <c:xMode val="edge"/>
          <c:yMode val="edge"/>
          <c:x val="0.12786903729056248"/>
          <c:y val="4.39902753310994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ysClr val="windowText" lastClr="000000"/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ru-BY"/>
        </a:p>
      </c:txPr>
    </c:title>
    <c:autoTitleDeleted val="0"/>
    <c:plotArea>
      <c:layout>
        <c:manualLayout>
          <c:layoutTarget val="inner"/>
          <c:xMode val="edge"/>
          <c:yMode val="edge"/>
          <c:x val="7.0845913611061656E-2"/>
          <c:y val="0.18486471762430279"/>
          <c:w val="0.90437716947305946"/>
          <c:h val="0.59845985094749665"/>
        </c:manualLayout>
      </c:layout>
      <c:lineChart>
        <c:grouping val="standard"/>
        <c:varyColors val="0"/>
        <c:ser>
          <c:idx val="0"/>
          <c:order val="0"/>
          <c:tx>
            <c:strRef>
              <c:f>'Кредиты ФЛ'!$Z$57</c:f>
              <c:strCache>
                <c:ptCount val="1"/>
                <c:pt idx="0">
                  <c:v>Средние % ставки по новым кредитам на строительство (реконструкцию) и приобретение жилья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38100">
                <a:solidFill>
                  <a:schemeClr val="accent1"/>
                </a:solidFill>
              </a:ln>
              <a:effectLst/>
              <a:scene3d>
                <a:camera prst="orthographicFront"/>
                <a:lightRig rig="threePt" dir="t"/>
              </a:scene3d>
              <a:sp3d>
                <a:bevelT w="190500" h="38100"/>
              </a:sp3d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accent1">
                        <a:lumMod val="75000"/>
                      </a:schemeClr>
                    </a:solidFill>
                    <a:latin typeface="Calibri" panose="020F0502020204030204" pitchFamily="34" charset="0"/>
                    <a:ea typeface="+mn-ea"/>
                    <a:cs typeface="+mn-cs"/>
                  </a:defRPr>
                </a:pPr>
                <a:endParaRPr lang="ru-BY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'Кредиты ФЛ'!$AM$56:$BG$56</c:f>
              <c:strCache>
                <c:ptCount val="21"/>
                <c:pt idx="0">
                  <c:v>январь
  2021</c:v>
                </c:pt>
                <c:pt idx="1">
                  <c:v>февраль 
2021</c:v>
                </c:pt>
                <c:pt idx="2">
                  <c:v>март 
2021</c:v>
                </c:pt>
                <c:pt idx="3">
                  <c:v>апрель
  2021</c:v>
                </c:pt>
                <c:pt idx="4">
                  <c:v>май
2021</c:v>
                </c:pt>
                <c:pt idx="5">
                  <c:v>июнь
2021</c:v>
                </c:pt>
                <c:pt idx="6">
                  <c:v>июль
2021</c:v>
                </c:pt>
                <c:pt idx="7">
                  <c:v>август
2021</c:v>
                </c:pt>
                <c:pt idx="8">
                  <c:v>сентябрь 
2021</c:v>
                </c:pt>
                <c:pt idx="9">
                  <c:v>октябрь
2021</c:v>
                </c:pt>
                <c:pt idx="10">
                  <c:v>ноябрь
2021</c:v>
                </c:pt>
                <c:pt idx="11">
                  <c:v>декабрь
2021</c:v>
                </c:pt>
                <c:pt idx="12">
                  <c:v>январь 
2022</c:v>
                </c:pt>
                <c:pt idx="13">
                  <c:v>февраль 
2022</c:v>
                </c:pt>
                <c:pt idx="14">
                  <c:v>март 
2022</c:v>
                </c:pt>
                <c:pt idx="15">
                  <c:v>апрель 
2022</c:v>
                </c:pt>
                <c:pt idx="16">
                  <c:v>май
2022</c:v>
                </c:pt>
                <c:pt idx="17">
                  <c:v>июнь
2022</c:v>
                </c:pt>
                <c:pt idx="18">
                  <c:v>июль
2022</c:v>
                </c:pt>
                <c:pt idx="19">
                  <c:v>август
2022</c:v>
                </c:pt>
                <c:pt idx="20">
                  <c:v>сентябрь
2022</c:v>
                </c:pt>
              </c:strCache>
            </c:strRef>
          </c:cat>
          <c:val>
            <c:numRef>
              <c:f>'Кредиты ФЛ'!$AM$57:$BG$57</c:f>
              <c:numCache>
                <c:formatCode>#\ ##0.00;\-#\ ###\ ##0.00;0.00</c:formatCode>
                <c:ptCount val="21"/>
                <c:pt idx="0">
                  <c:v>9.67</c:v>
                </c:pt>
                <c:pt idx="1">
                  <c:v>9.5399999999999991</c:v>
                </c:pt>
                <c:pt idx="2">
                  <c:v>11.13</c:v>
                </c:pt>
                <c:pt idx="3">
                  <c:v>11.86</c:v>
                </c:pt>
                <c:pt idx="4">
                  <c:v>12.96</c:v>
                </c:pt>
                <c:pt idx="5">
                  <c:v>12.86</c:v>
                </c:pt>
                <c:pt idx="6">
                  <c:v>12.95</c:v>
                </c:pt>
                <c:pt idx="7">
                  <c:v>13.91</c:v>
                </c:pt>
                <c:pt idx="8">
                  <c:v>13.74</c:v>
                </c:pt>
                <c:pt idx="9">
                  <c:v>13.71</c:v>
                </c:pt>
                <c:pt idx="10">
                  <c:v>13.65</c:v>
                </c:pt>
                <c:pt idx="11">
                  <c:v>13.85</c:v>
                </c:pt>
                <c:pt idx="12">
                  <c:v>14.15</c:v>
                </c:pt>
                <c:pt idx="13">
                  <c:v>14.28</c:v>
                </c:pt>
                <c:pt idx="14">
                  <c:v>15.72</c:v>
                </c:pt>
                <c:pt idx="15">
                  <c:v>16.04</c:v>
                </c:pt>
                <c:pt idx="16">
                  <c:v>16.489999999999998</c:v>
                </c:pt>
                <c:pt idx="17">
                  <c:v>16.399999999999999</c:v>
                </c:pt>
                <c:pt idx="18">
                  <c:v>16.510000000000002</c:v>
                </c:pt>
                <c:pt idx="19">
                  <c:v>16.53</c:v>
                </c:pt>
                <c:pt idx="20">
                  <c:v>16.21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36-4303-8392-9178641902F0}"/>
            </c:ext>
          </c:extLst>
        </c:ser>
        <c:ser>
          <c:idx val="1"/>
          <c:order val="1"/>
          <c:tx>
            <c:strRef>
              <c:f>'Кредиты ФЛ'!$Z$58</c:f>
              <c:strCache>
                <c:ptCount val="1"/>
                <c:pt idx="0">
                  <c:v>Средние % ставки по новым кредитам на потребительские нужды 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38100">
                <a:solidFill>
                  <a:schemeClr val="accent2"/>
                </a:solidFill>
              </a:ln>
              <a:effectLst/>
              <a:scene3d>
                <a:camera prst="orthographicFront"/>
                <a:lightRig rig="threePt" dir="t"/>
              </a:scene3d>
              <a:sp3d>
                <a:bevelT w="190500" h="38100"/>
              </a:sp3d>
            </c:spPr>
          </c:marker>
          <c:dLbls>
            <c:dLbl>
              <c:idx val="1"/>
              <c:layout>
                <c:manualLayout>
                  <c:x val="-1.8858131837469972E-2"/>
                  <c:y val="3.494840879909718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5E6-4D80-B616-298970F28AA8}"/>
                </c:ext>
              </c:extLst>
            </c:dLbl>
            <c:dLbl>
              <c:idx val="2"/>
              <c:layout>
                <c:manualLayout>
                  <c:x val="-1.7430398032153415E-2"/>
                  <c:y val="2.667662175875116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5E6-4D80-B616-298970F28AA8}"/>
                </c:ext>
              </c:extLst>
            </c:dLbl>
            <c:dLbl>
              <c:idx val="11"/>
              <c:numFmt formatCode="#,##0.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accent2">
                          <a:lumMod val="75000"/>
                        </a:schemeClr>
                      </a:solidFill>
                      <a:latin typeface="Calibri" panose="020F0502020204030204" pitchFamily="34" charset="0"/>
                      <a:ea typeface="+mn-ea"/>
                      <a:cs typeface="+mn-cs"/>
                    </a:defRPr>
                  </a:pPr>
                  <a:endParaRPr lang="ru-BY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C5E6-4D80-B616-298970F28AA8}"/>
                </c:ext>
              </c:extLst>
            </c:dLbl>
            <c:dLbl>
              <c:idx val="12"/>
              <c:numFmt formatCode="#,##0.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accent2">
                          <a:lumMod val="75000"/>
                        </a:schemeClr>
                      </a:solidFill>
                      <a:latin typeface="Calibri" panose="020F0502020204030204" pitchFamily="34" charset="0"/>
                      <a:ea typeface="+mn-ea"/>
                      <a:cs typeface="+mn-cs"/>
                    </a:defRPr>
                  </a:pPr>
                  <a:endParaRPr lang="ru-BY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6-C5E6-4D80-B616-298970F28AA8}"/>
                </c:ext>
              </c:extLst>
            </c:dLbl>
            <c:dLbl>
              <c:idx val="13"/>
              <c:numFmt formatCode="#,##0.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accent2">
                          <a:lumMod val="75000"/>
                        </a:schemeClr>
                      </a:solidFill>
                      <a:latin typeface="Calibri" panose="020F0502020204030204" pitchFamily="34" charset="0"/>
                      <a:ea typeface="+mn-ea"/>
                      <a:cs typeface="+mn-cs"/>
                    </a:defRPr>
                  </a:pPr>
                  <a:endParaRPr lang="ru-BY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0-C8BA-434A-917E-A582627A4DF7}"/>
                </c:ext>
              </c:extLst>
            </c:dLbl>
            <c:dLbl>
              <c:idx val="20"/>
              <c:numFmt formatCode="#,##0.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accent2">
                          <a:lumMod val="75000"/>
                        </a:schemeClr>
                      </a:solidFill>
                      <a:latin typeface="Calibri" panose="020F0502020204030204" pitchFamily="34" charset="0"/>
                      <a:ea typeface="+mn-ea"/>
                      <a:cs typeface="+mn-cs"/>
                    </a:defRPr>
                  </a:pPr>
                  <a:endParaRPr lang="ru-BY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DCE4-4288-975D-775D67C844E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accent2">
                        <a:lumMod val="75000"/>
                      </a:schemeClr>
                    </a:solidFill>
                    <a:latin typeface="Calibri" panose="020F0502020204030204" pitchFamily="34" charset="0"/>
                    <a:ea typeface="+mn-ea"/>
                    <a:cs typeface="+mn-cs"/>
                  </a:defRPr>
                </a:pPr>
                <a:endParaRPr lang="ru-BY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'Кредиты ФЛ'!$AM$56:$BG$56</c:f>
              <c:strCache>
                <c:ptCount val="21"/>
                <c:pt idx="0">
                  <c:v>январь
  2021</c:v>
                </c:pt>
                <c:pt idx="1">
                  <c:v>февраль 
2021</c:v>
                </c:pt>
                <c:pt idx="2">
                  <c:v>март 
2021</c:v>
                </c:pt>
                <c:pt idx="3">
                  <c:v>апрель
  2021</c:v>
                </c:pt>
                <c:pt idx="4">
                  <c:v>май
2021</c:v>
                </c:pt>
                <c:pt idx="5">
                  <c:v>июнь
2021</c:v>
                </c:pt>
                <c:pt idx="6">
                  <c:v>июль
2021</c:v>
                </c:pt>
                <c:pt idx="7">
                  <c:v>август
2021</c:v>
                </c:pt>
                <c:pt idx="8">
                  <c:v>сентябрь 
2021</c:v>
                </c:pt>
                <c:pt idx="9">
                  <c:v>октябрь
2021</c:v>
                </c:pt>
                <c:pt idx="10">
                  <c:v>ноябрь
2021</c:v>
                </c:pt>
                <c:pt idx="11">
                  <c:v>декабрь
2021</c:v>
                </c:pt>
                <c:pt idx="12">
                  <c:v>январь 
2022</c:v>
                </c:pt>
                <c:pt idx="13">
                  <c:v>февраль 
2022</c:v>
                </c:pt>
                <c:pt idx="14">
                  <c:v>март 
2022</c:v>
                </c:pt>
                <c:pt idx="15">
                  <c:v>апрель 
2022</c:v>
                </c:pt>
                <c:pt idx="16">
                  <c:v>май
2022</c:v>
                </c:pt>
                <c:pt idx="17">
                  <c:v>июнь
2022</c:v>
                </c:pt>
                <c:pt idx="18">
                  <c:v>июль
2022</c:v>
                </c:pt>
                <c:pt idx="19">
                  <c:v>август
2022</c:v>
                </c:pt>
                <c:pt idx="20">
                  <c:v>сентябрь
2022</c:v>
                </c:pt>
              </c:strCache>
            </c:strRef>
          </c:cat>
          <c:val>
            <c:numRef>
              <c:f>'Кредиты ФЛ'!$AM$58:$BG$58</c:f>
              <c:numCache>
                <c:formatCode>General</c:formatCode>
                <c:ptCount val="21"/>
                <c:pt idx="0">
                  <c:v>8.98</c:v>
                </c:pt>
                <c:pt idx="1">
                  <c:v>9.33</c:v>
                </c:pt>
                <c:pt idx="2">
                  <c:v>9.65</c:v>
                </c:pt>
                <c:pt idx="3">
                  <c:v>10.52</c:v>
                </c:pt>
                <c:pt idx="4">
                  <c:v>10.69</c:v>
                </c:pt>
                <c:pt idx="5">
                  <c:v>10.74</c:v>
                </c:pt>
                <c:pt idx="6">
                  <c:v>11.01</c:v>
                </c:pt>
                <c:pt idx="7">
                  <c:v>11.2</c:v>
                </c:pt>
                <c:pt idx="8">
                  <c:v>11.04</c:v>
                </c:pt>
                <c:pt idx="9">
                  <c:v>11.05</c:v>
                </c:pt>
                <c:pt idx="10">
                  <c:v>10.95</c:v>
                </c:pt>
                <c:pt idx="11">
                  <c:v>10.88</c:v>
                </c:pt>
                <c:pt idx="12">
                  <c:v>11.31</c:v>
                </c:pt>
                <c:pt idx="13">
                  <c:v>11.65</c:v>
                </c:pt>
                <c:pt idx="14">
                  <c:v>11.86</c:v>
                </c:pt>
                <c:pt idx="15">
                  <c:v>12.85</c:v>
                </c:pt>
                <c:pt idx="16">
                  <c:v>13.09</c:v>
                </c:pt>
                <c:pt idx="17">
                  <c:v>13.93</c:v>
                </c:pt>
                <c:pt idx="18">
                  <c:v>13.93</c:v>
                </c:pt>
                <c:pt idx="19">
                  <c:v>13.47</c:v>
                </c:pt>
                <c:pt idx="20">
                  <c:v>12.65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36-4303-8392-9178641902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8715712"/>
        <c:axId val="1538716128"/>
      </c:lineChart>
      <c:catAx>
        <c:axId val="153871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2">
                    <a:lumMod val="50000"/>
                  </a:schemeClr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ru-BY"/>
          </a:p>
        </c:txPr>
        <c:crossAx val="1538716128"/>
        <c:crosses val="autoZero"/>
        <c:auto val="0"/>
        <c:lblAlgn val="ctr"/>
        <c:lblOffset val="100"/>
        <c:noMultiLvlLbl val="0"/>
      </c:catAx>
      <c:valAx>
        <c:axId val="1538716128"/>
        <c:scaling>
          <c:orientation val="minMax"/>
          <c:max val="18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ru-BY"/>
          </a:p>
        </c:txPr>
        <c:crossAx val="1538715712"/>
        <c:crosses val="autoZero"/>
        <c:crossBetween val="between"/>
        <c:majorUnit val="2"/>
        <c:minorUnit val="1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7849864391053153E-3"/>
          <c:y val="0.86108974697527851"/>
          <c:w val="0.98036248908988244"/>
          <c:h val="0.130677266945702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ru-BY"/>
        </a:p>
      </c:txPr>
    </c:legend>
    <c:plotVisOnly val="1"/>
    <c:dispBlanksAs val="gap"/>
    <c:showDLblsOverMax val="0"/>
  </c:chart>
  <c:spPr>
    <a:solidFill>
      <a:schemeClr val="bg1"/>
    </a:solidFill>
    <a:ln w="15875" cap="flat" cmpd="sng" algn="ctr">
      <a:solidFill>
        <a:schemeClr val="accent4">
          <a:lumMod val="75000"/>
        </a:schemeClr>
      </a:solidFill>
      <a:round/>
    </a:ln>
    <a:effectLst/>
  </c:spPr>
  <c:txPr>
    <a:bodyPr/>
    <a:lstStyle/>
    <a:p>
      <a:pPr>
        <a:defRPr>
          <a:latin typeface="Calibri" panose="020F0502020204030204" pitchFamily="34" charset="0"/>
        </a:defRPr>
      </a:pPr>
      <a:endParaRPr lang="ru-BY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r>
              <a:rPr lang="ru-RU" sz="1800" b="1"/>
              <a:t>Годовой темп прироста задолженности по кредитам населения, %</a:t>
            </a:r>
          </a:p>
        </c:rich>
      </c:tx>
      <c:layout>
        <c:manualLayout>
          <c:xMode val="edge"/>
          <c:yMode val="edge"/>
          <c:x val="0.17386507653493807"/>
          <c:y val="1.24569679375212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ysClr val="windowText" lastClr="000000"/>
              </a:solidFill>
              <a:latin typeface="Calibri" panose="020F0502020204030204" pitchFamily="34" charset="0"/>
              <a:ea typeface="+mn-ea"/>
              <a:cs typeface="Calibri" panose="020F0502020204030204" pitchFamily="34" charset="0"/>
            </a:defRPr>
          </a:pPr>
          <a:endParaRPr lang="ru-BY"/>
        </a:p>
      </c:txPr>
    </c:title>
    <c:autoTitleDeleted val="0"/>
    <c:plotArea>
      <c:layout>
        <c:manualLayout>
          <c:layoutTarget val="inner"/>
          <c:xMode val="edge"/>
          <c:yMode val="edge"/>
          <c:x val="5.0377758000511461E-2"/>
          <c:y val="9.3574590122459417E-2"/>
          <c:w val="0.946653475375688"/>
          <c:h val="0.64341497132233605"/>
        </c:manualLayout>
      </c:layout>
      <c:lineChart>
        <c:grouping val="standard"/>
        <c:varyColors val="0"/>
        <c:ser>
          <c:idx val="0"/>
          <c:order val="0"/>
          <c:tx>
            <c:strRef>
              <c:f>'годовой прирост'!$B$51</c:f>
              <c:strCache>
                <c:ptCount val="1"/>
                <c:pt idx="0">
                  <c:v>задолженность по кредитам  на потребительские нужды, %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23"/>
              <c:numFmt formatCode="#,##0.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1" i="0" u="none" strike="noStrike" kern="1200" baseline="0">
                      <a:solidFill>
                        <a:schemeClr val="accent5">
                          <a:lumMod val="75000"/>
                        </a:schemeClr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ru-BY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0-CA25-418D-A7F2-F7396157FCD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accent5">
                        <a:lumMod val="75000"/>
                      </a:schemeClr>
                    </a:solidFill>
                    <a:latin typeface="Calibri" panose="020F0502020204030204" pitchFamily="34" charset="0"/>
                    <a:ea typeface="+mn-ea"/>
                    <a:cs typeface="Calibri" panose="020F0502020204030204" pitchFamily="34" charset="0"/>
                  </a:defRPr>
                </a:pPr>
                <a:endParaRPr lang="ru-BY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'годовой прирост'!$A$52:$A$99</c:f>
              <c:strCache>
                <c:ptCount val="24"/>
                <c:pt idx="0">
                  <c:v>01.01.2019</c:v>
                </c:pt>
                <c:pt idx="1">
                  <c:v>01.04.2019</c:v>
                </c:pt>
                <c:pt idx="2">
                  <c:v>01.07.2019</c:v>
                </c:pt>
                <c:pt idx="3">
                  <c:v>01.10.2019</c:v>
                </c:pt>
                <c:pt idx="4">
                  <c:v>01.01.2020</c:v>
                </c:pt>
                <c:pt idx="5">
                  <c:v>01.04.2020</c:v>
                </c:pt>
                <c:pt idx="6">
                  <c:v>01.07.2020</c:v>
                </c:pt>
                <c:pt idx="7">
                  <c:v>01.10.2020</c:v>
                </c:pt>
                <c:pt idx="8">
                  <c:v>01.01.2021</c:v>
                </c:pt>
                <c:pt idx="9">
                  <c:v>01.04.2021</c:v>
                </c:pt>
                <c:pt idx="10">
                  <c:v>01.07.2021</c:v>
                </c:pt>
                <c:pt idx="11">
                  <c:v>01.10.2021</c:v>
                </c:pt>
                <c:pt idx="12">
                  <c:v>01.01.2022</c:v>
                </c:pt>
                <c:pt idx="13">
                  <c:v>01.02.2022</c:v>
                </c:pt>
                <c:pt idx="14">
                  <c:v>01.03.2022</c:v>
                </c:pt>
                <c:pt idx="15">
                  <c:v>01.04.2022</c:v>
                </c:pt>
                <c:pt idx="16">
                  <c:v>01.05.2022</c:v>
                </c:pt>
                <c:pt idx="17">
                  <c:v>01.06.2022</c:v>
                </c:pt>
                <c:pt idx="18">
                  <c:v>01.07.2022</c:v>
                </c:pt>
                <c:pt idx="19">
                  <c:v>01.08.2022</c:v>
                </c:pt>
                <c:pt idx="20">
                  <c:v>01.09.2022</c:v>
                </c:pt>
                <c:pt idx="21">
                  <c:v>01.10.2022</c:v>
                </c:pt>
                <c:pt idx="22">
                  <c:v>01.11.2022</c:v>
                </c:pt>
                <c:pt idx="23">
                  <c:v>01.12.2022</c:v>
                </c:pt>
              </c:strCache>
            </c:strRef>
          </c:cat>
          <c:val>
            <c:numRef>
              <c:f>'годовой прирост'!$B$52:$B$99</c:f>
              <c:numCache>
                <c:formatCode>#\ ##0.0</c:formatCode>
                <c:ptCount val="24"/>
                <c:pt idx="0">
                  <c:v>45.6993003856401</c:v>
                </c:pt>
                <c:pt idx="1">
                  <c:v>39.580924988143153</c:v>
                </c:pt>
                <c:pt idx="2">
                  <c:v>34.409283354100239</c:v>
                </c:pt>
                <c:pt idx="3" formatCode="0.0">
                  <c:v>30.797615760262488</c:v>
                </c:pt>
                <c:pt idx="4">
                  <c:v>25</c:v>
                </c:pt>
                <c:pt idx="5">
                  <c:v>27.99</c:v>
                </c:pt>
                <c:pt idx="6">
                  <c:v>17.399999999999999</c:v>
                </c:pt>
                <c:pt idx="7">
                  <c:v>10.11</c:v>
                </c:pt>
                <c:pt idx="8">
                  <c:v>1.29</c:v>
                </c:pt>
                <c:pt idx="9" formatCode="General">
                  <c:v>-8.9</c:v>
                </c:pt>
                <c:pt idx="10" formatCode="0.00">
                  <c:v>-8.1151103655851315</c:v>
                </c:pt>
                <c:pt idx="11" formatCode="0.00">
                  <c:v>-9.5399999999999991</c:v>
                </c:pt>
                <c:pt idx="12" formatCode="0.00">
                  <c:v>-5.6</c:v>
                </c:pt>
                <c:pt idx="13" formatCode="0.00">
                  <c:v>-4.7</c:v>
                </c:pt>
                <c:pt idx="14" formatCode="0.00">
                  <c:v>-3</c:v>
                </c:pt>
                <c:pt idx="15" formatCode="0.00">
                  <c:v>-4.0999999999999996</c:v>
                </c:pt>
                <c:pt idx="16" formatCode="0.00">
                  <c:v>-6.7</c:v>
                </c:pt>
                <c:pt idx="17" formatCode="0.00">
                  <c:v>-7.8</c:v>
                </c:pt>
                <c:pt idx="18" formatCode="0.00">
                  <c:v>-8.6999999999999993</c:v>
                </c:pt>
                <c:pt idx="19" formatCode="0.0">
                  <c:v>-8.8000000000000007</c:v>
                </c:pt>
                <c:pt idx="20" formatCode="0.0">
                  <c:v>-8.8800000000000008</c:v>
                </c:pt>
                <c:pt idx="21" formatCode="0.0">
                  <c:v>-8.4</c:v>
                </c:pt>
                <c:pt idx="22" formatCode="0.0">
                  <c:v>-7.3</c:v>
                </c:pt>
                <c:pt idx="23" formatCode="0.0">
                  <c:v>-6.46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31-4CF4-A3C1-7496B1030714}"/>
            </c:ext>
          </c:extLst>
        </c:ser>
        <c:ser>
          <c:idx val="1"/>
          <c:order val="1"/>
          <c:tx>
            <c:strRef>
              <c:f>'годовой прирост'!$C$51</c:f>
              <c:strCache>
                <c:ptCount val="1"/>
                <c:pt idx="0">
                  <c:v>задолженность по кредитам  на финансирование недвижимости, %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23"/>
              <c:numFmt formatCode="#,##0.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300" b="1" i="0" u="none" strike="noStrike" kern="1200" baseline="0">
                      <a:solidFill>
                        <a:srgbClr val="FF66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ru-BY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CA25-418D-A7F2-F7396157FCD5}"/>
                </c:ext>
              </c:extLst>
            </c:dLbl>
            <c:dLbl>
              <c:idx val="24"/>
              <c:numFmt formatCode="#,##0.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6576" tIns="18288" rIns="36576" bIns="18288" anchor="ctr" anchorCtr="1">
                  <a:spAutoFit/>
                </a:bodyPr>
                <a:lstStyle/>
                <a:p>
                  <a:pPr>
                    <a:defRPr sz="1300" b="0" i="0" u="none" strike="noStrike" kern="1200" baseline="0">
                      <a:solidFill>
                        <a:srgbClr val="FF66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ru-BY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D95E-4AC6-B0EB-8FEEC8AAA591}"/>
                </c:ext>
              </c:extLst>
            </c:dLbl>
            <c:dLbl>
              <c:idx val="27"/>
              <c:numFmt formatCode="#,##0.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500" b="1" i="0" u="none" strike="noStrike" kern="1200" baseline="0">
                      <a:solidFill>
                        <a:srgbClr val="FF6600"/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ru-BY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9E3A-4876-859E-AD05654711FD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300" b="0" i="0" u="none" strike="noStrike" kern="1200" baseline="0">
                    <a:solidFill>
                      <a:srgbClr val="FF6600"/>
                    </a:solidFill>
                    <a:latin typeface="Calibri" panose="020F0502020204030204" pitchFamily="34" charset="0"/>
                    <a:ea typeface="+mn-ea"/>
                    <a:cs typeface="Calibri" panose="020F0502020204030204" pitchFamily="34" charset="0"/>
                  </a:defRPr>
                </a:pPr>
                <a:endParaRPr lang="ru-BY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'годовой прирост'!$A$52:$A$99</c:f>
              <c:strCache>
                <c:ptCount val="24"/>
                <c:pt idx="0">
                  <c:v>01.01.2019</c:v>
                </c:pt>
                <c:pt idx="1">
                  <c:v>01.04.2019</c:v>
                </c:pt>
                <c:pt idx="2">
                  <c:v>01.07.2019</c:v>
                </c:pt>
                <c:pt idx="3">
                  <c:v>01.10.2019</c:v>
                </c:pt>
                <c:pt idx="4">
                  <c:v>01.01.2020</c:v>
                </c:pt>
                <c:pt idx="5">
                  <c:v>01.04.2020</c:v>
                </c:pt>
                <c:pt idx="6">
                  <c:v>01.07.2020</c:v>
                </c:pt>
                <c:pt idx="7">
                  <c:v>01.10.2020</c:v>
                </c:pt>
                <c:pt idx="8">
                  <c:v>01.01.2021</c:v>
                </c:pt>
                <c:pt idx="9">
                  <c:v>01.04.2021</c:v>
                </c:pt>
                <c:pt idx="10">
                  <c:v>01.07.2021</c:v>
                </c:pt>
                <c:pt idx="11">
                  <c:v>01.10.2021</c:v>
                </c:pt>
                <c:pt idx="12">
                  <c:v>01.01.2022</c:v>
                </c:pt>
                <c:pt idx="13">
                  <c:v>01.02.2022</c:v>
                </c:pt>
                <c:pt idx="14">
                  <c:v>01.03.2022</c:v>
                </c:pt>
                <c:pt idx="15">
                  <c:v>01.04.2022</c:v>
                </c:pt>
                <c:pt idx="16">
                  <c:v>01.05.2022</c:v>
                </c:pt>
                <c:pt idx="17">
                  <c:v>01.06.2022</c:v>
                </c:pt>
                <c:pt idx="18">
                  <c:v>01.07.2022</c:v>
                </c:pt>
                <c:pt idx="19">
                  <c:v>01.08.2022</c:v>
                </c:pt>
                <c:pt idx="20">
                  <c:v>01.09.2022</c:v>
                </c:pt>
                <c:pt idx="21">
                  <c:v>01.10.2022</c:v>
                </c:pt>
                <c:pt idx="22">
                  <c:v>01.11.2022</c:v>
                </c:pt>
                <c:pt idx="23">
                  <c:v>01.12.2022</c:v>
                </c:pt>
              </c:strCache>
            </c:strRef>
          </c:cat>
          <c:val>
            <c:numRef>
              <c:f>'годовой прирост'!$C$52:$C$99</c:f>
              <c:numCache>
                <c:formatCode>#\ ##0.0</c:formatCode>
                <c:ptCount val="24"/>
                <c:pt idx="0">
                  <c:v>19.745002404478427</c:v>
                </c:pt>
                <c:pt idx="1">
                  <c:v>18.616911450949075</c:v>
                </c:pt>
                <c:pt idx="2">
                  <c:v>17.803570277681132</c:v>
                </c:pt>
                <c:pt idx="3" formatCode="0.0">
                  <c:v>17.761037084721167</c:v>
                </c:pt>
                <c:pt idx="4">
                  <c:v>18.8</c:v>
                </c:pt>
                <c:pt idx="5">
                  <c:v>20.55</c:v>
                </c:pt>
                <c:pt idx="6">
                  <c:v>20.399999999999999</c:v>
                </c:pt>
                <c:pt idx="7">
                  <c:v>20.25</c:v>
                </c:pt>
                <c:pt idx="8" formatCode="0.0">
                  <c:v>17.43</c:v>
                </c:pt>
                <c:pt idx="9" formatCode="General">
                  <c:v>14.3</c:v>
                </c:pt>
                <c:pt idx="10" formatCode="0.00">
                  <c:v>12.700355788513074</c:v>
                </c:pt>
                <c:pt idx="11" formatCode="0.00">
                  <c:v>11.24</c:v>
                </c:pt>
                <c:pt idx="12" formatCode="0.00">
                  <c:v>10.8</c:v>
                </c:pt>
                <c:pt idx="13" formatCode="0.00">
                  <c:v>10.7</c:v>
                </c:pt>
                <c:pt idx="14" formatCode="0.00">
                  <c:v>10.5</c:v>
                </c:pt>
                <c:pt idx="15" formatCode="0.00">
                  <c:v>10.3</c:v>
                </c:pt>
                <c:pt idx="16" formatCode="0.00">
                  <c:v>9.74</c:v>
                </c:pt>
                <c:pt idx="17" formatCode="0.00">
                  <c:v>9.69</c:v>
                </c:pt>
                <c:pt idx="18" formatCode="0.00">
                  <c:v>9.5</c:v>
                </c:pt>
                <c:pt idx="19" formatCode="0.00">
                  <c:v>8.5</c:v>
                </c:pt>
                <c:pt idx="20" formatCode="0.00">
                  <c:v>8.08</c:v>
                </c:pt>
                <c:pt idx="21" formatCode="0.00">
                  <c:v>7.8</c:v>
                </c:pt>
                <c:pt idx="22" formatCode="0.00">
                  <c:v>7.4</c:v>
                </c:pt>
                <c:pt idx="23" formatCode="0.00">
                  <c:v>7.24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631-4CF4-A3C1-7496B103071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99877560"/>
        <c:axId val="599878872"/>
      </c:lineChart>
      <c:dateAx>
        <c:axId val="599877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ru-BY"/>
          </a:p>
        </c:txPr>
        <c:crossAx val="599878872"/>
        <c:crosses val="autoZero"/>
        <c:auto val="0"/>
        <c:lblOffset val="200"/>
        <c:baseTimeUnit val="days"/>
        <c:minorUnit val="2"/>
      </c:dateAx>
      <c:valAx>
        <c:axId val="599878872"/>
        <c:scaling>
          <c:orientation val="minMax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ru-BY"/>
          </a:p>
        </c:txPr>
        <c:crossAx val="599877560"/>
        <c:crosses val="autoZero"/>
        <c:crossBetween val="between"/>
        <c:majorUnit val="5"/>
        <c:min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Calibri" panose="020F0502020204030204" pitchFamily="34" charset="0"/>
              <a:ea typeface="+mn-ea"/>
              <a:cs typeface="Calibri" panose="020F0502020204030204" pitchFamily="34" charset="0"/>
            </a:defRPr>
          </a:pPr>
          <a:endParaRPr lang="ru-BY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Calibri" panose="020F0502020204030204" pitchFamily="34" charset="0"/>
          <a:cs typeface="Calibri" panose="020F0502020204030204" pitchFamily="34" charset="0"/>
        </a:defRPr>
      </a:pPr>
      <a:endParaRPr lang="ru-BY"/>
    </a:p>
  </c:txPr>
  <c:printSettings>
    <c:headerFooter/>
    <c:pageMargins b="0.75" l="0.7" r="0.7" t="0.75" header="0.3" footer="0.3"/>
    <c:pageSetup orientation="portrait"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accent4">
                    <a:lumMod val="75000"/>
                  </a:schemeClr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r>
              <a:rPr lang="ru-RU" sz="1800" b="1">
                <a:solidFill>
                  <a:schemeClr val="accent4">
                    <a:lumMod val="75000"/>
                  </a:schemeClr>
                </a:solidFill>
              </a:rPr>
              <a:t>Прирост (снижение) задолженности по кредитам ФЛ </a:t>
            </a:r>
          </a:p>
          <a:p>
            <a:pPr>
              <a:defRPr sz="1800" b="1">
                <a:solidFill>
                  <a:schemeClr val="accent4">
                    <a:lumMod val="75000"/>
                  </a:schemeClr>
                </a:solidFill>
              </a:defRPr>
            </a:pPr>
            <a:r>
              <a:rPr lang="ru-RU" sz="1800" b="1">
                <a:solidFill>
                  <a:schemeClr val="accent4">
                    <a:lumMod val="75000"/>
                  </a:schemeClr>
                </a:solidFill>
              </a:rPr>
              <a:t>на </a:t>
            </a:r>
            <a:r>
              <a:rPr lang="ru-RU" sz="1800" b="1" u="sng">
                <a:solidFill>
                  <a:schemeClr val="accent4">
                    <a:lumMod val="75000"/>
                  </a:schemeClr>
                </a:solidFill>
              </a:rPr>
              <a:t>потребительские нужды </a:t>
            </a:r>
            <a:r>
              <a:rPr lang="ru-RU" sz="1800" b="1" u="none" baseline="0">
                <a:solidFill>
                  <a:schemeClr val="accent4">
                    <a:lumMod val="75000"/>
                  </a:schemeClr>
                </a:solidFill>
              </a:rPr>
              <a:t>в феврале </a:t>
            </a:r>
            <a:r>
              <a:rPr lang="ru-RU" sz="1800" b="1">
                <a:solidFill>
                  <a:schemeClr val="accent4">
                    <a:lumMod val="75000"/>
                  </a:schemeClr>
                </a:solidFill>
              </a:rPr>
              <a:t>2022 г. в разрезе банков, </a:t>
            </a:r>
          </a:p>
          <a:p>
            <a:pPr>
              <a:defRPr sz="1800" b="1">
                <a:solidFill>
                  <a:schemeClr val="accent4">
                    <a:lumMod val="75000"/>
                  </a:schemeClr>
                </a:solidFill>
              </a:defRPr>
            </a:pPr>
            <a:r>
              <a:rPr lang="ru-RU" sz="1800" b="1">
                <a:solidFill>
                  <a:schemeClr val="accent4">
                    <a:lumMod val="75000"/>
                  </a:schemeClr>
                </a:solidFill>
              </a:rPr>
              <a:t>млн. рублей</a:t>
            </a:r>
          </a:p>
        </c:rich>
      </c:tx>
      <c:layout>
        <c:manualLayout>
          <c:xMode val="edge"/>
          <c:yMode val="edge"/>
          <c:x val="0.13435400649463058"/>
          <c:y val="3.34780501533700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accent4">
                  <a:lumMod val="75000"/>
                </a:schemeClr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ru-BY"/>
        </a:p>
      </c:txPr>
    </c:title>
    <c:autoTitleDeleted val="0"/>
    <c:plotArea>
      <c:layout>
        <c:manualLayout>
          <c:layoutTarget val="inner"/>
          <c:xMode val="edge"/>
          <c:yMode val="edge"/>
          <c:x val="5.5544673304394748E-2"/>
          <c:y val="0.15828091455069543"/>
          <c:w val="0.9243780503979806"/>
          <c:h val="0.53180621462374322"/>
        </c:manualLayout>
      </c:layout>
      <c:barChart>
        <c:barDir val="col"/>
        <c:grouping val="clustered"/>
        <c:varyColors val="0"/>
        <c:ser>
          <c:idx val="1"/>
          <c:order val="0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  <a:scene3d>
              <a:camera prst="orthographicFront"/>
              <a:lightRig rig="threePt" dir="t"/>
            </a:scene3d>
            <a:sp3d>
              <a:bevelT w="63500" h="63500"/>
            </a:sp3d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300" b="1" i="0" u="none" strike="noStrike" kern="1200" baseline="0">
                    <a:solidFill>
                      <a:srgbClr val="FF0000"/>
                    </a:solidFill>
                    <a:latin typeface="Calibri" panose="020F0502020204030204" pitchFamily="34" charset="0"/>
                    <a:ea typeface="+mn-ea"/>
                    <a:cs typeface="+mn-cs"/>
                  </a:defRPr>
                </a:pPr>
                <a:endParaRPr lang="ru-BY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потребительские!$A$63:$A$85</c:f>
              <c:strCache>
                <c:ptCount val="23"/>
                <c:pt idx="0">
                  <c:v>ЗАО "МТБанк"</c:v>
                </c:pt>
                <c:pt idx="1">
                  <c:v>ОАО "АСБ Беларусбанк"</c:v>
                </c:pt>
                <c:pt idx="2">
                  <c:v>ОАО "Белагропромбанк"</c:v>
                </c:pt>
                <c:pt idx="3">
                  <c:v>ОАО "Сбер Банк" </c:v>
                </c:pt>
                <c:pt idx="4">
                  <c:v>ОАО "Белгазпромбанк"</c:v>
                </c:pt>
                <c:pt idx="5">
                  <c:v>ЗАО Банк ВТБ (Беларусь)</c:v>
                </c:pt>
                <c:pt idx="6">
                  <c:v>ОАО "Банк Дабрабыт"</c:v>
                </c:pt>
                <c:pt idx="7">
                  <c:v>ЗАО "Альфа-Банк"</c:v>
                </c:pt>
                <c:pt idx="8">
                  <c:v>ЗАО "РРБ-Банк"</c:v>
                </c:pt>
                <c:pt idx="9">
                  <c:v>ЗАО "Банк "Решение"</c:v>
                </c:pt>
                <c:pt idx="10">
                  <c:v>ОАО "БНБ-Банк"</c:v>
                </c:pt>
                <c:pt idx="11">
                  <c:v>ЗАО "БСБ Банк"</c:v>
                </c:pt>
                <c:pt idx="12">
                  <c:v>"Франсабанк" ОАО</c:v>
                </c:pt>
                <c:pt idx="13">
                  <c:v>ЗАО "ТК Банк"</c:v>
                </c:pt>
                <c:pt idx="14">
                  <c:v>ЗАО "Абсолютбанк"</c:v>
                </c:pt>
                <c:pt idx="15">
                  <c:v>ОАО "Банк БелВЭБ"</c:v>
                </c:pt>
                <c:pt idx="16">
                  <c:v>ЗАО "Цептер Банк"</c:v>
                </c:pt>
                <c:pt idx="17">
                  <c:v>ОАО "Технобанк"</c:v>
                </c:pt>
                <c:pt idx="18">
                  <c:v>ОАО "Белинвестбанк"</c:v>
                </c:pt>
                <c:pt idx="19">
                  <c:v>ОАО "Паритетбанк"</c:v>
                </c:pt>
                <c:pt idx="20">
                  <c:v>ЗАО "БТА Банк"</c:v>
                </c:pt>
                <c:pt idx="21">
                  <c:v>ОАО "СтатусБанк"</c:v>
                </c:pt>
                <c:pt idx="22">
                  <c:v>"Приорбанк" ОАО</c:v>
                </c:pt>
              </c:strCache>
            </c:strRef>
          </c:cat>
          <c:val>
            <c:numRef>
              <c:f>потребительские!$C$63:$C$85</c:f>
              <c:numCache>
                <c:formatCode>0.0</c:formatCode>
                <c:ptCount val="23"/>
                <c:pt idx="0">
                  <c:v>2.0659999999999998</c:v>
                </c:pt>
                <c:pt idx="1">
                  <c:v>1.839</c:v>
                </c:pt>
                <c:pt idx="2">
                  <c:v>0.68799999999999994</c:v>
                </c:pt>
                <c:pt idx="3">
                  <c:v>0.59399999999999997</c:v>
                </c:pt>
                <c:pt idx="4">
                  <c:v>0.51600000000000001</c:v>
                </c:pt>
                <c:pt idx="5">
                  <c:v>0.32600000000000001</c:v>
                </c:pt>
                <c:pt idx="6">
                  <c:v>0.19600000000000001</c:v>
                </c:pt>
                <c:pt idx="7">
                  <c:v>0.16400000000000001</c:v>
                </c:pt>
                <c:pt idx="8">
                  <c:v>5.0999999999999997E-2</c:v>
                </c:pt>
                <c:pt idx="9">
                  <c:v>4.3999999999999997E-2</c:v>
                </c:pt>
                <c:pt idx="10">
                  <c:v>4.2000000000000003E-2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-1E-3</c:v>
                </c:pt>
                <c:pt idx="16">
                  <c:v>-2E-3</c:v>
                </c:pt>
                <c:pt idx="17">
                  <c:v>-2.9000000000000001E-2</c:v>
                </c:pt>
                <c:pt idx="18">
                  <c:v>-5.6000000000000001E-2</c:v>
                </c:pt>
                <c:pt idx="19">
                  <c:v>-8.3000000000000004E-2</c:v>
                </c:pt>
                <c:pt idx="20">
                  <c:v>-0.115</c:v>
                </c:pt>
                <c:pt idx="21">
                  <c:v>-0.17299999999999999</c:v>
                </c:pt>
                <c:pt idx="22">
                  <c:v>-1.0169999999999999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F3B-40D6-8FF0-13FBFFA76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234378864"/>
        <c:axId val="234384744"/>
      </c:barChart>
      <c:catAx>
        <c:axId val="234378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ru-BY"/>
          </a:p>
        </c:txPr>
        <c:crossAx val="234384744"/>
        <c:crosses val="autoZero"/>
        <c:auto val="1"/>
        <c:lblAlgn val="ctr"/>
        <c:lblOffset val="0"/>
        <c:noMultiLvlLbl val="0"/>
      </c:catAx>
      <c:valAx>
        <c:axId val="234384744"/>
        <c:scaling>
          <c:orientation val="minMax"/>
          <c:max val="32"/>
          <c:min val="-24"/>
        </c:scaling>
        <c:delete val="0"/>
        <c:axPos val="l"/>
        <c:numFmt formatCode="0" sourceLinked="0"/>
        <c:majorTickMark val="in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ru-BY"/>
          </a:p>
        </c:txPr>
        <c:crossAx val="234378864"/>
        <c:crosses val="autoZero"/>
        <c:crossBetween val="between"/>
        <c:majorUnit val="8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accent4">
          <a:lumMod val="75000"/>
        </a:schemeClr>
      </a:solidFill>
      <a:round/>
    </a:ln>
    <a:effectLst/>
  </c:spPr>
  <c:txPr>
    <a:bodyPr/>
    <a:lstStyle/>
    <a:p>
      <a:pPr>
        <a:defRPr>
          <a:latin typeface="Calibri" panose="020F0502020204030204" pitchFamily="34" charset="0"/>
        </a:defRPr>
      </a:pPr>
      <a:endParaRPr lang="ru-BY"/>
    </a:p>
  </c:txPr>
  <c:printSettings>
    <c:headerFooter/>
    <c:pageMargins b="0.75" l="0.7" r="0.7" t="0.75" header="0.3" footer="0.3"/>
    <c:pageSetup orientation="landscape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rgbClr val="0070C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r>
              <a:rPr lang="ru-RU" sz="1800" b="1">
                <a:solidFill>
                  <a:srgbClr val="0070C0"/>
                </a:solidFill>
              </a:rPr>
              <a:t>Прирост (снижение) задолженности по кредитам ФЛ </a:t>
            </a:r>
          </a:p>
          <a:p>
            <a:pPr>
              <a:defRPr sz="1800" b="1">
                <a:solidFill>
                  <a:srgbClr val="0070C0"/>
                </a:solidFill>
              </a:defRPr>
            </a:pPr>
            <a:r>
              <a:rPr lang="ru-RU" sz="1800" b="1" u="sng">
                <a:solidFill>
                  <a:srgbClr val="0070C0"/>
                </a:solidFill>
              </a:rPr>
              <a:t>на финансирование недвижимости</a:t>
            </a:r>
            <a:r>
              <a:rPr lang="ru-RU" sz="1800" b="1">
                <a:solidFill>
                  <a:srgbClr val="0070C0"/>
                </a:solidFill>
              </a:rPr>
              <a:t> </a:t>
            </a:r>
            <a:r>
              <a:rPr lang="ru-RU" sz="1800" b="1" i="0" u="none" strike="noStrike" baseline="0">
                <a:effectLst/>
              </a:rPr>
              <a:t>в феврале </a:t>
            </a:r>
            <a:r>
              <a:rPr lang="ru-RU" sz="1800" b="1">
                <a:solidFill>
                  <a:srgbClr val="0070C0"/>
                </a:solidFill>
              </a:rPr>
              <a:t>2022 г. </a:t>
            </a:r>
          </a:p>
          <a:p>
            <a:pPr>
              <a:defRPr sz="1800" b="1">
                <a:solidFill>
                  <a:srgbClr val="0070C0"/>
                </a:solidFill>
              </a:defRPr>
            </a:pPr>
            <a:r>
              <a:rPr lang="ru-RU" sz="1800" b="1">
                <a:solidFill>
                  <a:srgbClr val="0070C0"/>
                </a:solidFill>
              </a:rPr>
              <a:t>в разрезе банков,</a:t>
            </a:r>
            <a:r>
              <a:rPr lang="ru-RU" sz="1800" b="1" baseline="0">
                <a:solidFill>
                  <a:srgbClr val="0070C0"/>
                </a:solidFill>
              </a:rPr>
              <a:t> млн. рублей</a:t>
            </a:r>
            <a:r>
              <a:rPr lang="ru-RU" sz="1800" b="1">
                <a:solidFill>
                  <a:srgbClr val="0070C0"/>
                </a:solidFill>
              </a:rPr>
              <a:t> </a:t>
            </a:r>
          </a:p>
        </c:rich>
      </c:tx>
      <c:layout>
        <c:manualLayout>
          <c:xMode val="edge"/>
          <c:yMode val="edge"/>
          <c:x val="0.20233390348141775"/>
          <c:y val="1.41288155685472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rgbClr val="0070C0"/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ru-BY"/>
        </a:p>
      </c:txPr>
    </c:title>
    <c:autoTitleDeleted val="0"/>
    <c:plotArea>
      <c:layout>
        <c:manualLayout>
          <c:layoutTarget val="inner"/>
          <c:xMode val="edge"/>
          <c:yMode val="edge"/>
          <c:x val="4.0677520464566901E-2"/>
          <c:y val="4.0033528329803447E-2"/>
          <c:w val="0.95229374344040918"/>
          <c:h val="0.56383353138944381"/>
        </c:manualLayout>
      </c:layout>
      <c:barChart>
        <c:barDir val="col"/>
        <c:grouping val="clustered"/>
        <c:varyColors val="0"/>
        <c:ser>
          <c:idx val="1"/>
          <c:order val="0"/>
          <c:spPr>
            <a:gradFill>
              <a:gsLst>
                <a:gs pos="43000">
                  <a:schemeClr val="accent1">
                    <a:lumMod val="60000"/>
                    <a:lumOff val="40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noFill/>
            </a:ln>
            <a:effectLst/>
            <a:scene3d>
              <a:camera prst="orthographicFront"/>
              <a:lightRig rig="threePt" dir="t"/>
            </a:scene3d>
            <a:sp3d>
              <a:bevelT w="63500" h="635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300" b="1" i="0" u="none" strike="noStrike" kern="1200" baseline="0">
                    <a:solidFill>
                      <a:srgbClr val="FF0000"/>
                    </a:solidFill>
                    <a:latin typeface="Calibri" panose="020F0502020204030204" pitchFamily="34" charset="0"/>
                    <a:ea typeface="+mn-ea"/>
                    <a:cs typeface="+mn-cs"/>
                  </a:defRPr>
                </a:pPr>
                <a:endParaRPr lang="ru-BY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'жилье '!$A$61:$A$83</c:f>
              <c:strCache>
                <c:ptCount val="23"/>
                <c:pt idx="0">
                  <c:v>ОАО "АСБ Беларусбанк"</c:v>
                </c:pt>
                <c:pt idx="1">
                  <c:v>ЗАО "БТА Банк"</c:v>
                </c:pt>
                <c:pt idx="2">
                  <c:v>ОАО "Банк БелВЭБ"</c:v>
                </c:pt>
                <c:pt idx="3">
                  <c:v>ОАО "Белгазпромбанк"</c:v>
                </c:pt>
                <c:pt idx="4">
                  <c:v>ЗАО "РРБ-Банк"</c:v>
                </c:pt>
                <c:pt idx="5">
                  <c:v>ЗАО "МТБанк"</c:v>
                </c:pt>
                <c:pt idx="6">
                  <c:v>ЗАО "БСБ Банк"</c:v>
                </c:pt>
                <c:pt idx="7">
                  <c:v>ОАО "Технобанк"</c:v>
                </c:pt>
                <c:pt idx="8">
                  <c:v>"Франсабанк" ОАО</c:v>
                </c:pt>
                <c:pt idx="9">
                  <c:v>ОАО "Банк Дабрабыт"</c:v>
                </c:pt>
                <c:pt idx="10">
                  <c:v>ЗАО "Банк "Решение"</c:v>
                </c:pt>
                <c:pt idx="11">
                  <c:v>ЗАО "ТК Банк"</c:v>
                </c:pt>
                <c:pt idx="12">
                  <c:v>ОАО "СтатусБанк"</c:v>
                </c:pt>
                <c:pt idx="13">
                  <c:v>ОАО "Паритетбанк"</c:v>
                </c:pt>
                <c:pt idx="14">
                  <c:v>ЗАО "Цептер Банк"</c:v>
                </c:pt>
                <c:pt idx="15">
                  <c:v>ЗАО "Абсолютбанк"</c:v>
                </c:pt>
                <c:pt idx="16">
                  <c:v>ЗАО Банк ВТБ (Беларусь)</c:v>
                </c:pt>
                <c:pt idx="17">
                  <c:v>ОАО "БНБ-Банк"</c:v>
                </c:pt>
                <c:pt idx="18">
                  <c:v>ЗАО "Альфа-Банк"</c:v>
                </c:pt>
                <c:pt idx="19">
                  <c:v>ОАО "Белагропромбанк"</c:v>
                </c:pt>
                <c:pt idx="20">
                  <c:v>ОАО "Сбер Банк" </c:v>
                </c:pt>
                <c:pt idx="21">
                  <c:v>"Приорбанк" ОАО</c:v>
                </c:pt>
                <c:pt idx="22">
                  <c:v>ОАО "Белинвестбанк"</c:v>
                </c:pt>
              </c:strCache>
            </c:strRef>
          </c:cat>
          <c:val>
            <c:numRef>
              <c:f>'жилье '!$C$61:$C$83</c:f>
              <c:numCache>
                <c:formatCode>_-* #\ ##0.00\ _₽_-;\-* #\ ##0.00\ _₽_-;_-* "-"?\ _₽_-;_-@_-</c:formatCode>
                <c:ptCount val="23"/>
                <c:pt idx="0">
                  <c:v>1.0629999999999999</c:v>
                </c:pt>
                <c:pt idx="1">
                  <c:v>8.5999999999999993E-2</c:v>
                </c:pt>
                <c:pt idx="2">
                  <c:v>7.4999999999999997E-2</c:v>
                </c:pt>
                <c:pt idx="3">
                  <c:v>0.05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-3.0000000000000001E-3</c:v>
                </c:pt>
                <c:pt idx="17">
                  <c:v>-8.9999999999999993E-3</c:v>
                </c:pt>
                <c:pt idx="18">
                  <c:v>-2.8000000000000001E-2</c:v>
                </c:pt>
                <c:pt idx="19">
                  <c:v>-4.1000000000000002E-2</c:v>
                </c:pt>
                <c:pt idx="20">
                  <c:v>-0.15</c:v>
                </c:pt>
                <c:pt idx="21">
                  <c:v>-0.16400000000000001</c:v>
                </c:pt>
                <c:pt idx="22">
                  <c:v>-0.57499999999999996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B6B0-463B-8129-D3BC82265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8"/>
        <c:axId val="233494520"/>
        <c:axId val="233498048"/>
      </c:barChart>
      <c:catAx>
        <c:axId val="233494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65000"/>
                <a:lumOff val="3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ru-BY"/>
          </a:p>
        </c:txPr>
        <c:crossAx val="233498048"/>
        <c:crossesAt val="0"/>
        <c:auto val="1"/>
        <c:lblAlgn val="ctr"/>
        <c:lblOffset val="200"/>
        <c:noMultiLvlLbl val="0"/>
      </c:catAx>
      <c:valAx>
        <c:axId val="233498048"/>
        <c:scaling>
          <c:orientation val="minMax"/>
        </c:scaling>
        <c:delete val="0"/>
        <c:axPos val="l"/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ru-BY"/>
          </a:p>
        </c:txPr>
        <c:crossAx val="233494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accent4">
          <a:lumMod val="75000"/>
        </a:schemeClr>
      </a:solidFill>
      <a:round/>
    </a:ln>
    <a:effectLst/>
  </c:spPr>
  <c:txPr>
    <a:bodyPr/>
    <a:lstStyle/>
    <a:p>
      <a:pPr>
        <a:defRPr>
          <a:latin typeface="Calibri" panose="020F0502020204030204" pitchFamily="34" charset="0"/>
        </a:defRPr>
      </a:pPr>
      <a:endParaRPr lang="ru-BY"/>
    </a:p>
  </c:txPr>
  <c:printSettings>
    <c:headerFooter/>
    <c:pageMargins b="0.75" l="0.7" r="0.7" t="0.75" header="0.3" footer="0.3"/>
    <c:pageSetup orientation="portrait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Средние процентные  ставки по новым кредитам на потребительские нужды в 2022 году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BY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'Кредиты ФЛ'!$AX$65</c:f>
              <c:strCache>
                <c:ptCount val="1"/>
                <c:pt idx="0">
                  <c:v>Средние процентные  ставки по новым кредитам на потребительские нужды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BY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'Кредиты ФЛ'!$AY$63:$BG$64</c:f>
              <c:strCache>
                <c:ptCount val="9"/>
                <c:pt idx="0">
                  <c:v>январь 
2022</c:v>
                </c:pt>
                <c:pt idx="1">
                  <c:v>февраль 
2022</c:v>
                </c:pt>
                <c:pt idx="2">
                  <c:v>март 
2022</c:v>
                </c:pt>
                <c:pt idx="3">
                  <c:v>апрель 
2022</c:v>
                </c:pt>
                <c:pt idx="4">
                  <c:v>май
2022</c:v>
                </c:pt>
                <c:pt idx="5">
                  <c:v>июнь
2022</c:v>
                </c:pt>
                <c:pt idx="6">
                  <c:v>июль
2022</c:v>
                </c:pt>
                <c:pt idx="7">
                  <c:v>август
2022</c:v>
                </c:pt>
                <c:pt idx="8">
                  <c:v>август
2022</c:v>
                </c:pt>
              </c:strCache>
            </c:strRef>
          </c:cat>
          <c:val>
            <c:numRef>
              <c:f>'Кредиты ФЛ'!$AY$65:$BG$65</c:f>
              <c:numCache>
                <c:formatCode>General</c:formatCode>
                <c:ptCount val="9"/>
                <c:pt idx="0">
                  <c:v>11.31</c:v>
                </c:pt>
                <c:pt idx="1">
                  <c:v>11.65</c:v>
                </c:pt>
                <c:pt idx="2">
                  <c:v>11.86</c:v>
                </c:pt>
                <c:pt idx="3">
                  <c:v>12.85</c:v>
                </c:pt>
                <c:pt idx="4">
                  <c:v>13.09</c:v>
                </c:pt>
                <c:pt idx="5">
                  <c:v>13.93</c:v>
                </c:pt>
                <c:pt idx="6">
                  <c:v>13.93</c:v>
                </c:pt>
                <c:pt idx="7">
                  <c:v>13.47</c:v>
                </c:pt>
                <c:pt idx="8">
                  <c:v>13.47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D7-4DB8-BFD8-7D2D3ED88A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4962432"/>
        <c:axId val="1945951792"/>
      </c:lineChart>
      <c:catAx>
        <c:axId val="69496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BY"/>
          </a:p>
        </c:txPr>
        <c:crossAx val="1945951792"/>
        <c:crosses val="autoZero"/>
        <c:auto val="1"/>
        <c:lblAlgn val="ctr"/>
        <c:lblOffset val="100"/>
        <c:noMultiLvlLbl val="0"/>
      </c:catAx>
      <c:valAx>
        <c:axId val="1945951792"/>
        <c:scaling>
          <c:orientation val="minMax"/>
          <c:max val="14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BY"/>
          </a:p>
        </c:txPr>
        <c:crossAx val="694962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BY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50" b="1" i="0" u="none" strike="noStrike" kern="1200" baseline="0">
                <a:solidFill>
                  <a:schemeClr val="accent4">
                    <a:lumMod val="75000"/>
                  </a:schemeClr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r>
              <a:rPr lang="ru-RU" sz="1550">
                <a:solidFill>
                  <a:schemeClr val="accent4">
                    <a:lumMod val="75000"/>
                  </a:schemeClr>
                </a:solidFill>
              </a:rPr>
              <a:t>Ежедневное изменение  задолженности </a:t>
            </a:r>
          </a:p>
          <a:p>
            <a:pPr>
              <a:defRPr sz="1550">
                <a:solidFill>
                  <a:schemeClr val="accent4">
                    <a:lumMod val="75000"/>
                  </a:schemeClr>
                </a:solidFill>
              </a:defRPr>
            </a:pPr>
            <a:r>
              <a:rPr lang="ru-RU" sz="1550" u="sng">
                <a:solidFill>
                  <a:schemeClr val="accent4">
                    <a:lumMod val="75000"/>
                  </a:schemeClr>
                </a:solidFill>
              </a:rPr>
              <a:t>по потребительским кредитам в январе - марте 2023 г.  </a:t>
            </a:r>
          </a:p>
          <a:p>
            <a:pPr>
              <a:defRPr sz="1550">
                <a:solidFill>
                  <a:schemeClr val="accent4">
                    <a:lumMod val="75000"/>
                  </a:schemeClr>
                </a:solidFill>
              </a:defRPr>
            </a:pPr>
            <a:endParaRPr lang="ru-RU" sz="1550">
              <a:solidFill>
                <a:schemeClr val="accent4">
                  <a:lumMod val="75000"/>
                </a:schemeClr>
              </a:solidFill>
            </a:endParaRPr>
          </a:p>
        </c:rich>
      </c:tx>
      <c:layout>
        <c:manualLayout>
          <c:xMode val="edge"/>
          <c:yMode val="edge"/>
          <c:x val="0.12868280134737084"/>
          <c:y val="3.791126336998308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50" b="1" i="0" u="none" strike="noStrike" kern="1200" baseline="0">
              <a:solidFill>
                <a:schemeClr val="accent4">
                  <a:lumMod val="75000"/>
                </a:schemeClr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ru-BY"/>
        </a:p>
      </c:txPr>
    </c:title>
    <c:autoTitleDeleted val="0"/>
    <c:plotArea>
      <c:layout>
        <c:manualLayout>
          <c:layoutTarget val="inner"/>
          <c:xMode val="edge"/>
          <c:yMode val="edge"/>
          <c:x val="6.2264772086452987E-2"/>
          <c:y val="0.16938330584866093"/>
          <c:w val="0.86028283511649561"/>
          <c:h val="0.64254117337570504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'ежедн изм'!$H$4</c:f>
              <c:strCache>
                <c:ptCount val="1"/>
                <c:pt idx="0">
                  <c:v>изменение, млн. рублей</c:v>
                </c:pt>
              </c:strCache>
            </c:strRef>
          </c:tx>
          <c:spPr>
            <a:solidFill>
              <a:srgbClr val="FFCC66"/>
            </a:solidFill>
            <a:ln>
              <a:noFill/>
            </a:ln>
            <a:effectLst>
              <a:outerShdw blurRad="38100" dist="25400" dir="5400000" algn="ctr" rotWithShape="0">
                <a:srgbClr val="000000">
                  <a:alpha val="25000"/>
                </a:srgbClr>
              </a:outerShdw>
            </a:effectLst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accent4">
                        <a:lumMod val="75000"/>
                      </a:schemeClr>
                    </a:solidFill>
                    <a:latin typeface="Calibri" panose="020F0502020204030204" pitchFamily="34" charset="0"/>
                    <a:ea typeface="+mn-ea"/>
                    <a:cs typeface="+mn-cs"/>
                  </a:defRPr>
                </a:pPr>
                <a:endParaRPr lang="ru-BY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'ежедн изм'!$F$50:$F$92</c15:sqref>
                  </c15:fullRef>
                </c:ext>
              </c:extLst>
              <c:f>'ежедн изм'!$F$51:$F$91</c:f>
              <c:strCache>
                <c:ptCount val="41"/>
                <c:pt idx="0">
                  <c:v>31 декабря-3 января</c:v>
                </c:pt>
                <c:pt idx="1">
                  <c:v>4 января</c:v>
                </c:pt>
                <c:pt idx="2">
                  <c:v>5 января</c:v>
                </c:pt>
                <c:pt idx="3">
                  <c:v>6-8 января</c:v>
                </c:pt>
                <c:pt idx="4">
                  <c:v>9 января</c:v>
                </c:pt>
                <c:pt idx="5">
                  <c:v>10 января</c:v>
                </c:pt>
                <c:pt idx="6">
                  <c:v>11 января</c:v>
                </c:pt>
                <c:pt idx="7">
                  <c:v>12 января</c:v>
                </c:pt>
                <c:pt idx="8">
                  <c:v>13 января</c:v>
                </c:pt>
                <c:pt idx="9">
                  <c:v>14-16 января</c:v>
                </c:pt>
                <c:pt idx="10">
                  <c:v>17 января</c:v>
                </c:pt>
                <c:pt idx="11">
                  <c:v>18 января</c:v>
                </c:pt>
                <c:pt idx="12">
                  <c:v>19 января</c:v>
                </c:pt>
                <c:pt idx="13">
                  <c:v>20 января</c:v>
                </c:pt>
                <c:pt idx="14">
                  <c:v>21-23 января</c:v>
                </c:pt>
                <c:pt idx="15">
                  <c:v>24 января</c:v>
                </c:pt>
                <c:pt idx="16">
                  <c:v>25 января</c:v>
                </c:pt>
                <c:pt idx="17">
                  <c:v>26 января</c:v>
                </c:pt>
                <c:pt idx="18">
                  <c:v>27 января</c:v>
                </c:pt>
                <c:pt idx="19">
                  <c:v>28-30 января</c:v>
                </c:pt>
                <c:pt idx="20">
                  <c:v>31 января</c:v>
                </c:pt>
                <c:pt idx="21">
                  <c:v>1 февраля </c:v>
                </c:pt>
                <c:pt idx="22">
                  <c:v>2 февраля </c:v>
                </c:pt>
                <c:pt idx="23">
                  <c:v>3 февраля </c:v>
                </c:pt>
                <c:pt idx="24">
                  <c:v>4-6 февраля </c:v>
                </c:pt>
                <c:pt idx="25">
                  <c:v>7 февраля </c:v>
                </c:pt>
                <c:pt idx="26">
                  <c:v>8 февраля </c:v>
                </c:pt>
                <c:pt idx="27">
                  <c:v>9 февраля </c:v>
                </c:pt>
                <c:pt idx="28">
                  <c:v>10 февраля </c:v>
                </c:pt>
                <c:pt idx="29">
                  <c:v>11-13 февраля </c:v>
                </c:pt>
                <c:pt idx="30">
                  <c:v>14 февраля </c:v>
                </c:pt>
                <c:pt idx="31">
                  <c:v>15 февраля </c:v>
                </c:pt>
                <c:pt idx="32">
                  <c:v>16 февраля </c:v>
                </c:pt>
                <c:pt idx="33">
                  <c:v>17 февраля </c:v>
                </c:pt>
                <c:pt idx="34">
                  <c:v>18-20 февраля </c:v>
                </c:pt>
                <c:pt idx="35">
                  <c:v>21 февраля </c:v>
                </c:pt>
                <c:pt idx="36">
                  <c:v>22 февраля </c:v>
                </c:pt>
                <c:pt idx="37">
                  <c:v>23 февраля </c:v>
                </c:pt>
                <c:pt idx="38">
                  <c:v>24 февраля </c:v>
                </c:pt>
                <c:pt idx="39">
                  <c:v>25-27 февраля </c:v>
                </c:pt>
                <c:pt idx="40">
                  <c:v>28 февраля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'ежедн изм'!$H$50:$H$92</c15:sqref>
                  </c15:fullRef>
                </c:ext>
              </c:extLst>
              <c:f>'ежедн изм'!$H$51:$H$91</c:f>
              <c:numCache>
                <c:formatCode>0.00</c:formatCode>
                <c:ptCount val="41"/>
                <c:pt idx="0">
                  <c:v>35.595000000000255</c:v>
                </c:pt>
                <c:pt idx="1">
                  <c:v>3.2860000000000582</c:v>
                </c:pt>
                <c:pt idx="2">
                  <c:v>-0.72599999999965803</c:v>
                </c:pt>
                <c:pt idx="3">
                  <c:v>-11.664000000000669</c:v>
                </c:pt>
                <c:pt idx="4">
                  <c:v>13.002000000000407</c:v>
                </c:pt>
                <c:pt idx="5">
                  <c:v>-18.907000000000153</c:v>
                </c:pt>
                <c:pt idx="6">
                  <c:v>-8.6369999999997162</c:v>
                </c:pt>
                <c:pt idx="7">
                  <c:v>-8.1289999999999054</c:v>
                </c:pt>
                <c:pt idx="8">
                  <c:v>-18.8100000000004</c:v>
                </c:pt>
                <c:pt idx="9">
                  <c:v>-22.096999999999753</c:v>
                </c:pt>
                <c:pt idx="10">
                  <c:v>7.2190000000000509</c:v>
                </c:pt>
                <c:pt idx="11">
                  <c:v>-1.1990000000005239</c:v>
                </c:pt>
                <c:pt idx="12">
                  <c:v>-2.0709999999999127</c:v>
                </c:pt>
                <c:pt idx="13">
                  <c:v>-19.528999999999542</c:v>
                </c:pt>
                <c:pt idx="14">
                  <c:v>15.894999999999527</c:v>
                </c:pt>
                <c:pt idx="15">
                  <c:v>9.9700000000002547</c:v>
                </c:pt>
                <c:pt idx="16">
                  <c:v>-3.1779999999998836</c:v>
                </c:pt>
                <c:pt idx="17">
                  <c:v>9.657999999999447</c:v>
                </c:pt>
                <c:pt idx="18">
                  <c:v>7.123000000000502</c:v>
                </c:pt>
                <c:pt idx="19">
                  <c:v>29.466999999999643</c:v>
                </c:pt>
                <c:pt idx="20">
                  <c:v>13.869999999999891</c:v>
                </c:pt>
                <c:pt idx="21">
                  <c:v>4.1599999999998545</c:v>
                </c:pt>
                <c:pt idx="22">
                  <c:v>9.2440000000005966</c:v>
                </c:pt>
                <c:pt idx="23">
                  <c:v>5.5100000000002183</c:v>
                </c:pt>
                <c:pt idx="24">
                  <c:v>23.522999999999229</c:v>
                </c:pt>
                <c:pt idx="25">
                  <c:v>9.149000000000342</c:v>
                </c:pt>
                <c:pt idx="26">
                  <c:v>2.3150000000005093</c:v>
                </c:pt>
                <c:pt idx="27">
                  <c:v>0.6749999999992724</c:v>
                </c:pt>
                <c:pt idx="28">
                  <c:v>-24.304999999999382</c:v>
                </c:pt>
                <c:pt idx="29">
                  <c:v>5.6399999999994179</c:v>
                </c:pt>
                <c:pt idx="30">
                  <c:v>5.456000000000131</c:v>
                </c:pt>
                <c:pt idx="31">
                  <c:v>-26.545000000000073</c:v>
                </c:pt>
                <c:pt idx="32">
                  <c:v>-3.1790000000000873</c:v>
                </c:pt>
                <c:pt idx="33">
                  <c:v>-5.3819999999996071</c:v>
                </c:pt>
                <c:pt idx="34">
                  <c:v>0.15399999999954161</c:v>
                </c:pt>
                <c:pt idx="35">
                  <c:v>5.4470000000001164</c:v>
                </c:pt>
                <c:pt idx="36">
                  <c:v>4.0169999999998254</c:v>
                </c:pt>
                <c:pt idx="37">
                  <c:v>4.9260000000003856</c:v>
                </c:pt>
                <c:pt idx="38">
                  <c:v>-4.1340000000000146</c:v>
                </c:pt>
                <c:pt idx="39">
                  <c:v>24.998999999999796</c:v>
                </c:pt>
                <c:pt idx="40">
                  <c:v>10.505000000000109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81-4887-B775-D9636C64E3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6"/>
        <c:axId val="565522287"/>
        <c:axId val="738637999"/>
      </c:barChart>
      <c:lineChart>
        <c:grouping val="standard"/>
        <c:varyColors val="0"/>
        <c:ser>
          <c:idx val="0"/>
          <c:order val="0"/>
          <c:tx>
            <c:strRef>
              <c:f>'ежедн изм'!$G$4</c:f>
              <c:strCache>
                <c:ptCount val="1"/>
                <c:pt idx="0">
                  <c:v>изменение, % (правая ось)</c:v>
                </c:pt>
              </c:strCache>
            </c:strRef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>
              <a:outerShdw blurRad="38100" dist="25400" dir="5400000" algn="ctr" rotWithShape="0">
                <a:srgbClr val="000000">
                  <a:alpha val="25000"/>
                </a:srgbClr>
              </a:outerShdw>
            </a:effectLst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'ежедн изм'!$H$50:$H$92</c15:sqref>
                  </c15:fullRef>
                </c:ext>
              </c:extLst>
              <c:f>'ежедн изм'!$H$51:$H$91</c:f>
              <c:numCache>
                <c:formatCode>0.00</c:formatCode>
                <c:ptCount val="41"/>
                <c:pt idx="0">
                  <c:v>35.595000000000255</c:v>
                </c:pt>
                <c:pt idx="1">
                  <c:v>3.2860000000000582</c:v>
                </c:pt>
                <c:pt idx="2">
                  <c:v>-0.72599999999965803</c:v>
                </c:pt>
                <c:pt idx="3">
                  <c:v>-11.664000000000669</c:v>
                </c:pt>
                <c:pt idx="4">
                  <c:v>13.002000000000407</c:v>
                </c:pt>
                <c:pt idx="5">
                  <c:v>-18.907000000000153</c:v>
                </c:pt>
                <c:pt idx="6">
                  <c:v>-8.6369999999997162</c:v>
                </c:pt>
                <c:pt idx="7">
                  <c:v>-8.1289999999999054</c:v>
                </c:pt>
                <c:pt idx="8">
                  <c:v>-18.8100000000004</c:v>
                </c:pt>
                <c:pt idx="9">
                  <c:v>-22.096999999999753</c:v>
                </c:pt>
                <c:pt idx="10">
                  <c:v>7.2190000000000509</c:v>
                </c:pt>
                <c:pt idx="11">
                  <c:v>-1.1990000000005239</c:v>
                </c:pt>
                <c:pt idx="12">
                  <c:v>-2.0709999999999127</c:v>
                </c:pt>
                <c:pt idx="13">
                  <c:v>-19.528999999999542</c:v>
                </c:pt>
                <c:pt idx="14">
                  <c:v>15.894999999999527</c:v>
                </c:pt>
                <c:pt idx="15">
                  <c:v>9.9700000000002547</c:v>
                </c:pt>
                <c:pt idx="16">
                  <c:v>-3.1779999999998836</c:v>
                </c:pt>
                <c:pt idx="17">
                  <c:v>9.657999999999447</c:v>
                </c:pt>
                <c:pt idx="18">
                  <c:v>7.123000000000502</c:v>
                </c:pt>
                <c:pt idx="19">
                  <c:v>29.466999999999643</c:v>
                </c:pt>
                <c:pt idx="20">
                  <c:v>13.869999999999891</c:v>
                </c:pt>
                <c:pt idx="21">
                  <c:v>4.1599999999998545</c:v>
                </c:pt>
                <c:pt idx="22">
                  <c:v>9.2440000000005966</c:v>
                </c:pt>
                <c:pt idx="23">
                  <c:v>5.5100000000002183</c:v>
                </c:pt>
                <c:pt idx="24">
                  <c:v>23.522999999999229</c:v>
                </c:pt>
                <c:pt idx="25">
                  <c:v>9.149000000000342</c:v>
                </c:pt>
                <c:pt idx="26">
                  <c:v>2.3150000000005093</c:v>
                </c:pt>
                <c:pt idx="27">
                  <c:v>0.6749999999992724</c:v>
                </c:pt>
                <c:pt idx="28">
                  <c:v>-24.304999999999382</c:v>
                </c:pt>
                <c:pt idx="29">
                  <c:v>5.6399999999994179</c:v>
                </c:pt>
                <c:pt idx="30">
                  <c:v>5.456000000000131</c:v>
                </c:pt>
                <c:pt idx="31">
                  <c:v>-26.545000000000073</c:v>
                </c:pt>
                <c:pt idx="32">
                  <c:v>-3.1790000000000873</c:v>
                </c:pt>
                <c:pt idx="33">
                  <c:v>-5.3819999999996071</c:v>
                </c:pt>
                <c:pt idx="34">
                  <c:v>0.15399999999954161</c:v>
                </c:pt>
                <c:pt idx="35">
                  <c:v>5.4470000000001164</c:v>
                </c:pt>
                <c:pt idx="36">
                  <c:v>4.0169999999998254</c:v>
                </c:pt>
                <c:pt idx="37">
                  <c:v>4.9260000000003856</c:v>
                </c:pt>
                <c:pt idx="38">
                  <c:v>-4.1340000000000146</c:v>
                </c:pt>
                <c:pt idx="39">
                  <c:v>24.998999999999796</c:v>
                </c:pt>
                <c:pt idx="40">
                  <c:v>10.505000000000109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'ежедн изм'!$G$50:$G$92</c15:sqref>
                  </c15:fullRef>
                </c:ext>
              </c:extLst>
              <c:f>'ежедн изм'!$G$51:$G$91</c:f>
              <c:numCache>
                <c:formatCode>0.00%</c:formatCode>
                <c:ptCount val="41"/>
                <c:pt idx="0">
                  <c:v>7.1656873191592307E-3</c:v>
                </c:pt>
                <c:pt idx="1">
                  <c:v>6.5680355337516261E-4</c:v>
                </c:pt>
                <c:pt idx="2">
                  <c:v>-1.4501716236159368E-4</c:v>
                </c:pt>
                <c:pt idx="3">
                  <c:v>-2.3302004284022626E-3</c:v>
                </c:pt>
                <c:pt idx="4">
                  <c:v>2.6035690642651765E-3</c:v>
                </c:pt>
                <c:pt idx="5">
                  <c:v>-3.7761767922609435E-3</c:v>
                </c:pt>
                <c:pt idx="6">
                  <c:v>-1.7315526094680012E-3</c:v>
                </c:pt>
                <c:pt idx="7">
                  <c:v>-1.6325351871682159E-3</c:v>
                </c:pt>
                <c:pt idx="8">
                  <c:v>-3.783761928354834E-3</c:v>
                </c:pt>
                <c:pt idx="9">
                  <c:v>-4.461847338469771E-3</c:v>
                </c:pt>
                <c:pt idx="10">
                  <c:v>1.4642004114933105E-3</c:v>
                </c:pt>
                <c:pt idx="11">
                  <c:v>-2.428327380658013E-4</c:v>
                </c:pt>
                <c:pt idx="12">
                  <c:v>-4.1954024385593147E-4</c:v>
                </c:pt>
                <c:pt idx="13">
                  <c:v>-3.9578175966730189E-3</c:v>
                </c:pt>
                <c:pt idx="14">
                  <c:v>3.2341381749163567E-3</c:v>
                </c:pt>
                <c:pt idx="15">
                  <c:v>2.022045364800773E-3</c:v>
                </c:pt>
                <c:pt idx="16">
                  <c:v>-6.4323897744833491E-4</c:v>
                </c:pt>
                <c:pt idx="17">
                  <c:v>1.9560732144148218E-3</c:v>
                </c:pt>
                <c:pt idx="18">
                  <c:v>1.4398331467257997E-3</c:v>
                </c:pt>
                <c:pt idx="19">
                  <c:v>5.9478537910275797E-3</c:v>
                </c:pt>
                <c:pt idx="20">
                  <c:v>2.7830778433093339E-3</c:v>
                </c:pt>
                <c:pt idx="21">
                  <c:v>8.3240604767009785E-4</c:v>
                </c:pt>
                <c:pt idx="22">
                  <c:v>1.8481638619989305E-3</c:v>
                </c:pt>
                <c:pt idx="23">
                  <c:v>1.0995886021953893E-3</c:v>
                </c:pt>
                <c:pt idx="24">
                  <c:v>4.6891492532106227E-3</c:v>
                </c:pt>
                <c:pt idx="25">
                  <c:v>1.8152784981264602E-3</c:v>
                </c:pt>
                <c:pt idx="26">
                  <c:v>4.5849328609381956E-4</c:v>
                </c:pt>
                <c:pt idx="27">
                  <c:v>1.3362468132971372E-4</c:v>
                </c:pt>
                <c:pt idx="28">
                  <c:v>-4.8108354939701004E-3</c:v>
                </c:pt>
                <c:pt idx="29">
                  <c:v>1.1217558581908538E-3</c:v>
                </c:pt>
                <c:pt idx="30">
                  <c:v>1.0839436476453024E-3</c:v>
                </c:pt>
                <c:pt idx="31">
                  <c:v>-5.2679855715342949E-3</c:v>
                </c:pt>
                <c:pt idx="32">
                  <c:v>-6.3422926779543864E-4</c:v>
                </c:pt>
                <c:pt idx="33">
                  <c:v>-1.074422203607539E-3</c:v>
                </c:pt>
                <c:pt idx="34">
                  <c:v>3.0776474462923531E-5</c:v>
                </c:pt>
                <c:pt idx="35">
                  <c:v>1.0885343974471606E-3</c:v>
                </c:pt>
                <c:pt idx="36">
                  <c:v>8.0188876044196E-4</c:v>
                </c:pt>
                <c:pt idx="37">
                  <c:v>9.8255888172604777E-4</c:v>
                </c:pt>
                <c:pt idx="38">
                  <c:v>-8.2377411292844371E-4</c:v>
                </c:pt>
                <c:pt idx="39">
                  <c:v>4.9856089626487687E-3</c:v>
                </c:pt>
                <c:pt idx="40">
                  <c:v>2.0846434704024919E-3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81-4887-B775-D9636C64E3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4659695"/>
        <c:axId val="724660527"/>
      </c:lineChart>
      <c:dateAx>
        <c:axId val="565522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ru-BY"/>
          </a:p>
        </c:txPr>
        <c:crossAx val="738637999"/>
        <c:crosses val="autoZero"/>
        <c:auto val="0"/>
        <c:lblOffset val="100"/>
        <c:baseTimeUnit val="days"/>
        <c:majorUnit val="1"/>
      </c:dateAx>
      <c:valAx>
        <c:axId val="738637999"/>
        <c:scaling>
          <c:orientation val="minMax"/>
          <c:max val="40"/>
          <c:min val="-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ru-BY"/>
          </a:p>
        </c:txPr>
        <c:crossAx val="565522287"/>
        <c:crossesAt val="1"/>
        <c:crossBetween val="between"/>
      </c:valAx>
      <c:valAx>
        <c:axId val="724660527"/>
        <c:scaling>
          <c:orientation val="minMax"/>
          <c:max val="2.0000000000000004E-2"/>
          <c:min val="-2.0000000000000004E-2"/>
        </c:scaling>
        <c:delete val="0"/>
        <c:axPos val="r"/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ru-BY"/>
          </a:p>
        </c:txPr>
        <c:crossAx val="724659695"/>
        <c:crosses val="max"/>
        <c:crossBetween val="between"/>
        <c:majorUnit val="5.000000000000001E-3"/>
        <c:minorUnit val="5.000000000000001E-3"/>
      </c:valAx>
      <c:catAx>
        <c:axId val="724659695"/>
        <c:scaling>
          <c:orientation val="minMax"/>
        </c:scaling>
        <c:delete val="1"/>
        <c:axPos val="b"/>
        <c:numFmt formatCode="0.00" sourceLinked="1"/>
        <c:majorTickMark val="none"/>
        <c:minorTickMark val="none"/>
        <c:tickLblPos val="nextTo"/>
        <c:crossAx val="724660527"/>
        <c:crosses val="autoZero"/>
        <c:auto val="0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530137790763495"/>
          <c:y val="0.95386458799673457"/>
          <c:w val="0.58939724418473005"/>
          <c:h val="4.16761031961305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ysClr val="windowText" lastClr="000000"/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ru-BY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alibri" panose="020F0502020204030204" pitchFamily="34" charset="0"/>
        </a:defRPr>
      </a:pPr>
      <a:endParaRPr lang="ru-BY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accent5">
                    <a:lumMod val="7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r>
              <a:rPr lang="ru-RU">
                <a:solidFill>
                  <a:schemeClr val="accent5">
                    <a:lumMod val="75000"/>
                  </a:schemeClr>
                </a:solidFill>
              </a:rPr>
              <a:t>Ежедневное изменение  задолженности </a:t>
            </a:r>
          </a:p>
          <a:p>
            <a:pPr>
              <a:defRPr>
                <a:solidFill>
                  <a:schemeClr val="accent5">
                    <a:lumMod val="75000"/>
                  </a:schemeClr>
                </a:solidFill>
              </a:defRPr>
            </a:pPr>
            <a:r>
              <a:rPr lang="ru-RU" u="sng">
                <a:solidFill>
                  <a:schemeClr val="accent5">
                    <a:lumMod val="75000"/>
                  </a:schemeClr>
                </a:solidFill>
              </a:rPr>
              <a:t>по кредитам на финансирование недвижимости </a:t>
            </a:r>
          </a:p>
          <a:p>
            <a:pPr>
              <a:defRPr>
                <a:solidFill>
                  <a:schemeClr val="accent5">
                    <a:lumMod val="75000"/>
                  </a:schemeClr>
                </a:solidFill>
              </a:defRPr>
            </a:pPr>
            <a:r>
              <a:rPr lang="ru-RU" u="sng">
                <a:solidFill>
                  <a:schemeClr val="accent5">
                    <a:lumMod val="75000"/>
                  </a:schemeClr>
                </a:solidFill>
              </a:rPr>
              <a:t>в январе-марте 2023 г.   </a:t>
            </a:r>
          </a:p>
        </c:rich>
      </c:tx>
      <c:layout>
        <c:manualLayout>
          <c:xMode val="edge"/>
          <c:yMode val="edge"/>
          <c:x val="0.2137282442329296"/>
          <c:y val="1.34048247975413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accent5">
                  <a:lumMod val="75000"/>
                </a:schemeClr>
              </a:solidFill>
              <a:latin typeface="Calibri" panose="020F0502020204030204" pitchFamily="34" charset="0"/>
              <a:ea typeface="+mn-ea"/>
              <a:cs typeface="Calibri" panose="020F0502020204030204" pitchFamily="34" charset="0"/>
            </a:defRPr>
          </a:pPr>
          <a:endParaRPr lang="ru-BY"/>
        </a:p>
      </c:txPr>
    </c:title>
    <c:autoTitleDeleted val="0"/>
    <c:plotArea>
      <c:layout>
        <c:manualLayout>
          <c:layoutTarget val="inner"/>
          <c:xMode val="edge"/>
          <c:yMode val="edge"/>
          <c:x val="5.4377755880509492E-2"/>
          <c:y val="0.16323685701146329"/>
          <c:w val="0.8836126378002761"/>
          <c:h val="0.60524573350606814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'ежедн изм'!$R$4</c:f>
              <c:strCache>
                <c:ptCount val="1"/>
                <c:pt idx="0">
                  <c:v>изменение, млн. рублей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77000"/>
                    <a:tint val="94000"/>
                    <a:satMod val="103000"/>
                    <a:lumMod val="102000"/>
                  </a:schemeClr>
                </a:gs>
                <a:gs pos="50000">
                  <a:schemeClr val="accent1">
                    <a:tint val="77000"/>
                    <a:shade val="100000"/>
                    <a:satMod val="110000"/>
                    <a:lumMod val="100000"/>
                  </a:schemeClr>
                </a:gs>
                <a:gs pos="100000">
                  <a:schemeClr val="accent1">
                    <a:tint val="77000"/>
                    <a:shade val="78000"/>
                    <a:satMod val="120000"/>
                    <a:lumMod val="99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38100" dist="25400" dir="5400000" algn="ctr" rotWithShape="0">
                <a:srgbClr val="000000">
                  <a:alpha val="25000"/>
                </a:srgbClr>
              </a:outerShdw>
            </a:effectLst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alibri" panose="020F0502020204030204" pitchFamily="34" charset="0"/>
                    <a:ea typeface="+mn-ea"/>
                    <a:cs typeface="Calibri" panose="020F0502020204030204" pitchFamily="34" charset="0"/>
                  </a:defRPr>
                </a:pPr>
                <a:endParaRPr lang="ru-BY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'ежедн изм'!$R$50:$R$92</c15:sqref>
                  </c15:fullRef>
                </c:ext>
              </c:extLst>
              <c:f>'ежедн изм'!$R$51:$R$91</c:f>
              <c:numCache>
                <c:formatCode>0.0</c:formatCode>
                <c:ptCount val="41"/>
                <c:pt idx="0">
                  <c:v>-2.7150000000001455</c:v>
                </c:pt>
                <c:pt idx="1">
                  <c:v>0.29900000000088767</c:v>
                </c:pt>
                <c:pt idx="2">
                  <c:v>1.308999999999287</c:v>
                </c:pt>
                <c:pt idx="3">
                  <c:v>1.3550000000013824</c:v>
                </c:pt>
                <c:pt idx="4">
                  <c:v>-0.13100000000122236</c:v>
                </c:pt>
                <c:pt idx="5">
                  <c:v>1.4210000000002765</c:v>
                </c:pt>
                <c:pt idx="6">
                  <c:v>5.5670000000009168</c:v>
                </c:pt>
                <c:pt idx="7">
                  <c:v>0.94499999999970896</c:v>
                </c:pt>
                <c:pt idx="8">
                  <c:v>-0.3930000000000291</c:v>
                </c:pt>
                <c:pt idx="9">
                  <c:v>-5.1970000000001164</c:v>
                </c:pt>
                <c:pt idx="10">
                  <c:v>1.299999999901047E-2</c:v>
                </c:pt>
                <c:pt idx="11">
                  <c:v>1.6000000000003638</c:v>
                </c:pt>
                <c:pt idx="12">
                  <c:v>-6.5000000000509317E-2</c:v>
                </c:pt>
                <c:pt idx="13">
                  <c:v>0.41200000000026193</c:v>
                </c:pt>
                <c:pt idx="14">
                  <c:v>1.5960000000013679</c:v>
                </c:pt>
                <c:pt idx="15">
                  <c:v>2.0839999999989232</c:v>
                </c:pt>
                <c:pt idx="16">
                  <c:v>0.64600000000064028</c:v>
                </c:pt>
                <c:pt idx="17">
                  <c:v>1.3760000000002037</c:v>
                </c:pt>
                <c:pt idx="18">
                  <c:v>1.7770000000000437</c:v>
                </c:pt>
                <c:pt idx="19">
                  <c:v>1.9369999999998981</c:v>
                </c:pt>
                <c:pt idx="20">
                  <c:v>1.4049999999988358</c:v>
                </c:pt>
                <c:pt idx="21">
                  <c:v>2.5650000000005093</c:v>
                </c:pt>
                <c:pt idx="22">
                  <c:v>4.5490000000008877</c:v>
                </c:pt>
                <c:pt idx="23">
                  <c:v>1.8719999999993888</c:v>
                </c:pt>
                <c:pt idx="24">
                  <c:v>0.95999999999912689</c:v>
                </c:pt>
                <c:pt idx="25">
                  <c:v>2.7190000000009604</c:v>
                </c:pt>
                <c:pt idx="26">
                  <c:v>5.8549999999995634</c:v>
                </c:pt>
                <c:pt idx="27">
                  <c:v>4.9459999999999127</c:v>
                </c:pt>
                <c:pt idx="28">
                  <c:v>1.488999999999578</c:v>
                </c:pt>
                <c:pt idx="29">
                  <c:v>3.7010000000009313</c:v>
                </c:pt>
                <c:pt idx="30">
                  <c:v>7.8819999999996071</c:v>
                </c:pt>
                <c:pt idx="31">
                  <c:v>5.9310000000004948</c:v>
                </c:pt>
                <c:pt idx="32">
                  <c:v>3.9579999999987194</c:v>
                </c:pt>
                <c:pt idx="33">
                  <c:v>1.9170000000012806</c:v>
                </c:pt>
                <c:pt idx="34">
                  <c:v>-0.99500000000080036</c:v>
                </c:pt>
                <c:pt idx="35">
                  <c:v>6.2270000000007713</c:v>
                </c:pt>
                <c:pt idx="36">
                  <c:v>2.6059999999997672</c:v>
                </c:pt>
                <c:pt idx="37">
                  <c:v>-2.4609999999993306</c:v>
                </c:pt>
                <c:pt idx="38">
                  <c:v>0.5389999999988504</c:v>
                </c:pt>
                <c:pt idx="39">
                  <c:v>-3.5309999999990396</c:v>
                </c:pt>
                <c:pt idx="40">
                  <c:v>1.3389999999999418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'ежедн изм'!$R$50:$R$92</c15:sqref>
                  </c15:fullRef>
                </c:ext>
              </c:extLst>
              <c:f>'ежедн изм'!$R$51:$R$91</c:f>
              <c:numCache>
                <c:formatCode>0.0</c:formatCode>
                <c:ptCount val="41"/>
                <c:pt idx="0">
                  <c:v>-2.7150000000001455</c:v>
                </c:pt>
                <c:pt idx="1">
                  <c:v>0.29900000000088767</c:v>
                </c:pt>
                <c:pt idx="2">
                  <c:v>1.308999999999287</c:v>
                </c:pt>
                <c:pt idx="3">
                  <c:v>1.3550000000013824</c:v>
                </c:pt>
                <c:pt idx="4">
                  <c:v>-0.13100000000122236</c:v>
                </c:pt>
                <c:pt idx="5">
                  <c:v>1.4210000000002765</c:v>
                </c:pt>
                <c:pt idx="6">
                  <c:v>5.5670000000009168</c:v>
                </c:pt>
                <c:pt idx="7">
                  <c:v>0.94499999999970896</c:v>
                </c:pt>
                <c:pt idx="8">
                  <c:v>-0.3930000000000291</c:v>
                </c:pt>
                <c:pt idx="9">
                  <c:v>-5.1970000000001164</c:v>
                </c:pt>
                <c:pt idx="10">
                  <c:v>1.299999999901047E-2</c:v>
                </c:pt>
                <c:pt idx="11">
                  <c:v>1.6000000000003638</c:v>
                </c:pt>
                <c:pt idx="12">
                  <c:v>-6.5000000000509317E-2</c:v>
                </c:pt>
                <c:pt idx="13">
                  <c:v>0.41200000000026193</c:v>
                </c:pt>
                <c:pt idx="14">
                  <c:v>1.5960000000013679</c:v>
                </c:pt>
                <c:pt idx="15">
                  <c:v>2.0839999999989232</c:v>
                </c:pt>
                <c:pt idx="16">
                  <c:v>0.64600000000064028</c:v>
                </c:pt>
                <c:pt idx="17">
                  <c:v>1.3760000000002037</c:v>
                </c:pt>
                <c:pt idx="18">
                  <c:v>1.7770000000000437</c:v>
                </c:pt>
                <c:pt idx="19">
                  <c:v>1.9369999999998981</c:v>
                </c:pt>
                <c:pt idx="20">
                  <c:v>1.4049999999988358</c:v>
                </c:pt>
                <c:pt idx="21">
                  <c:v>2.5650000000005093</c:v>
                </c:pt>
                <c:pt idx="22">
                  <c:v>4.5490000000008877</c:v>
                </c:pt>
                <c:pt idx="23">
                  <c:v>1.8719999999993888</c:v>
                </c:pt>
                <c:pt idx="24">
                  <c:v>0.95999999999912689</c:v>
                </c:pt>
                <c:pt idx="25">
                  <c:v>2.7190000000009604</c:v>
                </c:pt>
                <c:pt idx="26">
                  <c:v>5.8549999999995634</c:v>
                </c:pt>
                <c:pt idx="27">
                  <c:v>4.9459999999999127</c:v>
                </c:pt>
                <c:pt idx="28">
                  <c:v>1.488999999999578</c:v>
                </c:pt>
                <c:pt idx="29">
                  <c:v>3.7010000000009313</c:v>
                </c:pt>
                <c:pt idx="30">
                  <c:v>7.8819999999996071</c:v>
                </c:pt>
                <c:pt idx="31">
                  <c:v>5.9310000000004948</c:v>
                </c:pt>
                <c:pt idx="32">
                  <c:v>3.9579999999987194</c:v>
                </c:pt>
                <c:pt idx="33">
                  <c:v>1.9170000000012806</c:v>
                </c:pt>
                <c:pt idx="34">
                  <c:v>-0.99500000000080036</c:v>
                </c:pt>
                <c:pt idx="35">
                  <c:v>6.2270000000007713</c:v>
                </c:pt>
                <c:pt idx="36">
                  <c:v>2.6059999999997672</c:v>
                </c:pt>
                <c:pt idx="37">
                  <c:v>-2.4609999999993306</c:v>
                </c:pt>
                <c:pt idx="38">
                  <c:v>0.5389999999988504</c:v>
                </c:pt>
                <c:pt idx="39">
                  <c:v>-3.5309999999990396</c:v>
                </c:pt>
                <c:pt idx="40">
                  <c:v>1.3389999999999418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37-46E4-89EC-3D13A474D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156408432"/>
        <c:axId val="1401918592"/>
      </c:barChart>
      <c:lineChart>
        <c:grouping val="standard"/>
        <c:varyColors val="0"/>
        <c:ser>
          <c:idx val="0"/>
          <c:order val="0"/>
          <c:tx>
            <c:strRef>
              <c:f>'ежедн изм'!$Q$4</c:f>
              <c:strCache>
                <c:ptCount val="1"/>
                <c:pt idx="0">
                  <c:v>изменение, % (правая ось)</c:v>
                </c:pt>
              </c:strCache>
            </c:strRef>
          </c:tx>
          <c:spPr>
            <a:ln w="34925" cap="rnd">
              <a:solidFill>
                <a:schemeClr val="accent1">
                  <a:shade val="76000"/>
                </a:schemeClr>
              </a:solidFill>
              <a:round/>
            </a:ln>
            <a:effectLst>
              <a:outerShdw blurRad="38100" dist="25400" dir="5400000" algn="ctr" rotWithShape="0">
                <a:srgbClr val="000000">
                  <a:alpha val="25000"/>
                </a:srgbClr>
              </a:outerShdw>
            </a:effectLst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'ежедн изм'!$P$50:$P$92</c15:sqref>
                  </c15:fullRef>
                </c:ext>
              </c:extLst>
              <c:f>'ежедн изм'!$P$51:$P$91</c:f>
              <c:strCache>
                <c:ptCount val="41"/>
                <c:pt idx="0">
                  <c:v>31 декабря-3 января</c:v>
                </c:pt>
                <c:pt idx="1">
                  <c:v>4 января</c:v>
                </c:pt>
                <c:pt idx="2">
                  <c:v>5 января</c:v>
                </c:pt>
                <c:pt idx="3">
                  <c:v>6-8 января</c:v>
                </c:pt>
                <c:pt idx="4">
                  <c:v>9 января</c:v>
                </c:pt>
                <c:pt idx="5">
                  <c:v>9 января</c:v>
                </c:pt>
                <c:pt idx="6">
                  <c:v>11 января</c:v>
                </c:pt>
                <c:pt idx="7">
                  <c:v>12 января</c:v>
                </c:pt>
                <c:pt idx="8">
                  <c:v>13 января</c:v>
                </c:pt>
                <c:pt idx="9">
                  <c:v>14-16 января</c:v>
                </c:pt>
                <c:pt idx="10">
                  <c:v>17 января</c:v>
                </c:pt>
                <c:pt idx="11">
                  <c:v>18 января</c:v>
                </c:pt>
                <c:pt idx="12">
                  <c:v>19 января</c:v>
                </c:pt>
                <c:pt idx="13">
                  <c:v>20 января</c:v>
                </c:pt>
                <c:pt idx="14">
                  <c:v>21-23 января</c:v>
                </c:pt>
                <c:pt idx="15">
                  <c:v>24 января</c:v>
                </c:pt>
                <c:pt idx="16">
                  <c:v>25 января</c:v>
                </c:pt>
                <c:pt idx="17">
                  <c:v>26 января</c:v>
                </c:pt>
                <c:pt idx="18">
                  <c:v>27 января</c:v>
                </c:pt>
                <c:pt idx="19">
                  <c:v>28-30 января</c:v>
                </c:pt>
                <c:pt idx="20">
                  <c:v>31 января</c:v>
                </c:pt>
                <c:pt idx="21">
                  <c:v>1 февраля </c:v>
                </c:pt>
                <c:pt idx="22">
                  <c:v>2 февраля </c:v>
                </c:pt>
                <c:pt idx="23">
                  <c:v>3 февраля </c:v>
                </c:pt>
                <c:pt idx="24">
                  <c:v>4-6 февраля </c:v>
                </c:pt>
                <c:pt idx="25">
                  <c:v>7 февраля </c:v>
                </c:pt>
                <c:pt idx="26">
                  <c:v>8 февраля </c:v>
                </c:pt>
                <c:pt idx="27">
                  <c:v>9 февраля </c:v>
                </c:pt>
                <c:pt idx="28">
                  <c:v>10 февраля </c:v>
                </c:pt>
                <c:pt idx="29">
                  <c:v>11-13 февраля </c:v>
                </c:pt>
                <c:pt idx="30">
                  <c:v>14 февраля </c:v>
                </c:pt>
                <c:pt idx="31">
                  <c:v>15 февраля </c:v>
                </c:pt>
                <c:pt idx="32">
                  <c:v>16 февраля </c:v>
                </c:pt>
                <c:pt idx="33">
                  <c:v>17 февраля </c:v>
                </c:pt>
                <c:pt idx="34">
                  <c:v>18-20 февраля </c:v>
                </c:pt>
                <c:pt idx="35">
                  <c:v>21 февраля </c:v>
                </c:pt>
                <c:pt idx="36">
                  <c:v>22 февраля </c:v>
                </c:pt>
                <c:pt idx="37">
                  <c:v>23 февраля </c:v>
                </c:pt>
                <c:pt idx="38">
                  <c:v>24 февраля </c:v>
                </c:pt>
                <c:pt idx="39">
                  <c:v>25-27 февраля </c:v>
                </c:pt>
                <c:pt idx="40">
                  <c:v>28 февраля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'ежедн изм'!$Q$50:$Q$92</c15:sqref>
                  </c15:fullRef>
                </c:ext>
              </c:extLst>
              <c:f>'ежедн изм'!$Q$51:$Q$91</c:f>
              <c:numCache>
                <c:formatCode>0.00%</c:formatCode>
                <c:ptCount val="41"/>
                <c:pt idx="0">
                  <c:v>-2.2731746386717155E-4</c:v>
                </c:pt>
                <c:pt idx="1">
                  <c:v>2.5039917313174342E-5</c:v>
                </c:pt>
                <c:pt idx="2">
                  <c:v>1.0962017071425301E-4</c:v>
                </c:pt>
                <c:pt idx="3">
                  <c:v>1.1345993172984237E-4</c:v>
                </c:pt>
                <c:pt idx="4">
                  <c:v>-1.0967944549578057E-5</c:v>
                </c:pt>
                <c:pt idx="5">
                  <c:v>1.1897419959505662E-4</c:v>
                </c:pt>
                <c:pt idx="6">
                  <c:v>4.6604544575168383E-4</c:v>
                </c:pt>
                <c:pt idx="7">
                  <c:v>7.9074508604115579E-5</c:v>
                </c:pt>
                <c:pt idx="8">
                  <c:v>-3.2882354215946208E-5</c:v>
                </c:pt>
                <c:pt idx="9">
                  <c:v>-4.3484787352943144E-4</c:v>
                </c:pt>
                <c:pt idx="10">
                  <c:v>1.0882204406481577E-6</c:v>
                </c:pt>
                <c:pt idx="11">
                  <c:v>1.3393467771383172E-4</c:v>
                </c:pt>
                <c:pt idx="12">
                  <c:v>-5.4403676282843705E-6</c:v>
                </c:pt>
                <c:pt idx="13">
                  <c:v>3.4483748571068062E-5</c:v>
                </c:pt>
                <c:pt idx="14">
                  <c:v>1.3357807023051116E-4</c:v>
                </c:pt>
                <c:pt idx="15">
                  <c:v>1.743981944262174E-4</c:v>
                </c:pt>
                <c:pt idx="16">
                  <c:v>5.4050666559390947E-5</c:v>
                </c:pt>
                <c:pt idx="17">
                  <c:v>1.1512337067176581E-4</c:v>
                </c:pt>
                <c:pt idx="18">
                  <c:v>1.4865601825575503E-4</c:v>
                </c:pt>
                <c:pt idx="19">
                  <c:v>1.6201683101435549E-4</c:v>
                </c:pt>
                <c:pt idx="20">
                  <c:v>1.1749962471196973E-4</c:v>
                </c:pt>
                <c:pt idx="21">
                  <c:v>2.1448478914010138E-4</c:v>
                </c:pt>
                <c:pt idx="22">
                  <c:v>3.8030490437823694E-4</c:v>
                </c:pt>
                <c:pt idx="23">
                  <c:v>1.5644320359564645E-4</c:v>
                </c:pt>
                <c:pt idx="24">
                  <c:v>8.0214734845096558E-5</c:v>
                </c:pt>
                <c:pt idx="25">
                  <c:v>2.2717330239974132E-4</c:v>
                </c:pt>
                <c:pt idx="26">
                  <c:v>4.8907598052205792E-4</c:v>
                </c:pt>
                <c:pt idx="27">
                  <c:v>4.1294403381031408E-4</c:v>
                </c:pt>
                <c:pt idx="28">
                  <c:v>1.2426604584270251E-4</c:v>
                </c:pt>
                <c:pt idx="29">
                  <c:v>3.0883243232882052E-4</c:v>
                </c:pt>
                <c:pt idx="30">
                  <c:v>6.5751572506989042E-4</c:v>
                </c:pt>
                <c:pt idx="31">
                  <c:v>4.9443838102325444E-4</c:v>
                </c:pt>
                <c:pt idx="32">
                  <c:v>3.2979598393811926E-4</c:v>
                </c:pt>
                <c:pt idx="33">
                  <c:v>1.5967924878634854E-4</c:v>
                </c:pt>
                <c:pt idx="34">
                  <c:v>-8.2866711850648755E-5</c:v>
                </c:pt>
                <c:pt idx="35">
                  <c:v>5.1864701344039865E-4</c:v>
                </c:pt>
                <c:pt idx="36">
                  <c:v>2.1694130081195695E-4</c:v>
                </c:pt>
                <c:pt idx="37">
                  <c:v>-2.0482607178706758E-4</c:v>
                </c:pt>
                <c:pt idx="38">
                  <c:v>4.4869512548117996E-5</c:v>
                </c:pt>
                <c:pt idx="39">
                  <c:v>-2.9392790400506463E-4</c:v>
                </c:pt>
                <c:pt idx="40">
                  <c:v>1.114939616320143E-4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37-46E4-89EC-3D13A474D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6289280"/>
        <c:axId val="1106288864"/>
      </c:lineChart>
      <c:valAx>
        <c:axId val="1106288864"/>
        <c:scaling>
          <c:orientation val="minMax"/>
          <c:max val="6.0000000000000019E-3"/>
          <c:min val="-3.0000000000000009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out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ru-BY"/>
          </a:p>
        </c:txPr>
        <c:crossAx val="1106289280"/>
        <c:crossesAt val="45"/>
        <c:crossBetween val="between"/>
        <c:majorUnit val="1.0000000000000002E-3"/>
        <c:minorUnit val="5.0000000000000012E-4"/>
      </c:valAx>
      <c:dateAx>
        <c:axId val="1106289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ru-BY"/>
          </a:p>
        </c:txPr>
        <c:crossAx val="1106288864"/>
        <c:crossesAt val="0"/>
        <c:auto val="0"/>
        <c:lblOffset val="50"/>
        <c:baseTimeUnit val="days"/>
        <c:majorUnit val="1"/>
      </c:dateAx>
      <c:valAx>
        <c:axId val="1401918592"/>
        <c:scaling>
          <c:orientation val="minMax"/>
          <c:max val="12"/>
          <c:min val="-6"/>
        </c:scaling>
        <c:delete val="0"/>
        <c:axPos val="l"/>
        <c:numFmt formatCode="0.0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ru-BY"/>
          </a:p>
        </c:txPr>
        <c:crossAx val="1156408432"/>
        <c:crosses val="autoZero"/>
        <c:crossBetween val="between"/>
        <c:majorUnit val="2"/>
      </c:valAx>
      <c:dateAx>
        <c:axId val="1156408432"/>
        <c:scaling>
          <c:orientation val="minMax"/>
        </c:scaling>
        <c:delete val="1"/>
        <c:axPos val="b"/>
        <c:numFmt formatCode="0.0" sourceLinked="1"/>
        <c:majorTickMark val="out"/>
        <c:minorTickMark val="none"/>
        <c:tickLblPos val="nextTo"/>
        <c:crossAx val="1401918592"/>
        <c:crossesAt val="0"/>
        <c:auto val="0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Calibri" panose="020F0502020204030204" pitchFamily="34" charset="0"/>
            </a:defRPr>
          </a:pPr>
          <a:endParaRPr lang="ru-BY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alibri" panose="020F0502020204030204" pitchFamily="34" charset="0"/>
          <a:cs typeface="Calibri" panose="020F0502020204030204" pitchFamily="34" charset="0"/>
        </a:defRPr>
      </a:pPr>
      <a:endParaRPr lang="ru-BY"/>
    </a:p>
  </c:txPr>
  <c:printSettings>
    <c:headerFooter/>
    <c:pageMargins b="0.75" l="0.7" r="0.7" t="0.75" header="0.3" footer="0.3"/>
    <c:pageSetup orientation="landscape"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accent4">
                    <a:lumMod val="75000"/>
                  </a:schemeClr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r>
              <a:rPr lang="ru-RU" sz="1800" b="1">
                <a:solidFill>
                  <a:schemeClr val="accent4">
                    <a:lumMod val="75000"/>
                  </a:schemeClr>
                </a:solidFill>
              </a:rPr>
              <a:t>Уд. вес просроченной задолженности  в общей сумме потребительских кредитов, %</a:t>
            </a:r>
          </a:p>
        </c:rich>
      </c:tx>
      <c:layout>
        <c:manualLayout>
          <c:xMode val="edge"/>
          <c:yMode val="edge"/>
          <c:x val="0.11804169150170969"/>
          <c:y val="2.71124808941393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accent4">
                  <a:lumMod val="75000"/>
                </a:schemeClr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ru-BY"/>
        </a:p>
      </c:txPr>
    </c:title>
    <c:autoTitleDeleted val="0"/>
    <c:plotArea>
      <c:layout>
        <c:manualLayout>
          <c:layoutTarget val="inner"/>
          <c:xMode val="edge"/>
          <c:yMode val="edge"/>
          <c:x val="9.9095340493008804E-2"/>
          <c:y val="0.22244960826779417"/>
          <c:w val="0.8749697255593879"/>
          <c:h val="0.657966411146946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Просрочка!$B$37</c:f>
              <c:strCache>
                <c:ptCount val="1"/>
                <c:pt idx="0">
                  <c:v>уд. вес просроченной задолженности в общей сумме потребительских кредитов, %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alibri" panose="020F0502020204030204" pitchFamily="34" charset="0"/>
                    <a:ea typeface="+mn-ea"/>
                    <a:cs typeface="+mn-cs"/>
                  </a:defRPr>
                </a:pPr>
                <a:endParaRPr lang="ru-BY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Просрочка!$A$38:$A$77</c15:sqref>
                  </c15:fullRef>
                </c:ext>
              </c:extLst>
              <c:f>Просрочка!$A$62:$A$76</c:f>
              <c:strCache>
                <c:ptCount val="15"/>
                <c:pt idx="0">
                  <c:v>01.01.2022</c:v>
                </c:pt>
                <c:pt idx="1">
                  <c:v>01.02.2022</c:v>
                </c:pt>
                <c:pt idx="2">
                  <c:v>01.03.2022</c:v>
                </c:pt>
                <c:pt idx="3">
                  <c:v>01.04.2022</c:v>
                </c:pt>
                <c:pt idx="4">
                  <c:v>01.05.2022</c:v>
                </c:pt>
                <c:pt idx="5">
                  <c:v>01.06.2022</c:v>
                </c:pt>
                <c:pt idx="6">
                  <c:v>01.07.2022</c:v>
                </c:pt>
                <c:pt idx="7">
                  <c:v>01.08.2022</c:v>
                </c:pt>
                <c:pt idx="8">
                  <c:v>01.09.2022</c:v>
                </c:pt>
                <c:pt idx="9">
                  <c:v>01.10.2022
</c:v>
                </c:pt>
                <c:pt idx="10">
                  <c:v>01.11.2022</c:v>
                </c:pt>
                <c:pt idx="11">
                  <c:v>01.12.2022</c:v>
                </c:pt>
                <c:pt idx="12">
                  <c:v>01.01.2023
 (03.01.2023)
</c:v>
                </c:pt>
                <c:pt idx="13">
                  <c:v>01.02.2023
</c:v>
                </c:pt>
                <c:pt idx="14">
                  <c:v>01.03.2023
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Просрочка!$B$38:$B$77</c15:sqref>
                  </c15:fullRef>
                </c:ext>
              </c:extLst>
              <c:f>Просрочка!$B$62:$B$76</c:f>
              <c:numCache>
                <c:formatCode>0.000</c:formatCode>
                <c:ptCount val="15"/>
                <c:pt idx="0">
                  <c:v>0.57374286040786993</c:v>
                </c:pt>
                <c:pt idx="1">
                  <c:v>0.5831393015474341</c:v>
                </c:pt>
                <c:pt idx="2">
                  <c:v>0.59106318962696491</c:v>
                </c:pt>
                <c:pt idx="3">
                  <c:v>0.60741115722206795</c:v>
                </c:pt>
                <c:pt idx="4">
                  <c:v>0.66223662655045501</c:v>
                </c:pt>
                <c:pt idx="5">
                  <c:v>0.69699599837543524</c:v>
                </c:pt>
                <c:pt idx="6">
                  <c:v>0.73899999999999999</c:v>
                </c:pt>
                <c:pt idx="7">
                  <c:v>0.83410596535032044</c:v>
                </c:pt>
                <c:pt idx="8">
                  <c:v>0.83409556074297531</c:v>
                </c:pt>
                <c:pt idx="9">
                  <c:v>0.86278111712938255</c:v>
                </c:pt>
                <c:pt idx="10">
                  <c:v>0.82682885096983916</c:v>
                </c:pt>
                <c:pt idx="11">
                  <c:v>0.80893258397068613</c:v>
                </c:pt>
                <c:pt idx="12">
                  <c:v>0.7314657922226474</c:v>
                </c:pt>
                <c:pt idx="13">
                  <c:v>0.71312786377194815</c:v>
                </c:pt>
                <c:pt idx="14">
                  <c:v>0.70791819611955953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D0-4B0A-BEA7-8069C08928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3499224"/>
        <c:axId val="233495304"/>
      </c:barChart>
      <c:catAx>
        <c:axId val="233499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ru-BY"/>
          </a:p>
        </c:txPr>
        <c:crossAx val="233495304"/>
        <c:crosses val="autoZero"/>
        <c:auto val="0"/>
        <c:lblAlgn val="ctr"/>
        <c:lblOffset val="100"/>
        <c:noMultiLvlLbl val="0"/>
      </c:catAx>
      <c:valAx>
        <c:axId val="233495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ru-BY"/>
          </a:p>
        </c:txPr>
        <c:crossAx val="233499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accent4">
          <a:lumMod val="75000"/>
        </a:schemeClr>
      </a:solidFill>
      <a:round/>
    </a:ln>
    <a:effectLst/>
  </c:spPr>
  <c:txPr>
    <a:bodyPr/>
    <a:lstStyle/>
    <a:p>
      <a:pPr>
        <a:defRPr>
          <a:latin typeface="Calibri" panose="020F0502020204030204" pitchFamily="34" charset="0"/>
        </a:defRPr>
      </a:pPr>
      <a:endParaRPr lang="ru-BY"/>
    </a:p>
  </c:txPr>
  <c:printSettings>
    <c:headerFooter/>
    <c:pageMargins b="0.75" l="0.7" r="0.7" t="0.75" header="0.3" footer="0.3"/>
    <c:pageSetup orientation="portrait"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accent1">
                    <a:lumMod val="50000"/>
                  </a:schemeClr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r>
              <a:rPr lang="ru-RU" sz="1800" b="1">
                <a:solidFill>
                  <a:schemeClr val="accent1">
                    <a:lumMod val="50000"/>
                  </a:schemeClr>
                </a:solidFill>
              </a:rPr>
              <a:t>Уд. вес просроченной задолженности в общей сумме кредитов на финансирование недвижимости, %</a:t>
            </a:r>
          </a:p>
        </c:rich>
      </c:tx>
      <c:layout>
        <c:manualLayout>
          <c:xMode val="edge"/>
          <c:yMode val="edge"/>
          <c:x val="0.14153562243285395"/>
          <c:y val="4.56155604102603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accent1">
                  <a:lumMod val="50000"/>
                </a:schemeClr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ru-BY"/>
        </a:p>
      </c:txPr>
    </c:title>
    <c:autoTitleDeleted val="0"/>
    <c:plotArea>
      <c:layout>
        <c:manualLayout>
          <c:layoutTarget val="inner"/>
          <c:xMode val="edge"/>
          <c:yMode val="edge"/>
          <c:x val="0.10053251815636806"/>
          <c:y val="0.17983413574421936"/>
          <c:w val="0.88207997184709452"/>
          <c:h val="0.6936960122308573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alibri" panose="020F0502020204030204" pitchFamily="34" charset="0"/>
                    <a:ea typeface="+mn-ea"/>
                    <a:cs typeface="+mn-cs"/>
                  </a:defRPr>
                </a:pPr>
                <a:endParaRPr lang="ru-BY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Просрочка!$F$50:$F$77</c15:sqref>
                  </c15:fullRef>
                </c:ext>
              </c:extLst>
              <c:f>Просрочка!$F$62:$F$76</c:f>
              <c:strCache>
                <c:ptCount val="15"/>
                <c:pt idx="0">
                  <c:v>01.01.2022</c:v>
                </c:pt>
                <c:pt idx="1">
                  <c:v>01.02.2022</c:v>
                </c:pt>
                <c:pt idx="2">
                  <c:v>01.03.2022</c:v>
                </c:pt>
                <c:pt idx="3">
                  <c:v>01.04.2022</c:v>
                </c:pt>
                <c:pt idx="4">
                  <c:v>01.05.2022</c:v>
                </c:pt>
                <c:pt idx="5">
                  <c:v>01.06.2022</c:v>
                </c:pt>
                <c:pt idx="6">
                  <c:v>01.07.2022</c:v>
                </c:pt>
                <c:pt idx="7">
                  <c:v>01.08.2022</c:v>
                </c:pt>
                <c:pt idx="8">
                  <c:v>01.09.2022</c:v>
                </c:pt>
                <c:pt idx="9">
                  <c:v>01.10.2022</c:v>
                </c:pt>
                <c:pt idx="10">
                  <c:v>01.11.2022</c:v>
                </c:pt>
                <c:pt idx="11">
                  <c:v>01.12.2022
</c:v>
                </c:pt>
                <c:pt idx="12">
                  <c:v>01.01.2023
 (03.01.2023)
</c:v>
                </c:pt>
                <c:pt idx="13">
                  <c:v>01.02.2023
</c:v>
                </c:pt>
                <c:pt idx="14">
                  <c:v>01.03.2023
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Просрочка!$G$50:$G$77</c15:sqref>
                  </c15:fullRef>
                </c:ext>
              </c:extLst>
              <c:f>Просрочка!$G$62:$G$76</c:f>
              <c:numCache>
                <c:formatCode>0.0000</c:formatCode>
                <c:ptCount val="15"/>
                <c:pt idx="0">
                  <c:v>1.0438773766931059E-2</c:v>
                </c:pt>
                <c:pt idx="1">
                  <c:v>1.545576667802892E-2</c:v>
                </c:pt>
                <c:pt idx="2">
                  <c:v>8.6116020387923264E-3</c:v>
                </c:pt>
                <c:pt idx="3">
                  <c:v>8.1664333315461853E-3</c:v>
                </c:pt>
                <c:pt idx="4">
                  <c:v>8.7281465056494416E-3</c:v>
                </c:pt>
                <c:pt idx="5">
                  <c:v>1.3085003575308063E-2</c:v>
                </c:pt>
                <c:pt idx="6">
                  <c:v>1.3178730820146459E-2</c:v>
                </c:pt>
                <c:pt idx="7">
                  <c:v>1.2622085887865146E-2</c:v>
                </c:pt>
                <c:pt idx="8">
                  <c:v>1.138362720020121E-2</c:v>
                </c:pt>
                <c:pt idx="9">
                  <c:v>7.9946734201641802E-3</c:v>
                </c:pt>
                <c:pt idx="10">
                  <c:v>1.1549783313799779E-2</c:v>
                </c:pt>
                <c:pt idx="11">
                  <c:v>1.0520845270419129E-2</c:v>
                </c:pt>
                <c:pt idx="12">
                  <c:v>8.6238301209287053E-3</c:v>
                </c:pt>
                <c:pt idx="13">
                  <c:v>8.9974905697769621E-3</c:v>
                </c:pt>
                <c:pt idx="14">
                  <c:v>9.433052717360264E-3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D9-477A-9BB5-7085B186DA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3500008"/>
        <c:axId val="233882824"/>
      </c:barChart>
      <c:catAx>
        <c:axId val="233500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ru-BY"/>
          </a:p>
        </c:txPr>
        <c:crossAx val="233882824"/>
        <c:crosses val="autoZero"/>
        <c:auto val="0"/>
        <c:lblAlgn val="ctr"/>
        <c:lblOffset val="100"/>
        <c:noMultiLvlLbl val="0"/>
      </c:catAx>
      <c:valAx>
        <c:axId val="233882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ru-BY"/>
          </a:p>
        </c:txPr>
        <c:crossAx val="233500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accent4">
          <a:lumMod val="75000"/>
        </a:schemeClr>
      </a:solidFill>
      <a:round/>
    </a:ln>
    <a:effectLst/>
  </c:spPr>
  <c:txPr>
    <a:bodyPr/>
    <a:lstStyle/>
    <a:p>
      <a:pPr>
        <a:defRPr>
          <a:latin typeface="Calibri" panose="020F0502020204030204" pitchFamily="34" charset="0"/>
        </a:defRPr>
      </a:pPr>
      <a:endParaRPr lang="ru-BY"/>
    </a:p>
  </c:txPr>
  <c:printSettings>
    <c:headerFooter/>
    <c:pageMargins b="0.75" l="0.7" r="0.7" t="0.75" header="0.3" footer="0.3"/>
    <c:pageSetup orientation="portrait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r>
              <a:rPr lang="ru-RU" b="1">
                <a:solidFill>
                  <a:sysClr val="windowText" lastClr="000000"/>
                </a:solidFill>
              </a:rPr>
              <a:t>Выдачи кредитов ФЛ в 2022-2023 гг., млн. рублей</a:t>
            </a:r>
          </a:p>
        </c:rich>
      </c:tx>
      <c:layout>
        <c:manualLayout>
          <c:xMode val="edge"/>
          <c:yMode val="edge"/>
          <c:x val="0.26532925161206278"/>
          <c:y val="3.1746039681549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ru-BY"/>
        </a:p>
      </c:txPr>
    </c:title>
    <c:autoTitleDeleted val="0"/>
    <c:plotArea>
      <c:layout>
        <c:manualLayout>
          <c:layoutTarget val="inner"/>
          <c:xMode val="edge"/>
          <c:yMode val="edge"/>
          <c:x val="1.5581545313591938E-2"/>
          <c:y val="7.8145539499870215E-2"/>
          <c:w val="0.96236889170562723"/>
          <c:h val="0.6736915385576802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Выдачи!$A$37</c:f>
              <c:strCache>
                <c:ptCount val="1"/>
                <c:pt idx="0">
                  <c:v>прочие кредиты на потребительские 
цели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12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904A-420C-B097-11C4A7293C7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alibri" panose="020F0502020204030204" pitchFamily="34" charset="0"/>
                    <a:ea typeface="+mn-ea"/>
                    <a:cs typeface="+mn-cs"/>
                  </a:defRPr>
                </a:pPr>
                <a:endParaRPr lang="ru-BY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Выдачи!$B$36:$AL$36</c:f>
              <c:strCache>
                <c:ptCount val="13"/>
                <c:pt idx="0">
                  <c:v>январь
2022</c:v>
                </c:pt>
                <c:pt idx="1">
                  <c:v>февраль
2022</c:v>
                </c:pt>
                <c:pt idx="2">
                  <c:v>март
2022</c:v>
                </c:pt>
                <c:pt idx="3">
                  <c:v>апрель
2022</c:v>
                </c:pt>
                <c:pt idx="4">
                  <c:v>май
2022</c:v>
                </c:pt>
                <c:pt idx="5">
                  <c:v>июнь
2022</c:v>
                </c:pt>
                <c:pt idx="6">
                  <c:v>июль
2022</c:v>
                </c:pt>
                <c:pt idx="7">
                  <c:v>август
2022</c:v>
                </c:pt>
                <c:pt idx="8">
                  <c:v>сентябрь
2022</c:v>
                </c:pt>
                <c:pt idx="9">
                  <c:v>октябрь
2022</c:v>
                </c:pt>
                <c:pt idx="10">
                  <c:v>ноябрь
2022</c:v>
                </c:pt>
                <c:pt idx="11">
                  <c:v>декабрь
2022</c:v>
                </c:pt>
                <c:pt idx="12">
                  <c:v>январь
2023</c:v>
                </c:pt>
              </c:strCache>
            </c:strRef>
          </c:cat>
          <c:val>
            <c:numRef>
              <c:f>Выдачи!$B$37:$AL$37</c:f>
              <c:numCache>
                <c:formatCode>0.00</c:formatCode>
                <c:ptCount val="13"/>
                <c:pt idx="0">
                  <c:v>177.81</c:v>
                </c:pt>
                <c:pt idx="1">
                  <c:v>214.59</c:v>
                </c:pt>
                <c:pt idx="2">
                  <c:v>107.94131386999997</c:v>
                </c:pt>
                <c:pt idx="3">
                  <c:v>79.36</c:v>
                </c:pt>
                <c:pt idx="4">
                  <c:v>110.25621268999996</c:v>
                </c:pt>
                <c:pt idx="5">
                  <c:v>157.68464033999996</c:v>
                </c:pt>
                <c:pt idx="6">
                  <c:v>196.67121329000025</c:v>
                </c:pt>
                <c:pt idx="7">
                  <c:v>229.94514517000039</c:v>
                </c:pt>
                <c:pt idx="8">
                  <c:v>225.22662831999972</c:v>
                </c:pt>
                <c:pt idx="9">
                  <c:v>238.65195122000009</c:v>
                </c:pt>
                <c:pt idx="10">
                  <c:v>287.76</c:v>
                </c:pt>
                <c:pt idx="11">
                  <c:v>339.23964394999962</c:v>
                </c:pt>
                <c:pt idx="12">
                  <c:v>281.52922899000049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36-4245-9283-E8A417A34D3C}"/>
            </c:ext>
          </c:extLst>
        </c:ser>
        <c:ser>
          <c:idx val="1"/>
          <c:order val="1"/>
          <c:tx>
            <c:strRef>
              <c:f>Выдачи!$A$38</c:f>
              <c:strCache>
                <c:ptCount val="1"/>
                <c:pt idx="0">
                  <c:v> овердрафтные 
кредиты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12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04A-420C-B097-11C4A7293C7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alibri" panose="020F0502020204030204" pitchFamily="34" charset="0"/>
                    <a:ea typeface="+mn-ea"/>
                    <a:cs typeface="+mn-cs"/>
                  </a:defRPr>
                </a:pPr>
                <a:endParaRPr lang="ru-BY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Выдачи!$B$36:$AL$36</c:f>
              <c:strCache>
                <c:ptCount val="13"/>
                <c:pt idx="0">
                  <c:v>январь
2022</c:v>
                </c:pt>
                <c:pt idx="1">
                  <c:v>февраль
2022</c:v>
                </c:pt>
                <c:pt idx="2">
                  <c:v>март
2022</c:v>
                </c:pt>
                <c:pt idx="3">
                  <c:v>апрель
2022</c:v>
                </c:pt>
                <c:pt idx="4">
                  <c:v>май
2022</c:v>
                </c:pt>
                <c:pt idx="5">
                  <c:v>июнь
2022</c:v>
                </c:pt>
                <c:pt idx="6">
                  <c:v>июль
2022</c:v>
                </c:pt>
                <c:pt idx="7">
                  <c:v>август
2022</c:v>
                </c:pt>
                <c:pt idx="8">
                  <c:v>сентябрь
2022</c:v>
                </c:pt>
                <c:pt idx="9">
                  <c:v>октябрь
2022</c:v>
                </c:pt>
                <c:pt idx="10">
                  <c:v>ноябрь
2022</c:v>
                </c:pt>
                <c:pt idx="11">
                  <c:v>декабрь
2022</c:v>
                </c:pt>
                <c:pt idx="12">
                  <c:v>январь
2023</c:v>
                </c:pt>
              </c:strCache>
            </c:strRef>
          </c:cat>
          <c:val>
            <c:numRef>
              <c:f>Выдачи!$B$38:$AL$38</c:f>
              <c:numCache>
                <c:formatCode>0.00</c:formatCode>
                <c:ptCount val="13"/>
                <c:pt idx="0">
                  <c:v>360.8</c:v>
                </c:pt>
                <c:pt idx="1">
                  <c:v>379.3</c:v>
                </c:pt>
                <c:pt idx="2">
                  <c:v>447.29996194</c:v>
                </c:pt>
                <c:pt idx="3">
                  <c:v>366.19</c:v>
                </c:pt>
                <c:pt idx="4">
                  <c:v>402.96334013000023</c:v>
                </c:pt>
                <c:pt idx="5">
                  <c:v>386.88145853999998</c:v>
                </c:pt>
                <c:pt idx="6">
                  <c:v>371.93336143999994</c:v>
                </c:pt>
                <c:pt idx="7">
                  <c:v>420.99185081999991</c:v>
                </c:pt>
                <c:pt idx="8">
                  <c:v>404.29245425000011</c:v>
                </c:pt>
                <c:pt idx="9">
                  <c:v>413.60636516999978</c:v>
                </c:pt>
                <c:pt idx="10">
                  <c:v>423.14</c:v>
                </c:pt>
                <c:pt idx="11">
                  <c:v>441.49604820000025</c:v>
                </c:pt>
                <c:pt idx="12">
                  <c:v>401.56442223999994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36-4245-9283-E8A417A34D3C}"/>
            </c:ext>
          </c:extLst>
        </c:ser>
        <c:ser>
          <c:idx val="2"/>
          <c:order val="2"/>
          <c:tx>
            <c:strRef>
              <c:f>Выдачи!$A$39</c:f>
              <c:strCache>
                <c:ptCount val="1"/>
                <c:pt idx="0">
                  <c:v>кредиты 
на приобретение 
автомобилей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alibri" panose="020F0502020204030204" pitchFamily="34" charset="0"/>
                    <a:ea typeface="+mn-ea"/>
                    <a:cs typeface="+mn-cs"/>
                  </a:defRPr>
                </a:pPr>
                <a:endParaRPr lang="ru-BY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Выдачи!$B$36:$AL$36</c:f>
              <c:strCache>
                <c:ptCount val="13"/>
                <c:pt idx="0">
                  <c:v>январь
2022</c:v>
                </c:pt>
                <c:pt idx="1">
                  <c:v>февраль
2022</c:v>
                </c:pt>
                <c:pt idx="2">
                  <c:v>март
2022</c:v>
                </c:pt>
                <c:pt idx="3">
                  <c:v>апрель
2022</c:v>
                </c:pt>
                <c:pt idx="4">
                  <c:v>май
2022</c:v>
                </c:pt>
                <c:pt idx="5">
                  <c:v>июнь
2022</c:v>
                </c:pt>
                <c:pt idx="6">
                  <c:v>июль
2022</c:v>
                </c:pt>
                <c:pt idx="7">
                  <c:v>август
2022</c:v>
                </c:pt>
                <c:pt idx="8">
                  <c:v>сентябрь
2022</c:v>
                </c:pt>
                <c:pt idx="9">
                  <c:v>октябрь
2022</c:v>
                </c:pt>
                <c:pt idx="10">
                  <c:v>ноябрь
2022</c:v>
                </c:pt>
                <c:pt idx="11">
                  <c:v>декабрь
2022</c:v>
                </c:pt>
                <c:pt idx="12">
                  <c:v>январь
2023</c:v>
                </c:pt>
              </c:strCache>
            </c:strRef>
          </c:cat>
          <c:val>
            <c:numRef>
              <c:f>Выдачи!$B$39:$AL$39</c:f>
              <c:numCache>
                <c:formatCode>0.00</c:formatCode>
                <c:ptCount val="13"/>
                <c:pt idx="0">
                  <c:v>12.45</c:v>
                </c:pt>
                <c:pt idx="1">
                  <c:v>21.74</c:v>
                </c:pt>
                <c:pt idx="2">
                  <c:v>17.902397539999999</c:v>
                </c:pt>
                <c:pt idx="3">
                  <c:v>3.37</c:v>
                </c:pt>
                <c:pt idx="4">
                  <c:v>2.2452612200000002</c:v>
                </c:pt>
                <c:pt idx="5">
                  <c:v>5.6049308</c:v>
                </c:pt>
                <c:pt idx="6">
                  <c:v>3.8373134500000003</c:v>
                </c:pt>
                <c:pt idx="7">
                  <c:v>2.5944358299999997</c:v>
                </c:pt>
                <c:pt idx="8">
                  <c:v>2.23279659</c:v>
                </c:pt>
                <c:pt idx="9">
                  <c:v>2.5355908700000001</c:v>
                </c:pt>
                <c:pt idx="10">
                  <c:v>8.3699999999999992</c:v>
                </c:pt>
                <c:pt idx="11">
                  <c:v>20.876472280000002</c:v>
                </c:pt>
                <c:pt idx="12">
                  <c:v>11.34981135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36-4245-9283-E8A417A34D3C}"/>
            </c:ext>
          </c:extLst>
        </c:ser>
        <c:ser>
          <c:idx val="3"/>
          <c:order val="3"/>
          <c:tx>
            <c:strRef>
              <c:f>Выдачи!$A$40</c:f>
              <c:strCache>
                <c:ptCount val="1"/>
                <c:pt idx="0">
                  <c:v>на строительство и 
приобретение 
недвижимости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12"/>
            <c:invertIfNegative val="0"/>
            <c:bubble3D val="0"/>
            <c:spPr>
              <a:solidFill>
                <a:schemeClr val="accent4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904A-420C-B097-11C4A7293C7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alibri" panose="020F0502020204030204" pitchFamily="34" charset="0"/>
                    <a:ea typeface="+mn-ea"/>
                    <a:cs typeface="+mn-cs"/>
                  </a:defRPr>
                </a:pPr>
                <a:endParaRPr lang="ru-BY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Выдачи!$B$36:$AL$36</c:f>
              <c:strCache>
                <c:ptCount val="13"/>
                <c:pt idx="0">
                  <c:v>январь
2022</c:v>
                </c:pt>
                <c:pt idx="1">
                  <c:v>февраль
2022</c:v>
                </c:pt>
                <c:pt idx="2">
                  <c:v>март
2022</c:v>
                </c:pt>
                <c:pt idx="3">
                  <c:v>апрель
2022</c:v>
                </c:pt>
                <c:pt idx="4">
                  <c:v>май
2022</c:v>
                </c:pt>
                <c:pt idx="5">
                  <c:v>июнь
2022</c:v>
                </c:pt>
                <c:pt idx="6">
                  <c:v>июль
2022</c:v>
                </c:pt>
                <c:pt idx="7">
                  <c:v>август
2022</c:v>
                </c:pt>
                <c:pt idx="8">
                  <c:v>сентябрь
2022</c:v>
                </c:pt>
                <c:pt idx="9">
                  <c:v>октябрь
2022</c:v>
                </c:pt>
                <c:pt idx="10">
                  <c:v>ноябрь
2022</c:v>
                </c:pt>
                <c:pt idx="11">
                  <c:v>декабрь
2022</c:v>
                </c:pt>
                <c:pt idx="12">
                  <c:v>январь
2023</c:v>
                </c:pt>
              </c:strCache>
            </c:strRef>
          </c:cat>
          <c:val>
            <c:numRef>
              <c:f>Выдачи!$B$40:$AL$40</c:f>
              <c:numCache>
                <c:formatCode>0.00</c:formatCode>
                <c:ptCount val="13"/>
                <c:pt idx="0">
                  <c:v>96.19</c:v>
                </c:pt>
                <c:pt idx="1">
                  <c:v>107.56</c:v>
                </c:pt>
                <c:pt idx="2">
                  <c:v>129.51</c:v>
                </c:pt>
                <c:pt idx="3">
                  <c:v>120.56</c:v>
                </c:pt>
                <c:pt idx="4">
                  <c:v>124.7</c:v>
                </c:pt>
                <c:pt idx="5">
                  <c:v>144.5</c:v>
                </c:pt>
                <c:pt idx="6">
                  <c:v>121.08</c:v>
                </c:pt>
                <c:pt idx="7">
                  <c:v>139.99</c:v>
                </c:pt>
                <c:pt idx="8">
                  <c:v>152.21</c:v>
                </c:pt>
                <c:pt idx="9">
                  <c:v>156.13</c:v>
                </c:pt>
                <c:pt idx="10">
                  <c:v>157.84</c:v>
                </c:pt>
                <c:pt idx="11">
                  <c:v>202.93</c:v>
                </c:pt>
                <c:pt idx="12">
                  <c:v>102.46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36-4245-9283-E8A417A34D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4"/>
        <c:overlap val="10"/>
        <c:axId val="13287919"/>
        <c:axId val="13289583"/>
      </c:barChart>
      <c:catAx>
        <c:axId val="13287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ru-BY"/>
          </a:p>
        </c:txPr>
        <c:crossAx val="13289583"/>
        <c:crosses val="autoZero"/>
        <c:auto val="1"/>
        <c:lblAlgn val="ctr"/>
        <c:lblOffset val="100"/>
        <c:noMultiLvlLbl val="0"/>
      </c:catAx>
      <c:valAx>
        <c:axId val="13289583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13287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4679427522976183E-2"/>
          <c:y val="0.85432101767794888"/>
          <c:w val="0.83346126071140925"/>
          <c:h val="0.119734187072769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accent1">
                  <a:lumMod val="50000"/>
                </a:schemeClr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ru-BY"/>
        </a:p>
      </c:txPr>
    </c:legend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accent4">
          <a:lumMod val="75000"/>
        </a:schemeClr>
      </a:solidFill>
      <a:round/>
    </a:ln>
    <a:effectLst/>
  </c:spPr>
  <c:txPr>
    <a:bodyPr/>
    <a:lstStyle/>
    <a:p>
      <a:pPr>
        <a:defRPr>
          <a:latin typeface="Calibri" panose="020F0502020204030204" pitchFamily="34" charset="0"/>
        </a:defRPr>
      </a:pPr>
      <a:endParaRPr lang="ru-BY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r>
              <a:rPr lang="ru-RU"/>
              <a:t>Объем предоставленных потребительских кредитов физическим лицам, млн. рублей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ru-BY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Выдачи!$A$63</c:f>
              <c:strCache>
                <c:ptCount val="1"/>
                <c:pt idx="0">
                  <c:v> овердрафтные кредиты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94000"/>
                    <a:satMod val="103000"/>
                    <a:lumMod val="102000"/>
                  </a:schemeClr>
                </a:gs>
                <a:gs pos="50000">
                  <a:schemeClr val="accent1">
                    <a:shade val="100000"/>
                    <a:satMod val="110000"/>
                    <a:lumMod val="100000"/>
                  </a:schemeClr>
                </a:gs>
                <a:gs pos="100000">
                  <a:schemeClr val="accent1">
                    <a:shade val="78000"/>
                    <a:satMod val="120000"/>
                    <a:lumMod val="99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38100" dist="25400" dir="5400000" algn="ctr" rotWithShape="0">
                <a:srgbClr val="000000">
                  <a:alpha val="25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alibri" panose="020F0502020204030204" pitchFamily="34" charset="0"/>
                    <a:ea typeface="+mn-ea"/>
                    <a:cs typeface="+mn-cs"/>
                  </a:defRPr>
                </a:pPr>
                <a:endParaRPr lang="ru-BY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Выдачи!$B$63:$P$63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Выдачи!$B$62:$P$62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3A3B-4293-B2DE-B52B15F79057}"/>
            </c:ext>
          </c:extLst>
        </c:ser>
        <c:ser>
          <c:idx val="1"/>
          <c:order val="1"/>
          <c:tx>
            <c:strRef>
              <c:f>Выдачи!$A$64</c:f>
              <c:strCache>
                <c:ptCount val="1"/>
                <c:pt idx="0">
                  <c:v>прочие потребительские кредиты 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94000"/>
                    <a:satMod val="103000"/>
                    <a:lumMod val="102000"/>
                  </a:schemeClr>
                </a:gs>
                <a:gs pos="50000">
                  <a:schemeClr val="accent2">
                    <a:shade val="100000"/>
                    <a:satMod val="110000"/>
                    <a:lumMod val="100000"/>
                  </a:schemeClr>
                </a:gs>
                <a:gs pos="100000">
                  <a:schemeClr val="accent2">
                    <a:shade val="78000"/>
                    <a:satMod val="120000"/>
                    <a:lumMod val="99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38100" dist="25400" dir="5400000" algn="ctr" rotWithShape="0">
                <a:srgbClr val="000000">
                  <a:alpha val="25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alibri" panose="020F0502020204030204" pitchFamily="34" charset="0"/>
                    <a:ea typeface="+mn-ea"/>
                    <a:cs typeface="+mn-cs"/>
                  </a:defRPr>
                </a:pPr>
                <a:endParaRPr lang="ru-BY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Выдачи!$B$64:$P$64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Выдачи!$B$62:$P$62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3A3B-4293-B2DE-B52B15F790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5717279"/>
        <c:axId val="145716447"/>
      </c:barChart>
      <c:catAx>
        <c:axId val="145717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ru-BY"/>
          </a:p>
        </c:txPr>
        <c:crossAx val="145716447"/>
        <c:crosses val="autoZero"/>
        <c:auto val="1"/>
        <c:lblAlgn val="ctr"/>
        <c:lblOffset val="100"/>
        <c:noMultiLvlLbl val="0"/>
      </c:catAx>
      <c:valAx>
        <c:axId val="145716447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\ ##0.0_-;\-* #\ ##0.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ru-BY"/>
          </a:p>
        </c:txPr>
        <c:crossAx val="14571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1874116498281687"/>
          <c:y val="0.87741876932704843"/>
          <c:w val="0.3077495300941972"/>
          <c:h val="0.105485444935654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ru-BY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Calibri" panose="020F0502020204030204" pitchFamily="34" charset="0"/>
        </a:defRPr>
      </a:pPr>
      <a:endParaRPr lang="ru-BY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Объем предоставленных физическим лицам кредитов, млн. рублей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BY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Выдачи!$A$63</c:f>
              <c:strCache>
                <c:ptCount val="1"/>
                <c:pt idx="0">
                  <c:v> овердрафтные кредиты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94000"/>
                    <a:satMod val="103000"/>
                    <a:lumMod val="102000"/>
                  </a:schemeClr>
                </a:gs>
                <a:gs pos="50000">
                  <a:schemeClr val="accent1">
                    <a:shade val="100000"/>
                    <a:satMod val="110000"/>
                    <a:lumMod val="100000"/>
                  </a:schemeClr>
                </a:gs>
                <a:gs pos="100000">
                  <a:schemeClr val="accent1">
                    <a:shade val="78000"/>
                    <a:satMod val="120000"/>
                    <a:lumMod val="99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38100" dist="25400" dir="5400000" algn="ctr" rotWithShape="0">
                <a:srgbClr val="000000">
                  <a:alpha val="25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BY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Выдачи!$B$63:$P$63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Выдачи!$B$62:$P$62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062F-4A5F-8962-52A1CB6321EA}"/>
            </c:ext>
          </c:extLst>
        </c:ser>
        <c:ser>
          <c:idx val="1"/>
          <c:order val="1"/>
          <c:tx>
            <c:strRef>
              <c:f>Выдачи!$A$64</c:f>
              <c:strCache>
                <c:ptCount val="1"/>
                <c:pt idx="0">
                  <c:v>прочие потребительские кредиты 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94000"/>
                    <a:satMod val="103000"/>
                    <a:lumMod val="102000"/>
                  </a:schemeClr>
                </a:gs>
                <a:gs pos="50000">
                  <a:schemeClr val="accent2">
                    <a:shade val="100000"/>
                    <a:satMod val="110000"/>
                    <a:lumMod val="100000"/>
                  </a:schemeClr>
                </a:gs>
                <a:gs pos="100000">
                  <a:schemeClr val="accent2">
                    <a:shade val="78000"/>
                    <a:satMod val="120000"/>
                    <a:lumMod val="99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38100" dist="25400" dir="5400000" algn="ctr" rotWithShape="0">
                <a:srgbClr val="000000">
                  <a:alpha val="25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BY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Выдачи!$B$64:$P$64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Выдачи!$B$62:$P$62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062F-4A5F-8962-52A1CB6321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5717279"/>
        <c:axId val="145716447"/>
      </c:barChart>
      <c:catAx>
        <c:axId val="145717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BY"/>
          </a:p>
        </c:txPr>
        <c:crossAx val="145716447"/>
        <c:crosses val="autoZero"/>
        <c:auto val="1"/>
        <c:lblAlgn val="ctr"/>
        <c:lblOffset val="100"/>
        <c:noMultiLvlLbl val="0"/>
      </c:catAx>
      <c:valAx>
        <c:axId val="145716447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BY"/>
          </a:p>
        </c:txPr>
        <c:crossAx val="14571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1874116498281687"/>
          <c:y val="0.87741876932704843"/>
          <c:w val="0.3077495300941972"/>
          <c:h val="0.105485444935654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BY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BY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r>
              <a:rPr lang="ru-RU"/>
              <a:t>Годовой темп прироста потребительских кредитов, 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Calibri" panose="020F0502020204030204" pitchFamily="34" charset="0"/>
              <a:ea typeface="+mn-ea"/>
              <a:cs typeface="Calibri" panose="020F0502020204030204" pitchFamily="34" charset="0"/>
            </a:defRPr>
          </a:pPr>
          <a:endParaRPr lang="ru-BY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'годовой прирост'!$B$51</c:f>
              <c:strCache>
                <c:ptCount val="1"/>
                <c:pt idx="0">
                  <c:v>задолженность по кредитам  на потребительские нужды, %</c:v>
                </c:pt>
              </c:strCache>
            </c:strRef>
          </c:tx>
          <c:spPr>
            <a:ln w="28575" cap="rnd">
              <a:gradFill>
                <a:gsLst>
                  <a:gs pos="53000">
                    <a:schemeClr val="tx1">
                      <a:lumMod val="75000"/>
                      <a:lumOff val="25000"/>
                    </a:schemeClr>
                  </a:gs>
                  <a:gs pos="100000">
                    <a:srgbClr val="C00000"/>
                  </a:gs>
                </a:gsLst>
                <a:lin ang="5400000" scaled="1"/>
              </a:gradFill>
              <a:round/>
            </a:ln>
            <a:effectLst/>
          </c:spPr>
          <c:marker>
            <c:symbol val="none"/>
          </c:marker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bg2">
                          <a:lumMod val="25000"/>
                        </a:schemeClr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ru-BY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0-0AE2-47AA-877F-545E61A2BD68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bg2">
                          <a:lumMod val="25000"/>
                        </a:schemeClr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ru-BY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0AE2-47AA-877F-545E61A2BD68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bg2">
                          <a:lumMod val="25000"/>
                        </a:schemeClr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ru-BY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2-0AE2-47AA-877F-545E61A2BD68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bg2">
                          <a:lumMod val="25000"/>
                        </a:schemeClr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ru-BY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0AE2-47AA-877F-545E61A2BD68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bg2">
                          <a:lumMod val="25000"/>
                        </a:schemeClr>
                      </a:solidFill>
                      <a:latin typeface="Calibri" panose="020F0502020204030204" pitchFamily="34" charset="0"/>
                      <a:ea typeface="+mn-ea"/>
                      <a:cs typeface="Calibri" panose="020F0502020204030204" pitchFamily="34" charset="0"/>
                    </a:defRPr>
                  </a:pPr>
                  <a:endParaRPr lang="ru-BY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4-0AE2-47AA-877F-545E61A2BD6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rgbClr val="C00000"/>
                    </a:solidFill>
                    <a:latin typeface="Calibri" panose="020F0502020204030204" pitchFamily="34" charset="0"/>
                    <a:ea typeface="+mn-ea"/>
                    <a:cs typeface="Calibri" panose="020F0502020204030204" pitchFamily="34" charset="0"/>
                  </a:defRPr>
                </a:pPr>
                <a:endParaRPr lang="ru-BY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'годовой прирост'!$A$64:$A$99</c:f>
              <c:strCache>
                <c:ptCount val="20"/>
                <c:pt idx="0">
                  <c:v>01.01.2020</c:v>
                </c:pt>
                <c:pt idx="1">
                  <c:v>01.04.2020</c:v>
                </c:pt>
                <c:pt idx="2">
                  <c:v>01.07.2020</c:v>
                </c:pt>
                <c:pt idx="3">
                  <c:v>01.10.2020</c:v>
                </c:pt>
                <c:pt idx="4">
                  <c:v>01.01.2021</c:v>
                </c:pt>
                <c:pt idx="5">
                  <c:v>01.04.2021</c:v>
                </c:pt>
                <c:pt idx="6">
                  <c:v>01.07.2021</c:v>
                </c:pt>
                <c:pt idx="7">
                  <c:v>01.10.2021</c:v>
                </c:pt>
                <c:pt idx="8">
                  <c:v>01.01.2022</c:v>
                </c:pt>
                <c:pt idx="9">
                  <c:v>01.02.2022</c:v>
                </c:pt>
                <c:pt idx="10">
                  <c:v>01.03.2022</c:v>
                </c:pt>
                <c:pt idx="11">
                  <c:v>01.04.2022</c:v>
                </c:pt>
                <c:pt idx="12">
                  <c:v>01.05.2022</c:v>
                </c:pt>
                <c:pt idx="13">
                  <c:v>01.06.2022</c:v>
                </c:pt>
                <c:pt idx="14">
                  <c:v>01.07.2022</c:v>
                </c:pt>
                <c:pt idx="15">
                  <c:v>01.08.2022</c:v>
                </c:pt>
                <c:pt idx="16">
                  <c:v>01.09.2022</c:v>
                </c:pt>
                <c:pt idx="17">
                  <c:v>01.10.2022</c:v>
                </c:pt>
                <c:pt idx="18">
                  <c:v>01.11.2022</c:v>
                </c:pt>
                <c:pt idx="19">
                  <c:v>01.12.2022</c:v>
                </c:pt>
              </c:strCache>
            </c:strRef>
          </c:cat>
          <c:val>
            <c:numRef>
              <c:f>'годовой прирост'!$B$64:$B$99</c:f>
              <c:numCache>
                <c:formatCode>#\ ##0.0</c:formatCode>
                <c:ptCount val="20"/>
                <c:pt idx="0">
                  <c:v>25</c:v>
                </c:pt>
                <c:pt idx="1">
                  <c:v>27.99</c:v>
                </c:pt>
                <c:pt idx="2">
                  <c:v>17.399999999999999</c:v>
                </c:pt>
                <c:pt idx="3">
                  <c:v>10.11</c:v>
                </c:pt>
                <c:pt idx="4">
                  <c:v>1.29</c:v>
                </c:pt>
                <c:pt idx="5" formatCode="General">
                  <c:v>-8.9</c:v>
                </c:pt>
                <c:pt idx="6" formatCode="0.00">
                  <c:v>-8.1151103655851315</c:v>
                </c:pt>
                <c:pt idx="7" formatCode="0.00">
                  <c:v>-9.5399999999999991</c:v>
                </c:pt>
                <c:pt idx="8" formatCode="0.00">
                  <c:v>-5.6</c:v>
                </c:pt>
                <c:pt idx="9" formatCode="0.00">
                  <c:v>-4.7</c:v>
                </c:pt>
                <c:pt idx="10" formatCode="0.00">
                  <c:v>-3</c:v>
                </c:pt>
                <c:pt idx="11" formatCode="0.00">
                  <c:v>-4.0999999999999996</c:v>
                </c:pt>
                <c:pt idx="12" formatCode="0.00">
                  <c:v>-6.7</c:v>
                </c:pt>
                <c:pt idx="13" formatCode="0.00">
                  <c:v>-7.8</c:v>
                </c:pt>
                <c:pt idx="14" formatCode="0.00">
                  <c:v>-8.6999999999999993</c:v>
                </c:pt>
                <c:pt idx="15" formatCode="0.0">
                  <c:v>-8.8000000000000007</c:v>
                </c:pt>
                <c:pt idx="16" formatCode="0.0">
                  <c:v>-8.8800000000000008</c:v>
                </c:pt>
                <c:pt idx="17" formatCode="0.0">
                  <c:v>-8.4</c:v>
                </c:pt>
                <c:pt idx="18" formatCode="0.0">
                  <c:v>-7.3</c:v>
                </c:pt>
                <c:pt idx="19" formatCode="0.0">
                  <c:v>-6.46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6-4907-B190-AB18AE36A5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9818808"/>
        <c:axId val="509819136"/>
      </c:lineChart>
      <c:catAx>
        <c:axId val="509818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25400" cap="flat" cmpd="sng" algn="ctr">
            <a:solidFill>
              <a:srgbClr val="2E75B6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ru-BY"/>
          </a:p>
        </c:txPr>
        <c:crossAx val="509819136"/>
        <c:crosses val="autoZero"/>
        <c:auto val="1"/>
        <c:lblAlgn val="ctr"/>
        <c:lblOffset val="100"/>
        <c:noMultiLvlLbl val="0"/>
      </c:catAx>
      <c:valAx>
        <c:axId val="509819136"/>
        <c:scaling>
          <c:orientation val="minMax"/>
          <c:max val="28"/>
          <c:min val="-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ru-BY"/>
          </a:p>
        </c:txPr>
        <c:crossAx val="509818808"/>
        <c:crosses val="autoZero"/>
        <c:crossBetween val="between"/>
        <c:majorUnit val="7"/>
        <c:minorUnit val="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Calibri" panose="020F0502020204030204" pitchFamily="34" charset="0"/>
          <a:cs typeface="Calibri" panose="020F0502020204030204" pitchFamily="34" charset="0"/>
        </a:defRPr>
      </a:pPr>
      <a:endParaRPr lang="ru-BY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200" b="1" i="0" baseline="0">
                <a:effectLst/>
              </a:rPr>
              <a:t>Годовой темп прироста кредитов на финансирование недвижимости, %</a:t>
            </a:r>
            <a:endParaRPr lang="ru-RU" sz="1200">
              <a:effectLst/>
            </a:endParaRPr>
          </a:p>
        </c:rich>
      </c:tx>
      <c:layout>
        <c:manualLayout>
          <c:xMode val="edge"/>
          <c:yMode val="edge"/>
          <c:x val="0.10508333333333333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BY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'годовой прирост'!$B$26</c:f>
              <c:strCache>
                <c:ptCount val="1"/>
                <c:pt idx="0">
                  <c:v>Годовой прирост кредитов на финансирование недвижимости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36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2">
                        <a:lumMod val="60000"/>
                        <a:lumOff val="4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BY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'годовой прирост'!$A$27:$A$46</c:f>
              <c:strCache>
                <c:ptCount val="20"/>
                <c:pt idx="0">
                  <c:v>01.01.2019</c:v>
                </c:pt>
                <c:pt idx="1">
                  <c:v>01.02.2019</c:v>
                </c:pt>
                <c:pt idx="2">
                  <c:v>01.03.2019</c:v>
                </c:pt>
                <c:pt idx="3">
                  <c:v>01.04.2019</c:v>
                </c:pt>
                <c:pt idx="4">
                  <c:v>01.05.2019</c:v>
                </c:pt>
                <c:pt idx="5">
                  <c:v>01.06.2019</c:v>
                </c:pt>
                <c:pt idx="6">
                  <c:v>01.07.2019</c:v>
                </c:pt>
                <c:pt idx="7">
                  <c:v>01.08.2019</c:v>
                </c:pt>
                <c:pt idx="8">
                  <c:v>01.09.2019</c:v>
                </c:pt>
                <c:pt idx="9">
                  <c:v>01.10.2019</c:v>
                </c:pt>
                <c:pt idx="10">
                  <c:v>01.11.2019</c:v>
                </c:pt>
                <c:pt idx="11">
                  <c:v>01.12.2019</c:v>
                </c:pt>
                <c:pt idx="12">
                  <c:v>01.01.2020</c:v>
                </c:pt>
                <c:pt idx="13">
                  <c:v>01.02.2020</c:v>
                </c:pt>
                <c:pt idx="14">
                  <c:v>01.03.2020</c:v>
                </c:pt>
                <c:pt idx="15">
                  <c:v>01.04.2020</c:v>
                </c:pt>
                <c:pt idx="16">
                  <c:v>01.05.2020</c:v>
                </c:pt>
                <c:pt idx="17">
                  <c:v>01.06.2020</c:v>
                </c:pt>
                <c:pt idx="18">
                  <c:v>01.07.2020</c:v>
                </c:pt>
                <c:pt idx="19">
                  <c:v>01.07.2020</c:v>
                </c:pt>
              </c:strCache>
            </c:strRef>
          </c:cat>
          <c:val>
            <c:numRef>
              <c:f>'годовой прирост'!$B$27:$B$46</c:f>
              <c:numCache>
                <c:formatCode>#\ ##0.0</c:formatCode>
                <c:ptCount val="20"/>
                <c:pt idx="0">
                  <c:v>19.745002404478427</c:v>
                </c:pt>
                <c:pt idx="1">
                  <c:v>19.822856841235321</c:v>
                </c:pt>
                <c:pt idx="2">
                  <c:v>19.419647101672922</c:v>
                </c:pt>
                <c:pt idx="3">
                  <c:v>18.616911450949075</c:v>
                </c:pt>
                <c:pt idx="4">
                  <c:v>18.031894766826355</c:v>
                </c:pt>
                <c:pt idx="5">
                  <c:v>17.841116753158289</c:v>
                </c:pt>
                <c:pt idx="6">
                  <c:v>17.803570277681132</c:v>
                </c:pt>
                <c:pt idx="7">
                  <c:v>17.8686031391168</c:v>
                </c:pt>
                <c:pt idx="8">
                  <c:v>17.818779630547539</c:v>
                </c:pt>
                <c:pt idx="9" formatCode="0.0">
                  <c:v>17.761037084721167</c:v>
                </c:pt>
                <c:pt idx="10">
                  <c:v>17.66</c:v>
                </c:pt>
                <c:pt idx="11">
                  <c:v>17.899999999999999</c:v>
                </c:pt>
                <c:pt idx="12">
                  <c:v>18.8</c:v>
                </c:pt>
                <c:pt idx="13">
                  <c:v>18.82</c:v>
                </c:pt>
                <c:pt idx="14">
                  <c:v>19.5</c:v>
                </c:pt>
                <c:pt idx="15">
                  <c:v>20.55</c:v>
                </c:pt>
                <c:pt idx="16">
                  <c:v>20.399999999999999</c:v>
                </c:pt>
                <c:pt idx="17">
                  <c:v>20.3</c:v>
                </c:pt>
                <c:pt idx="18">
                  <c:v>20.41</c:v>
                </c:pt>
                <c:pt idx="19">
                  <c:v>20.41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E3-4069-9824-D18367D6F4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818152"/>
        <c:axId val="509816512"/>
      </c:lineChart>
      <c:catAx>
        <c:axId val="509818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BY"/>
          </a:p>
        </c:txPr>
        <c:crossAx val="509816512"/>
        <c:crosses val="autoZero"/>
        <c:auto val="1"/>
        <c:lblAlgn val="ctr"/>
        <c:lblOffset val="100"/>
        <c:noMultiLvlLbl val="0"/>
      </c:catAx>
      <c:valAx>
        <c:axId val="509816512"/>
        <c:scaling>
          <c:orientation val="minMax"/>
          <c:max val="22"/>
          <c:min val="1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BY"/>
          </a:p>
        </c:txPr>
        <c:crossAx val="509818152"/>
        <c:crosses val="autoZero"/>
        <c:crossBetween val="between"/>
        <c:majorUnit val="2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BY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BY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'годовой прирост'!$B$51</c:f>
              <c:strCache>
                <c:ptCount val="1"/>
                <c:pt idx="0">
                  <c:v>задолженность по кредитам  на потребительские нужды, %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'годовой прирост'!$A$52:$A$76</c:f>
              <c:strCache>
                <c:ptCount val="9"/>
                <c:pt idx="0">
                  <c:v>01.01.2019</c:v>
                </c:pt>
                <c:pt idx="1">
                  <c:v>01.04.2019</c:v>
                </c:pt>
                <c:pt idx="2">
                  <c:v>01.07.2019</c:v>
                </c:pt>
                <c:pt idx="3">
                  <c:v>01.10.2019</c:v>
                </c:pt>
                <c:pt idx="4">
                  <c:v>01.01.2020</c:v>
                </c:pt>
                <c:pt idx="5">
                  <c:v>01.04.2020</c:v>
                </c:pt>
                <c:pt idx="6">
                  <c:v>01.07.2020</c:v>
                </c:pt>
                <c:pt idx="7">
                  <c:v>01.10.2020</c:v>
                </c:pt>
                <c:pt idx="8">
                  <c:v>01.01.2021</c:v>
                </c:pt>
              </c:strCache>
            </c:strRef>
          </c:cat>
          <c:val>
            <c:numRef>
              <c:f>'годовой прирост'!$B$52:$B$76</c:f>
              <c:numCache>
                <c:formatCode>#\ ##0.0</c:formatCode>
                <c:ptCount val="9"/>
                <c:pt idx="0">
                  <c:v>45.6993003856401</c:v>
                </c:pt>
                <c:pt idx="1">
                  <c:v>39.580924988143153</c:v>
                </c:pt>
                <c:pt idx="2">
                  <c:v>34.409283354100239</c:v>
                </c:pt>
                <c:pt idx="3" formatCode="0.0">
                  <c:v>30.797615760262488</c:v>
                </c:pt>
                <c:pt idx="4">
                  <c:v>25</c:v>
                </c:pt>
                <c:pt idx="5">
                  <c:v>27.99</c:v>
                </c:pt>
                <c:pt idx="6">
                  <c:v>17.399999999999999</c:v>
                </c:pt>
                <c:pt idx="7">
                  <c:v>10.11</c:v>
                </c:pt>
                <c:pt idx="8">
                  <c:v>1.29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64-403A-9484-E1E299B89705}"/>
            </c:ext>
          </c:extLst>
        </c:ser>
        <c:ser>
          <c:idx val="1"/>
          <c:order val="1"/>
          <c:tx>
            <c:strRef>
              <c:f>'годовой прирост'!$C$51</c:f>
              <c:strCache>
                <c:ptCount val="1"/>
                <c:pt idx="0">
                  <c:v>задолженность по кредитам  на финансирование недвижимости, 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'годовой прирост'!$A$52:$A$76</c:f>
              <c:strCache>
                <c:ptCount val="9"/>
                <c:pt idx="0">
                  <c:v>01.01.2019</c:v>
                </c:pt>
                <c:pt idx="1">
                  <c:v>01.04.2019</c:v>
                </c:pt>
                <c:pt idx="2">
                  <c:v>01.07.2019</c:v>
                </c:pt>
                <c:pt idx="3">
                  <c:v>01.10.2019</c:v>
                </c:pt>
                <c:pt idx="4">
                  <c:v>01.01.2020</c:v>
                </c:pt>
                <c:pt idx="5">
                  <c:v>01.04.2020</c:v>
                </c:pt>
                <c:pt idx="6">
                  <c:v>01.07.2020</c:v>
                </c:pt>
                <c:pt idx="7">
                  <c:v>01.10.2020</c:v>
                </c:pt>
                <c:pt idx="8">
                  <c:v>01.01.2021</c:v>
                </c:pt>
              </c:strCache>
            </c:strRef>
          </c:cat>
          <c:val>
            <c:numRef>
              <c:f>'годовой прирост'!$C$52:$C$76</c:f>
              <c:numCache>
                <c:formatCode>#\ ##0.0</c:formatCode>
                <c:ptCount val="9"/>
                <c:pt idx="0">
                  <c:v>19.745002404478427</c:v>
                </c:pt>
                <c:pt idx="1">
                  <c:v>18.616911450949075</c:v>
                </c:pt>
                <c:pt idx="2">
                  <c:v>17.803570277681132</c:v>
                </c:pt>
                <c:pt idx="3" formatCode="0.0">
                  <c:v>17.761037084721167</c:v>
                </c:pt>
                <c:pt idx="4">
                  <c:v>18.8</c:v>
                </c:pt>
                <c:pt idx="5">
                  <c:v>20.55</c:v>
                </c:pt>
                <c:pt idx="6">
                  <c:v>20.399999999999999</c:v>
                </c:pt>
                <c:pt idx="7">
                  <c:v>20.25</c:v>
                </c:pt>
                <c:pt idx="8" formatCode="0.0">
                  <c:v>17.43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64-403A-9484-E1E299B89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9877560"/>
        <c:axId val="599878872"/>
      </c:lineChart>
      <c:catAx>
        <c:axId val="599877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BY"/>
          </a:p>
        </c:txPr>
        <c:crossAx val="599878872"/>
        <c:crosses val="autoZero"/>
        <c:auto val="1"/>
        <c:lblAlgn val="ctr"/>
        <c:lblOffset val="100"/>
        <c:noMultiLvlLbl val="0"/>
      </c:catAx>
      <c:valAx>
        <c:axId val="599878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BY"/>
          </a:p>
        </c:txPr>
        <c:crossAx val="599877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BY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BY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r>
              <a:rPr lang="ru-RU" sz="1400" b="1" i="0" baseline="0">
                <a:solidFill>
                  <a:sysClr val="windowText" lastClr="000000"/>
                </a:solidFill>
                <a:effectLst/>
              </a:rPr>
              <a:t>Годовой темп прироста задолженности по кредитам населения, %</a:t>
            </a:r>
            <a:endParaRPr lang="ru-RU" sz="1400">
              <a:solidFill>
                <a:sysClr val="windowText" lastClr="000000"/>
              </a:solidFill>
              <a:effectLst/>
            </a:endParaRPr>
          </a:p>
        </c:rich>
      </c:tx>
      <c:layout>
        <c:manualLayout>
          <c:xMode val="edge"/>
          <c:yMode val="edge"/>
          <c:x val="0.10302777777777779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ru-BY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38100" dist="25400" dir="5400000" algn="ctr" rotWithShape="0">
                <a:srgbClr val="000000">
                  <a:alpha val="2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tint val="94000"/>
                      <a:satMod val="103000"/>
                      <a:lumMod val="102000"/>
                    </a:schemeClr>
                  </a:gs>
                  <a:gs pos="50000">
                    <a:schemeClr val="accent1">
                      <a:shade val="100000"/>
                      <a:satMod val="110000"/>
                      <a:lumMod val="100000"/>
                    </a:schemeClr>
                  </a:gs>
                  <a:gs pos="100000">
                    <a:schemeClr val="accent1">
                      <a:shade val="78000"/>
                      <a:satMod val="120000"/>
                      <a:lumMod val="99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38100" dist="25400" dir="5400000" algn="ctr" rotWithShape="0">
                  <a:srgbClr val="000000">
                    <a:alpha val="25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70C0"/>
                    </a:solidFill>
                    <a:latin typeface="Calibri" panose="020F0502020204030204" pitchFamily="34" charset="0"/>
                    <a:ea typeface="+mn-ea"/>
                    <a:cs typeface="+mn-cs"/>
                  </a:defRPr>
                </a:pPr>
                <a:endParaRPr lang="ru-BY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'годовой прирост'!$A$64:$A$99</c:f>
              <c:strCache>
                <c:ptCount val="20"/>
                <c:pt idx="0">
                  <c:v>01.01.2020</c:v>
                </c:pt>
                <c:pt idx="1">
                  <c:v>01.04.2020</c:v>
                </c:pt>
                <c:pt idx="2">
                  <c:v>01.07.2020</c:v>
                </c:pt>
                <c:pt idx="3">
                  <c:v>01.10.2020</c:v>
                </c:pt>
                <c:pt idx="4">
                  <c:v>01.01.2021</c:v>
                </c:pt>
                <c:pt idx="5">
                  <c:v>01.04.2021</c:v>
                </c:pt>
                <c:pt idx="6">
                  <c:v>01.07.2021</c:v>
                </c:pt>
                <c:pt idx="7">
                  <c:v>01.10.2021</c:v>
                </c:pt>
                <c:pt idx="8">
                  <c:v>01.01.2022</c:v>
                </c:pt>
                <c:pt idx="9">
                  <c:v>01.02.2022</c:v>
                </c:pt>
                <c:pt idx="10">
                  <c:v>01.03.2022</c:v>
                </c:pt>
                <c:pt idx="11">
                  <c:v>01.04.2022</c:v>
                </c:pt>
                <c:pt idx="12">
                  <c:v>01.05.2022</c:v>
                </c:pt>
                <c:pt idx="13">
                  <c:v>01.06.2022</c:v>
                </c:pt>
                <c:pt idx="14">
                  <c:v>01.07.2022</c:v>
                </c:pt>
                <c:pt idx="15">
                  <c:v>01.08.2022</c:v>
                </c:pt>
                <c:pt idx="16">
                  <c:v>01.09.2022</c:v>
                </c:pt>
                <c:pt idx="17">
                  <c:v>01.10.2022</c:v>
                </c:pt>
                <c:pt idx="18">
                  <c:v>01.11.2022</c:v>
                </c:pt>
                <c:pt idx="19">
                  <c:v>01.12.2022</c:v>
                </c:pt>
              </c:strCache>
            </c:strRef>
          </c:cat>
          <c:val>
            <c:numRef>
              <c:f>'годовой прирост'!$B$64:$B$99</c:f>
              <c:numCache>
                <c:formatCode>#\ ##0.0</c:formatCode>
                <c:ptCount val="20"/>
                <c:pt idx="0">
                  <c:v>25</c:v>
                </c:pt>
                <c:pt idx="1">
                  <c:v>27.99</c:v>
                </c:pt>
                <c:pt idx="2">
                  <c:v>17.399999999999999</c:v>
                </c:pt>
                <c:pt idx="3">
                  <c:v>10.11</c:v>
                </c:pt>
                <c:pt idx="4">
                  <c:v>1.29</c:v>
                </c:pt>
                <c:pt idx="5" formatCode="General">
                  <c:v>-8.9</c:v>
                </c:pt>
                <c:pt idx="6" formatCode="0.00">
                  <c:v>-8.1151103655851315</c:v>
                </c:pt>
                <c:pt idx="7" formatCode="0.00">
                  <c:v>-9.5399999999999991</c:v>
                </c:pt>
                <c:pt idx="8" formatCode="0.00">
                  <c:v>-5.6</c:v>
                </c:pt>
                <c:pt idx="9" formatCode="0.00">
                  <c:v>-4.7</c:v>
                </c:pt>
                <c:pt idx="10" formatCode="0.00">
                  <c:v>-3</c:v>
                </c:pt>
                <c:pt idx="11" formatCode="0.00">
                  <c:v>-4.0999999999999996</c:v>
                </c:pt>
                <c:pt idx="12" formatCode="0.00">
                  <c:v>-6.7</c:v>
                </c:pt>
                <c:pt idx="13" formatCode="0.00">
                  <c:v>-7.8</c:v>
                </c:pt>
                <c:pt idx="14" formatCode="0.00">
                  <c:v>-8.6999999999999993</c:v>
                </c:pt>
                <c:pt idx="15" formatCode="0.0">
                  <c:v>-8.8000000000000007</c:v>
                </c:pt>
                <c:pt idx="16" formatCode="0.0">
                  <c:v>-8.8800000000000008</c:v>
                </c:pt>
                <c:pt idx="17" formatCode="0.0">
                  <c:v>-8.4</c:v>
                </c:pt>
                <c:pt idx="18" formatCode="0.0">
                  <c:v>-7.3</c:v>
                </c:pt>
                <c:pt idx="19" formatCode="0.0">
                  <c:v>-6.46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0B-4193-B387-94B499869A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950991"/>
        <c:axId val="157953071"/>
      </c:lineChart>
      <c:catAx>
        <c:axId val="157950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>
                <a:lumMod val="95000"/>
                <a:lumOff val="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ru-BY"/>
          </a:p>
        </c:txPr>
        <c:crossAx val="157953071"/>
        <c:crosses val="autoZero"/>
        <c:auto val="1"/>
        <c:lblAlgn val="ctr"/>
        <c:lblOffset val="100"/>
        <c:noMultiLvlLbl val="0"/>
      </c:catAx>
      <c:valAx>
        <c:axId val="157953071"/>
        <c:scaling>
          <c:orientation val="minMax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ru-BY"/>
          </a:p>
        </c:txPr>
        <c:crossAx val="1579509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alibri" panose="020F0502020204030204" pitchFamily="34" charset="0"/>
        </a:defRPr>
      </a:pPr>
      <a:endParaRPr lang="ru-BY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BY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'Приросты по банкам руб'!$E$2:$AD$2</c:f>
              <c:strCache>
                <c:ptCount val="23"/>
                <c:pt idx="0">
                  <c:v> Итог </c:v>
                </c:pt>
                <c:pt idx="1">
                  <c:v> ЗАО Банк ВТБ (Беларусь) </c:v>
                </c:pt>
                <c:pt idx="2">
                  <c:v> ЗАО "РРБ-Банк" </c:v>
                </c:pt>
                <c:pt idx="3">
                  <c:v> ЗАО "МТБанк" </c:v>
                </c:pt>
                <c:pt idx="4">
                  <c:v> ЗАО "БСБ Банк" </c:v>
                </c:pt>
                <c:pt idx="5">
                  <c:v> ОАО "Технобанк" </c:v>
                </c:pt>
                <c:pt idx="6">
                  <c:v> ОАО "Банк БелВЭБ" </c:v>
                </c:pt>
                <c:pt idx="7">
                  <c:v> "Франсабанк" ОАО </c:v>
                </c:pt>
                <c:pt idx="8">
                  <c:v> ЗАО "Альфа-Банк" </c:v>
                </c:pt>
                <c:pt idx="9">
                  <c:v> ОАО "Банк Дабрабыт" </c:v>
                </c:pt>
                <c:pt idx="10">
                  <c:v> ЗАО "ТК Банк" </c:v>
                </c:pt>
                <c:pt idx="11">
                  <c:v> ЗАО "БТА Банк" </c:v>
                </c:pt>
                <c:pt idx="12">
                  <c:v> ОАО "Белинвестбанк" </c:v>
                </c:pt>
                <c:pt idx="13">
                  <c:v> ОАО "Белгазпромбанк" </c:v>
                </c:pt>
                <c:pt idx="14">
                  <c:v> "Приорбанк" ОАО </c:v>
                </c:pt>
                <c:pt idx="15">
                  <c:v> ЗАО "Идея Банк" </c:v>
                </c:pt>
                <c:pt idx="16">
                  <c:v> ОАО "БНБ-Банк" </c:v>
                </c:pt>
                <c:pt idx="17">
                  <c:v> ОАО "Паритетбанк" </c:v>
                </c:pt>
                <c:pt idx="18">
                  <c:v> ОАО "АСБ Беларусбанк" </c:v>
                </c:pt>
                <c:pt idx="19">
                  <c:v> ЗАО "Цептер Банк" </c:v>
                </c:pt>
                <c:pt idx="20">
                  <c:v> ЗАО "Абсолютбанк" </c:v>
                </c:pt>
                <c:pt idx="21">
                  <c:v> ОАО "Белагропромбанк" </c:v>
                </c:pt>
                <c:pt idx="22">
                  <c:v> Ликвид. </c:v>
                </c:pt>
              </c:strCache>
            </c:strRef>
          </c:cat>
          <c:val>
            <c:numRef>
              <c:f>'Приросты по банкам руб'!$E$53:$AD$53</c:f>
              <c:numCache>
                <c:formatCode>_-* #\ ##0.0_-;\-* #\ ##0.0_-;_-* "-"??_-;_-@_-</c:formatCode>
                <c:ptCount val="23"/>
                <c:pt idx="0">
                  <c:v>723.04200000000003</c:v>
                </c:pt>
                <c:pt idx="1">
                  <c:v>13.955</c:v>
                </c:pt>
                <c:pt idx="2">
                  <c:v>0.20899999999999999</c:v>
                </c:pt>
                <c:pt idx="3">
                  <c:v>9.6280000000000001</c:v>
                </c:pt>
                <c:pt idx="4">
                  <c:v>0.16</c:v>
                </c:pt>
                <c:pt idx="5">
                  <c:v>0.66200000000000003</c:v>
                </c:pt>
                <c:pt idx="6">
                  <c:v>0.114</c:v>
                </c:pt>
                <c:pt idx="7">
                  <c:v>-4.4340000000000002</c:v>
                </c:pt>
                <c:pt idx="8">
                  <c:v>52.09</c:v>
                </c:pt>
                <c:pt idx="9">
                  <c:v>39.905000000000001</c:v>
                </c:pt>
                <c:pt idx="10">
                  <c:v>-6.0000000000000001E-3</c:v>
                </c:pt>
                <c:pt idx="11">
                  <c:v>6.6550000000000002</c:v>
                </c:pt>
                <c:pt idx="12">
                  <c:v>84.704999999999998</c:v>
                </c:pt>
                <c:pt idx="13">
                  <c:v>56.267000000000003</c:v>
                </c:pt>
                <c:pt idx="14">
                  <c:v>89.826999999999998</c:v>
                </c:pt>
                <c:pt idx="15">
                  <c:v>1.8660000000000001</c:v>
                </c:pt>
                <c:pt idx="16">
                  <c:v>1.117</c:v>
                </c:pt>
                <c:pt idx="17">
                  <c:v>4.1369999999999996</c:v>
                </c:pt>
                <c:pt idx="18">
                  <c:v>208.108</c:v>
                </c:pt>
                <c:pt idx="19">
                  <c:v>-0.123</c:v>
                </c:pt>
                <c:pt idx="20">
                  <c:v>1.579</c:v>
                </c:pt>
                <c:pt idx="21">
                  <c:v>112.09099999999999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78-48F0-AD55-5FCB24A320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6078623"/>
        <c:axId val="936075711"/>
      </c:barChart>
      <c:catAx>
        <c:axId val="936078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BY"/>
          </a:p>
        </c:txPr>
        <c:crossAx val="936075711"/>
        <c:crosses val="autoZero"/>
        <c:auto val="1"/>
        <c:lblAlgn val="ctr"/>
        <c:lblOffset val="100"/>
        <c:noMultiLvlLbl val="0"/>
      </c:catAx>
      <c:valAx>
        <c:axId val="936075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\ ##0.0_-;\-* #\ ##0.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BY"/>
          </a:p>
        </c:txPr>
        <c:crossAx val="9360786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BY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BY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'Приросты по банкам инв'!$E$2:$AD$2</c:f>
              <c:strCache>
                <c:ptCount val="23"/>
                <c:pt idx="0">
                  <c:v> Итог </c:v>
                </c:pt>
                <c:pt idx="1">
                  <c:v> ЗАО Банк ВТБ (Беларусь) </c:v>
                </c:pt>
                <c:pt idx="2">
                  <c:v> ЗАО "РРБ-Банк" </c:v>
                </c:pt>
                <c:pt idx="3">
                  <c:v> ЗАО "МТБанк" </c:v>
                </c:pt>
                <c:pt idx="4">
                  <c:v> ЗАО "БСБ Банк" </c:v>
                </c:pt>
                <c:pt idx="5">
                  <c:v> ОАО "Технобанк" </c:v>
                </c:pt>
                <c:pt idx="6">
                  <c:v> ОАО "Банк БелВЭБ" </c:v>
                </c:pt>
                <c:pt idx="7">
                  <c:v> "Франсабанк" ОАО </c:v>
                </c:pt>
                <c:pt idx="8">
                  <c:v> ЗАО "Альфа-Банк" </c:v>
                </c:pt>
                <c:pt idx="9">
                  <c:v> ОАО "Банк Дабрабыт" </c:v>
                </c:pt>
                <c:pt idx="10">
                  <c:v> ЗАО "ТК Банк" </c:v>
                </c:pt>
                <c:pt idx="11">
                  <c:v> ЗАО "БТА Банк" </c:v>
                </c:pt>
                <c:pt idx="12">
                  <c:v> ОАО "Белинвестбанк" </c:v>
                </c:pt>
                <c:pt idx="13">
                  <c:v> ОАО "Белгазпромбанк" </c:v>
                </c:pt>
                <c:pt idx="14">
                  <c:v> "Приорбанк" ОАО </c:v>
                </c:pt>
                <c:pt idx="15">
                  <c:v> ЗАО "Идея Банк" </c:v>
                </c:pt>
                <c:pt idx="16">
                  <c:v> ОАО "БНБ-Банк" </c:v>
                </c:pt>
                <c:pt idx="17">
                  <c:v> ОАО "Паритетбанк" </c:v>
                </c:pt>
                <c:pt idx="18">
                  <c:v> ОАО "АСБ Беларусбанк" </c:v>
                </c:pt>
                <c:pt idx="19">
                  <c:v> ЗАО "Цептер Банк" </c:v>
                </c:pt>
                <c:pt idx="20">
                  <c:v> ЗАО "Абсолютбанк" </c:v>
                </c:pt>
                <c:pt idx="21">
                  <c:v> ОАО "Белагропромбанк" </c:v>
                </c:pt>
                <c:pt idx="22">
                  <c:v> Ликвид. </c:v>
                </c:pt>
              </c:strCache>
            </c:strRef>
          </c:cat>
          <c:val>
            <c:numRef>
              <c:f>'Приросты по банкам инв'!$E$53:$AD$53</c:f>
              <c:numCache>
                <c:formatCode>_-* #\ ##0.0_-;\-* #\ ##0.0_-;_-* "-"??_-;_-@_-</c:formatCode>
                <c:ptCount val="23"/>
                <c:pt idx="0">
                  <c:v>-6.5965657024495306</c:v>
                </c:pt>
                <c:pt idx="1">
                  <c:v>-15.366407637951022</c:v>
                </c:pt>
                <c:pt idx="2">
                  <c:v>1.2973616652248019</c:v>
                </c:pt>
                <c:pt idx="3">
                  <c:v>-10.114079924683391</c:v>
                </c:pt>
                <c:pt idx="4">
                  <c:v>0</c:v>
                </c:pt>
                <c:pt idx="5">
                  <c:v>0.47742347336772945</c:v>
                </c:pt>
                <c:pt idx="6">
                  <c:v>-20.062751802336074</c:v>
                </c:pt>
                <c:pt idx="7">
                  <c:v>-3.5258152599736934</c:v>
                </c:pt>
                <c:pt idx="8">
                  <c:v>8.7158817327457943</c:v>
                </c:pt>
                <c:pt idx="9">
                  <c:v>-10.575311967503715</c:v>
                </c:pt>
                <c:pt idx="10">
                  <c:v>0</c:v>
                </c:pt>
                <c:pt idx="11">
                  <c:v>0.10436224535344081</c:v>
                </c:pt>
                <c:pt idx="12">
                  <c:v>-37.693244004141889</c:v>
                </c:pt>
                <c:pt idx="13">
                  <c:v>-23.077567168991898</c:v>
                </c:pt>
                <c:pt idx="14">
                  <c:v>11.306492025802727</c:v>
                </c:pt>
                <c:pt idx="15">
                  <c:v>-1.3906913177245441</c:v>
                </c:pt>
                <c:pt idx="16">
                  <c:v>0.87659953795434553</c:v>
                </c:pt>
                <c:pt idx="17">
                  <c:v>2.5762157372596266</c:v>
                </c:pt>
                <c:pt idx="18">
                  <c:v>60.791154257832098</c:v>
                </c:pt>
                <c:pt idx="19">
                  <c:v>1.6784764741031539</c:v>
                </c:pt>
                <c:pt idx="20">
                  <c:v>-0.98039588008555623</c:v>
                </c:pt>
                <c:pt idx="21">
                  <c:v>29.995572214524959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DF-4DEB-90AA-75B415F07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2671295"/>
        <c:axId val="932673375"/>
      </c:barChart>
      <c:catAx>
        <c:axId val="932671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BY"/>
          </a:p>
        </c:txPr>
        <c:crossAx val="932673375"/>
        <c:crosses val="autoZero"/>
        <c:auto val="1"/>
        <c:lblAlgn val="ctr"/>
        <c:lblOffset val="100"/>
        <c:noMultiLvlLbl val="0"/>
      </c:catAx>
      <c:valAx>
        <c:axId val="932673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\ ##0.0_-;\-* #\ ##0.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BY"/>
          </a:p>
        </c:txPr>
        <c:crossAx val="9326712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BY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BY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'Годовой прирост (2)'!$B$4:$Q$4</c:f>
              <c:numCache>
                <c:formatCode>m/d/yyyy</c:formatCode>
                <c:ptCount val="16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  <c:pt idx="6">
                  <c:v>43647</c:v>
                </c:pt>
                <c:pt idx="7">
                  <c:v>43678</c:v>
                </c:pt>
                <c:pt idx="8">
                  <c:v>43709</c:v>
                </c:pt>
                <c:pt idx="9">
                  <c:v>43739</c:v>
                </c:pt>
                <c:pt idx="10">
                  <c:v>43770</c:v>
                </c:pt>
                <c:pt idx="11">
                  <c:v>43800</c:v>
                </c:pt>
                <c:pt idx="12">
                  <c:v>43831</c:v>
                </c:pt>
                <c:pt idx="13">
                  <c:v>43862</c:v>
                </c:pt>
                <c:pt idx="14">
                  <c:v>43891</c:v>
                </c:pt>
                <c:pt idx="15">
                  <c:v>43922</c:v>
                </c:pt>
              </c:numCache>
            </c:numRef>
          </c:cat>
          <c:val>
            <c:numRef>
              <c:f>'Годовой прирост (2)'!$B$118:$Q$118</c:f>
              <c:numCache>
                <c:formatCode>_-* #\ ##0.0_-;\-* #\ ##0.0_-;_-* "-"??_-;_-@_-</c:formatCode>
                <c:ptCount val="16"/>
                <c:pt idx="0">
                  <c:v>1660819</c:v>
                </c:pt>
                <c:pt idx="1">
                  <c:v>1404821</c:v>
                </c:pt>
                <c:pt idx="2">
                  <c:v>1672107</c:v>
                </c:pt>
                <c:pt idx="3">
                  <c:v>1336338</c:v>
                </c:pt>
                <c:pt idx="4">
                  <c:v>732341</c:v>
                </c:pt>
                <c:pt idx="5">
                  <c:v>899324</c:v>
                </c:pt>
                <c:pt idx="6">
                  <c:v>1213948</c:v>
                </c:pt>
                <c:pt idx="7">
                  <c:v>922061</c:v>
                </c:pt>
                <c:pt idx="8">
                  <c:v>801191</c:v>
                </c:pt>
                <c:pt idx="9">
                  <c:v>217723</c:v>
                </c:pt>
                <c:pt idx="10">
                  <c:v>724994</c:v>
                </c:pt>
                <c:pt idx="11">
                  <c:v>744357</c:v>
                </c:pt>
                <c:pt idx="12">
                  <c:v>1213125</c:v>
                </c:pt>
                <c:pt idx="13">
                  <c:v>2246840</c:v>
                </c:pt>
                <c:pt idx="14">
                  <c:v>3075700</c:v>
                </c:pt>
                <c:pt idx="15">
                  <c:v>7197310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94-4191-BB84-9C5538BE5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8218847"/>
        <c:axId val="848210943"/>
      </c:barChart>
      <c:dateAx>
        <c:axId val="84821884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BY"/>
          </a:p>
        </c:txPr>
        <c:crossAx val="848210943"/>
        <c:crosses val="autoZero"/>
        <c:auto val="1"/>
        <c:lblOffset val="100"/>
        <c:baseTimeUnit val="months"/>
      </c:dateAx>
      <c:valAx>
        <c:axId val="848210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\ ##0.0_-;\-* #\ ##0.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BY"/>
          </a:p>
        </c:txPr>
        <c:crossAx val="8482188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BY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6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7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3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hyperlink" Target="#'&#1050;&#1088;&#1077;&#1076;&#1080;&#1090;&#1099; &#1070;&#1051;'!A1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hyperlink" Target="#'&#1050;&#1088;&#1077;&#1076;&#1080;&#1090;&#1099; &#1060;&#1051;'!A1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13" Type="http://schemas.openxmlformats.org/officeDocument/2006/relationships/image" Target="../media/image8.png"/><Relationship Id="rId3" Type="http://schemas.openxmlformats.org/officeDocument/2006/relationships/hyperlink" Target="#'&#1042;&#1057;&#1045; &#1082;&#1088;&#1077;&#1076;&#1080;&#1090;&#1099;'!A1"/><Relationship Id="rId7" Type="http://schemas.openxmlformats.org/officeDocument/2006/relationships/image" Target="../media/image2.png"/><Relationship Id="rId12" Type="http://schemas.openxmlformats.org/officeDocument/2006/relationships/image" Target="../media/image7.png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hyperlink" Target="#'&#1070;&#1051; &#1074; &#1088;&#1072;&#1079;&#1088;&#1077;&#1079;&#1077; &#1074;&#1072;&#1083;&#1102;&#1090;'!A1"/><Relationship Id="rId11" Type="http://schemas.openxmlformats.org/officeDocument/2006/relationships/image" Target="../media/image6.png"/><Relationship Id="rId5" Type="http://schemas.openxmlformats.org/officeDocument/2006/relationships/chart" Target="../charts/chart11.xml"/><Relationship Id="rId10" Type="http://schemas.openxmlformats.org/officeDocument/2006/relationships/image" Target="../media/image5.png"/><Relationship Id="rId4" Type="http://schemas.openxmlformats.org/officeDocument/2006/relationships/chart" Target="../charts/chart10.xml"/><Relationship Id="rId9" Type="http://schemas.openxmlformats.org/officeDocument/2006/relationships/image" Target="../media/image4.png"/><Relationship Id="rId14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hyperlink" Target="#&#1042;&#1099;&#1076;&#1072;&#1095;&#1080;!A1"/><Relationship Id="rId13" Type="http://schemas.openxmlformats.org/officeDocument/2006/relationships/image" Target="../media/image13.png"/><Relationship Id="rId3" Type="http://schemas.openxmlformats.org/officeDocument/2006/relationships/chart" Target="../charts/chart14.xml"/><Relationship Id="rId7" Type="http://schemas.openxmlformats.org/officeDocument/2006/relationships/hyperlink" Target="#'&#1042;&#1057;&#1045; &#1082;&#1088;&#1077;&#1076;&#1080;&#1090;&#1099;'!A1"/><Relationship Id="rId12" Type="http://schemas.openxmlformats.org/officeDocument/2006/relationships/image" Target="../media/image12.png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6" Type="http://schemas.openxmlformats.org/officeDocument/2006/relationships/hyperlink" Target="#'&#1042; &#1088;&#1072;&#1079;&#1088;&#1077;&#1079;&#1077; &#1074;&#1080;&#1076;&#1086;&#1074; &#1082;&#1088;&#1077;&#1076;&#1080;&#1090;&#1086;&#1074;'!A35"/><Relationship Id="rId11" Type="http://schemas.openxmlformats.org/officeDocument/2006/relationships/image" Target="../media/image11.png"/><Relationship Id="rId5" Type="http://schemas.openxmlformats.org/officeDocument/2006/relationships/chart" Target="../charts/chart16.xml"/><Relationship Id="rId10" Type="http://schemas.openxmlformats.org/officeDocument/2006/relationships/image" Target="../media/image10.png"/><Relationship Id="rId4" Type="http://schemas.openxmlformats.org/officeDocument/2006/relationships/chart" Target="../charts/chart15.xml"/><Relationship Id="rId9" Type="http://schemas.openxmlformats.org/officeDocument/2006/relationships/chart" Target="../charts/chart17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hyperlink" Target="#'&#1042; &#1088;&#1072;&#1079;&#1088;&#1077;&#1079;&#1077; &#1074;&#1080;&#1076;&#1086;&#1074; &#1082;&#1088;&#1077;&#1076;&#1080;&#1090;&#1086;&#1074;'!A1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5" Type="http://schemas.openxmlformats.org/officeDocument/2006/relationships/hyperlink" Target="#'&#1050;&#1088;&#1077;&#1076;&#1080;&#1090;&#1099; &#1060;&#1051;'!A1"/><Relationship Id="rId4" Type="http://schemas.openxmlformats.org/officeDocument/2006/relationships/chart" Target="../charts/chart2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hyperlink" Target="#'&#1050;&#1088;&#1077;&#1076;&#1080;&#1090;&#1099; &#1060;&#1051;'!A1"/><Relationship Id="rId1" Type="http://schemas.openxmlformats.org/officeDocument/2006/relationships/chart" Target="../charts/chart22.xml"/><Relationship Id="rId4" Type="http://schemas.openxmlformats.org/officeDocument/2006/relationships/chart" Target="../charts/chart2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hyperlink" Target="#'&#1050;&#1088;&#1077;&#1076;&#1080;&#1090;&#1099; &#1060;&#1051;'!A1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4" Type="http://schemas.openxmlformats.org/officeDocument/2006/relationships/chart" Target="../charts/chart2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hyperlink" Target="#'&#1050;&#1088;&#1077;&#1076;&#1080;&#1090;&#1099; &#1070;&#1051;'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hyperlink" Target="#'&#1050;&#1088;&#1077;&#1076;&#1080;&#1090;&#1099; &#1070;&#1051;'!A1"/><Relationship Id="rId1" Type="http://schemas.openxmlformats.org/officeDocument/2006/relationships/hyperlink" Target="#&#1050;&#1056;&#1045;&#1044;&#1048;&#1058;&#1067;!A1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hyperlink" Target="#'&#1050;&#1088;&#1077;&#1076;&#1080;&#1090;&#1099; &#1070;&#1051;'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hyperlink" Target="#'&#1050;&#1088;&#1077;&#1076;&#1080;&#1090;&#1099; &#1070;&#1051;'!A1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hyperlink" Target="#'&#1050;&#1088;&#1077;&#1076;&#1080;&#1090;&#1099; &#1070;&#1051;'!A1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hyperlink" Target="#'&#1050;&#1088;&#1077;&#1076;&#1080;&#1090;&#1099; &#1070;&#1051;'!A1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317720</xdr:colOff>
      <xdr:row>9</xdr:row>
      <xdr:rowOff>156775</xdr:rowOff>
    </xdr:from>
    <xdr:to>
      <xdr:col>12</xdr:col>
      <xdr:colOff>172370</xdr:colOff>
      <xdr:row>33</xdr:row>
      <xdr:rowOff>178979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75778AAD-CB16-4748-8964-4E1899DB40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0.5107</cdr:x>
      <cdr:y>0.1553</cdr:y>
    </cdr:from>
    <cdr:to>
      <cdr:x>0.51226</cdr:x>
      <cdr:y>0.93134</cdr:y>
    </cdr:to>
    <cdr:cxnSp macro="">
      <cdr:nvCxnSpPr>
        <cdr:cNvPr id="3" name="Прямая соединительная линия 2">
          <a:extLst xmlns:a="http://schemas.openxmlformats.org/drawingml/2006/main">
            <a:ext uri="{FF2B5EF4-FFF2-40B4-BE49-F238E27FC236}">
              <a16:creationId xmlns:a16="http://schemas.microsoft.com/office/drawing/2014/main" id="{1BD3ABA2-5C60-4450-BE7E-8A4E19E6A7AD}"/>
            </a:ext>
          </a:extLst>
        </cdr:cNvPr>
        <cdr:cNvCxnSpPr/>
      </cdr:nvCxnSpPr>
      <cdr:spPr>
        <a:xfrm xmlns:a="http://schemas.openxmlformats.org/drawingml/2006/main">
          <a:off x="3429442" y="709314"/>
          <a:ext cx="10476" cy="3544360"/>
        </a:xfrm>
        <a:prstGeom xmlns:a="http://schemas.openxmlformats.org/drawingml/2006/main" prst="line">
          <a:avLst/>
        </a:prstGeom>
        <a:ln xmlns:a="http://schemas.openxmlformats.org/drawingml/2006/main" w="15875" cap="flat" cmpd="sng" algn="ctr">
          <a:solidFill>
            <a:schemeClr val="accent5"/>
          </a:solidFill>
          <a:prstDash val="dash"/>
          <a:round/>
          <a:headEnd type="none" w="med" len="med"/>
          <a:tailEnd type="none" w="med" len="med"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0.1406</cdr:x>
      <cdr:y>0.19136</cdr:y>
    </cdr:from>
    <cdr:to>
      <cdr:x>0.42898</cdr:x>
      <cdr:y>0.33333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933450" y="590550"/>
          <a:ext cx="1914525" cy="4381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0.04582</cdr:x>
      <cdr:y>0.16867</cdr:y>
    </cdr:from>
    <cdr:to>
      <cdr:x>0.46055</cdr:x>
      <cdr:y>0.23565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335198" y="694040"/>
          <a:ext cx="3033832" cy="275610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>
          <a:noFill/>
        </a:ln>
        <a:effectLst xmlns:a="http://schemas.openxmlformats.org/drawingml/2006/main"/>
        <a:scene3d xmlns:a="http://schemas.openxmlformats.org/drawingml/2006/main">
          <a:camera prst="orthographicFront">
            <a:rot lat="0" lon="0" rev="0"/>
          </a:camera>
          <a:lightRig rig="contrasting" dir="t">
            <a:rot lat="0" lon="0" rev="0"/>
          </a:lightRig>
        </a:scene3d>
        <a:sp3d xmlns:a="http://schemas.openxmlformats.org/drawingml/2006/main">
          <a:bevelT/>
        </a:sp3d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ctr"/>
          <a:r>
            <a:rPr lang="ru-RU" sz="1600" b="1"/>
            <a:t>юридические лица</a:t>
          </a:r>
        </a:p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0.52996</cdr:x>
      <cdr:y>0.17932</cdr:y>
    </cdr:from>
    <cdr:to>
      <cdr:x>0.94469</cdr:x>
      <cdr:y>0.2463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B5605016-6A11-418E-BE32-9C33C9C68CD8}"/>
            </a:ext>
          </a:extLst>
        </cdr:cNvPr>
        <cdr:cNvSpPr txBox="1"/>
      </cdr:nvSpPr>
      <cdr:spPr>
        <a:xfrm xmlns:a="http://schemas.openxmlformats.org/drawingml/2006/main">
          <a:off x="3876735" y="737869"/>
          <a:ext cx="3033833" cy="275609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>
          <a:noFill/>
        </a:ln>
        <a:effectLst xmlns:a="http://schemas.openxmlformats.org/drawingml/2006/main"/>
        <a:scene3d xmlns:a="http://schemas.openxmlformats.org/drawingml/2006/main">
          <a:camera prst="orthographicFront">
            <a:rot lat="0" lon="0" rev="0"/>
          </a:camera>
          <a:lightRig rig="contrasting" dir="t">
            <a:rot lat="0" lon="0" rev="0"/>
          </a:lightRig>
        </a:scene3d>
        <a:sp3d xmlns:a="http://schemas.openxmlformats.org/drawingml/2006/main">
          <a:bevelT/>
        </a:sp3d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ru-RU" sz="1600" b="1"/>
            <a:t>физические лица</a:t>
          </a:r>
        </a:p>
        <a:p xmlns:a="http://schemas.openxmlformats.org/drawingml/2006/main">
          <a:endParaRPr lang="ru-RU" sz="11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95</xdr:row>
      <xdr:rowOff>0</xdr:rowOff>
    </xdr:from>
    <xdr:to>
      <xdr:col>12</xdr:col>
      <xdr:colOff>0</xdr:colOff>
      <xdr:row>95</xdr:row>
      <xdr:rowOff>64007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EE495086-8E05-42CC-A67A-A2526A9768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149</xdr:col>
      <xdr:colOff>133349</xdr:colOff>
      <xdr:row>24</xdr:row>
      <xdr:rowOff>0</xdr:rowOff>
    </xdr:from>
    <xdr:to>
      <xdr:col>157</xdr:col>
      <xdr:colOff>104774</xdr:colOff>
      <xdr:row>29</xdr:row>
      <xdr:rowOff>57150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791762</xdr:colOff>
      <xdr:row>44</xdr:row>
      <xdr:rowOff>63882</xdr:rowOff>
    </xdr:from>
    <xdr:to>
      <xdr:col>21</xdr:col>
      <xdr:colOff>860612</xdr:colOff>
      <xdr:row>62</xdr:row>
      <xdr:rowOff>176823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730325</xdr:colOff>
      <xdr:row>22</xdr:row>
      <xdr:rowOff>138988</xdr:rowOff>
    </xdr:from>
    <xdr:to>
      <xdr:col>32</xdr:col>
      <xdr:colOff>395916</xdr:colOff>
      <xdr:row>72</xdr:row>
      <xdr:rowOff>20902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1CCDA69F-0822-4DEF-8A71-6F5B996792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0.58119</cdr:x>
      <cdr:y>0.56573</cdr:y>
    </cdr:from>
    <cdr:to>
      <cdr:x>0.65</cdr:x>
      <cdr:y>0.71127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3952168" y="1841750"/>
          <a:ext cx="467920" cy="4738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000" b="1">
            <a:latin typeface="Calibri" panose="020F0502020204030204" pitchFamily="34" charset="0"/>
          </a:endParaRP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236</xdr:col>
      <xdr:colOff>0</xdr:colOff>
      <xdr:row>0</xdr:row>
      <xdr:rowOff>0</xdr:rowOff>
    </xdr:from>
    <xdr:to>
      <xdr:col>236</xdr:col>
      <xdr:colOff>0</xdr:colOff>
      <xdr:row>0</xdr:row>
      <xdr:rowOff>19050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109150" y="0"/>
          <a:ext cx="9525" cy="19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240</xdr:col>
      <xdr:colOff>0</xdr:colOff>
      <xdr:row>0</xdr:row>
      <xdr:rowOff>0</xdr:rowOff>
    </xdr:from>
    <xdr:ext cx="9525" cy="19050"/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841438" y="0"/>
          <a:ext cx="9525" cy="19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310</xdr:col>
      <xdr:colOff>0</xdr:colOff>
      <xdr:row>0</xdr:row>
      <xdr:rowOff>0</xdr:rowOff>
    </xdr:from>
    <xdr:to>
      <xdr:col>310</xdr:col>
      <xdr:colOff>0</xdr:colOff>
      <xdr:row>0</xdr:row>
      <xdr:rowOff>19050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A07D61D0-9965-4082-97B5-30F204D0E0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43622" y="0"/>
          <a:ext cx="0" cy="19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310</xdr:col>
      <xdr:colOff>0</xdr:colOff>
      <xdr:row>0</xdr:row>
      <xdr:rowOff>0</xdr:rowOff>
    </xdr:from>
    <xdr:ext cx="9525" cy="19050"/>
    <xdr:pic>
      <xdr:nvPicPr>
        <xdr:cNvPr id="7" name="Рисунок 6">
          <a:extLst>
            <a:ext uri="{FF2B5EF4-FFF2-40B4-BE49-F238E27FC236}">
              <a16:creationId xmlns:a16="http://schemas.microsoft.com/office/drawing/2014/main" id="{400398EE-0405-4E5D-A5D8-9CBD3BD36D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43622" y="0"/>
          <a:ext cx="9525" cy="19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428625</xdr:colOff>
      <xdr:row>53</xdr:row>
      <xdr:rowOff>133350</xdr:rowOff>
    </xdr:from>
    <xdr:to>
      <xdr:col>13</xdr:col>
      <xdr:colOff>47625</xdr:colOff>
      <xdr:row>70</xdr:row>
      <xdr:rowOff>19050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47303</xdr:colOff>
      <xdr:row>0</xdr:row>
      <xdr:rowOff>87741</xdr:rowOff>
    </xdr:from>
    <xdr:to>
      <xdr:col>20</xdr:col>
      <xdr:colOff>511562</xdr:colOff>
      <xdr:row>32</xdr:row>
      <xdr:rowOff>140858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00000000-0008-0000-0800-000008000000}"/>
            </a:ext>
            <a:ext uri="{147F2762-F138-4A5C-976F-8EAC2B608ADB}">
              <a16:predDERef xmlns:a16="http://schemas.microsoft.com/office/drawing/2014/main" pred="{00000000-0008-0000-08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274729</xdr:colOff>
      <xdr:row>8</xdr:row>
      <xdr:rowOff>30068</xdr:rowOff>
    </xdr:from>
    <xdr:to>
      <xdr:col>5</xdr:col>
      <xdr:colOff>531905</xdr:colOff>
      <xdr:row>11</xdr:row>
      <xdr:rowOff>1493</xdr:rowOff>
    </xdr:to>
    <xdr:sp macro="" textlink="">
      <xdr:nvSpPr>
        <xdr:cNvPr id="22" name="Стрелка вправо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SpPr/>
      </xdr:nvSpPr>
      <xdr:spPr>
        <a:xfrm>
          <a:off x="1488700" y="1757642"/>
          <a:ext cx="2078131" cy="531719"/>
        </a:xfrm>
        <a:prstGeom prst="rightArrow">
          <a:avLst/>
        </a:prstGeom>
        <a:solidFill>
          <a:srgbClr val="C00000"/>
        </a:solidFill>
        <a:scene3d>
          <a:camera prst="orthographicFront"/>
          <a:lightRig rig="threePt" dir="t"/>
        </a:scene3d>
        <a:sp3d>
          <a:bevelT w="165100" prst="coolSlan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100" b="1"/>
            <a:t>    подробно</a:t>
          </a:r>
        </a:p>
      </xdr:txBody>
    </xdr:sp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0.50933</cdr:x>
      <cdr:y>0.21787</cdr:y>
    </cdr:from>
    <cdr:to>
      <cdr:x>0.51089</cdr:x>
      <cdr:y>0.99391</cdr:y>
    </cdr:to>
    <cdr:cxnSp macro="">
      <cdr:nvCxnSpPr>
        <cdr:cNvPr id="3" name="Прямая соединительная линия 2">
          <a:extLst xmlns:a="http://schemas.openxmlformats.org/drawingml/2006/main">
            <a:ext uri="{FF2B5EF4-FFF2-40B4-BE49-F238E27FC236}">
              <a16:creationId xmlns:a16="http://schemas.microsoft.com/office/drawing/2014/main" id="{1BD3ABA2-5C60-4450-BE7E-8A4E19E6A7AD}"/>
            </a:ext>
          </a:extLst>
        </cdr:cNvPr>
        <cdr:cNvCxnSpPr/>
      </cdr:nvCxnSpPr>
      <cdr:spPr>
        <a:xfrm xmlns:a="http://schemas.openxmlformats.org/drawingml/2006/main">
          <a:off x="6457171" y="1363414"/>
          <a:ext cx="19829" cy="4856412"/>
        </a:xfrm>
        <a:prstGeom xmlns:a="http://schemas.openxmlformats.org/drawingml/2006/main" prst="line">
          <a:avLst/>
        </a:prstGeom>
        <a:ln xmlns:a="http://schemas.openxmlformats.org/drawingml/2006/main" w="15875" cap="flat" cmpd="sng" algn="ctr">
          <a:solidFill>
            <a:schemeClr val="accent5"/>
          </a:solidFill>
          <a:prstDash val="dash"/>
          <a:round/>
          <a:headEnd type="none" w="med" len="med"/>
          <a:tailEnd type="none" w="med" len="med"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0.1406</cdr:x>
      <cdr:y>0.19136</cdr:y>
    </cdr:from>
    <cdr:to>
      <cdr:x>0.42898</cdr:x>
      <cdr:y>0.33333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933450" y="590550"/>
          <a:ext cx="1914525" cy="4381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0.08715</cdr:x>
      <cdr:y>0.21613</cdr:y>
    </cdr:from>
    <cdr:to>
      <cdr:x>0.50188</cdr:x>
      <cdr:y>0.28311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1104901" y="1352525"/>
          <a:ext cx="5257822" cy="419156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1">
            <a:lumMod val="60000"/>
            <a:lumOff val="40000"/>
          </a:schemeClr>
        </a:solidFill>
        <a:ln xmlns:a="http://schemas.openxmlformats.org/drawingml/2006/main">
          <a:noFill/>
        </a:ln>
        <a:effectLst xmlns:a="http://schemas.openxmlformats.org/drawingml/2006/main"/>
        <a:scene3d xmlns:a="http://schemas.openxmlformats.org/drawingml/2006/main">
          <a:camera prst="orthographicFront">
            <a:rot lat="0" lon="0" rev="0"/>
          </a:camera>
          <a:lightRig rig="contrasting" dir="t">
            <a:rot lat="0" lon="0" rev="0"/>
          </a:lightRig>
        </a:scene3d>
        <a:sp3d xmlns:a="http://schemas.openxmlformats.org/drawingml/2006/main">
          <a:bevelT/>
        </a:sp3d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ctr"/>
          <a:r>
            <a:rPr lang="ru-RU" sz="1600" b="1"/>
            <a:t>юридические лица</a:t>
          </a:r>
        </a:p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0.52066</cdr:x>
      <cdr:y>0.21691</cdr:y>
    </cdr:from>
    <cdr:to>
      <cdr:x>0.92712</cdr:x>
      <cdr:y>0.28685</cdr:y>
    </cdr:to>
    <cdr:sp macro="" textlink="">
      <cdr:nvSpPr>
        <cdr:cNvPr id="7" name="TextBox 6"/>
        <cdr:cNvSpPr txBox="1"/>
      </cdr:nvSpPr>
      <cdr:spPr>
        <a:xfrm xmlns:a="http://schemas.openxmlformats.org/drawingml/2006/main">
          <a:off x="6600825" y="1357407"/>
          <a:ext cx="5153025" cy="437679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2"/>
        </a:solidFill>
        <a:scene3d xmlns:a="http://schemas.openxmlformats.org/drawingml/2006/main">
          <a:camera prst="orthographicFront"/>
          <a:lightRig rig="threePt" dir="t"/>
        </a:scene3d>
        <a:sp3d xmlns:a="http://schemas.openxmlformats.org/drawingml/2006/main">
          <a:bevelT prst="coolSlant"/>
        </a:sp3d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ru-RU" sz="1600" b="1"/>
            <a:t>физические лица </a:t>
          </a:r>
        </a:p>
      </cdr:txBody>
    </cdr:sp>
  </cdr:relSizeAnchor>
  <cdr:relSizeAnchor xmlns:cdr="http://schemas.openxmlformats.org/drawingml/2006/chartDrawing">
    <cdr:from>
      <cdr:x>0.73405</cdr:x>
      <cdr:y>0.29376</cdr:y>
    </cdr:from>
    <cdr:to>
      <cdr:x>0.90609</cdr:x>
      <cdr:y>0.37595</cdr:y>
    </cdr:to>
    <cdr:sp macro="" textlink="">
      <cdr:nvSpPr>
        <cdr:cNvPr id="8" name="Стрелка вправо 1">
          <a:hlinkClick xmlns:a="http://schemas.openxmlformats.org/drawingml/2006/main" xmlns:r="http://schemas.openxmlformats.org/officeDocument/2006/relationships" r:id="rId1"/>
          <a:extLst xmlns:a="http://schemas.openxmlformats.org/drawingml/2006/main">
            <a:ext uri="{FF2B5EF4-FFF2-40B4-BE49-F238E27FC236}">
              <a16:creationId xmlns:a16="http://schemas.microsoft.com/office/drawing/2014/main" id="{4468B7ED-73E8-4FD6-879C-2B79356F9434}"/>
            </a:ext>
          </a:extLst>
        </cdr:cNvPr>
        <cdr:cNvSpPr/>
      </cdr:nvSpPr>
      <cdr:spPr>
        <a:xfrm xmlns:a="http://schemas.openxmlformats.org/drawingml/2006/main">
          <a:off x="9306061" y="1838328"/>
          <a:ext cx="2181084" cy="514339"/>
        </a:xfrm>
        <a:prstGeom xmlns:a="http://schemas.openxmlformats.org/drawingml/2006/main" prst="rightArrow">
          <a:avLst/>
        </a:prstGeom>
        <a:solidFill xmlns:a="http://schemas.openxmlformats.org/drawingml/2006/main">
          <a:srgbClr val="C00000"/>
        </a:solidFill>
        <a:scene3d xmlns:a="http://schemas.openxmlformats.org/drawingml/2006/main">
          <a:camera prst="orthographicFront"/>
          <a:lightRig rig="threePt" dir="t"/>
        </a:scene3d>
        <a:sp3d xmlns:a="http://schemas.openxmlformats.org/drawingml/2006/main">
          <a:bevelT w="165100" prst="coolSlant"/>
        </a:sp3d>
      </cdr:spPr>
      <cdr:style>
        <a:lnRef xmlns:a="http://schemas.openxmlformats.org/drawingml/2006/main" idx="2">
          <a:schemeClr val="accent2">
            <a:shade val="50000"/>
          </a:schemeClr>
        </a:lnRef>
        <a:fillRef xmlns:a="http://schemas.openxmlformats.org/drawingml/2006/main" idx="1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r>
            <a:rPr lang="ru-RU" b="1"/>
            <a:t>подробно</a:t>
          </a:r>
        </a:p>
      </cdr:txBody>
    </cdr:sp>
  </cdr:relSizeAnchor>
  <cdr:relSizeAnchor xmlns:cdr="http://schemas.openxmlformats.org/drawingml/2006/chartDrawing">
    <cdr:from>
      <cdr:x>0.50933</cdr:x>
      <cdr:y>0.21787</cdr:y>
    </cdr:from>
    <cdr:to>
      <cdr:x>0.51089</cdr:x>
      <cdr:y>0.99391</cdr:y>
    </cdr:to>
    <cdr:cxnSp macro="">
      <cdr:nvCxnSpPr>
        <cdr:cNvPr id="2" name="Прямая соединительная линия 2">
          <a:extLst xmlns:a="http://schemas.openxmlformats.org/drawingml/2006/main">
            <a:ext uri="{FF2B5EF4-FFF2-40B4-BE49-F238E27FC236}">
              <a16:creationId xmlns:a16="http://schemas.microsoft.com/office/drawing/2014/main" id="{1BD3ABA2-5C60-4450-BE7E-8A4E19E6A7AD}"/>
            </a:ext>
          </a:extLst>
        </cdr:cNvPr>
        <cdr:cNvCxnSpPr/>
      </cdr:nvCxnSpPr>
      <cdr:spPr>
        <a:xfrm xmlns:a="http://schemas.openxmlformats.org/drawingml/2006/main">
          <a:off x="6457171" y="1363414"/>
          <a:ext cx="19829" cy="4856412"/>
        </a:xfrm>
        <a:prstGeom xmlns:a="http://schemas.openxmlformats.org/drawingml/2006/main" prst="line">
          <a:avLst/>
        </a:prstGeom>
        <a:ln xmlns:a="http://schemas.openxmlformats.org/drawingml/2006/main" w="15875" cap="flat" cmpd="sng" algn="ctr">
          <a:solidFill>
            <a:schemeClr val="accent5"/>
          </a:solidFill>
          <a:prstDash val="dash"/>
          <a:round/>
          <a:headEnd type="none" w="med" len="med"/>
          <a:tailEnd type="none" w="med" len="med"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0.1406</cdr:x>
      <cdr:y>0.19136</cdr:y>
    </cdr:from>
    <cdr:to>
      <cdr:x>0.42898</cdr:x>
      <cdr:y>0.33333</cdr:y>
    </cdr:to>
    <cdr:sp macro="" textlink="">
      <cdr:nvSpPr>
        <cdr:cNvPr id="5" name="TextBox 3">
          <a:extLst xmlns:a="http://schemas.openxmlformats.org/drawingml/2006/main">
            <a:ext uri="{FF2B5EF4-FFF2-40B4-BE49-F238E27FC236}">
              <a16:creationId xmlns:a16="http://schemas.microsoft.com/office/drawing/2014/main" id="{BD6FC3F5-6A16-4AC3-B248-55726F69B47B}"/>
            </a:ext>
          </a:extLst>
        </cdr:cNvPr>
        <cdr:cNvSpPr txBox="1"/>
      </cdr:nvSpPr>
      <cdr:spPr>
        <a:xfrm xmlns:a="http://schemas.openxmlformats.org/drawingml/2006/main">
          <a:off x="933450" y="590550"/>
          <a:ext cx="1914525" cy="4381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0.08715</cdr:x>
      <cdr:y>0.21613</cdr:y>
    </cdr:from>
    <cdr:to>
      <cdr:x>0.50188</cdr:x>
      <cdr:y>0.28311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A0F5C83A-0F68-45D9-9354-9A581BA533AF}"/>
            </a:ext>
          </a:extLst>
        </cdr:cNvPr>
        <cdr:cNvSpPr txBox="1"/>
      </cdr:nvSpPr>
      <cdr:spPr>
        <a:xfrm xmlns:a="http://schemas.openxmlformats.org/drawingml/2006/main">
          <a:off x="1104901" y="1352525"/>
          <a:ext cx="5257822" cy="419156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1">
            <a:lumMod val="60000"/>
            <a:lumOff val="40000"/>
          </a:schemeClr>
        </a:solidFill>
        <a:ln xmlns:a="http://schemas.openxmlformats.org/drawingml/2006/main">
          <a:noFill/>
        </a:ln>
        <a:effectLst xmlns:a="http://schemas.openxmlformats.org/drawingml/2006/main"/>
        <a:scene3d xmlns:a="http://schemas.openxmlformats.org/drawingml/2006/main">
          <a:camera prst="orthographicFront">
            <a:rot lat="0" lon="0" rev="0"/>
          </a:camera>
          <a:lightRig rig="contrasting" dir="t">
            <a:rot lat="0" lon="0" rev="0"/>
          </a:lightRig>
        </a:scene3d>
        <a:sp3d xmlns:a="http://schemas.openxmlformats.org/drawingml/2006/main">
          <a:bevelT/>
        </a:sp3d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ctr"/>
          <a:r>
            <a:rPr lang="ru-RU" sz="1600" b="1"/>
            <a:t>юридические лица</a:t>
          </a:r>
        </a:p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0.52066</cdr:x>
      <cdr:y>0.21691</cdr:y>
    </cdr:from>
    <cdr:to>
      <cdr:x>0.92712</cdr:x>
      <cdr:y>0.28685</cdr:y>
    </cdr:to>
    <cdr:sp macro="" textlink="">
      <cdr:nvSpPr>
        <cdr:cNvPr id="10" name="TextBox 6">
          <a:extLst xmlns:a="http://schemas.openxmlformats.org/drawingml/2006/main">
            <a:ext uri="{FF2B5EF4-FFF2-40B4-BE49-F238E27FC236}">
              <a16:creationId xmlns:a16="http://schemas.microsoft.com/office/drawing/2014/main" id="{D65974F1-698A-44DA-B712-8784BCBF628A}"/>
            </a:ext>
          </a:extLst>
        </cdr:cNvPr>
        <cdr:cNvSpPr txBox="1"/>
      </cdr:nvSpPr>
      <cdr:spPr>
        <a:xfrm xmlns:a="http://schemas.openxmlformats.org/drawingml/2006/main">
          <a:off x="6600825" y="1357407"/>
          <a:ext cx="5153025" cy="437679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2"/>
        </a:solidFill>
        <a:scene3d xmlns:a="http://schemas.openxmlformats.org/drawingml/2006/main">
          <a:camera prst="orthographicFront"/>
          <a:lightRig rig="threePt" dir="t"/>
        </a:scene3d>
        <a:sp3d xmlns:a="http://schemas.openxmlformats.org/drawingml/2006/main">
          <a:bevelT prst="coolSlant"/>
        </a:sp3d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ru-RU" sz="1600" b="1"/>
            <a:t>физические лица </a:t>
          </a:r>
        </a:p>
      </cdr:txBody>
    </cdr:sp>
  </cdr:relSizeAnchor>
  <cdr:relSizeAnchor xmlns:cdr="http://schemas.openxmlformats.org/drawingml/2006/chartDrawing">
    <cdr:from>
      <cdr:x>0.73469</cdr:x>
      <cdr:y>0.2949</cdr:y>
    </cdr:from>
    <cdr:to>
      <cdr:x>0.90673</cdr:x>
      <cdr:y>0.37709</cdr:y>
    </cdr:to>
    <cdr:sp macro="" textlink="">
      <cdr:nvSpPr>
        <cdr:cNvPr id="11" name="Стрелка вправо 1">
          <a:hlinkClick xmlns:a="http://schemas.openxmlformats.org/drawingml/2006/main" xmlns:r="http://schemas.openxmlformats.org/officeDocument/2006/relationships" r:id="rId1"/>
          <a:extLst xmlns:a="http://schemas.openxmlformats.org/drawingml/2006/main">
            <a:ext uri="{FF2B5EF4-FFF2-40B4-BE49-F238E27FC236}">
              <a16:creationId xmlns:a16="http://schemas.microsoft.com/office/drawing/2014/main" id="{4468B7ED-73E8-4FD6-879C-2B79356F9434}"/>
            </a:ext>
          </a:extLst>
        </cdr:cNvPr>
        <cdr:cNvSpPr/>
      </cdr:nvSpPr>
      <cdr:spPr>
        <a:xfrm xmlns:a="http://schemas.openxmlformats.org/drawingml/2006/main">
          <a:off x="8982290" y="1849351"/>
          <a:ext cx="2103353" cy="515416"/>
        </a:xfrm>
        <a:prstGeom xmlns:a="http://schemas.openxmlformats.org/drawingml/2006/main" prst="rightArrow">
          <a:avLst/>
        </a:prstGeom>
        <a:solidFill xmlns:a="http://schemas.openxmlformats.org/drawingml/2006/main">
          <a:srgbClr val="C00000"/>
        </a:solidFill>
        <a:scene3d xmlns:a="http://schemas.openxmlformats.org/drawingml/2006/main">
          <a:camera prst="orthographicFront"/>
          <a:lightRig rig="threePt" dir="t"/>
        </a:scene3d>
        <a:sp3d xmlns:a="http://schemas.openxmlformats.org/drawingml/2006/main">
          <a:bevelT w="165100" prst="coolSlant"/>
        </a:sp3d>
      </cdr:spPr>
      <cdr:style>
        <a:lnRef xmlns:a="http://schemas.openxmlformats.org/drawingml/2006/main" idx="2">
          <a:schemeClr val="accent2">
            <a:shade val="50000"/>
          </a:schemeClr>
        </a:lnRef>
        <a:fillRef xmlns:a="http://schemas.openxmlformats.org/drawingml/2006/main" idx="1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r>
            <a:rPr lang="ru-RU" b="1"/>
            <a:t>подробно</a:t>
          </a: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1847</xdr:colOff>
      <xdr:row>11</xdr:row>
      <xdr:rowOff>38497</xdr:rowOff>
    </xdr:from>
    <xdr:to>
      <xdr:col>7</xdr:col>
      <xdr:colOff>615043</xdr:colOff>
      <xdr:row>23</xdr:row>
      <xdr:rowOff>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680</xdr:colOff>
      <xdr:row>11</xdr:row>
      <xdr:rowOff>35717</xdr:rowOff>
    </xdr:from>
    <xdr:to>
      <xdr:col>14</xdr:col>
      <xdr:colOff>616664</xdr:colOff>
      <xdr:row>23</xdr:row>
      <xdr:rowOff>0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329886</xdr:colOff>
      <xdr:row>0</xdr:row>
      <xdr:rowOff>0</xdr:rowOff>
    </xdr:from>
    <xdr:to>
      <xdr:col>14</xdr:col>
      <xdr:colOff>585870</xdr:colOff>
      <xdr:row>1</xdr:row>
      <xdr:rowOff>20528</xdr:rowOff>
    </xdr:to>
    <xdr:sp macro="" textlink="">
      <xdr:nvSpPr>
        <xdr:cNvPr id="11" name="Стрелка влево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SpPr/>
      </xdr:nvSpPr>
      <xdr:spPr>
        <a:xfrm>
          <a:off x="8979777" y="0"/>
          <a:ext cx="875109" cy="222934"/>
        </a:xfrm>
        <a:prstGeom prst="leftArrow">
          <a:avLst/>
        </a:prstGeom>
        <a:solidFill>
          <a:srgbClr val="FF0000"/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7800000"/>
          </a:lightRig>
        </a:scene3d>
        <a:sp3d>
          <a:bevelT w="139700" h="1397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ru-RU" sz="800" b="1"/>
            <a:t>на главную</a:t>
          </a:r>
        </a:p>
      </xdr:txBody>
    </xdr:sp>
    <xdr:clientData/>
  </xdr:twoCellAnchor>
  <xdr:twoCellAnchor>
    <xdr:from>
      <xdr:col>0</xdr:col>
      <xdr:colOff>11907</xdr:colOff>
      <xdr:row>2</xdr:row>
      <xdr:rowOff>2550</xdr:rowOff>
    </xdr:from>
    <xdr:to>
      <xdr:col>7</xdr:col>
      <xdr:colOff>610032</xdr:colOff>
      <xdr:row>11</xdr:row>
      <xdr:rowOff>21675</xdr:rowOff>
    </xdr:to>
    <xdr:graphicFrame macro="">
      <xdr:nvGraphicFramePr>
        <xdr:cNvPr id="18" name="Диаграмма 17">
          <a:extLst>
            <a:ext uri="{FF2B5EF4-FFF2-40B4-BE49-F238E27FC236}">
              <a16:creationId xmlns:a16="http://schemas.microsoft.com/office/drawing/2014/main" id="{81D4A050-1382-46AE-A376-A4D0803733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6568</xdr:colOff>
      <xdr:row>1</xdr:row>
      <xdr:rowOff>13138</xdr:rowOff>
    </xdr:from>
    <xdr:to>
      <xdr:col>15</xdr:col>
      <xdr:colOff>16682</xdr:colOff>
      <xdr:row>11</xdr:row>
      <xdr:rowOff>13883</xdr:rowOff>
    </xdr:to>
    <xdr:graphicFrame macro="">
      <xdr:nvGraphicFramePr>
        <xdr:cNvPr id="21" name="Диаграмма 20">
          <a:extLst>
            <a:ext uri="{FF2B5EF4-FFF2-40B4-BE49-F238E27FC236}">
              <a16:creationId xmlns:a16="http://schemas.microsoft.com/office/drawing/2014/main" id="{16720668-FDF6-45EF-BF59-F4E409705A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187052</xdr:colOff>
      <xdr:row>2</xdr:row>
      <xdr:rowOff>71332</xdr:rowOff>
    </xdr:from>
    <xdr:to>
      <xdr:col>18</xdr:col>
      <xdr:colOff>165070</xdr:colOff>
      <xdr:row>3</xdr:row>
      <xdr:rowOff>253549</xdr:rowOff>
    </xdr:to>
    <xdr:sp macro="" textlink="">
      <xdr:nvSpPr>
        <xdr:cNvPr id="3" name="Стрелка: вправо 2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6927180-41EA-4227-B4DB-83FA93DD9F14}"/>
            </a:ext>
          </a:extLst>
        </xdr:cNvPr>
        <xdr:cNvSpPr/>
      </xdr:nvSpPr>
      <xdr:spPr>
        <a:xfrm>
          <a:off x="10739095" y="344658"/>
          <a:ext cx="1220410" cy="381000"/>
        </a:xfrm>
        <a:prstGeom prst="rightArrow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ysClr val="windowText" lastClr="000000"/>
              </a:solidFill>
            </a:rPr>
            <a:t>в разрезе валют</a:t>
          </a:r>
          <a:endParaRPr lang="ru-BY" sz="10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0</xdr:colOff>
      <xdr:row>26</xdr:row>
      <xdr:rowOff>38100</xdr:rowOff>
    </xdr:from>
    <xdr:to>
      <xdr:col>7</xdr:col>
      <xdr:colOff>590423</xdr:colOff>
      <xdr:row>33</xdr:row>
      <xdr:rowOff>126873</xdr:rowOff>
    </xdr:to>
    <xdr:pic>
      <xdr:nvPicPr>
        <xdr:cNvPr id="31" name="Picture 5" descr="Inserted picture RelID:5">
          <a:extLst>
            <a:ext uri="{FF2B5EF4-FFF2-40B4-BE49-F238E27FC236}">
              <a16:creationId xmlns:a16="http://schemas.microsoft.com/office/drawing/2014/main" id="{FC3A7EC4-C113-4D44-B5B8-6BAE1AB27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934075"/>
          <a:ext cx="4924298" cy="1869948"/>
        </a:xfrm>
        <a:prstGeom prst="rect">
          <a:avLst/>
        </a:prstGeom>
        <a:ln w="25400">
          <a:solidFill>
            <a:srgbClr val="5B9BD5"/>
          </a:solidFill>
          <a:prstDash val="solid"/>
        </a:ln>
      </xdr:spPr>
    </xdr:pic>
    <xdr:clientData/>
  </xdr:twoCellAnchor>
  <xdr:twoCellAnchor>
    <xdr:from>
      <xdr:col>8</xdr:col>
      <xdr:colOff>19050</xdr:colOff>
      <xdr:row>26</xdr:row>
      <xdr:rowOff>38100</xdr:rowOff>
    </xdr:from>
    <xdr:to>
      <xdr:col>15</xdr:col>
      <xdr:colOff>9144</xdr:colOff>
      <xdr:row>33</xdr:row>
      <xdr:rowOff>126873</xdr:rowOff>
    </xdr:to>
    <xdr:pic>
      <xdr:nvPicPr>
        <xdr:cNvPr id="32" name="Picture 6" descr="Inserted picture RelID:6">
          <a:extLst>
            <a:ext uri="{FF2B5EF4-FFF2-40B4-BE49-F238E27FC236}">
              <a16:creationId xmlns:a16="http://schemas.microsoft.com/office/drawing/2014/main" id="{A3EA53B5-62B2-4C53-AA0F-82C679508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72050" y="5934075"/>
          <a:ext cx="4924044" cy="1869948"/>
        </a:xfrm>
        <a:prstGeom prst="rect">
          <a:avLst/>
        </a:prstGeom>
        <a:ln w="25400">
          <a:solidFill>
            <a:srgbClr val="5B9BD5"/>
          </a:solidFill>
          <a:prstDash val="solid"/>
        </a:ln>
      </xdr:spPr>
    </xdr:pic>
    <xdr:clientData/>
  </xdr:twoCellAnchor>
  <xdr:twoCellAnchor>
    <xdr:from>
      <xdr:col>0</xdr:col>
      <xdr:colOff>16564</xdr:colOff>
      <xdr:row>33</xdr:row>
      <xdr:rowOff>130449</xdr:rowOff>
    </xdr:from>
    <xdr:to>
      <xdr:col>7</xdr:col>
      <xdr:colOff>606987</xdr:colOff>
      <xdr:row>37</xdr:row>
      <xdr:rowOff>85872</xdr:rowOff>
    </xdr:to>
    <xdr:pic>
      <xdr:nvPicPr>
        <xdr:cNvPr id="33" name="Picture 7" descr="Inserted picture RelID:7">
          <a:extLst>
            <a:ext uri="{FF2B5EF4-FFF2-40B4-BE49-F238E27FC236}">
              <a16:creationId xmlns:a16="http://schemas.microsoft.com/office/drawing/2014/main" id="{A3F1B06C-43DB-46FB-8DBA-33E78B1A2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564" y="7807599"/>
          <a:ext cx="4924298" cy="1869948"/>
        </a:xfrm>
        <a:prstGeom prst="rect">
          <a:avLst/>
        </a:prstGeom>
        <a:ln w="25400">
          <a:solidFill>
            <a:srgbClr val="5B9BD5"/>
          </a:solidFill>
          <a:prstDash val="solid"/>
        </a:ln>
      </xdr:spPr>
    </xdr:pic>
    <xdr:clientData/>
  </xdr:twoCellAnchor>
  <xdr:twoCellAnchor>
    <xdr:from>
      <xdr:col>8</xdr:col>
      <xdr:colOff>23605</xdr:colOff>
      <xdr:row>33</xdr:row>
      <xdr:rowOff>142461</xdr:rowOff>
    </xdr:from>
    <xdr:to>
      <xdr:col>15</xdr:col>
      <xdr:colOff>13699</xdr:colOff>
      <xdr:row>37</xdr:row>
      <xdr:rowOff>97884</xdr:rowOff>
    </xdr:to>
    <xdr:pic>
      <xdr:nvPicPr>
        <xdr:cNvPr id="34" name="Picture 8" descr="Inserted picture RelID:8">
          <a:extLst>
            <a:ext uri="{FF2B5EF4-FFF2-40B4-BE49-F238E27FC236}">
              <a16:creationId xmlns:a16="http://schemas.microsoft.com/office/drawing/2014/main" id="{D19175EC-3F8D-4F82-B57D-7C3CC27AD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976605" y="7819611"/>
          <a:ext cx="4924044" cy="1869948"/>
        </a:xfrm>
        <a:prstGeom prst="rect">
          <a:avLst/>
        </a:prstGeom>
        <a:ln w="25400">
          <a:solidFill>
            <a:srgbClr val="5B9BD5"/>
          </a:solidFill>
          <a:prstDash val="solid"/>
        </a:ln>
      </xdr:spPr>
    </xdr:pic>
    <xdr:clientData/>
  </xdr:twoCellAnchor>
  <xdr:twoCellAnchor>
    <xdr:from>
      <xdr:col>0</xdr:col>
      <xdr:colOff>33130</xdr:colOff>
      <xdr:row>1</xdr:row>
      <xdr:rowOff>1</xdr:rowOff>
    </xdr:from>
    <xdr:to>
      <xdr:col>7</xdr:col>
      <xdr:colOff>545050</xdr:colOff>
      <xdr:row>3</xdr:row>
      <xdr:rowOff>2226101</xdr:rowOff>
    </xdr:to>
    <xdr:pic>
      <xdr:nvPicPr>
        <xdr:cNvPr id="16" name="Picture 1" descr="Inserted picture RelID:1">
          <a:extLst>
            <a:ext uri="{FF2B5EF4-FFF2-40B4-BE49-F238E27FC236}">
              <a16:creationId xmlns:a16="http://schemas.microsoft.com/office/drawing/2014/main" id="{345425E6-925C-41B2-8887-2FDA8F768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3130" y="256762"/>
          <a:ext cx="4860290" cy="2441448"/>
        </a:xfrm>
        <a:prstGeom prst="rect">
          <a:avLst/>
        </a:prstGeom>
        <a:ln w="25400">
          <a:solidFill>
            <a:srgbClr val="5B9BD5"/>
          </a:solidFill>
          <a:prstDash val="solid"/>
        </a:ln>
      </xdr:spPr>
    </xdr:pic>
    <xdr:clientData/>
  </xdr:twoCellAnchor>
  <xdr:twoCellAnchor>
    <xdr:from>
      <xdr:col>7</xdr:col>
      <xdr:colOff>596347</xdr:colOff>
      <xdr:row>0</xdr:row>
      <xdr:rowOff>248478</xdr:rowOff>
    </xdr:from>
    <xdr:to>
      <xdr:col>14</xdr:col>
      <xdr:colOff>616822</xdr:colOff>
      <xdr:row>3</xdr:row>
      <xdr:rowOff>2217817</xdr:rowOff>
    </xdr:to>
    <xdr:pic>
      <xdr:nvPicPr>
        <xdr:cNvPr id="17" name="Picture 2" descr="Inserted picture RelID:2">
          <a:extLst>
            <a:ext uri="{FF2B5EF4-FFF2-40B4-BE49-F238E27FC236}">
              <a16:creationId xmlns:a16="http://schemas.microsoft.com/office/drawing/2014/main" id="{9C17702C-8340-44C9-8570-9BB59D327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44717" y="248478"/>
          <a:ext cx="4965192" cy="2441448"/>
        </a:xfrm>
        <a:prstGeom prst="rect">
          <a:avLst/>
        </a:prstGeom>
        <a:ln w="25400">
          <a:solidFill>
            <a:srgbClr val="5B9BD5"/>
          </a:solidFill>
          <a:prstDash val="solid"/>
        </a:ln>
      </xdr:spPr>
    </xdr:pic>
    <xdr:clientData/>
  </xdr:twoCellAnchor>
  <xdr:twoCellAnchor>
    <xdr:from>
      <xdr:col>0</xdr:col>
      <xdr:colOff>41412</xdr:colOff>
      <xdr:row>11</xdr:row>
      <xdr:rowOff>57979</xdr:rowOff>
    </xdr:from>
    <xdr:to>
      <xdr:col>7</xdr:col>
      <xdr:colOff>553332</xdr:colOff>
      <xdr:row>24</xdr:row>
      <xdr:rowOff>143577</xdr:rowOff>
    </xdr:to>
    <xdr:pic>
      <xdr:nvPicPr>
        <xdr:cNvPr id="19" name="Picture 3" descr="Inserted picture RelID:3">
          <a:extLst>
            <a:ext uri="{FF2B5EF4-FFF2-40B4-BE49-F238E27FC236}">
              <a16:creationId xmlns:a16="http://schemas.microsoft.com/office/drawing/2014/main" id="{39B7DCA4-EC24-4818-BEF0-743ADE8D6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1412" y="2758109"/>
          <a:ext cx="4860290" cy="2562098"/>
        </a:xfrm>
        <a:prstGeom prst="rect">
          <a:avLst/>
        </a:prstGeom>
        <a:ln w="25400">
          <a:solidFill>
            <a:srgbClr val="5B9BD5"/>
          </a:solidFill>
          <a:prstDash val="solid"/>
        </a:ln>
      </xdr:spPr>
    </xdr:pic>
    <xdr:clientData/>
  </xdr:twoCellAnchor>
  <xdr:twoCellAnchor>
    <xdr:from>
      <xdr:col>7</xdr:col>
      <xdr:colOff>588064</xdr:colOff>
      <xdr:row>11</xdr:row>
      <xdr:rowOff>33131</xdr:rowOff>
    </xdr:from>
    <xdr:to>
      <xdr:col>14</xdr:col>
      <xdr:colOff>608539</xdr:colOff>
      <xdr:row>24</xdr:row>
      <xdr:rowOff>118729</xdr:rowOff>
    </xdr:to>
    <xdr:pic>
      <xdr:nvPicPr>
        <xdr:cNvPr id="20" name="Picture 4" descr="Inserted picture RelID:4">
          <a:extLst>
            <a:ext uri="{FF2B5EF4-FFF2-40B4-BE49-F238E27FC236}">
              <a16:creationId xmlns:a16="http://schemas.microsoft.com/office/drawing/2014/main" id="{124711DD-ED68-49D4-A6CD-162D3CACE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936434" y="2733261"/>
          <a:ext cx="4965192" cy="2562098"/>
        </a:xfrm>
        <a:prstGeom prst="rect">
          <a:avLst/>
        </a:prstGeom>
        <a:ln w="25400">
          <a:solidFill>
            <a:srgbClr val="5B9BD5"/>
          </a:solidFill>
          <a:prstDash val="solid"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138018</xdr:colOff>
      <xdr:row>0</xdr:row>
      <xdr:rowOff>149678</xdr:rowOff>
    </xdr:from>
    <xdr:to>
      <xdr:col>11</xdr:col>
      <xdr:colOff>541128</xdr:colOff>
      <xdr:row>6</xdr:row>
      <xdr:rowOff>867374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623008</xdr:colOff>
      <xdr:row>98</xdr:row>
      <xdr:rowOff>54736</xdr:rowOff>
    </xdr:from>
    <xdr:to>
      <xdr:col>24</xdr:col>
      <xdr:colOff>300229</xdr:colOff>
      <xdr:row>123</xdr:row>
      <xdr:rowOff>7111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367938</xdr:colOff>
      <xdr:row>98</xdr:row>
      <xdr:rowOff>69234</xdr:rowOff>
    </xdr:from>
    <xdr:to>
      <xdr:col>12</xdr:col>
      <xdr:colOff>333920</xdr:colOff>
      <xdr:row>123</xdr:row>
      <xdr:rowOff>30681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641821</xdr:colOff>
      <xdr:row>70</xdr:row>
      <xdr:rowOff>68036</xdr:rowOff>
    </xdr:from>
    <xdr:to>
      <xdr:col>12</xdr:col>
      <xdr:colOff>450231</xdr:colOff>
      <xdr:row>96</xdr:row>
      <xdr:rowOff>98407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841574</xdr:colOff>
      <xdr:row>70</xdr:row>
      <xdr:rowOff>171571</xdr:rowOff>
    </xdr:from>
    <xdr:to>
      <xdr:col>24</xdr:col>
      <xdr:colOff>516528</xdr:colOff>
      <xdr:row>97</xdr:row>
      <xdr:rowOff>46155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236664</xdr:colOff>
      <xdr:row>6</xdr:row>
      <xdr:rowOff>426243</xdr:rowOff>
    </xdr:from>
    <xdr:to>
      <xdr:col>14</xdr:col>
      <xdr:colOff>454044</xdr:colOff>
      <xdr:row>6</xdr:row>
      <xdr:rowOff>849958</xdr:rowOff>
    </xdr:to>
    <xdr:sp macro="" textlink="">
      <xdr:nvSpPr>
        <xdr:cNvPr id="11" name="Стрелка вправо 10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SpPr/>
      </xdr:nvSpPr>
      <xdr:spPr>
        <a:xfrm>
          <a:off x="10927307" y="5118422"/>
          <a:ext cx="1168356" cy="423715"/>
        </a:xfrm>
        <a:prstGeom prst="rightArrow">
          <a:avLst/>
        </a:prstGeom>
        <a:solidFill>
          <a:srgbClr val="C00000"/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7800000"/>
          </a:lightRig>
        </a:scene3d>
        <a:sp3d>
          <a:bevelT w="139700" h="1397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200" b="1"/>
            <a:t>подробно</a:t>
          </a:r>
        </a:p>
      </xdr:txBody>
    </xdr:sp>
    <xdr:clientData/>
  </xdr:twoCellAnchor>
  <xdr:twoCellAnchor>
    <xdr:from>
      <xdr:col>1</xdr:col>
      <xdr:colOff>421822</xdr:colOff>
      <xdr:row>1</xdr:row>
      <xdr:rowOff>108855</xdr:rowOff>
    </xdr:from>
    <xdr:to>
      <xdr:col>3</xdr:col>
      <xdr:colOff>326573</xdr:colOff>
      <xdr:row>1</xdr:row>
      <xdr:rowOff>830034</xdr:rowOff>
    </xdr:to>
    <xdr:sp macro="" textlink="">
      <xdr:nvSpPr>
        <xdr:cNvPr id="15" name="Стрелка влево 3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SpPr/>
      </xdr:nvSpPr>
      <xdr:spPr>
        <a:xfrm>
          <a:off x="1251858" y="557891"/>
          <a:ext cx="1564822" cy="721179"/>
        </a:xfrm>
        <a:prstGeom prst="leftArrow">
          <a:avLst/>
        </a:prstGeom>
        <a:solidFill>
          <a:srgbClr val="FF0000"/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7800000"/>
          </a:lightRig>
        </a:scene3d>
        <a:sp3d>
          <a:bevelT w="139700" h="139700"/>
        </a:sp3d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600" b="1"/>
            <a:t>на главную</a:t>
          </a:r>
        </a:p>
      </xdr:txBody>
    </xdr:sp>
    <xdr:clientData/>
  </xdr:twoCellAnchor>
  <xdr:twoCellAnchor>
    <xdr:from>
      <xdr:col>24</xdr:col>
      <xdr:colOff>9638899</xdr:colOff>
      <xdr:row>4</xdr:row>
      <xdr:rowOff>790477</xdr:rowOff>
    </xdr:from>
    <xdr:to>
      <xdr:col>24</xdr:col>
      <xdr:colOff>10665688</xdr:colOff>
      <xdr:row>4</xdr:row>
      <xdr:rowOff>1325906</xdr:rowOff>
    </xdr:to>
    <xdr:sp macro="" textlink="">
      <xdr:nvSpPr>
        <xdr:cNvPr id="10" name="Стрелка вправо 9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AF3ECE8-ABF2-45B5-8D86-892C9E79CCCA}"/>
            </a:ext>
          </a:extLst>
        </xdr:cNvPr>
        <xdr:cNvSpPr/>
      </xdr:nvSpPr>
      <xdr:spPr>
        <a:xfrm>
          <a:off x="30602172" y="5001943"/>
          <a:ext cx="1026789" cy="535429"/>
        </a:xfrm>
        <a:prstGeom prst="rightArrow">
          <a:avLst/>
        </a:prstGeom>
        <a:solidFill>
          <a:srgbClr val="C00000"/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7800000"/>
          </a:lightRig>
        </a:scene3d>
        <a:sp3d>
          <a:bevelT w="139700" h="1397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200" b="1"/>
            <a:t>подробно</a:t>
          </a:r>
        </a:p>
      </xdr:txBody>
    </xdr:sp>
    <xdr:clientData/>
  </xdr:twoCellAnchor>
  <xdr:twoCellAnchor>
    <xdr:from>
      <xdr:col>25</xdr:col>
      <xdr:colOff>639319</xdr:colOff>
      <xdr:row>7</xdr:row>
      <xdr:rowOff>271707</xdr:rowOff>
    </xdr:from>
    <xdr:to>
      <xdr:col>25</xdr:col>
      <xdr:colOff>1525742</xdr:colOff>
      <xdr:row>8</xdr:row>
      <xdr:rowOff>236656</xdr:rowOff>
    </xdr:to>
    <xdr:sp macro="" textlink="">
      <xdr:nvSpPr>
        <xdr:cNvPr id="12" name="Стрелка: вправо 11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6B0420D7-3234-4A82-B138-07C06235F19D}"/>
            </a:ext>
          </a:extLst>
        </xdr:cNvPr>
        <xdr:cNvSpPr/>
      </xdr:nvSpPr>
      <xdr:spPr>
        <a:xfrm>
          <a:off x="32345486" y="6029814"/>
          <a:ext cx="886423" cy="518815"/>
        </a:xfrm>
        <a:prstGeom prst="rightArrow">
          <a:avLst/>
        </a:prstGeom>
        <a:solidFill>
          <a:srgbClr val="C00000"/>
        </a:solidFill>
        <a:ln>
          <a:solidFill>
            <a:srgbClr val="C00000"/>
          </a:solidFill>
        </a:ln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100" b="1"/>
            <a:t>подробно</a:t>
          </a:r>
        </a:p>
      </xdr:txBody>
    </xdr:sp>
    <xdr:clientData/>
  </xdr:twoCellAnchor>
  <xdr:twoCellAnchor>
    <xdr:from>
      <xdr:col>49</xdr:col>
      <xdr:colOff>337020</xdr:colOff>
      <xdr:row>67</xdr:row>
      <xdr:rowOff>39189</xdr:rowOff>
    </xdr:from>
    <xdr:to>
      <xdr:col>59</xdr:col>
      <xdr:colOff>167205</xdr:colOff>
      <xdr:row>81</xdr:row>
      <xdr:rowOff>148916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FD5C2BFF-9A7B-48A7-BF9D-E8653BD41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12</xdr:col>
      <xdr:colOff>0</xdr:colOff>
      <xdr:row>16</xdr:row>
      <xdr:rowOff>158496</xdr:rowOff>
    </xdr:from>
    <xdr:to>
      <xdr:col>23</xdr:col>
      <xdr:colOff>768096</xdr:colOff>
      <xdr:row>34</xdr:row>
      <xdr:rowOff>109729</xdr:rowOff>
    </xdr:to>
    <xdr:pic>
      <xdr:nvPicPr>
        <xdr:cNvPr id="22" name="Picture 257">
          <a:extLst>
            <a:ext uri="{FF2B5EF4-FFF2-40B4-BE49-F238E27FC236}">
              <a16:creationId xmlns:a16="http://schemas.microsoft.com/office/drawing/2014/main" id="{235C6563-2EC3-472D-8232-8608BC8100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92640" y="10704576"/>
          <a:ext cx="10509504" cy="4547616"/>
        </a:xfrm>
        <a:prstGeom prst="rect">
          <a:avLst/>
        </a:prstGeom>
        <a:solidFill>
          <a:srgbClr val="FFFFFF"/>
        </a:solidFill>
        <a:ln w="38100">
          <a:solidFill>
            <a:srgbClr val="FF6500"/>
          </a:solidFill>
          <a:miter lim="800000"/>
          <a:headEnd/>
          <a:tailEnd/>
        </a:ln>
      </xdr:spPr>
    </xdr:pic>
    <xdr:clientData/>
  </xdr:twoCellAnchor>
  <xdr:twoCellAnchor editAs="oneCell">
    <xdr:from>
      <xdr:col>0</xdr:col>
      <xdr:colOff>135853</xdr:colOff>
      <xdr:row>16</xdr:row>
      <xdr:rowOff>229906</xdr:rowOff>
    </xdr:from>
    <xdr:to>
      <xdr:col>11</xdr:col>
      <xdr:colOff>491164</xdr:colOff>
      <xdr:row>34</xdr:row>
      <xdr:rowOff>146303</xdr:rowOff>
    </xdr:to>
    <xdr:pic>
      <xdr:nvPicPr>
        <xdr:cNvPr id="18" name="Picture -511">
          <a:extLst>
            <a:ext uri="{FF2B5EF4-FFF2-40B4-BE49-F238E27FC236}">
              <a16:creationId xmlns:a16="http://schemas.microsoft.com/office/drawing/2014/main" id="{8C271112-60C3-486A-9479-23166DC635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853" y="10732443"/>
          <a:ext cx="9405258" cy="4608576"/>
        </a:xfrm>
        <a:prstGeom prst="rect">
          <a:avLst/>
        </a:prstGeom>
        <a:solidFill>
          <a:srgbClr val="FFFFFF"/>
        </a:solidFill>
        <a:ln w="38100">
          <a:solidFill>
            <a:srgbClr val="848284"/>
          </a:solidFill>
          <a:miter lim="800000"/>
          <a:headEnd/>
          <a:tailEnd/>
        </a:ln>
      </xdr:spPr>
    </xdr:pic>
    <xdr:clientData/>
  </xdr:twoCellAnchor>
  <xdr:twoCellAnchor>
    <xdr:from>
      <xdr:col>0</xdr:col>
      <xdr:colOff>122465</xdr:colOff>
      <xdr:row>7</xdr:row>
      <xdr:rowOff>13607</xdr:rowOff>
    </xdr:from>
    <xdr:to>
      <xdr:col>11</xdr:col>
      <xdr:colOff>457629</xdr:colOff>
      <xdr:row>16</xdr:row>
      <xdr:rowOff>26392</xdr:rowOff>
    </xdr:to>
    <xdr:pic>
      <xdr:nvPicPr>
        <xdr:cNvPr id="16" name="Picture 14" descr="Inserted picture RelID:3">
          <a:extLst>
            <a:ext uri="{FF2B5EF4-FFF2-40B4-BE49-F238E27FC236}">
              <a16:creationId xmlns:a16="http://schemas.microsoft.com/office/drawing/2014/main" id="{0E2CA43B-D6D6-4ADA-87FE-BADDC120F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2465" y="5783036"/>
          <a:ext cx="9547200" cy="4788892"/>
        </a:xfrm>
        <a:prstGeom prst="rect">
          <a:avLst/>
        </a:prstGeom>
        <a:ln w="38100">
          <a:solidFill>
            <a:srgbClr val="848284"/>
          </a:solidFill>
          <a:prstDash val="solid"/>
        </a:ln>
      </xdr:spPr>
    </xdr:pic>
    <xdr:clientData/>
  </xdr:twoCellAnchor>
  <xdr:twoCellAnchor>
    <xdr:from>
      <xdr:col>11</xdr:col>
      <xdr:colOff>598714</xdr:colOff>
      <xdr:row>7</xdr:row>
      <xdr:rowOff>40821</xdr:rowOff>
    </xdr:from>
    <xdr:to>
      <xdr:col>23</xdr:col>
      <xdr:colOff>775607</xdr:colOff>
      <xdr:row>16</xdr:row>
      <xdr:rowOff>16714</xdr:rowOff>
    </xdr:to>
    <xdr:pic>
      <xdr:nvPicPr>
        <xdr:cNvPr id="20" name="Picture 15" descr="Inserted picture RelID:4">
          <a:extLst>
            <a:ext uri="{FF2B5EF4-FFF2-40B4-BE49-F238E27FC236}">
              <a16:creationId xmlns:a16="http://schemas.microsoft.com/office/drawing/2014/main" id="{BEFB1382-8276-41DF-8B27-487C719B2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810750" y="5810250"/>
          <a:ext cx="10695214" cy="4752000"/>
        </a:xfrm>
        <a:prstGeom prst="rect">
          <a:avLst/>
        </a:prstGeom>
        <a:ln w="38100">
          <a:solidFill>
            <a:srgbClr val="848284"/>
          </a:solidFill>
          <a:prstDash val="solid"/>
        </a:ln>
      </xdr:spPr>
    </xdr:pic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0.58119</cdr:x>
      <cdr:y>0.56573</cdr:y>
    </cdr:from>
    <cdr:to>
      <cdr:x>0.65</cdr:x>
      <cdr:y>0.71127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3952168" y="1841750"/>
          <a:ext cx="467920" cy="4738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000" b="1">
            <a:latin typeface="Calibri" panose="020F0502020204030204" pitchFamily="34" charset="0"/>
          </a:endParaRPr>
        </a:p>
      </cdr:txBody>
    </cdr:sp>
  </cdr:relSizeAnchor>
  <cdr:relSizeAnchor xmlns:cdr="http://schemas.openxmlformats.org/drawingml/2006/chartDrawing">
    <cdr:from>
      <cdr:x>0.84147</cdr:x>
      <cdr:y>0</cdr:y>
    </cdr:from>
    <cdr:to>
      <cdr:x>0.99304</cdr:x>
      <cdr:y>0.12494</cdr:y>
    </cdr:to>
    <cdr:sp macro="" textlink="">
      <cdr:nvSpPr>
        <cdr:cNvPr id="6" name="Стрелка вправо 5">
          <a:hlinkClick xmlns:a="http://schemas.openxmlformats.org/drawingml/2006/main" xmlns:r="http://schemas.openxmlformats.org/officeDocument/2006/relationships" r:id="rId1"/>
        </cdr:cNvPr>
        <cdr:cNvSpPr/>
      </cdr:nvSpPr>
      <cdr:spPr>
        <a:xfrm xmlns:a="http://schemas.openxmlformats.org/drawingml/2006/main">
          <a:off x="7954464" y="0"/>
          <a:ext cx="1432800" cy="675894"/>
        </a:xfrm>
        <a:prstGeom xmlns:a="http://schemas.openxmlformats.org/drawingml/2006/main" prst="rightArrow">
          <a:avLst/>
        </a:prstGeom>
        <a:solidFill xmlns:a="http://schemas.openxmlformats.org/drawingml/2006/main">
          <a:srgbClr val="C00000"/>
        </a:solidFill>
        <a:scene3d xmlns:a="http://schemas.openxmlformats.org/drawingml/2006/main">
          <a:camera prst="orthographicFront"/>
          <a:lightRig rig="threePt" dir="t"/>
        </a:scene3d>
        <a:sp3d xmlns:a="http://schemas.openxmlformats.org/drawingml/2006/main">
          <a:bevelT w="165100" prst="coolSlant"/>
        </a:sp3d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ru-RU" sz="1600" b="1"/>
            <a:t>подробно</a:t>
          </a:r>
        </a:p>
      </cdr:txBody>
    </cdr: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19051</xdr:rowOff>
    </xdr:from>
    <xdr:to>
      <xdr:col>10</xdr:col>
      <xdr:colOff>485774</xdr:colOff>
      <xdr:row>18</xdr:row>
      <xdr:rowOff>1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60731</xdr:colOff>
      <xdr:row>3</xdr:row>
      <xdr:rowOff>79097</xdr:rowOff>
    </xdr:from>
    <xdr:to>
      <xdr:col>23</xdr:col>
      <xdr:colOff>8230</xdr:colOff>
      <xdr:row>18</xdr:row>
      <xdr:rowOff>79097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110904</xdr:colOff>
      <xdr:row>20</xdr:row>
      <xdr:rowOff>21947</xdr:rowOff>
    </xdr:from>
    <xdr:to>
      <xdr:col>10</xdr:col>
      <xdr:colOff>381686</xdr:colOff>
      <xdr:row>35</xdr:row>
      <xdr:rowOff>10650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26193</xdr:colOff>
      <xdr:row>20</xdr:row>
      <xdr:rowOff>47626</xdr:rowOff>
    </xdr:from>
    <xdr:to>
      <xdr:col>22</xdr:col>
      <xdr:colOff>581818</xdr:colOff>
      <xdr:row>34</xdr:row>
      <xdr:rowOff>333375</xdr:rowOff>
    </xdr:to>
    <xdr:graphicFrame macro="">
      <xdr:nvGraphicFramePr>
        <xdr:cNvPr id="14" name="Диаграмма 13">
          <a:extLst>
            <a:ext uri="{FF2B5EF4-FFF2-40B4-BE49-F238E27FC236}">
              <a16:creationId xmlns:a16="http://schemas.microsoft.com/office/drawing/2014/main" id="{00000000-0008-0000-0C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919162</xdr:colOff>
      <xdr:row>0</xdr:row>
      <xdr:rowOff>9525</xdr:rowOff>
    </xdr:from>
    <xdr:to>
      <xdr:col>11</xdr:col>
      <xdr:colOff>514350</xdr:colOff>
      <xdr:row>3</xdr:row>
      <xdr:rowOff>352425</xdr:rowOff>
    </xdr:to>
    <xdr:sp macro="" textlink="">
      <xdr:nvSpPr>
        <xdr:cNvPr id="2" name="Стрелка влево 1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>
        <a:xfrm>
          <a:off x="6596062" y="9525"/>
          <a:ext cx="1243013" cy="628650"/>
        </a:xfrm>
        <a:prstGeom prst="leftArrow">
          <a:avLst/>
        </a:prstGeom>
        <a:solidFill>
          <a:srgbClr val="FF0000"/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7800000"/>
          </a:lightRig>
        </a:scene3d>
        <a:sp3d>
          <a:bevelT w="139700" h="139700"/>
        </a:sp3d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400" b="1"/>
            <a:t>    обратно </a:t>
          </a:r>
        </a:p>
      </xdr:txBody>
    </xdr:sp>
    <xdr:clientData/>
  </xdr:twoCellAnchor>
  <xdr:twoCellAnchor>
    <xdr:from>
      <xdr:col>10</xdr:col>
      <xdr:colOff>280987</xdr:colOff>
      <xdr:row>17</xdr:row>
      <xdr:rowOff>238125</xdr:rowOff>
    </xdr:from>
    <xdr:to>
      <xdr:col>12</xdr:col>
      <xdr:colOff>304800</xdr:colOff>
      <xdr:row>20</xdr:row>
      <xdr:rowOff>161925</xdr:rowOff>
    </xdr:to>
    <xdr:sp macro="" textlink="">
      <xdr:nvSpPr>
        <xdr:cNvPr id="7" name="Стрелка влево 1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/>
      </xdr:nvSpPr>
      <xdr:spPr>
        <a:xfrm>
          <a:off x="6376987" y="5857875"/>
          <a:ext cx="1243013" cy="628650"/>
        </a:xfrm>
        <a:prstGeom prst="leftArrow">
          <a:avLst/>
        </a:prstGeom>
        <a:solidFill>
          <a:srgbClr val="FF0000"/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7800000"/>
          </a:lightRig>
        </a:scene3d>
        <a:sp3d>
          <a:bevelT w="139700" h="139700"/>
        </a:sp3d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400" b="1"/>
            <a:t>    обратно </a:t>
          </a:r>
        </a:p>
      </xdr:txBody>
    </xdr:sp>
    <xdr:clientData/>
  </xdr:twoCell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0.77968</cdr:x>
      <cdr:y>0.28571</cdr:y>
    </cdr:from>
    <cdr:to>
      <cdr:x>0.90633</cdr:x>
      <cdr:y>0.37245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629275" y="1066800"/>
          <a:ext cx="914400" cy="323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0.83192</cdr:x>
      <cdr:y>0.12238</cdr:y>
    </cdr:from>
    <cdr:to>
      <cdr:x>0.91052</cdr:x>
      <cdr:y>0.21256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6553201" y="723899"/>
          <a:ext cx="619125" cy="533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341050</xdr:colOff>
      <xdr:row>3</xdr:row>
      <xdr:rowOff>95250</xdr:rowOff>
    </xdr:from>
    <xdr:to>
      <xdr:col>38</xdr:col>
      <xdr:colOff>358588</xdr:colOff>
      <xdr:row>20</xdr:row>
      <xdr:rowOff>47625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114791</xdr:colOff>
      <xdr:row>0</xdr:row>
      <xdr:rowOff>0</xdr:rowOff>
    </xdr:from>
    <xdr:to>
      <xdr:col>0</xdr:col>
      <xdr:colOff>1087981</xdr:colOff>
      <xdr:row>1</xdr:row>
      <xdr:rowOff>104774</xdr:rowOff>
    </xdr:to>
    <xdr:sp macro="" textlink="">
      <xdr:nvSpPr>
        <xdr:cNvPr id="4" name="Стрелка влево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114791" y="0"/>
          <a:ext cx="973190" cy="552292"/>
        </a:xfrm>
        <a:prstGeom prst="leftArrow">
          <a:avLst/>
        </a:prstGeom>
        <a:solidFill>
          <a:srgbClr val="FF00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  </a:t>
          </a:r>
          <a:r>
            <a:rPr lang="ru-RU" sz="1100" b="1"/>
            <a:t>обратно</a:t>
          </a:r>
        </a:p>
      </xdr:txBody>
    </xdr:sp>
    <xdr:clientData/>
  </xdr:twoCellAnchor>
  <xdr:twoCellAnchor>
    <xdr:from>
      <xdr:col>42</xdr:col>
      <xdr:colOff>809623</xdr:colOff>
      <xdr:row>53</xdr:row>
      <xdr:rowOff>39290</xdr:rowOff>
    </xdr:from>
    <xdr:to>
      <xdr:col>54</xdr:col>
      <xdr:colOff>392904</xdr:colOff>
      <xdr:row>68</xdr:row>
      <xdr:rowOff>11906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726281</xdr:colOff>
      <xdr:row>69</xdr:row>
      <xdr:rowOff>119062</xdr:rowOff>
    </xdr:from>
    <xdr:to>
      <xdr:col>54</xdr:col>
      <xdr:colOff>309562</xdr:colOff>
      <xdr:row>86</xdr:row>
      <xdr:rowOff>91678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116043</xdr:colOff>
      <xdr:row>0</xdr:row>
      <xdr:rowOff>62702</xdr:rowOff>
    </xdr:from>
    <xdr:to>
      <xdr:col>0</xdr:col>
      <xdr:colOff>1501359</xdr:colOff>
      <xdr:row>0</xdr:row>
      <xdr:rowOff>680430</xdr:rowOff>
    </xdr:to>
    <xdr:sp macro="" textlink="">
      <xdr:nvSpPr>
        <xdr:cNvPr id="4" name="Стрелка влево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116043" y="62702"/>
          <a:ext cx="1385316" cy="617728"/>
        </a:xfrm>
        <a:prstGeom prst="leftArrow">
          <a:avLst/>
        </a:prstGeom>
        <a:solidFill>
          <a:srgbClr val="FF0000"/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7800000"/>
          </a:lightRig>
        </a:scene3d>
        <a:sp3d>
          <a:bevelT w="139700" h="139700"/>
        </a:sp3d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   </a:t>
          </a:r>
          <a:r>
            <a:rPr lang="ru-RU" sz="1400" b="1"/>
            <a:t>обратно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600075</xdr:colOff>
      <xdr:row>2</xdr:row>
      <xdr:rowOff>504825</xdr:rowOff>
    </xdr:from>
    <xdr:to>
      <xdr:col>13</xdr:col>
      <xdr:colOff>523875</xdr:colOff>
      <xdr:row>14</xdr:row>
      <xdr:rowOff>28575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561975</xdr:colOff>
      <xdr:row>25</xdr:row>
      <xdr:rowOff>600075</xdr:rowOff>
    </xdr:from>
    <xdr:to>
      <xdr:col>13</xdr:col>
      <xdr:colOff>285750</xdr:colOff>
      <xdr:row>39</xdr:row>
      <xdr:rowOff>95250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158794</xdr:colOff>
      <xdr:row>54</xdr:row>
      <xdr:rowOff>101611</xdr:rowOff>
    </xdr:from>
    <xdr:to>
      <xdr:col>13</xdr:col>
      <xdr:colOff>463594</xdr:colOff>
      <xdr:row>90</xdr:row>
      <xdr:rowOff>76332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11728</xdr:colOff>
      <xdr:row>40</xdr:row>
      <xdr:rowOff>114498</xdr:rowOff>
    </xdr:from>
    <xdr:to>
      <xdr:col>17</xdr:col>
      <xdr:colOff>609700</xdr:colOff>
      <xdr:row>50</xdr:row>
      <xdr:rowOff>337135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285750</xdr:colOff>
      <xdr:row>0</xdr:row>
      <xdr:rowOff>6</xdr:rowOff>
    </xdr:from>
    <xdr:to>
      <xdr:col>13</xdr:col>
      <xdr:colOff>304800</xdr:colOff>
      <xdr:row>22</xdr:row>
      <xdr:rowOff>171456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276225</xdr:colOff>
      <xdr:row>32</xdr:row>
      <xdr:rowOff>28575</xdr:rowOff>
    </xdr:from>
    <xdr:to>
      <xdr:col>13</xdr:col>
      <xdr:colOff>228600</xdr:colOff>
      <xdr:row>45</xdr:row>
      <xdr:rowOff>171450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695496</xdr:colOff>
      <xdr:row>137</xdr:row>
      <xdr:rowOff>65189</xdr:rowOff>
    </xdr:from>
    <xdr:to>
      <xdr:col>12</xdr:col>
      <xdr:colOff>224849</xdr:colOff>
      <xdr:row>151</xdr:row>
      <xdr:rowOff>50767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73268</xdr:colOff>
      <xdr:row>156</xdr:row>
      <xdr:rowOff>43961</xdr:rowOff>
    </xdr:from>
    <xdr:to>
      <xdr:col>11</xdr:col>
      <xdr:colOff>534864</xdr:colOff>
      <xdr:row>159</xdr:row>
      <xdr:rowOff>51289</xdr:rowOff>
    </xdr:to>
    <xdr:sp macro="" textlink="">
      <xdr:nvSpPr>
        <xdr:cNvPr id="2" name="Стрелка вправо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SpPr/>
      </xdr:nvSpPr>
      <xdr:spPr>
        <a:xfrm flipH="1">
          <a:off x="8733691" y="23314269"/>
          <a:ext cx="1179635" cy="60080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Кредиты ЮЛ</a:t>
          </a:r>
        </a:p>
      </xdr:txBody>
    </xdr:sp>
    <xdr:clientData/>
  </xdr:twoCellAnchor>
  <xdr:twoCellAnchor>
    <xdr:from>
      <xdr:col>10</xdr:col>
      <xdr:colOff>73268</xdr:colOff>
      <xdr:row>156</xdr:row>
      <xdr:rowOff>43961</xdr:rowOff>
    </xdr:from>
    <xdr:to>
      <xdr:col>11</xdr:col>
      <xdr:colOff>534864</xdr:colOff>
      <xdr:row>159</xdr:row>
      <xdr:rowOff>51289</xdr:rowOff>
    </xdr:to>
    <xdr:sp macro="" textlink="">
      <xdr:nvSpPr>
        <xdr:cNvPr id="3" name="Стрелка вправо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 flipH="1">
          <a:off x="8683868" y="23437361"/>
          <a:ext cx="1175971" cy="60740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Кредиты ЮЛ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67</xdr:col>
      <xdr:colOff>571499</xdr:colOff>
      <xdr:row>116</xdr:row>
      <xdr:rowOff>190499</xdr:rowOff>
    </xdr:from>
    <xdr:to>
      <xdr:col>74</xdr:col>
      <xdr:colOff>406977</xdr:colOff>
      <xdr:row>118</xdr:row>
      <xdr:rowOff>25976</xdr:rowOff>
    </xdr:to>
    <xdr:sp macro="" textlink="">
      <xdr:nvSpPr>
        <xdr:cNvPr id="2" name="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SpPr/>
      </xdr:nvSpPr>
      <xdr:spPr>
        <a:xfrm>
          <a:off x="31155408" y="21119522"/>
          <a:ext cx="813955" cy="29440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Кредиты</a:t>
          </a:r>
        </a:p>
      </xdr:txBody>
    </xdr:sp>
    <xdr:clientData/>
  </xdr:twoCellAnchor>
  <xdr:oneCellAnchor>
    <xdr:from>
      <xdr:col>76</xdr:col>
      <xdr:colOff>510886</xdr:colOff>
      <xdr:row>113</xdr:row>
      <xdr:rowOff>181841</xdr:rowOff>
    </xdr:from>
    <xdr:ext cx="765889" cy="1974273"/>
    <xdr:sp macro="" textlink="">
      <xdr:nvSpPr>
        <xdr:cNvPr id="3" name="Стрелка: вниз 2">
          <a:extLst>
            <a:ext uri="{FF2B5EF4-FFF2-40B4-BE49-F238E27FC236}">
              <a16:creationId xmlns:a16="http://schemas.microsoft.com/office/drawing/2014/main" id="{CB5FC32B-5354-4A5A-B097-DA1C27B86FBE}"/>
            </a:ext>
          </a:extLst>
        </xdr:cNvPr>
        <xdr:cNvSpPr/>
      </xdr:nvSpPr>
      <xdr:spPr>
        <a:xfrm>
          <a:off x="33614591" y="20729864"/>
          <a:ext cx="765889" cy="1974273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wordArtVert" rtlCol="0" anchor="t">
          <a:spAutoFit/>
        </a:bodyPr>
        <a:lstStyle/>
        <a:p>
          <a:pPr algn="l"/>
          <a:r>
            <a:rPr lang="ru-RU" sz="1100" b="1"/>
            <a:t>ФОРМУЛЫ</a:t>
          </a:r>
          <a:endParaRPr lang="ru-BY" sz="1100" b="1"/>
        </a:p>
      </xdr:txBody>
    </xdr:sp>
    <xdr:clientData/>
  </xdr:oneCellAnchor>
  <xdr:twoCellAnchor>
    <xdr:from>
      <xdr:col>70</xdr:col>
      <xdr:colOff>0</xdr:colOff>
      <xdr:row>135</xdr:row>
      <xdr:rowOff>0</xdr:rowOff>
    </xdr:from>
    <xdr:to>
      <xdr:col>71</xdr:col>
      <xdr:colOff>201158</xdr:colOff>
      <xdr:row>137</xdr:row>
      <xdr:rowOff>211150</xdr:rowOff>
    </xdr:to>
    <xdr:sp macro="" textlink="">
      <xdr:nvSpPr>
        <xdr:cNvPr id="4" name="Стрелка вправо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7EF64D2-6E1B-4D1A-B5BE-FB0224C6320F}"/>
            </a:ext>
          </a:extLst>
        </xdr:cNvPr>
        <xdr:cNvSpPr/>
      </xdr:nvSpPr>
      <xdr:spPr>
        <a:xfrm flipH="1">
          <a:off x="36584659" y="24297409"/>
          <a:ext cx="1179635" cy="600809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Кредиты ЮЛ</a:t>
          </a:r>
        </a:p>
      </xdr:txBody>
    </xdr:sp>
    <xdr:clientData/>
  </xdr:twoCellAnchor>
  <xdr:twoCellAnchor>
    <xdr:from>
      <xdr:col>75</xdr:col>
      <xdr:colOff>0</xdr:colOff>
      <xdr:row>148</xdr:row>
      <xdr:rowOff>0</xdr:rowOff>
    </xdr:from>
    <xdr:to>
      <xdr:col>76</xdr:col>
      <xdr:colOff>217513</xdr:colOff>
      <xdr:row>156</xdr:row>
      <xdr:rowOff>4294</xdr:rowOff>
    </xdr:to>
    <xdr:sp macro="" textlink="">
      <xdr:nvSpPr>
        <xdr:cNvPr id="5" name="Стрелка вправо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EE94E6-DD38-4BEC-B942-B2A042B2ACEF}"/>
            </a:ext>
          </a:extLst>
        </xdr:cNvPr>
        <xdr:cNvSpPr/>
      </xdr:nvSpPr>
      <xdr:spPr>
        <a:xfrm flipH="1">
          <a:off x="33626136" y="29652576"/>
          <a:ext cx="1179635" cy="600809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Кредиты ЮЛ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61</xdr:row>
      <xdr:rowOff>0</xdr:rowOff>
    </xdr:from>
    <xdr:to>
      <xdr:col>5</xdr:col>
      <xdr:colOff>1179635</xdr:colOff>
      <xdr:row>64</xdr:row>
      <xdr:rowOff>29309</xdr:rowOff>
    </xdr:to>
    <xdr:sp macro="" textlink="">
      <xdr:nvSpPr>
        <xdr:cNvPr id="9" name="Стрелка вправо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DDFFBD-BBE7-4941-81DE-988A2F97DD02}"/>
            </a:ext>
          </a:extLst>
        </xdr:cNvPr>
        <xdr:cNvSpPr/>
      </xdr:nvSpPr>
      <xdr:spPr>
        <a:xfrm flipH="1">
          <a:off x="6896100" y="11791950"/>
          <a:ext cx="1179635" cy="600809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Кредиты ЮЛ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315686</xdr:colOff>
      <xdr:row>1</xdr:row>
      <xdr:rowOff>155122</xdr:rowOff>
    </xdr:from>
    <xdr:to>
      <xdr:col>30</xdr:col>
      <xdr:colOff>277584</xdr:colOff>
      <xdr:row>4</xdr:row>
      <xdr:rowOff>175982</xdr:rowOff>
    </xdr:to>
    <xdr:sp macro="" textlink="">
      <xdr:nvSpPr>
        <xdr:cNvPr id="3" name="Стрелка вправо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95C499-C1F0-4F0F-9A71-34B4BAA32A56}"/>
            </a:ext>
          </a:extLst>
        </xdr:cNvPr>
        <xdr:cNvSpPr/>
      </xdr:nvSpPr>
      <xdr:spPr>
        <a:xfrm flipH="1">
          <a:off x="21311507" y="345622"/>
          <a:ext cx="1798863" cy="59236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 b="1"/>
            <a:t>Кредиты ЮЛ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26</xdr:col>
      <xdr:colOff>496500</xdr:colOff>
      <xdr:row>50</xdr:row>
      <xdr:rowOff>100690</xdr:rowOff>
    </xdr:to>
    <xdr:pic>
      <xdr:nvPicPr>
        <xdr:cNvPr id="5" name="Picture 9" descr="Inserted picture RelID:1">
          <a:extLst>
            <a:ext uri="{FF2B5EF4-FFF2-40B4-BE49-F238E27FC236}">
              <a16:creationId xmlns:a16="http://schemas.microsoft.com/office/drawing/2014/main" id="{90E0382E-EF0C-4534-B443-CBEFC2D7B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20880000" cy="962569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0</xdr:rowOff>
    </xdr:from>
    <xdr:to>
      <xdr:col>7</xdr:col>
      <xdr:colOff>1179635</xdr:colOff>
      <xdr:row>5</xdr:row>
      <xdr:rowOff>734</xdr:rowOff>
    </xdr:to>
    <xdr:sp macro="" textlink="">
      <xdr:nvSpPr>
        <xdr:cNvPr id="2" name="Стрелка вправо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CF5896-92B6-4D53-AA4A-E02E913A7D48}"/>
            </a:ext>
          </a:extLst>
        </xdr:cNvPr>
        <xdr:cNvSpPr/>
      </xdr:nvSpPr>
      <xdr:spPr>
        <a:xfrm flipH="1">
          <a:off x="10086975" y="4886325"/>
          <a:ext cx="1179635" cy="600809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Кредиты ЮЛ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73268</xdr:colOff>
      <xdr:row>141</xdr:row>
      <xdr:rowOff>43961</xdr:rowOff>
    </xdr:from>
    <xdr:to>
      <xdr:col>11</xdr:col>
      <xdr:colOff>534864</xdr:colOff>
      <xdr:row>144</xdr:row>
      <xdr:rowOff>51289</xdr:rowOff>
    </xdr:to>
    <xdr:sp macro="" textlink="">
      <xdr:nvSpPr>
        <xdr:cNvPr id="2" name="Стрелка вправо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7A7437-7EE1-4BAE-BF0C-85355B55DDEB}"/>
            </a:ext>
          </a:extLst>
        </xdr:cNvPr>
        <xdr:cNvSpPr/>
      </xdr:nvSpPr>
      <xdr:spPr>
        <a:xfrm flipH="1">
          <a:off x="9160118" y="24666086"/>
          <a:ext cx="1175971" cy="60740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Кредиты ЮЛ</a:t>
          </a:r>
        </a:p>
      </xdr:txBody>
    </xdr:sp>
    <xdr:clientData/>
  </xdr:twoCellAnchor>
  <xdr:twoCellAnchor>
    <xdr:from>
      <xdr:col>10</xdr:col>
      <xdr:colOff>73268</xdr:colOff>
      <xdr:row>141</xdr:row>
      <xdr:rowOff>43961</xdr:rowOff>
    </xdr:from>
    <xdr:to>
      <xdr:col>11</xdr:col>
      <xdr:colOff>534864</xdr:colOff>
      <xdr:row>144</xdr:row>
      <xdr:rowOff>51289</xdr:rowOff>
    </xdr:to>
    <xdr:sp macro="" textlink="">
      <xdr:nvSpPr>
        <xdr:cNvPr id="3" name="Стрелка вправо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2D7278-B438-4065-B65E-F3908D19D76C}"/>
            </a:ext>
          </a:extLst>
        </xdr:cNvPr>
        <xdr:cNvSpPr/>
      </xdr:nvSpPr>
      <xdr:spPr>
        <a:xfrm flipH="1">
          <a:off x="9160118" y="24666086"/>
          <a:ext cx="1175971" cy="60740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Кредиты ЮЛ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823</xdr:col>
      <xdr:colOff>0</xdr:colOff>
      <xdr:row>0</xdr:row>
      <xdr:rowOff>0</xdr:rowOff>
    </xdr:from>
    <xdr:to>
      <xdr:col>823</xdr:col>
      <xdr:colOff>0</xdr:colOff>
      <xdr:row>0</xdr:row>
      <xdr:rowOff>19050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74F3151E-08E6-45A9-8BA9-0E2D05A500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43622" y="0"/>
          <a:ext cx="0" cy="19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823</xdr:col>
      <xdr:colOff>0</xdr:colOff>
      <xdr:row>0</xdr:row>
      <xdr:rowOff>0</xdr:rowOff>
    </xdr:from>
    <xdr:ext cx="9525" cy="19050"/>
    <xdr:pic>
      <xdr:nvPicPr>
        <xdr:cNvPr id="3" name="Рисунок 2">
          <a:extLst>
            <a:ext uri="{FF2B5EF4-FFF2-40B4-BE49-F238E27FC236}">
              <a16:creationId xmlns:a16="http://schemas.microsoft.com/office/drawing/2014/main" id="{EC98CF0C-ECAA-42DC-8774-B81CF051B4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43622" y="0"/>
          <a:ext cx="9525" cy="19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ootFS3\Data\GURBO\UAKDO\&#1050;&#1088;&#1077;&#1076;&#1080;&#1090;&#1099;%20&#1060;&#1051;&amp;&#1070;&#1051;\2023\2023%2001%2001%20&#1076;&#1080;&#1085;&#1072;&#1084;&#1080;&#1082;&#1072;%20&#1082;&#1088;&#1077;&#1076;&#1080;&#1090;&#1086;&#1074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ootFS3\Data\GURBO\UAKDO\&#1050;&#1088;&#1077;&#1076;&#1080;&#1090;&#1099;%20&#1060;&#1051;&amp;&#1070;&#1051;\2023\0223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ootFS3\Data\GURBO\UAKDO\&#1050;&#1088;&#1077;&#1076;&#1080;&#1090;&#1099;%20&#1060;&#1051;&amp;&#1070;&#1051;\2023\009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ля еженедельной аналитики"/>
      <sheetName val="ежедн изм"/>
      <sheetName val="потребительские"/>
      <sheetName val="жилье "/>
      <sheetName val="ИЗМЕНЕНИЕ"/>
      <sheetName val="Просрочка"/>
      <sheetName val="01-12"/>
      <sheetName val="отч дата"/>
      <sheetName val="телефоны "/>
      <sheetName val="ВСЕ кредиты"/>
      <sheetName val="Кредиты ЮЛ"/>
      <sheetName val="Кредиты ФЛ"/>
      <sheetName val="В разрезе видов кредитов"/>
      <sheetName val="Выдачи"/>
      <sheetName val="Предложение кредитов ФЛ"/>
      <sheetName val="годовой прирост"/>
      <sheetName val="Лист1"/>
      <sheetName val="Приросты по банкам руб"/>
      <sheetName val="Приросты по банкам инв"/>
      <sheetName val="Помесячный прирост"/>
      <sheetName val="Годовой прирост (2)"/>
      <sheetName val="Предыдущий"/>
      <sheetName val="Текущий"/>
      <sheetName val="Прирост"/>
      <sheetName val="Статистика ЮЛ"/>
      <sheetName val="Пересчет"/>
      <sheetName val="Таблицы"/>
      <sheetName val="ЮЛ в разрезе валют"/>
      <sheetName val="Выборка"/>
      <sheetName val="Просрочка ЮЛ"/>
      <sheetName val="23022022"/>
    </sheetNames>
    <sheetDataSet>
      <sheetData sheetId="0"/>
      <sheetData sheetId="1"/>
      <sheetData sheetId="2">
        <row r="4">
          <cell r="IT4" t="str">
            <v xml:space="preserve">01.01.2023
 (03.01.2023)
</v>
          </cell>
          <cell r="JI4">
            <v>44317</v>
          </cell>
        </row>
      </sheetData>
      <sheetData sheetId="3"/>
      <sheetData sheetId="4">
        <row r="5">
          <cell r="AL5" t="str">
            <v xml:space="preserve">01.01.2023
 (03.01.2023)
</v>
          </cell>
        </row>
      </sheetData>
      <sheetData sheetId="5"/>
      <sheetData sheetId="6"/>
      <sheetData sheetId="7">
        <row r="10">
          <cell r="C10" t="str">
            <v>тыс. руб.</v>
          </cell>
          <cell r="D10">
            <v>16948120</v>
          </cell>
        </row>
        <row r="26">
          <cell r="D26">
            <v>38102</v>
          </cell>
          <cell r="E26">
            <v>4040</v>
          </cell>
          <cell r="F26">
            <v>1083</v>
          </cell>
          <cell r="G26">
            <v>8654</v>
          </cell>
          <cell r="H26">
            <v>0</v>
          </cell>
          <cell r="I26">
            <v>57</v>
          </cell>
          <cell r="J26">
            <v>636</v>
          </cell>
          <cell r="K26">
            <v>3650</v>
          </cell>
          <cell r="L26">
            <v>2486</v>
          </cell>
          <cell r="M26">
            <v>311</v>
          </cell>
          <cell r="N26">
            <v>0</v>
          </cell>
          <cell r="O26">
            <v>1680</v>
          </cell>
          <cell r="P26">
            <v>38</v>
          </cell>
          <cell r="Q26">
            <v>541</v>
          </cell>
          <cell r="R26">
            <v>1353</v>
          </cell>
          <cell r="S26">
            <v>3154</v>
          </cell>
          <cell r="T26">
            <v>2703</v>
          </cell>
          <cell r="U26">
            <v>208</v>
          </cell>
          <cell r="V26">
            <v>4344</v>
          </cell>
          <cell r="W26">
            <v>2404</v>
          </cell>
          <cell r="X26">
            <v>1</v>
          </cell>
          <cell r="Y26">
            <v>759</v>
          </cell>
        </row>
        <row r="35">
          <cell r="D35">
            <v>5005578</v>
          </cell>
        </row>
        <row r="58">
          <cell r="D58">
            <v>36491</v>
          </cell>
          <cell r="E58">
            <v>4040</v>
          </cell>
          <cell r="F58">
            <v>1083</v>
          </cell>
          <cell r="G58">
            <v>8654</v>
          </cell>
          <cell r="H58">
            <v>0</v>
          </cell>
          <cell r="I58">
            <v>57</v>
          </cell>
          <cell r="J58">
            <v>631</v>
          </cell>
          <cell r="K58">
            <v>3627</v>
          </cell>
          <cell r="L58">
            <v>2486</v>
          </cell>
          <cell r="M58">
            <v>311</v>
          </cell>
          <cell r="N58">
            <v>0</v>
          </cell>
          <cell r="O58">
            <v>1460</v>
          </cell>
          <cell r="P58">
            <v>38</v>
          </cell>
          <cell r="Q58">
            <v>541</v>
          </cell>
          <cell r="R58">
            <v>873</v>
          </cell>
          <cell r="S58">
            <v>3144</v>
          </cell>
          <cell r="T58">
            <v>2632</v>
          </cell>
          <cell r="U58">
            <v>207</v>
          </cell>
          <cell r="V58">
            <v>4344</v>
          </cell>
          <cell r="W58">
            <v>1632</v>
          </cell>
          <cell r="X58">
            <v>1</v>
          </cell>
          <cell r="Y58">
            <v>730</v>
          </cell>
        </row>
        <row r="67">
          <cell r="D67">
            <v>11942542</v>
          </cell>
        </row>
        <row r="89">
          <cell r="D89">
            <v>1611</v>
          </cell>
          <cell r="E89">
            <v>0</v>
          </cell>
          <cell r="G89">
            <v>0</v>
          </cell>
          <cell r="H89">
            <v>0</v>
          </cell>
          <cell r="I89">
            <v>0</v>
          </cell>
          <cell r="J89">
            <v>5</v>
          </cell>
          <cell r="K89">
            <v>23</v>
          </cell>
          <cell r="L89">
            <v>0</v>
          </cell>
          <cell r="M89">
            <v>0</v>
          </cell>
          <cell r="N89">
            <v>0</v>
          </cell>
          <cell r="O89">
            <v>220</v>
          </cell>
          <cell r="P89">
            <v>0</v>
          </cell>
          <cell r="Q89">
            <v>0</v>
          </cell>
          <cell r="R89">
            <v>480</v>
          </cell>
          <cell r="S89">
            <v>10</v>
          </cell>
          <cell r="T89">
            <v>71</v>
          </cell>
          <cell r="U89">
            <v>1</v>
          </cell>
          <cell r="V89">
            <v>0</v>
          </cell>
          <cell r="W89">
            <v>772</v>
          </cell>
          <cell r="X89">
            <v>0</v>
          </cell>
          <cell r="Y89">
            <v>29</v>
          </cell>
        </row>
        <row r="91">
          <cell r="F91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01BAL0223"/>
    </sheetNames>
    <sheetDataSet>
      <sheetData sheetId="0">
        <row r="2">
          <cell r="A2" t="str">
            <v>на 02.03.2023</v>
          </cell>
        </row>
        <row r="8">
          <cell r="B8" t="str">
            <v>Курс доллара - 2,8018 бел. руб.</v>
          </cell>
        </row>
        <row r="10">
          <cell r="D10">
            <v>17066048</v>
          </cell>
          <cell r="E10">
            <v>511580</v>
          </cell>
          <cell r="F10">
            <v>65122</v>
          </cell>
          <cell r="G10">
            <v>600554</v>
          </cell>
          <cell r="H10">
            <v>73</v>
          </cell>
          <cell r="I10">
            <v>39196</v>
          </cell>
          <cell r="J10">
            <v>344110</v>
          </cell>
          <cell r="K10">
            <v>450340</v>
          </cell>
          <cell r="L10">
            <v>252374</v>
          </cell>
          <cell r="M10">
            <v>37380</v>
          </cell>
          <cell r="N10">
            <v>764</v>
          </cell>
          <cell r="O10">
            <v>682380</v>
          </cell>
          <cell r="P10">
            <v>78628</v>
          </cell>
          <cell r="Q10">
            <v>42871</v>
          </cell>
          <cell r="R10">
            <v>878775</v>
          </cell>
          <cell r="S10">
            <v>461317</v>
          </cell>
          <cell r="T10">
            <v>686421</v>
          </cell>
          <cell r="U10">
            <v>119751</v>
          </cell>
          <cell r="V10">
            <v>159234</v>
          </cell>
          <cell r="W10">
            <v>10774496</v>
          </cell>
          <cell r="X10">
            <v>6033</v>
          </cell>
          <cell r="Y10">
            <v>874649</v>
          </cell>
          <cell r="Z10">
            <v>0</v>
          </cell>
        </row>
        <row r="11">
          <cell r="D11">
            <v>17050921</v>
          </cell>
          <cell r="E11">
            <v>510833</v>
          </cell>
          <cell r="F11">
            <v>65122</v>
          </cell>
          <cell r="G11">
            <v>600505</v>
          </cell>
          <cell r="H11">
            <v>73</v>
          </cell>
          <cell r="I11">
            <v>39196</v>
          </cell>
          <cell r="J11">
            <v>344108</v>
          </cell>
          <cell r="K11">
            <v>440433</v>
          </cell>
          <cell r="L11">
            <v>252374</v>
          </cell>
          <cell r="M11">
            <v>37380</v>
          </cell>
          <cell r="N11">
            <v>764</v>
          </cell>
          <cell r="O11">
            <v>682013</v>
          </cell>
          <cell r="P11">
            <v>78628</v>
          </cell>
          <cell r="Q11">
            <v>42871</v>
          </cell>
          <cell r="R11">
            <v>878755</v>
          </cell>
          <cell r="S11">
            <v>461265</v>
          </cell>
          <cell r="T11">
            <v>686019</v>
          </cell>
          <cell r="U11">
            <v>119751</v>
          </cell>
          <cell r="V11">
            <v>159207</v>
          </cell>
          <cell r="W11">
            <v>10772018</v>
          </cell>
          <cell r="X11">
            <v>6033</v>
          </cell>
          <cell r="Y11">
            <v>873573</v>
          </cell>
          <cell r="Z11">
            <v>0</v>
          </cell>
        </row>
        <row r="12">
          <cell r="D12">
            <v>15127</v>
          </cell>
          <cell r="E12">
            <v>747</v>
          </cell>
          <cell r="F12">
            <v>0</v>
          </cell>
          <cell r="G12">
            <v>49</v>
          </cell>
          <cell r="H12">
            <v>0</v>
          </cell>
          <cell r="I12">
            <v>0</v>
          </cell>
          <cell r="J12">
            <v>2</v>
          </cell>
          <cell r="K12">
            <v>9907</v>
          </cell>
          <cell r="L12">
            <v>0</v>
          </cell>
          <cell r="M12">
            <v>0</v>
          </cell>
          <cell r="N12">
            <v>0</v>
          </cell>
          <cell r="O12">
            <v>367</v>
          </cell>
          <cell r="P12">
            <v>0</v>
          </cell>
          <cell r="Q12">
            <v>0</v>
          </cell>
          <cell r="R12">
            <v>20</v>
          </cell>
          <cell r="S12">
            <v>52</v>
          </cell>
          <cell r="T12">
            <v>402</v>
          </cell>
          <cell r="U12">
            <v>0</v>
          </cell>
          <cell r="V12">
            <v>27</v>
          </cell>
          <cell r="W12">
            <v>2478</v>
          </cell>
          <cell r="X12">
            <v>0</v>
          </cell>
          <cell r="Y12">
            <v>1076</v>
          </cell>
          <cell r="Z12">
            <v>0</v>
          </cell>
        </row>
        <row r="13">
          <cell r="D13">
            <v>15127</v>
          </cell>
          <cell r="E13">
            <v>747</v>
          </cell>
          <cell r="F13">
            <v>0</v>
          </cell>
          <cell r="G13">
            <v>49</v>
          </cell>
          <cell r="H13">
            <v>0</v>
          </cell>
          <cell r="I13">
            <v>0</v>
          </cell>
          <cell r="J13">
            <v>2</v>
          </cell>
          <cell r="K13">
            <v>9907</v>
          </cell>
          <cell r="L13">
            <v>0</v>
          </cell>
          <cell r="M13">
            <v>0</v>
          </cell>
          <cell r="N13">
            <v>0</v>
          </cell>
          <cell r="O13">
            <v>367</v>
          </cell>
          <cell r="P13">
            <v>0</v>
          </cell>
          <cell r="Q13">
            <v>0</v>
          </cell>
          <cell r="R13">
            <v>20</v>
          </cell>
          <cell r="S13">
            <v>52</v>
          </cell>
          <cell r="T13">
            <v>402</v>
          </cell>
          <cell r="U13">
            <v>0</v>
          </cell>
          <cell r="V13">
            <v>27</v>
          </cell>
          <cell r="W13">
            <v>2478</v>
          </cell>
          <cell r="X13">
            <v>0</v>
          </cell>
          <cell r="Y13">
            <v>1076</v>
          </cell>
          <cell r="Z13">
            <v>0</v>
          </cell>
        </row>
        <row r="14">
          <cell r="D14">
            <v>5.3990291955171674</v>
          </cell>
          <cell r="E14">
            <v>0.26661431936612179</v>
          </cell>
          <cell r="F14">
            <v>0</v>
          </cell>
          <cell r="G14">
            <v>1.7488757227496605E-2</v>
          </cell>
          <cell r="H14">
            <v>0</v>
          </cell>
          <cell r="I14">
            <v>0</v>
          </cell>
          <cell r="J14">
            <v>7.1382682561210655E-4</v>
          </cell>
          <cell r="K14">
            <v>3.5359411806695693</v>
          </cell>
          <cell r="L14">
            <v>0</v>
          </cell>
          <cell r="M14">
            <v>0</v>
          </cell>
          <cell r="N14">
            <v>0</v>
          </cell>
          <cell r="O14">
            <v>0.13098722249982153</v>
          </cell>
          <cell r="P14">
            <v>0</v>
          </cell>
          <cell r="Q14">
            <v>0</v>
          </cell>
          <cell r="R14">
            <v>7.138268256121065E-3</v>
          </cell>
          <cell r="S14">
            <v>1.8559497465914766E-2</v>
          </cell>
          <cell r="T14">
            <v>0.14347919194803338</v>
          </cell>
          <cell r="U14">
            <v>0</v>
          </cell>
          <cell r="V14">
            <v>9.6366621457634367E-3</v>
          </cell>
          <cell r="W14">
            <v>0.88443143693339987</v>
          </cell>
          <cell r="X14">
            <v>0</v>
          </cell>
          <cell r="Y14">
            <v>0.38403883217931323</v>
          </cell>
          <cell r="Z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</row>
        <row r="16">
          <cell r="D16"/>
          <cell r="E16"/>
          <cell r="F16"/>
          <cell r="G16"/>
          <cell r="H16"/>
          <cell r="I16"/>
          <cell r="J16"/>
          <cell r="K16"/>
          <cell r="L16"/>
          <cell r="M16"/>
          <cell r="N16"/>
          <cell r="O16"/>
          <cell r="P16"/>
          <cell r="Q16"/>
          <cell r="R16"/>
          <cell r="S16"/>
          <cell r="T16"/>
          <cell r="U16"/>
          <cell r="V16"/>
          <cell r="W16"/>
          <cell r="X16"/>
          <cell r="Y16"/>
          <cell r="Z16"/>
        </row>
        <row r="17">
          <cell r="D17"/>
          <cell r="E17"/>
          <cell r="F17"/>
          <cell r="G17"/>
          <cell r="H17"/>
          <cell r="I17"/>
          <cell r="J17"/>
          <cell r="K17"/>
          <cell r="L17"/>
          <cell r="M17"/>
          <cell r="N17"/>
          <cell r="O17"/>
          <cell r="P17"/>
          <cell r="Q17"/>
          <cell r="R17"/>
          <cell r="S17"/>
          <cell r="T17"/>
          <cell r="U17"/>
          <cell r="V17"/>
          <cell r="W17"/>
          <cell r="X17"/>
          <cell r="Y17"/>
          <cell r="Z17"/>
        </row>
        <row r="18">
          <cell r="D18">
            <v>17027020</v>
          </cell>
          <cell r="E18">
            <v>507940</v>
          </cell>
          <cell r="F18">
            <v>63980</v>
          </cell>
          <cell r="G18">
            <v>591304</v>
          </cell>
          <cell r="H18">
            <v>73</v>
          </cell>
          <cell r="I18">
            <v>39137</v>
          </cell>
          <cell r="J18">
            <v>343265</v>
          </cell>
          <cell r="K18">
            <v>445977</v>
          </cell>
          <cell r="L18">
            <v>250083</v>
          </cell>
          <cell r="M18">
            <v>37111</v>
          </cell>
          <cell r="N18">
            <v>764</v>
          </cell>
          <cell r="O18">
            <v>680870</v>
          </cell>
          <cell r="P18">
            <v>78541</v>
          </cell>
          <cell r="Q18">
            <v>42410</v>
          </cell>
          <cell r="R18">
            <v>877434</v>
          </cell>
          <cell r="S18">
            <v>458343</v>
          </cell>
          <cell r="T18">
            <v>683673</v>
          </cell>
          <cell r="U18">
            <v>119593</v>
          </cell>
          <cell r="V18">
            <v>155284</v>
          </cell>
          <cell r="W18">
            <v>10771447</v>
          </cell>
          <cell r="X18">
            <v>6031</v>
          </cell>
          <cell r="Y18">
            <v>873760</v>
          </cell>
          <cell r="Z18">
            <v>0</v>
          </cell>
        </row>
        <row r="19">
          <cell r="D19">
            <v>17011934</v>
          </cell>
          <cell r="E19">
            <v>507193</v>
          </cell>
          <cell r="F19">
            <v>63980</v>
          </cell>
          <cell r="G19">
            <v>591255</v>
          </cell>
          <cell r="H19">
            <v>73</v>
          </cell>
          <cell r="I19">
            <v>39137</v>
          </cell>
          <cell r="J19">
            <v>343263</v>
          </cell>
          <cell r="K19">
            <v>436073</v>
          </cell>
          <cell r="L19">
            <v>250083</v>
          </cell>
          <cell r="M19">
            <v>37111</v>
          </cell>
          <cell r="N19">
            <v>764</v>
          </cell>
          <cell r="O19">
            <v>680514</v>
          </cell>
          <cell r="P19">
            <v>78541</v>
          </cell>
          <cell r="Q19">
            <v>42410</v>
          </cell>
          <cell r="R19">
            <v>877415</v>
          </cell>
          <cell r="S19">
            <v>458293</v>
          </cell>
          <cell r="T19">
            <v>683273</v>
          </cell>
          <cell r="U19">
            <v>119593</v>
          </cell>
          <cell r="V19">
            <v>155257</v>
          </cell>
          <cell r="W19">
            <v>10768986</v>
          </cell>
          <cell r="X19">
            <v>6031</v>
          </cell>
          <cell r="Y19">
            <v>872689</v>
          </cell>
          <cell r="Z19">
            <v>0</v>
          </cell>
        </row>
        <row r="20">
          <cell r="D20">
            <v>15086</v>
          </cell>
          <cell r="E20">
            <v>747</v>
          </cell>
          <cell r="F20">
            <v>0</v>
          </cell>
          <cell r="G20">
            <v>49</v>
          </cell>
          <cell r="H20">
            <v>0</v>
          </cell>
          <cell r="I20">
            <v>0</v>
          </cell>
          <cell r="J20">
            <v>2</v>
          </cell>
          <cell r="K20">
            <v>9904</v>
          </cell>
          <cell r="L20">
            <v>0</v>
          </cell>
          <cell r="M20">
            <v>0</v>
          </cell>
          <cell r="N20">
            <v>0</v>
          </cell>
          <cell r="O20">
            <v>356</v>
          </cell>
          <cell r="P20">
            <v>0</v>
          </cell>
          <cell r="Q20">
            <v>0</v>
          </cell>
          <cell r="R20">
            <v>19</v>
          </cell>
          <cell r="S20">
            <v>50</v>
          </cell>
          <cell r="T20">
            <v>400</v>
          </cell>
          <cell r="U20">
            <v>0</v>
          </cell>
          <cell r="V20">
            <v>27</v>
          </cell>
          <cell r="W20">
            <v>2461</v>
          </cell>
          <cell r="X20">
            <v>0</v>
          </cell>
          <cell r="Y20">
            <v>1071</v>
          </cell>
          <cell r="Z20">
            <v>0</v>
          </cell>
        </row>
        <row r="21">
          <cell r="D21">
            <v>15086</v>
          </cell>
          <cell r="E21">
            <v>747</v>
          </cell>
          <cell r="F21">
            <v>0</v>
          </cell>
          <cell r="G21">
            <v>49</v>
          </cell>
          <cell r="H21">
            <v>0</v>
          </cell>
          <cell r="I21">
            <v>0</v>
          </cell>
          <cell r="J21">
            <v>2</v>
          </cell>
          <cell r="K21">
            <v>9904</v>
          </cell>
          <cell r="L21">
            <v>0</v>
          </cell>
          <cell r="M21">
            <v>0</v>
          </cell>
          <cell r="N21">
            <v>0</v>
          </cell>
          <cell r="O21">
            <v>356</v>
          </cell>
          <cell r="P21">
            <v>0</v>
          </cell>
          <cell r="Q21">
            <v>0</v>
          </cell>
          <cell r="R21">
            <v>19</v>
          </cell>
          <cell r="S21">
            <v>50</v>
          </cell>
          <cell r="T21">
            <v>400</v>
          </cell>
          <cell r="U21">
            <v>0</v>
          </cell>
          <cell r="V21">
            <v>27</v>
          </cell>
          <cell r="W21">
            <v>2461</v>
          </cell>
          <cell r="X21">
            <v>0</v>
          </cell>
          <cell r="Y21">
            <v>1071</v>
          </cell>
          <cell r="Z21">
            <v>0</v>
          </cell>
        </row>
        <row r="22">
          <cell r="D22">
            <v>5.3843957455921192</v>
          </cell>
          <cell r="E22">
            <v>0.26661431936612179</v>
          </cell>
          <cell r="F22">
            <v>0</v>
          </cell>
          <cell r="G22">
            <v>1.7488757227496605E-2</v>
          </cell>
          <cell r="H22">
            <v>0</v>
          </cell>
          <cell r="I22">
            <v>0</v>
          </cell>
          <cell r="J22">
            <v>7.1382682561210655E-4</v>
          </cell>
          <cell r="K22">
            <v>3.5348704404311513</v>
          </cell>
          <cell r="L22">
            <v>0</v>
          </cell>
          <cell r="M22">
            <v>0</v>
          </cell>
          <cell r="N22">
            <v>0</v>
          </cell>
          <cell r="O22">
            <v>0.12706117495895494</v>
          </cell>
          <cell r="P22">
            <v>0</v>
          </cell>
          <cell r="Q22">
            <v>0</v>
          </cell>
          <cell r="R22">
            <v>6.7813548433150114E-3</v>
          </cell>
          <cell r="S22">
            <v>1.7845670640302659E-2</v>
          </cell>
          <cell r="T22">
            <v>0.14276536512242127</v>
          </cell>
          <cell r="U22">
            <v>0</v>
          </cell>
          <cell r="V22">
            <v>9.6366621457634367E-3</v>
          </cell>
          <cell r="W22">
            <v>0.87836390891569693</v>
          </cell>
          <cell r="X22">
            <v>0</v>
          </cell>
          <cell r="Y22">
            <v>0.38225426511528299</v>
          </cell>
          <cell r="Z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</row>
        <row r="24">
          <cell r="D24"/>
          <cell r="E24"/>
          <cell r="F24"/>
          <cell r="G24"/>
          <cell r="H24"/>
          <cell r="I24"/>
          <cell r="J24"/>
          <cell r="K24"/>
          <cell r="L24"/>
          <cell r="M24"/>
          <cell r="N24"/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/>
        </row>
        <row r="25">
          <cell r="D25"/>
          <cell r="E25"/>
          <cell r="F25"/>
          <cell r="G25"/>
          <cell r="H25"/>
          <cell r="I25"/>
          <cell r="J25"/>
          <cell r="K25"/>
          <cell r="L25"/>
          <cell r="M25"/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</row>
        <row r="26">
          <cell r="D26">
            <v>39028</v>
          </cell>
          <cell r="E26">
            <v>3640</v>
          </cell>
          <cell r="F26">
            <v>1142</v>
          </cell>
          <cell r="G26">
            <v>9250</v>
          </cell>
          <cell r="H26">
            <v>0</v>
          </cell>
          <cell r="I26">
            <v>59</v>
          </cell>
          <cell r="J26">
            <v>845</v>
          </cell>
          <cell r="K26">
            <v>4363</v>
          </cell>
          <cell r="L26">
            <v>2291</v>
          </cell>
          <cell r="M26">
            <v>269</v>
          </cell>
          <cell r="N26">
            <v>0</v>
          </cell>
          <cell r="O26">
            <v>1510</v>
          </cell>
          <cell r="P26">
            <v>87</v>
          </cell>
          <cell r="Q26">
            <v>461</v>
          </cell>
          <cell r="R26">
            <v>1341</v>
          </cell>
          <cell r="S26">
            <v>2974</v>
          </cell>
          <cell r="T26">
            <v>2748</v>
          </cell>
          <cell r="U26">
            <v>158</v>
          </cell>
          <cell r="V26">
            <v>3950</v>
          </cell>
          <cell r="W26">
            <v>3049</v>
          </cell>
          <cell r="X26">
            <v>2</v>
          </cell>
          <cell r="Y26">
            <v>889</v>
          </cell>
          <cell r="Z26">
            <v>0</v>
          </cell>
        </row>
        <row r="27">
          <cell r="D27">
            <v>38987</v>
          </cell>
          <cell r="E27">
            <v>3640</v>
          </cell>
          <cell r="F27">
            <v>1142</v>
          </cell>
          <cell r="G27">
            <v>9250</v>
          </cell>
          <cell r="H27">
            <v>0</v>
          </cell>
          <cell r="I27">
            <v>59</v>
          </cell>
          <cell r="J27">
            <v>845</v>
          </cell>
          <cell r="K27">
            <v>4360</v>
          </cell>
          <cell r="L27">
            <v>2291</v>
          </cell>
          <cell r="M27">
            <v>269</v>
          </cell>
          <cell r="N27">
            <v>0</v>
          </cell>
          <cell r="O27">
            <v>1499</v>
          </cell>
          <cell r="P27">
            <v>87</v>
          </cell>
          <cell r="Q27">
            <v>461</v>
          </cell>
          <cell r="R27">
            <v>1340</v>
          </cell>
          <cell r="S27">
            <v>2972</v>
          </cell>
          <cell r="T27">
            <v>2746</v>
          </cell>
          <cell r="U27">
            <v>158</v>
          </cell>
          <cell r="V27">
            <v>3950</v>
          </cell>
          <cell r="W27">
            <v>3032</v>
          </cell>
          <cell r="X27">
            <v>2</v>
          </cell>
          <cell r="Y27">
            <v>884</v>
          </cell>
          <cell r="Z27">
            <v>0</v>
          </cell>
        </row>
        <row r="28">
          <cell r="D28">
            <v>41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3</v>
          </cell>
          <cell r="L28">
            <v>0</v>
          </cell>
          <cell r="M28">
            <v>0</v>
          </cell>
          <cell r="N28">
            <v>0</v>
          </cell>
          <cell r="O28">
            <v>11</v>
          </cell>
          <cell r="P28">
            <v>0</v>
          </cell>
          <cell r="Q28">
            <v>0</v>
          </cell>
          <cell r="R28">
            <v>1</v>
          </cell>
          <cell r="S28">
            <v>2</v>
          </cell>
          <cell r="T28">
            <v>2</v>
          </cell>
          <cell r="U28">
            <v>0</v>
          </cell>
          <cell r="V28">
            <v>0</v>
          </cell>
          <cell r="W28">
            <v>17</v>
          </cell>
          <cell r="X28">
            <v>0</v>
          </cell>
          <cell r="Y28">
            <v>5</v>
          </cell>
          <cell r="Z28">
            <v>0</v>
          </cell>
        </row>
        <row r="29">
          <cell r="D29">
            <v>41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3</v>
          </cell>
          <cell r="L29">
            <v>0</v>
          </cell>
          <cell r="M29">
            <v>0</v>
          </cell>
          <cell r="N29">
            <v>0</v>
          </cell>
          <cell r="O29">
            <v>11</v>
          </cell>
          <cell r="P29">
            <v>0</v>
          </cell>
          <cell r="Q29">
            <v>0</v>
          </cell>
          <cell r="R29">
            <v>1</v>
          </cell>
          <cell r="S29">
            <v>2</v>
          </cell>
          <cell r="T29">
            <v>2</v>
          </cell>
          <cell r="U29">
            <v>0</v>
          </cell>
          <cell r="V29">
            <v>0</v>
          </cell>
          <cell r="W29">
            <v>17</v>
          </cell>
          <cell r="X29">
            <v>0</v>
          </cell>
          <cell r="Y29">
            <v>5</v>
          </cell>
          <cell r="Z29">
            <v>0</v>
          </cell>
        </row>
        <row r="30">
          <cell r="D30">
            <v>1.4633449925048182E-2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1.0707402384181597E-3</v>
          </cell>
          <cell r="L30">
            <v>0</v>
          </cell>
          <cell r="M30">
            <v>0</v>
          </cell>
          <cell r="N30">
            <v>0</v>
          </cell>
          <cell r="O30">
            <v>3.9260475408665852E-3</v>
          </cell>
          <cell r="P30">
            <v>0</v>
          </cell>
          <cell r="Q30">
            <v>0</v>
          </cell>
          <cell r="R30">
            <v>3.5691341280605327E-4</v>
          </cell>
          <cell r="S30">
            <v>7.1382682561210655E-4</v>
          </cell>
          <cell r="T30">
            <v>7.1382682561210655E-4</v>
          </cell>
          <cell r="U30">
            <v>0</v>
          </cell>
          <cell r="V30">
            <v>0</v>
          </cell>
          <cell r="W30">
            <v>6.0675280177029042E-3</v>
          </cell>
          <cell r="X30">
            <v>0</v>
          </cell>
          <cell r="Y30">
            <v>1.7845670640302663E-3</v>
          </cell>
          <cell r="Z30">
            <v>0</v>
          </cell>
        </row>
        <row r="31"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</row>
        <row r="32">
          <cell r="D32"/>
          <cell r="E32"/>
          <cell r="F32"/>
          <cell r="G32"/>
          <cell r="H32"/>
          <cell r="I32"/>
          <cell r="J32"/>
          <cell r="K32"/>
          <cell r="L32"/>
          <cell r="M32"/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</row>
        <row r="33">
          <cell r="D33"/>
          <cell r="E33"/>
          <cell r="F33"/>
          <cell r="G33"/>
          <cell r="H33"/>
          <cell r="I33"/>
          <cell r="J33"/>
          <cell r="K33"/>
          <cell r="L33"/>
          <cell r="M33"/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</row>
        <row r="34">
          <cell r="D34"/>
          <cell r="E34"/>
          <cell r="F34"/>
          <cell r="G34"/>
          <cell r="H34"/>
          <cell r="I34"/>
          <cell r="J34"/>
          <cell r="K34"/>
          <cell r="L34"/>
          <cell r="M34"/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</row>
        <row r="35">
          <cell r="D35">
            <v>5054786</v>
          </cell>
          <cell r="E35">
            <v>509226</v>
          </cell>
          <cell r="F35">
            <v>65122</v>
          </cell>
          <cell r="G35">
            <v>600486</v>
          </cell>
          <cell r="H35">
            <v>73</v>
          </cell>
          <cell r="I35">
            <v>38186</v>
          </cell>
          <cell r="J35">
            <v>229588</v>
          </cell>
          <cell r="K35">
            <v>432746</v>
          </cell>
          <cell r="L35">
            <v>252374</v>
          </cell>
          <cell r="M35">
            <v>37345</v>
          </cell>
          <cell r="N35">
            <v>0</v>
          </cell>
          <cell r="O35">
            <v>269228</v>
          </cell>
          <cell r="P35">
            <v>48471</v>
          </cell>
          <cell r="Q35">
            <v>42871</v>
          </cell>
          <cell r="R35">
            <v>193849</v>
          </cell>
          <cell r="S35">
            <v>386024</v>
          </cell>
          <cell r="T35">
            <v>510449</v>
          </cell>
          <cell r="U35">
            <v>91570</v>
          </cell>
          <cell r="V35">
            <v>158411</v>
          </cell>
          <cell r="W35">
            <v>927117</v>
          </cell>
          <cell r="X35">
            <v>6033</v>
          </cell>
          <cell r="Y35">
            <v>255617</v>
          </cell>
          <cell r="Z35">
            <v>0</v>
          </cell>
        </row>
        <row r="36">
          <cell r="D36">
            <v>5054786</v>
          </cell>
          <cell r="E36">
            <v>509226</v>
          </cell>
          <cell r="F36">
            <v>65122</v>
          </cell>
          <cell r="G36">
            <v>600486</v>
          </cell>
          <cell r="H36">
            <v>73</v>
          </cell>
          <cell r="I36">
            <v>38186</v>
          </cell>
          <cell r="J36">
            <v>229588</v>
          </cell>
          <cell r="K36">
            <v>432746</v>
          </cell>
          <cell r="L36">
            <v>252374</v>
          </cell>
          <cell r="M36">
            <v>37345</v>
          </cell>
          <cell r="N36">
            <v>0</v>
          </cell>
          <cell r="O36">
            <v>269228</v>
          </cell>
          <cell r="P36">
            <v>48471</v>
          </cell>
          <cell r="Q36">
            <v>42871</v>
          </cell>
          <cell r="R36">
            <v>193849</v>
          </cell>
          <cell r="S36">
            <v>386024</v>
          </cell>
          <cell r="T36">
            <v>510449</v>
          </cell>
          <cell r="U36">
            <v>91570</v>
          </cell>
          <cell r="V36">
            <v>158411</v>
          </cell>
          <cell r="W36">
            <v>927117</v>
          </cell>
          <cell r="X36">
            <v>6033</v>
          </cell>
          <cell r="Y36">
            <v>255617</v>
          </cell>
          <cell r="Z36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</row>
        <row r="41">
          <cell r="D41"/>
          <cell r="E41"/>
          <cell r="F41"/>
          <cell r="G41"/>
          <cell r="H41"/>
          <cell r="I41"/>
          <cell r="J41"/>
          <cell r="K41"/>
          <cell r="L41"/>
          <cell r="M41"/>
          <cell r="N41"/>
          <cell r="O41"/>
          <cell r="P41"/>
          <cell r="Q41"/>
          <cell r="R41"/>
          <cell r="S41"/>
          <cell r="T41"/>
          <cell r="U41"/>
          <cell r="V41"/>
          <cell r="W41"/>
          <cell r="X41"/>
          <cell r="Y41"/>
          <cell r="Z41"/>
        </row>
        <row r="42">
          <cell r="D42"/>
          <cell r="E42"/>
          <cell r="F42"/>
          <cell r="G42"/>
          <cell r="H42"/>
          <cell r="I42"/>
          <cell r="J42"/>
          <cell r="K42"/>
          <cell r="L42"/>
          <cell r="M42"/>
          <cell r="N42"/>
          <cell r="O42"/>
          <cell r="P42"/>
          <cell r="Q42"/>
          <cell r="R42"/>
          <cell r="S42"/>
          <cell r="T42"/>
          <cell r="U42"/>
          <cell r="V42"/>
          <cell r="W42"/>
          <cell r="X42"/>
          <cell r="Y42"/>
          <cell r="Z42"/>
        </row>
        <row r="43">
          <cell r="D43">
            <v>5017915</v>
          </cell>
          <cell r="E43">
            <v>505586</v>
          </cell>
          <cell r="F43">
            <v>63980</v>
          </cell>
          <cell r="G43">
            <v>591236</v>
          </cell>
          <cell r="H43">
            <v>73</v>
          </cell>
          <cell r="I43">
            <v>38127</v>
          </cell>
          <cell r="J43">
            <v>228749</v>
          </cell>
          <cell r="K43">
            <v>428387</v>
          </cell>
          <cell r="L43">
            <v>250083</v>
          </cell>
          <cell r="M43">
            <v>37076</v>
          </cell>
          <cell r="N43">
            <v>0</v>
          </cell>
          <cell r="O43">
            <v>267930</v>
          </cell>
          <cell r="P43">
            <v>48384</v>
          </cell>
          <cell r="Q43">
            <v>42410</v>
          </cell>
          <cell r="R43">
            <v>193048</v>
          </cell>
          <cell r="S43">
            <v>383060</v>
          </cell>
          <cell r="T43">
            <v>507843</v>
          </cell>
          <cell r="U43">
            <v>91413</v>
          </cell>
          <cell r="V43">
            <v>154461</v>
          </cell>
          <cell r="W43">
            <v>925263</v>
          </cell>
          <cell r="X43">
            <v>6031</v>
          </cell>
          <cell r="Y43">
            <v>254775</v>
          </cell>
          <cell r="Z43">
            <v>0</v>
          </cell>
        </row>
        <row r="44">
          <cell r="D44">
            <v>5017915</v>
          </cell>
          <cell r="E44">
            <v>505586</v>
          </cell>
          <cell r="F44">
            <v>63980</v>
          </cell>
          <cell r="G44">
            <v>591236</v>
          </cell>
          <cell r="H44">
            <v>73</v>
          </cell>
          <cell r="I44">
            <v>38127</v>
          </cell>
          <cell r="J44">
            <v>228749</v>
          </cell>
          <cell r="K44">
            <v>428387</v>
          </cell>
          <cell r="L44">
            <v>250083</v>
          </cell>
          <cell r="M44">
            <v>37076</v>
          </cell>
          <cell r="N44">
            <v>0</v>
          </cell>
          <cell r="O44">
            <v>267930</v>
          </cell>
          <cell r="P44">
            <v>48384</v>
          </cell>
          <cell r="Q44">
            <v>42410</v>
          </cell>
          <cell r="R44">
            <v>193048</v>
          </cell>
          <cell r="S44">
            <v>383060</v>
          </cell>
          <cell r="T44">
            <v>507843</v>
          </cell>
          <cell r="U44">
            <v>91413</v>
          </cell>
          <cell r="V44">
            <v>154461</v>
          </cell>
          <cell r="W44">
            <v>925263</v>
          </cell>
          <cell r="X44">
            <v>6031</v>
          </cell>
          <cell r="Y44">
            <v>254775</v>
          </cell>
          <cell r="Z44">
            <v>0</v>
          </cell>
        </row>
        <row r="45"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</row>
        <row r="46"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</row>
        <row r="48"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</row>
        <row r="49">
          <cell r="D49"/>
          <cell r="E49"/>
          <cell r="F49"/>
          <cell r="G49"/>
          <cell r="H49"/>
          <cell r="I49"/>
          <cell r="J49"/>
          <cell r="K49"/>
          <cell r="L49"/>
          <cell r="M49"/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</row>
        <row r="50">
          <cell r="D50">
            <v>17642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17642</v>
          </cell>
          <cell r="X50">
            <v>0</v>
          </cell>
          <cell r="Y50">
            <v>0</v>
          </cell>
          <cell r="Z50">
            <v>0</v>
          </cell>
        </row>
        <row r="51">
          <cell r="D51">
            <v>17642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17642</v>
          </cell>
          <cell r="X51">
            <v>0</v>
          </cell>
          <cell r="Y51">
            <v>0</v>
          </cell>
          <cell r="Z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</row>
        <row r="56">
          <cell r="D56"/>
          <cell r="E56"/>
          <cell r="F56"/>
          <cell r="G56"/>
          <cell r="H56"/>
          <cell r="I56"/>
          <cell r="J56"/>
          <cell r="K56"/>
          <cell r="L56"/>
          <cell r="M56"/>
          <cell r="N56"/>
          <cell r="O56"/>
          <cell r="P56"/>
          <cell r="Q56"/>
          <cell r="R56"/>
          <cell r="S56"/>
          <cell r="T56"/>
          <cell r="U56"/>
          <cell r="V56"/>
          <cell r="W56"/>
          <cell r="X56"/>
          <cell r="Y56"/>
          <cell r="Z56"/>
        </row>
        <row r="57">
          <cell r="D57"/>
          <cell r="E57"/>
          <cell r="F57"/>
          <cell r="G57"/>
          <cell r="H57"/>
          <cell r="I57"/>
          <cell r="J57"/>
          <cell r="K57"/>
          <cell r="L57"/>
          <cell r="M57"/>
          <cell r="N57"/>
          <cell r="O57"/>
          <cell r="P57"/>
          <cell r="Q57"/>
          <cell r="R57"/>
          <cell r="S57"/>
          <cell r="T57"/>
          <cell r="U57"/>
          <cell r="V57"/>
          <cell r="W57"/>
          <cell r="X57"/>
          <cell r="Y57"/>
          <cell r="Z57"/>
        </row>
        <row r="58">
          <cell r="D58">
            <v>36871</v>
          </cell>
          <cell r="E58">
            <v>3640</v>
          </cell>
          <cell r="F58">
            <v>1142</v>
          </cell>
          <cell r="G58">
            <v>9250</v>
          </cell>
          <cell r="H58">
            <v>0</v>
          </cell>
          <cell r="I58">
            <v>59</v>
          </cell>
          <cell r="J58">
            <v>839</v>
          </cell>
          <cell r="K58">
            <v>4359</v>
          </cell>
          <cell r="L58">
            <v>2291</v>
          </cell>
          <cell r="M58">
            <v>269</v>
          </cell>
          <cell r="N58">
            <v>0</v>
          </cell>
          <cell r="O58">
            <v>1298</v>
          </cell>
          <cell r="P58">
            <v>87</v>
          </cell>
          <cell r="Q58">
            <v>461</v>
          </cell>
          <cell r="R58">
            <v>801</v>
          </cell>
          <cell r="S58">
            <v>2964</v>
          </cell>
          <cell r="T58">
            <v>2606</v>
          </cell>
          <cell r="U58">
            <v>157</v>
          </cell>
          <cell r="V58">
            <v>3950</v>
          </cell>
          <cell r="W58">
            <v>1854</v>
          </cell>
          <cell r="X58">
            <v>2</v>
          </cell>
          <cell r="Y58">
            <v>842</v>
          </cell>
          <cell r="Z58">
            <v>0</v>
          </cell>
        </row>
        <row r="59">
          <cell r="D59">
            <v>36871</v>
          </cell>
          <cell r="E59">
            <v>3640</v>
          </cell>
          <cell r="F59">
            <v>1142</v>
          </cell>
          <cell r="G59">
            <v>9250</v>
          </cell>
          <cell r="H59">
            <v>0</v>
          </cell>
          <cell r="I59">
            <v>59</v>
          </cell>
          <cell r="J59">
            <v>839</v>
          </cell>
          <cell r="K59">
            <v>4359</v>
          </cell>
          <cell r="L59">
            <v>2291</v>
          </cell>
          <cell r="M59">
            <v>269</v>
          </cell>
          <cell r="N59">
            <v>0</v>
          </cell>
          <cell r="O59">
            <v>1298</v>
          </cell>
          <cell r="P59">
            <v>87</v>
          </cell>
          <cell r="Q59">
            <v>461</v>
          </cell>
          <cell r="R59">
            <v>801</v>
          </cell>
          <cell r="S59">
            <v>2964</v>
          </cell>
          <cell r="T59">
            <v>2606</v>
          </cell>
          <cell r="U59">
            <v>157</v>
          </cell>
          <cell r="V59">
            <v>3950</v>
          </cell>
          <cell r="W59">
            <v>1854</v>
          </cell>
          <cell r="X59">
            <v>2</v>
          </cell>
          <cell r="Y59">
            <v>842</v>
          </cell>
          <cell r="Z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</row>
        <row r="61"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</row>
        <row r="64">
          <cell r="D64"/>
          <cell r="E64"/>
          <cell r="F64"/>
          <cell r="G64"/>
          <cell r="H64"/>
          <cell r="I64"/>
          <cell r="J64"/>
          <cell r="K64"/>
          <cell r="L64"/>
          <cell r="M64"/>
          <cell r="N64"/>
          <cell r="O64"/>
          <cell r="P64"/>
          <cell r="Q64"/>
          <cell r="R64"/>
          <cell r="S64"/>
          <cell r="T64"/>
          <cell r="U64"/>
          <cell r="V64"/>
          <cell r="W64"/>
          <cell r="X64"/>
          <cell r="Y64"/>
          <cell r="Z64"/>
        </row>
        <row r="65">
          <cell r="D65"/>
          <cell r="E65"/>
          <cell r="F65"/>
          <cell r="G65"/>
          <cell r="H65"/>
          <cell r="I65"/>
          <cell r="J65"/>
          <cell r="K65"/>
          <cell r="L65"/>
          <cell r="M65"/>
          <cell r="N65"/>
          <cell r="O65"/>
          <cell r="P65"/>
          <cell r="Q65"/>
          <cell r="R65"/>
          <cell r="S65"/>
          <cell r="T65"/>
          <cell r="U65"/>
          <cell r="V65"/>
          <cell r="W65"/>
          <cell r="X65"/>
          <cell r="Y65"/>
          <cell r="Z65"/>
        </row>
        <row r="66">
          <cell r="D66"/>
          <cell r="E66"/>
          <cell r="F66"/>
          <cell r="G66"/>
          <cell r="H66"/>
          <cell r="I66"/>
          <cell r="J66"/>
          <cell r="K66"/>
          <cell r="L66"/>
          <cell r="M66"/>
          <cell r="N66"/>
          <cell r="O66"/>
          <cell r="P66"/>
          <cell r="Q66"/>
          <cell r="R66"/>
          <cell r="S66"/>
          <cell r="T66"/>
          <cell r="U66"/>
          <cell r="V66"/>
          <cell r="W66"/>
          <cell r="X66"/>
          <cell r="Y66"/>
          <cell r="Z66"/>
        </row>
        <row r="67">
          <cell r="D67">
            <v>12011262</v>
          </cell>
          <cell r="E67">
            <v>2354</v>
          </cell>
          <cell r="F67">
            <v>0</v>
          </cell>
          <cell r="G67">
            <v>68</v>
          </cell>
          <cell r="H67">
            <v>0</v>
          </cell>
          <cell r="I67">
            <v>1010</v>
          </cell>
          <cell r="J67">
            <v>114522</v>
          </cell>
          <cell r="K67">
            <v>17594</v>
          </cell>
          <cell r="L67">
            <v>0</v>
          </cell>
          <cell r="M67">
            <v>35</v>
          </cell>
          <cell r="N67">
            <v>764</v>
          </cell>
          <cell r="O67">
            <v>413152</v>
          </cell>
          <cell r="P67">
            <v>30157</v>
          </cell>
          <cell r="Q67">
            <v>0</v>
          </cell>
          <cell r="R67">
            <v>684926</v>
          </cell>
          <cell r="S67">
            <v>75293</v>
          </cell>
          <cell r="T67">
            <v>175972</v>
          </cell>
          <cell r="U67">
            <v>28181</v>
          </cell>
          <cell r="V67">
            <v>823</v>
          </cell>
          <cell r="W67">
            <v>9847379</v>
          </cell>
          <cell r="X67">
            <v>0</v>
          </cell>
          <cell r="Y67">
            <v>619032</v>
          </cell>
          <cell r="Z67">
            <v>0</v>
          </cell>
        </row>
        <row r="68">
          <cell r="D68">
            <v>11996135</v>
          </cell>
          <cell r="E68">
            <v>1607</v>
          </cell>
          <cell r="F68">
            <v>0</v>
          </cell>
          <cell r="G68">
            <v>19</v>
          </cell>
          <cell r="H68">
            <v>0</v>
          </cell>
          <cell r="I68">
            <v>1010</v>
          </cell>
          <cell r="J68">
            <v>114520</v>
          </cell>
          <cell r="K68">
            <v>7687</v>
          </cell>
          <cell r="L68">
            <v>0</v>
          </cell>
          <cell r="M68">
            <v>35</v>
          </cell>
          <cell r="N68">
            <v>764</v>
          </cell>
          <cell r="O68">
            <v>412785</v>
          </cell>
          <cell r="P68">
            <v>30157</v>
          </cell>
          <cell r="Q68">
            <v>0</v>
          </cell>
          <cell r="R68">
            <v>684906</v>
          </cell>
          <cell r="S68">
            <v>75241</v>
          </cell>
          <cell r="T68">
            <v>175570</v>
          </cell>
          <cell r="U68">
            <v>28181</v>
          </cell>
          <cell r="V68">
            <v>796</v>
          </cell>
          <cell r="W68">
            <v>9844901</v>
          </cell>
          <cell r="X68">
            <v>0</v>
          </cell>
          <cell r="Y68">
            <v>617956</v>
          </cell>
          <cell r="Z68">
            <v>0</v>
          </cell>
        </row>
        <row r="69">
          <cell r="D69">
            <v>15127</v>
          </cell>
          <cell r="E69">
            <v>747</v>
          </cell>
          <cell r="F69">
            <v>0</v>
          </cell>
          <cell r="G69">
            <v>49</v>
          </cell>
          <cell r="H69">
            <v>0</v>
          </cell>
          <cell r="I69">
            <v>0</v>
          </cell>
          <cell r="J69">
            <v>2</v>
          </cell>
          <cell r="K69">
            <v>9907</v>
          </cell>
          <cell r="L69">
            <v>0</v>
          </cell>
          <cell r="M69">
            <v>0</v>
          </cell>
          <cell r="N69">
            <v>0</v>
          </cell>
          <cell r="O69">
            <v>367</v>
          </cell>
          <cell r="P69">
            <v>0</v>
          </cell>
          <cell r="Q69">
            <v>0</v>
          </cell>
          <cell r="R69">
            <v>20</v>
          </cell>
          <cell r="S69">
            <v>52</v>
          </cell>
          <cell r="T69">
            <v>402</v>
          </cell>
          <cell r="U69">
            <v>0</v>
          </cell>
          <cell r="V69">
            <v>27</v>
          </cell>
          <cell r="W69">
            <v>2478</v>
          </cell>
          <cell r="X69">
            <v>0</v>
          </cell>
          <cell r="Y69">
            <v>1076</v>
          </cell>
          <cell r="Z69">
            <v>0</v>
          </cell>
        </row>
        <row r="70">
          <cell r="D70">
            <v>15127</v>
          </cell>
          <cell r="E70">
            <v>747</v>
          </cell>
          <cell r="F70">
            <v>0</v>
          </cell>
          <cell r="G70">
            <v>49</v>
          </cell>
          <cell r="H70">
            <v>0</v>
          </cell>
          <cell r="I70">
            <v>0</v>
          </cell>
          <cell r="J70">
            <v>2</v>
          </cell>
          <cell r="K70">
            <v>9907</v>
          </cell>
          <cell r="L70">
            <v>0</v>
          </cell>
          <cell r="M70">
            <v>0</v>
          </cell>
          <cell r="N70">
            <v>0</v>
          </cell>
          <cell r="O70">
            <v>367</v>
          </cell>
          <cell r="P70">
            <v>0</v>
          </cell>
          <cell r="Q70">
            <v>0</v>
          </cell>
          <cell r="R70">
            <v>20</v>
          </cell>
          <cell r="S70">
            <v>52</v>
          </cell>
          <cell r="T70">
            <v>402</v>
          </cell>
          <cell r="U70">
            <v>0</v>
          </cell>
          <cell r="V70">
            <v>27</v>
          </cell>
          <cell r="W70">
            <v>2478</v>
          </cell>
          <cell r="X70">
            <v>0</v>
          </cell>
          <cell r="Y70">
            <v>1076</v>
          </cell>
          <cell r="Z70">
            <v>0</v>
          </cell>
        </row>
        <row r="71">
          <cell r="D71">
            <v>5.3990291955171674</v>
          </cell>
          <cell r="E71">
            <v>0.26661431936612179</v>
          </cell>
          <cell r="F71">
            <v>0</v>
          </cell>
          <cell r="G71">
            <v>1.7488757227496605E-2</v>
          </cell>
          <cell r="H71">
            <v>0</v>
          </cell>
          <cell r="I71">
            <v>0</v>
          </cell>
          <cell r="J71">
            <v>7.1382682561210655E-4</v>
          </cell>
          <cell r="K71">
            <v>3.5359411806695693</v>
          </cell>
          <cell r="L71">
            <v>0</v>
          </cell>
          <cell r="M71">
            <v>0</v>
          </cell>
          <cell r="N71">
            <v>0</v>
          </cell>
          <cell r="O71">
            <v>0.13098722249982153</v>
          </cell>
          <cell r="P71">
            <v>0</v>
          </cell>
          <cell r="Q71">
            <v>0</v>
          </cell>
          <cell r="R71">
            <v>7.138268256121065E-3</v>
          </cell>
          <cell r="S71">
            <v>1.8559497465914766E-2</v>
          </cell>
          <cell r="T71">
            <v>0.14347919194803338</v>
          </cell>
          <cell r="U71">
            <v>0</v>
          </cell>
          <cell r="V71">
            <v>9.6366621457634367E-3</v>
          </cell>
          <cell r="W71">
            <v>0.88443143693339987</v>
          </cell>
          <cell r="X71">
            <v>0</v>
          </cell>
          <cell r="Y71">
            <v>0.38403883217931323</v>
          </cell>
          <cell r="Z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</row>
        <row r="73">
          <cell r="D73"/>
          <cell r="E73"/>
          <cell r="F73"/>
          <cell r="G73"/>
          <cell r="H73"/>
          <cell r="I73"/>
          <cell r="J73"/>
          <cell r="K73"/>
          <cell r="L73"/>
          <cell r="M73"/>
          <cell r="N73"/>
          <cell r="O73"/>
          <cell r="P73"/>
          <cell r="Q73"/>
          <cell r="R73"/>
          <cell r="S73"/>
          <cell r="T73"/>
          <cell r="U73"/>
          <cell r="V73"/>
          <cell r="W73"/>
          <cell r="X73"/>
          <cell r="Y73"/>
          <cell r="Z73"/>
        </row>
        <row r="74">
          <cell r="D74">
            <v>12009105</v>
          </cell>
          <cell r="E74">
            <v>2354</v>
          </cell>
          <cell r="F74">
            <v>0</v>
          </cell>
          <cell r="G74">
            <v>68</v>
          </cell>
          <cell r="H74">
            <v>0</v>
          </cell>
          <cell r="I74">
            <v>1010</v>
          </cell>
          <cell r="J74">
            <v>114516</v>
          </cell>
          <cell r="K74">
            <v>17590</v>
          </cell>
          <cell r="L74">
            <v>0</v>
          </cell>
          <cell r="M74">
            <v>35</v>
          </cell>
          <cell r="N74">
            <v>764</v>
          </cell>
          <cell r="O74">
            <v>412940</v>
          </cell>
          <cell r="P74">
            <v>30157</v>
          </cell>
          <cell r="Q74">
            <v>0</v>
          </cell>
          <cell r="R74">
            <v>684386</v>
          </cell>
          <cell r="S74">
            <v>75283</v>
          </cell>
          <cell r="T74">
            <v>175830</v>
          </cell>
          <cell r="U74">
            <v>28180</v>
          </cell>
          <cell r="V74">
            <v>823</v>
          </cell>
          <cell r="W74">
            <v>9846184</v>
          </cell>
          <cell r="X74">
            <v>0</v>
          </cell>
          <cell r="Y74">
            <v>618985</v>
          </cell>
          <cell r="Z74">
            <v>0</v>
          </cell>
        </row>
        <row r="75">
          <cell r="D75">
            <v>11994019</v>
          </cell>
          <cell r="E75">
            <v>1607</v>
          </cell>
          <cell r="F75">
            <v>0</v>
          </cell>
          <cell r="G75">
            <v>19</v>
          </cell>
          <cell r="H75">
            <v>0</v>
          </cell>
          <cell r="I75">
            <v>1010</v>
          </cell>
          <cell r="J75">
            <v>114514</v>
          </cell>
          <cell r="K75">
            <v>7686</v>
          </cell>
          <cell r="L75">
            <v>0</v>
          </cell>
          <cell r="M75">
            <v>35</v>
          </cell>
          <cell r="N75">
            <v>764</v>
          </cell>
          <cell r="O75">
            <v>412584</v>
          </cell>
          <cell r="P75">
            <v>30157</v>
          </cell>
          <cell r="Q75">
            <v>0</v>
          </cell>
          <cell r="R75">
            <v>684367</v>
          </cell>
          <cell r="S75">
            <v>75233</v>
          </cell>
          <cell r="T75">
            <v>175430</v>
          </cell>
          <cell r="U75">
            <v>28180</v>
          </cell>
          <cell r="V75">
            <v>796</v>
          </cell>
          <cell r="W75">
            <v>9843723</v>
          </cell>
          <cell r="X75">
            <v>0</v>
          </cell>
          <cell r="Y75">
            <v>617914</v>
          </cell>
          <cell r="Z75">
            <v>0</v>
          </cell>
        </row>
        <row r="76">
          <cell r="D76">
            <v>15086</v>
          </cell>
          <cell r="E76">
            <v>747</v>
          </cell>
          <cell r="F76">
            <v>0</v>
          </cell>
          <cell r="G76">
            <v>49</v>
          </cell>
          <cell r="H76">
            <v>0</v>
          </cell>
          <cell r="I76">
            <v>0</v>
          </cell>
          <cell r="J76">
            <v>2</v>
          </cell>
          <cell r="K76">
            <v>9904</v>
          </cell>
          <cell r="L76">
            <v>0</v>
          </cell>
          <cell r="M76">
            <v>0</v>
          </cell>
          <cell r="N76">
            <v>0</v>
          </cell>
          <cell r="O76">
            <v>356</v>
          </cell>
          <cell r="P76">
            <v>0</v>
          </cell>
          <cell r="Q76">
            <v>0</v>
          </cell>
          <cell r="R76">
            <v>19</v>
          </cell>
          <cell r="S76">
            <v>50</v>
          </cell>
          <cell r="T76">
            <v>400</v>
          </cell>
          <cell r="U76">
            <v>0</v>
          </cell>
          <cell r="V76">
            <v>27</v>
          </cell>
          <cell r="W76">
            <v>2461</v>
          </cell>
          <cell r="X76">
            <v>0</v>
          </cell>
          <cell r="Y76">
            <v>1071</v>
          </cell>
          <cell r="Z76">
            <v>0</v>
          </cell>
        </row>
        <row r="77">
          <cell r="D77">
            <v>15086</v>
          </cell>
          <cell r="E77">
            <v>747</v>
          </cell>
          <cell r="F77">
            <v>0</v>
          </cell>
          <cell r="G77">
            <v>49</v>
          </cell>
          <cell r="H77">
            <v>0</v>
          </cell>
          <cell r="I77">
            <v>0</v>
          </cell>
          <cell r="J77">
            <v>2</v>
          </cell>
          <cell r="K77">
            <v>9904</v>
          </cell>
          <cell r="L77">
            <v>0</v>
          </cell>
          <cell r="M77">
            <v>0</v>
          </cell>
          <cell r="N77">
            <v>0</v>
          </cell>
          <cell r="O77">
            <v>356</v>
          </cell>
          <cell r="P77">
            <v>0</v>
          </cell>
          <cell r="Q77">
            <v>0</v>
          </cell>
          <cell r="R77">
            <v>19</v>
          </cell>
          <cell r="S77">
            <v>50</v>
          </cell>
          <cell r="T77">
            <v>400</v>
          </cell>
          <cell r="U77">
            <v>0</v>
          </cell>
          <cell r="V77">
            <v>27</v>
          </cell>
          <cell r="W77">
            <v>2461</v>
          </cell>
          <cell r="X77">
            <v>0</v>
          </cell>
          <cell r="Y77">
            <v>1071</v>
          </cell>
          <cell r="Z77">
            <v>0</v>
          </cell>
        </row>
        <row r="78">
          <cell r="D78">
            <v>5.3843957455921192</v>
          </cell>
          <cell r="E78">
            <v>0.26661431936612179</v>
          </cell>
          <cell r="F78">
            <v>0</v>
          </cell>
          <cell r="G78">
            <v>1.7488757227496605E-2</v>
          </cell>
          <cell r="H78">
            <v>0</v>
          </cell>
          <cell r="I78">
            <v>0</v>
          </cell>
          <cell r="J78">
            <v>7.1382682561210655E-4</v>
          </cell>
          <cell r="K78">
            <v>3.5348704404311513</v>
          </cell>
          <cell r="L78">
            <v>0</v>
          </cell>
          <cell r="M78">
            <v>0</v>
          </cell>
          <cell r="N78">
            <v>0</v>
          </cell>
          <cell r="O78">
            <v>0.12706117495895494</v>
          </cell>
          <cell r="P78">
            <v>0</v>
          </cell>
          <cell r="Q78">
            <v>0</v>
          </cell>
          <cell r="R78">
            <v>6.7813548433150114E-3</v>
          </cell>
          <cell r="S78">
            <v>1.7845670640302659E-2</v>
          </cell>
          <cell r="T78">
            <v>0.14276536512242127</v>
          </cell>
          <cell r="U78">
            <v>0</v>
          </cell>
          <cell r="V78">
            <v>9.6366621457634367E-3</v>
          </cell>
          <cell r="W78">
            <v>0.87836390891569693</v>
          </cell>
          <cell r="X78">
            <v>0</v>
          </cell>
          <cell r="Y78">
            <v>0.38225426511528299</v>
          </cell>
          <cell r="Z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</row>
        <row r="80">
          <cell r="D80"/>
          <cell r="E80"/>
          <cell r="F80"/>
          <cell r="G80"/>
          <cell r="H80"/>
          <cell r="I80"/>
          <cell r="J80"/>
          <cell r="K80"/>
          <cell r="L80"/>
          <cell r="M80"/>
          <cell r="N80"/>
          <cell r="O80"/>
          <cell r="P80"/>
          <cell r="Q80"/>
          <cell r="R80"/>
          <cell r="S80"/>
          <cell r="T80"/>
          <cell r="U80"/>
          <cell r="V80"/>
          <cell r="W80"/>
          <cell r="X80"/>
          <cell r="Y80"/>
          <cell r="Z80"/>
        </row>
        <row r="81">
          <cell r="D81">
            <v>4322034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4187131</v>
          </cell>
          <cell r="X81">
            <v>0</v>
          </cell>
          <cell r="Y81">
            <v>134903</v>
          </cell>
          <cell r="Z81">
            <v>0</v>
          </cell>
        </row>
        <row r="82">
          <cell r="D82">
            <v>4322034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4187131</v>
          </cell>
          <cell r="X82">
            <v>0</v>
          </cell>
          <cell r="Y82">
            <v>134903</v>
          </cell>
          <cell r="Z82">
            <v>0</v>
          </cell>
        </row>
        <row r="83"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</row>
        <row r="86"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</row>
        <row r="87">
          <cell r="D87"/>
          <cell r="E87"/>
          <cell r="F87"/>
          <cell r="G87"/>
          <cell r="H87"/>
          <cell r="I87"/>
          <cell r="J87"/>
          <cell r="K87"/>
          <cell r="L87"/>
          <cell r="M87"/>
          <cell r="N87"/>
          <cell r="O87"/>
          <cell r="P87"/>
          <cell r="Q87"/>
          <cell r="R87"/>
          <cell r="S87"/>
          <cell r="T87"/>
          <cell r="U87"/>
          <cell r="V87"/>
          <cell r="W87"/>
          <cell r="X87"/>
          <cell r="Y87"/>
          <cell r="Z87"/>
        </row>
        <row r="88">
          <cell r="D88"/>
          <cell r="E88"/>
          <cell r="F88"/>
          <cell r="G88"/>
          <cell r="H88"/>
          <cell r="I88"/>
          <cell r="J88"/>
          <cell r="K88"/>
          <cell r="L88"/>
          <cell r="M88"/>
          <cell r="N88"/>
          <cell r="O88"/>
          <cell r="P88"/>
          <cell r="Q88"/>
          <cell r="R88"/>
          <cell r="S88"/>
          <cell r="T88"/>
          <cell r="U88"/>
          <cell r="V88"/>
          <cell r="W88"/>
          <cell r="X88"/>
          <cell r="Y88"/>
          <cell r="Z88"/>
        </row>
        <row r="89">
          <cell r="D89">
            <v>2157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6</v>
          </cell>
          <cell r="K89">
            <v>4</v>
          </cell>
          <cell r="L89">
            <v>0</v>
          </cell>
          <cell r="M89">
            <v>0</v>
          </cell>
          <cell r="N89">
            <v>0</v>
          </cell>
          <cell r="O89">
            <v>212</v>
          </cell>
          <cell r="P89">
            <v>0</v>
          </cell>
          <cell r="Q89">
            <v>0</v>
          </cell>
          <cell r="R89">
            <v>540</v>
          </cell>
          <cell r="S89">
            <v>10</v>
          </cell>
          <cell r="T89">
            <v>142</v>
          </cell>
          <cell r="U89">
            <v>1</v>
          </cell>
          <cell r="V89">
            <v>0</v>
          </cell>
          <cell r="W89">
            <v>1195</v>
          </cell>
          <cell r="X89">
            <v>0</v>
          </cell>
          <cell r="Y89">
            <v>47</v>
          </cell>
          <cell r="Z89">
            <v>0</v>
          </cell>
        </row>
        <row r="90">
          <cell r="D90">
            <v>2116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6</v>
          </cell>
          <cell r="K90">
            <v>1</v>
          </cell>
          <cell r="L90">
            <v>0</v>
          </cell>
          <cell r="M90">
            <v>0</v>
          </cell>
          <cell r="N90">
            <v>0</v>
          </cell>
          <cell r="O90">
            <v>201</v>
          </cell>
          <cell r="P90">
            <v>0</v>
          </cell>
          <cell r="Q90">
            <v>0</v>
          </cell>
          <cell r="R90">
            <v>539</v>
          </cell>
          <cell r="S90">
            <v>8</v>
          </cell>
          <cell r="T90">
            <v>140</v>
          </cell>
          <cell r="U90">
            <v>1</v>
          </cell>
          <cell r="V90">
            <v>0</v>
          </cell>
          <cell r="W90">
            <v>1178</v>
          </cell>
          <cell r="X90">
            <v>0</v>
          </cell>
          <cell r="Y90">
            <v>42</v>
          </cell>
          <cell r="Z90">
            <v>0</v>
          </cell>
        </row>
        <row r="91">
          <cell r="D91">
            <v>41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3</v>
          </cell>
          <cell r="L91">
            <v>0</v>
          </cell>
          <cell r="M91">
            <v>0</v>
          </cell>
          <cell r="N91">
            <v>0</v>
          </cell>
          <cell r="O91">
            <v>11</v>
          </cell>
          <cell r="P91">
            <v>0</v>
          </cell>
          <cell r="Q91">
            <v>0</v>
          </cell>
          <cell r="R91">
            <v>1</v>
          </cell>
          <cell r="S91">
            <v>2</v>
          </cell>
          <cell r="T91">
            <v>2</v>
          </cell>
          <cell r="U91">
            <v>0</v>
          </cell>
          <cell r="V91">
            <v>0</v>
          </cell>
          <cell r="W91">
            <v>17</v>
          </cell>
          <cell r="X91">
            <v>0</v>
          </cell>
          <cell r="Y91">
            <v>5</v>
          </cell>
          <cell r="Z91">
            <v>0</v>
          </cell>
        </row>
        <row r="92">
          <cell r="D92">
            <v>41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3</v>
          </cell>
          <cell r="L92">
            <v>0</v>
          </cell>
          <cell r="M92">
            <v>0</v>
          </cell>
          <cell r="N92">
            <v>0</v>
          </cell>
          <cell r="O92">
            <v>11</v>
          </cell>
          <cell r="P92">
            <v>0</v>
          </cell>
          <cell r="Q92">
            <v>0</v>
          </cell>
          <cell r="R92">
            <v>1</v>
          </cell>
          <cell r="S92">
            <v>2</v>
          </cell>
          <cell r="T92">
            <v>2</v>
          </cell>
          <cell r="U92">
            <v>0</v>
          </cell>
          <cell r="V92">
            <v>0</v>
          </cell>
          <cell r="W92">
            <v>17</v>
          </cell>
          <cell r="X92">
            <v>0</v>
          </cell>
          <cell r="Y92">
            <v>5</v>
          </cell>
          <cell r="Z92">
            <v>0</v>
          </cell>
        </row>
        <row r="93">
          <cell r="D93">
            <v>1.4633449925048182E-2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1.0707402384181597E-3</v>
          </cell>
          <cell r="L93">
            <v>0</v>
          </cell>
          <cell r="M93">
            <v>0</v>
          </cell>
          <cell r="N93">
            <v>0</v>
          </cell>
          <cell r="O93">
            <v>3.9260475408665852E-3</v>
          </cell>
          <cell r="P93">
            <v>0</v>
          </cell>
          <cell r="Q93">
            <v>0</v>
          </cell>
          <cell r="R93">
            <v>3.5691341280605327E-4</v>
          </cell>
          <cell r="S93">
            <v>7.1382682561210655E-4</v>
          </cell>
          <cell r="T93">
            <v>7.1382682561210655E-4</v>
          </cell>
          <cell r="U93">
            <v>0</v>
          </cell>
          <cell r="V93">
            <v>0</v>
          </cell>
          <cell r="W93">
            <v>6.0675280177029042E-3</v>
          </cell>
          <cell r="X93">
            <v>0</v>
          </cell>
          <cell r="Y93">
            <v>1.7845670640302663E-3</v>
          </cell>
          <cell r="Z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</row>
        <row r="95">
          <cell r="D95" t="str">
            <v>0,00</v>
          </cell>
          <cell r="E95" t="str">
            <v>0,00</v>
          </cell>
          <cell r="F95" t="str">
            <v>0,00</v>
          </cell>
          <cell r="G95" t="str">
            <v>0,00</v>
          </cell>
          <cell r="H95" t="str">
            <v>0,00</v>
          </cell>
          <cell r="I95" t="str">
            <v>0,00</v>
          </cell>
          <cell r="J95" t="str">
            <v>0,00</v>
          </cell>
          <cell r="K95" t="str">
            <v>0,00</v>
          </cell>
          <cell r="L95" t="str">
            <v>0,00</v>
          </cell>
          <cell r="M95" t="str">
            <v>0,00</v>
          </cell>
          <cell r="N95" t="str">
            <v>0,00</v>
          </cell>
          <cell r="O95" t="str">
            <v>0,00</v>
          </cell>
          <cell r="P95" t="str">
            <v>0,00</v>
          </cell>
          <cell r="Q95" t="str">
            <v>0,00</v>
          </cell>
          <cell r="R95" t="str">
            <v>0,00</v>
          </cell>
          <cell r="S95" t="str">
            <v>0,00</v>
          </cell>
          <cell r="T95" t="str">
            <v>0,00</v>
          </cell>
          <cell r="U95" t="str">
            <v>0,00</v>
          </cell>
          <cell r="V95" t="str">
            <v>0,00</v>
          </cell>
          <cell r="W95" t="str">
            <v>0,00</v>
          </cell>
          <cell r="X95" t="str">
            <v>0,00</v>
          </cell>
          <cell r="Y95" t="str">
            <v>0,00</v>
          </cell>
          <cell r="Z95" t="str">
            <v>0,00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01BAL0097"/>
      <sheetName val="0097"/>
    </sheetNames>
    <sheetDataSet>
      <sheetData sheetId="0">
        <row r="1">
          <cell r="A1" t="str">
            <v>Задолженность по кредитам, выданным банками по секторам экономики</v>
          </cell>
        </row>
        <row r="2">
          <cell r="A2" t="str">
            <v>по состоянию на 01.03.2023</v>
          </cell>
        </row>
        <row r="5">
          <cell r="A5" t="str">
            <v>Курс = 2,8080 бел. руб.</v>
          </cell>
          <cell r="B5"/>
          <cell r="C5" t="str">
            <v>Итог</v>
          </cell>
          <cell r="D5" t="str">
            <v>ЗАО Банк ВТБ (Беларусь)</v>
          </cell>
          <cell r="E5" t="str">
            <v>ЗАО "РРБ-Банк"</v>
          </cell>
          <cell r="F5" t="str">
            <v>ЗАО "МТБанк"</v>
          </cell>
          <cell r="G5" t="str">
            <v>ЗАО "БСБ Банк"</v>
          </cell>
          <cell r="H5" t="str">
            <v>ОАО "Технобанк"</v>
          </cell>
          <cell r="I5" t="str">
            <v>ОАО "Банк БелВЭБ"</v>
          </cell>
          <cell r="J5" t="str">
            <v>ЗАО "Альфа-Банк"</v>
          </cell>
          <cell r="K5" t="str">
            <v>ОАО "Банк Дабрабыт"</v>
          </cell>
          <cell r="L5" t="str">
            <v>ЗАО "Банк "Решение"</v>
          </cell>
          <cell r="M5" t="str">
            <v>ЗАО "ТК Банк"</v>
          </cell>
          <cell r="N5" t="str">
            <v xml:space="preserve">ОАО "Сбер Банк" </v>
          </cell>
          <cell r="O5" t="str">
            <v>ЗАО "БТА Банк"</v>
          </cell>
          <cell r="P5" t="str">
            <v>ОАО "СтатусБанк"</v>
          </cell>
          <cell r="Q5" t="str">
            <v>ОАО "Белинвестбанк"</v>
          </cell>
          <cell r="R5" t="str">
            <v>ОАО "Белгазпромбанк"</v>
          </cell>
          <cell r="S5" t="str">
            <v>"Приорбанк" ОАО</v>
          </cell>
          <cell r="T5" t="str">
            <v>ОАО "БНБ-Банк"</v>
          </cell>
          <cell r="U5" t="str">
            <v>ОАО "Паритетбанк"</v>
          </cell>
          <cell r="V5" t="str">
            <v>ОАО "АСБ Беларусбанк"</v>
          </cell>
          <cell r="W5" t="str">
            <v>ЗАО "Цептер Банк"</v>
          </cell>
          <cell r="X5" t="str">
            <v>ОАО "Белагропромбанк"</v>
          </cell>
          <cell r="Y5" t="str">
            <v>Ликвид.</v>
          </cell>
        </row>
        <row r="6">
          <cell r="A6" t="str">
            <v>№ банка</v>
          </cell>
          <cell r="B6"/>
          <cell r="C6"/>
          <cell r="D6" t="str">
            <v>108</v>
          </cell>
          <cell r="E6" t="str">
            <v>110</v>
          </cell>
          <cell r="F6" t="str">
            <v>117</v>
          </cell>
          <cell r="G6" t="str">
            <v>175</v>
          </cell>
          <cell r="H6" t="str">
            <v>182</v>
          </cell>
          <cell r="I6" t="str">
            <v>226</v>
          </cell>
          <cell r="J6" t="str">
            <v>270</v>
          </cell>
          <cell r="K6" t="str">
            <v>272</v>
          </cell>
          <cell r="L6" t="str">
            <v>288</v>
          </cell>
          <cell r="M6" t="str">
            <v>333</v>
          </cell>
          <cell r="N6" t="str">
            <v>369</v>
          </cell>
          <cell r="O6" t="str">
            <v>704</v>
          </cell>
          <cell r="P6" t="str">
            <v>735</v>
          </cell>
          <cell r="Q6" t="str">
            <v>739</v>
          </cell>
          <cell r="R6" t="str">
            <v>742</v>
          </cell>
          <cell r="S6" t="str">
            <v>749</v>
          </cell>
          <cell r="T6" t="str">
            <v>765</v>
          </cell>
          <cell r="U6" t="str">
            <v>782</v>
          </cell>
          <cell r="V6" t="str">
            <v>795</v>
          </cell>
          <cell r="W6" t="str">
            <v>820</v>
          </cell>
          <cell r="X6" t="str">
            <v>964</v>
          </cell>
          <cell r="Y6"/>
        </row>
        <row r="7">
          <cell r="A7" t="str">
            <v>По кредитам, выданным секторам экономики</v>
          </cell>
          <cell r="B7">
            <v>2</v>
          </cell>
          <cell r="C7"/>
          <cell r="D7"/>
          <cell r="E7"/>
          <cell r="F7"/>
          <cell r="G7"/>
          <cell r="H7"/>
          <cell r="I7"/>
          <cell r="J7"/>
          <cell r="K7"/>
          <cell r="L7"/>
          <cell r="M7"/>
          <cell r="N7"/>
          <cell r="O7"/>
          <cell r="P7"/>
          <cell r="Q7"/>
          <cell r="R7"/>
          <cell r="S7"/>
          <cell r="T7"/>
          <cell r="U7"/>
          <cell r="V7"/>
          <cell r="W7"/>
          <cell r="X7"/>
          <cell r="Y7"/>
        </row>
        <row r="8">
          <cell r="A8" t="str">
            <v xml:space="preserve">      - всего</v>
          </cell>
          <cell r="B8">
            <v>3</v>
          </cell>
          <cell r="C8">
            <v>62372249</v>
          </cell>
          <cell r="D8">
            <v>1241315</v>
          </cell>
          <cell r="E8">
            <v>176490</v>
          </cell>
          <cell r="F8">
            <v>1458448</v>
          </cell>
          <cell r="G8">
            <v>3247</v>
          </cell>
          <cell r="H8">
            <v>366841</v>
          </cell>
          <cell r="I8">
            <v>2383917</v>
          </cell>
          <cell r="J8">
            <v>2398268</v>
          </cell>
          <cell r="K8">
            <v>617361</v>
          </cell>
          <cell r="L8">
            <v>103307</v>
          </cell>
          <cell r="M8">
            <v>20140</v>
          </cell>
          <cell r="N8">
            <v>2476002</v>
          </cell>
          <cell r="O8">
            <v>206440</v>
          </cell>
          <cell r="P8">
            <v>60332</v>
          </cell>
          <cell r="Q8">
            <v>2598677</v>
          </cell>
          <cell r="R8">
            <v>2098930</v>
          </cell>
          <cell r="S8">
            <v>1940975</v>
          </cell>
          <cell r="T8">
            <v>480380</v>
          </cell>
          <cell r="U8">
            <v>384767</v>
          </cell>
          <cell r="V8">
            <v>33396645</v>
          </cell>
          <cell r="W8">
            <v>57466</v>
          </cell>
          <cell r="X8">
            <v>9902301</v>
          </cell>
          <cell r="Y8">
            <v>0</v>
          </cell>
        </row>
        <row r="9">
          <cell r="A9" t="str">
            <v xml:space="preserve">      - в рублях</v>
          </cell>
          <cell r="B9">
            <v>4</v>
          </cell>
          <cell r="C9">
            <v>40201685</v>
          </cell>
          <cell r="D9">
            <v>965273</v>
          </cell>
          <cell r="E9">
            <v>100307</v>
          </cell>
          <cell r="F9">
            <v>1028266</v>
          </cell>
          <cell r="G9">
            <v>3247</v>
          </cell>
          <cell r="H9">
            <v>151900</v>
          </cell>
          <cell r="I9">
            <v>1151092</v>
          </cell>
          <cell r="J9">
            <v>1172501</v>
          </cell>
          <cell r="K9">
            <v>565293</v>
          </cell>
          <cell r="L9">
            <v>68257</v>
          </cell>
          <cell r="M9">
            <v>18285</v>
          </cell>
          <cell r="N9">
            <v>1690833</v>
          </cell>
          <cell r="O9">
            <v>162239</v>
          </cell>
          <cell r="P9">
            <v>51643</v>
          </cell>
          <cell r="Q9">
            <v>2293592</v>
          </cell>
          <cell r="R9">
            <v>1260978</v>
          </cell>
          <cell r="S9">
            <v>1568691</v>
          </cell>
          <cell r="T9">
            <v>175674</v>
          </cell>
          <cell r="U9">
            <v>262338</v>
          </cell>
          <cell r="V9">
            <v>21347796</v>
          </cell>
          <cell r="W9">
            <v>9966</v>
          </cell>
          <cell r="X9">
            <v>6153514</v>
          </cell>
          <cell r="Y9">
            <v>0</v>
          </cell>
        </row>
        <row r="10">
          <cell r="A10" t="str">
            <v xml:space="preserve">      - в иностранной валюте</v>
          </cell>
          <cell r="B10">
            <v>5</v>
          </cell>
          <cell r="C10">
            <v>22170564</v>
          </cell>
          <cell r="D10">
            <v>276042</v>
          </cell>
          <cell r="E10">
            <v>76183</v>
          </cell>
          <cell r="F10">
            <v>430182</v>
          </cell>
          <cell r="G10">
            <v>0</v>
          </cell>
          <cell r="H10">
            <v>214941</v>
          </cell>
          <cell r="I10">
            <v>1232825</v>
          </cell>
          <cell r="J10">
            <v>1225767</v>
          </cell>
          <cell r="K10">
            <v>52068</v>
          </cell>
          <cell r="L10">
            <v>35050</v>
          </cell>
          <cell r="M10">
            <v>1855</v>
          </cell>
          <cell r="N10">
            <v>785169</v>
          </cell>
          <cell r="O10">
            <v>44201</v>
          </cell>
          <cell r="P10">
            <v>8689</v>
          </cell>
          <cell r="Q10">
            <v>305085</v>
          </cell>
          <cell r="R10">
            <v>837952</v>
          </cell>
          <cell r="S10">
            <v>372284</v>
          </cell>
          <cell r="T10">
            <v>304706</v>
          </cell>
          <cell r="U10">
            <v>122429</v>
          </cell>
          <cell r="V10">
            <v>12048849</v>
          </cell>
          <cell r="W10">
            <v>47500</v>
          </cell>
          <cell r="X10">
            <v>3748787</v>
          </cell>
          <cell r="Y10">
            <v>0</v>
          </cell>
        </row>
        <row r="11">
          <cell r="A11" t="str">
            <v xml:space="preserve">          в конв. валюте</v>
          </cell>
          <cell r="B11">
            <v>6</v>
          </cell>
          <cell r="C11">
            <v>13415276</v>
          </cell>
          <cell r="D11">
            <v>87408</v>
          </cell>
          <cell r="E11">
            <v>59642</v>
          </cell>
          <cell r="F11">
            <v>409473</v>
          </cell>
          <cell r="G11">
            <v>0</v>
          </cell>
          <cell r="H11">
            <v>191271</v>
          </cell>
          <cell r="I11">
            <v>876179</v>
          </cell>
          <cell r="J11">
            <v>927261</v>
          </cell>
          <cell r="K11">
            <v>29715</v>
          </cell>
          <cell r="L11">
            <v>34161</v>
          </cell>
          <cell r="M11">
            <v>214</v>
          </cell>
          <cell r="N11">
            <v>192726</v>
          </cell>
          <cell r="O11">
            <v>40776</v>
          </cell>
          <cell r="P11">
            <v>8689</v>
          </cell>
          <cell r="Q11">
            <v>131557</v>
          </cell>
          <cell r="R11">
            <v>471021</v>
          </cell>
          <cell r="S11">
            <v>268902</v>
          </cell>
          <cell r="T11">
            <v>289938</v>
          </cell>
          <cell r="U11">
            <v>85064</v>
          </cell>
          <cell r="V11">
            <v>7880048</v>
          </cell>
          <cell r="W11">
            <v>47500</v>
          </cell>
          <cell r="X11">
            <v>1383731</v>
          </cell>
          <cell r="Y11">
            <v>0</v>
          </cell>
        </row>
        <row r="12">
          <cell r="A12" t="str">
            <v xml:space="preserve">               доллары США</v>
          </cell>
          <cell r="B12">
            <v>7</v>
          </cell>
          <cell r="C12">
            <v>9298876</v>
          </cell>
          <cell r="D12">
            <v>980</v>
          </cell>
          <cell r="E12">
            <v>30157</v>
          </cell>
          <cell r="F12">
            <v>336173</v>
          </cell>
          <cell r="G12">
            <v>0</v>
          </cell>
          <cell r="H12">
            <v>134800</v>
          </cell>
          <cell r="I12">
            <v>533280</v>
          </cell>
          <cell r="J12">
            <v>634974</v>
          </cell>
          <cell r="K12">
            <v>20067</v>
          </cell>
          <cell r="L12">
            <v>25074</v>
          </cell>
          <cell r="M12">
            <v>214</v>
          </cell>
          <cell r="N12">
            <v>3769</v>
          </cell>
          <cell r="O12">
            <v>25324</v>
          </cell>
          <cell r="P12">
            <v>8689</v>
          </cell>
          <cell r="Q12">
            <v>50790</v>
          </cell>
          <cell r="R12">
            <v>300676</v>
          </cell>
          <cell r="S12">
            <v>41932</v>
          </cell>
          <cell r="T12">
            <v>178068</v>
          </cell>
          <cell r="U12">
            <v>63468</v>
          </cell>
          <cell r="V12">
            <v>6123894</v>
          </cell>
          <cell r="W12">
            <v>24233</v>
          </cell>
          <cell r="X12">
            <v>762314</v>
          </cell>
          <cell r="Y12">
            <v>0</v>
          </cell>
        </row>
        <row r="13">
          <cell r="A13" t="str">
            <v xml:space="preserve">               евро</v>
          </cell>
          <cell r="B13">
            <v>8</v>
          </cell>
          <cell r="C13">
            <v>4116399</v>
          </cell>
          <cell r="D13">
            <v>86428</v>
          </cell>
          <cell r="E13">
            <v>29485</v>
          </cell>
          <cell r="F13">
            <v>73300</v>
          </cell>
          <cell r="G13">
            <v>0</v>
          </cell>
          <cell r="H13">
            <v>56471</v>
          </cell>
          <cell r="I13">
            <v>342899</v>
          </cell>
          <cell r="J13">
            <v>292287</v>
          </cell>
          <cell r="K13">
            <v>9648</v>
          </cell>
          <cell r="L13">
            <v>9087</v>
          </cell>
          <cell r="M13">
            <v>0</v>
          </cell>
          <cell r="N13">
            <v>188956</v>
          </cell>
          <cell r="O13">
            <v>15452</v>
          </cell>
          <cell r="P13">
            <v>0</v>
          </cell>
          <cell r="Q13">
            <v>80767</v>
          </cell>
          <cell r="R13">
            <v>170345</v>
          </cell>
          <cell r="S13">
            <v>226970</v>
          </cell>
          <cell r="T13">
            <v>111870</v>
          </cell>
          <cell r="U13">
            <v>21596</v>
          </cell>
          <cell r="V13">
            <v>1756154</v>
          </cell>
          <cell r="W13">
            <v>23267</v>
          </cell>
          <cell r="X13">
            <v>621417</v>
          </cell>
          <cell r="Y13">
            <v>0</v>
          </cell>
        </row>
        <row r="14">
          <cell r="A14" t="str">
            <v xml:space="preserve">          в конв. валюте (млн. долл.)</v>
          </cell>
          <cell r="B14">
            <v>9</v>
          </cell>
          <cell r="C14">
            <v>4777.51994301994</v>
          </cell>
          <cell r="D14">
            <v>31.128205128205099</v>
          </cell>
          <cell r="E14">
            <v>21.2400284900285</v>
          </cell>
          <cell r="F14">
            <v>145.82371794871801</v>
          </cell>
          <cell r="G14">
            <v>0</v>
          </cell>
          <cell r="H14">
            <v>68.116452991453002</v>
          </cell>
          <cell r="I14">
            <v>312.02955840455797</v>
          </cell>
          <cell r="J14">
            <v>330.22115384615398</v>
          </cell>
          <cell r="K14">
            <v>10.582264957265</v>
          </cell>
          <cell r="L14">
            <v>12.1655982905983</v>
          </cell>
          <cell r="M14">
            <v>7.6210826210826199E-2</v>
          </cell>
          <cell r="N14">
            <v>68.634615384615401</v>
          </cell>
          <cell r="O14">
            <v>14.5213675213675</v>
          </cell>
          <cell r="P14">
            <v>3.0943732193732201</v>
          </cell>
          <cell r="Q14">
            <v>46.850783475783501</v>
          </cell>
          <cell r="R14">
            <v>167.74252136752099</v>
          </cell>
          <cell r="S14">
            <v>95.762820512820497</v>
          </cell>
          <cell r="T14">
            <v>103.254273504274</v>
          </cell>
          <cell r="U14">
            <v>30.293447293447301</v>
          </cell>
          <cell r="V14">
            <v>2806.2849002848998</v>
          </cell>
          <cell r="W14">
            <v>16.915954415954399</v>
          </cell>
          <cell r="X14">
            <v>492.78169515669498</v>
          </cell>
          <cell r="Y14">
            <v>0</v>
          </cell>
        </row>
        <row r="15">
          <cell r="A15" t="str">
            <v xml:space="preserve">          в неконв. валюте</v>
          </cell>
          <cell r="B15">
            <v>10</v>
          </cell>
          <cell r="C15">
            <v>8755288</v>
          </cell>
          <cell r="D15">
            <v>188634</v>
          </cell>
          <cell r="E15">
            <v>16541</v>
          </cell>
          <cell r="F15">
            <v>20709</v>
          </cell>
          <cell r="G15">
            <v>0</v>
          </cell>
          <cell r="H15">
            <v>23670</v>
          </cell>
          <cell r="I15">
            <v>356646</v>
          </cell>
          <cell r="J15">
            <v>298506</v>
          </cell>
          <cell r="K15">
            <v>22353</v>
          </cell>
          <cell r="L15">
            <v>889</v>
          </cell>
          <cell r="M15">
            <v>1641</v>
          </cell>
          <cell r="N15">
            <v>592443</v>
          </cell>
          <cell r="O15">
            <v>3425</v>
          </cell>
          <cell r="P15">
            <v>0</v>
          </cell>
          <cell r="Q15">
            <v>173528</v>
          </cell>
          <cell r="R15">
            <v>366931</v>
          </cell>
          <cell r="S15">
            <v>103382</v>
          </cell>
          <cell r="T15">
            <v>14768</v>
          </cell>
          <cell r="U15">
            <v>37365</v>
          </cell>
          <cell r="V15">
            <v>4168801</v>
          </cell>
          <cell r="W15">
            <v>0</v>
          </cell>
          <cell r="X15">
            <v>2365056</v>
          </cell>
          <cell r="Y15">
            <v>0</v>
          </cell>
        </row>
        <row r="16">
          <cell r="A16" t="str">
            <v xml:space="preserve">               российские рубли</v>
          </cell>
          <cell r="B16">
            <v>11</v>
          </cell>
          <cell r="C16">
            <v>8592381</v>
          </cell>
          <cell r="D16">
            <v>186481</v>
          </cell>
          <cell r="E16">
            <v>16541</v>
          </cell>
          <cell r="F16">
            <v>20709</v>
          </cell>
          <cell r="G16">
            <v>0</v>
          </cell>
          <cell r="H16">
            <v>23670</v>
          </cell>
          <cell r="I16">
            <v>356646</v>
          </cell>
          <cell r="J16">
            <v>298036</v>
          </cell>
          <cell r="K16">
            <v>22353</v>
          </cell>
          <cell r="L16">
            <v>889</v>
          </cell>
          <cell r="M16">
            <v>1641</v>
          </cell>
          <cell r="N16">
            <v>564102</v>
          </cell>
          <cell r="O16">
            <v>3425</v>
          </cell>
          <cell r="P16">
            <v>0</v>
          </cell>
          <cell r="Q16">
            <v>173528</v>
          </cell>
          <cell r="R16">
            <v>366903</v>
          </cell>
          <cell r="S16">
            <v>103382</v>
          </cell>
          <cell r="T16">
            <v>14768</v>
          </cell>
          <cell r="U16">
            <v>37365</v>
          </cell>
          <cell r="V16">
            <v>4058668</v>
          </cell>
          <cell r="W16">
            <v>0</v>
          </cell>
          <cell r="X16">
            <v>2343274</v>
          </cell>
          <cell r="Y16">
            <v>0</v>
          </cell>
        </row>
        <row r="17">
          <cell r="A17" t="str">
            <v xml:space="preserve">               прочие ОКВ</v>
          </cell>
          <cell r="B17">
            <v>12</v>
          </cell>
          <cell r="C17">
            <v>162907</v>
          </cell>
          <cell r="D17">
            <v>2153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470</v>
          </cell>
          <cell r="K17">
            <v>0</v>
          </cell>
          <cell r="L17">
            <v>0</v>
          </cell>
          <cell r="M17">
            <v>0</v>
          </cell>
          <cell r="N17">
            <v>28341</v>
          </cell>
          <cell r="O17">
            <v>0</v>
          </cell>
          <cell r="P17">
            <v>0</v>
          </cell>
          <cell r="Q17">
            <v>0</v>
          </cell>
          <cell r="R17">
            <v>28</v>
          </cell>
          <cell r="S17">
            <v>0</v>
          </cell>
          <cell r="T17">
            <v>0</v>
          </cell>
          <cell r="U17">
            <v>0</v>
          </cell>
          <cell r="V17">
            <v>110133</v>
          </cell>
          <cell r="W17">
            <v>0</v>
          </cell>
          <cell r="X17">
            <v>21782</v>
          </cell>
          <cell r="Y17">
            <v>0</v>
          </cell>
        </row>
        <row r="18">
          <cell r="B18">
            <v>13</v>
          </cell>
          <cell r="C18"/>
          <cell r="D18"/>
          <cell r="E18"/>
          <cell r="F18"/>
          <cell r="G18"/>
          <cell r="H18"/>
          <cell r="I18"/>
          <cell r="J18"/>
          <cell r="K18"/>
          <cell r="L18"/>
          <cell r="M18"/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</row>
        <row r="19">
          <cell r="A19" t="str">
            <v>1. По краткосрочным кредитам - всего</v>
          </cell>
          <cell r="B19">
            <v>14</v>
          </cell>
          <cell r="C19">
            <v>23917282</v>
          </cell>
          <cell r="D19">
            <v>528523</v>
          </cell>
          <cell r="E19">
            <v>33197</v>
          </cell>
          <cell r="F19">
            <v>372211</v>
          </cell>
          <cell r="G19">
            <v>3174</v>
          </cell>
          <cell r="H19">
            <v>113837</v>
          </cell>
          <cell r="I19">
            <v>1320725</v>
          </cell>
          <cell r="J19">
            <v>1235716</v>
          </cell>
          <cell r="K19">
            <v>292922</v>
          </cell>
          <cell r="L19">
            <v>29273</v>
          </cell>
          <cell r="M19">
            <v>0</v>
          </cell>
          <cell r="N19">
            <v>973374</v>
          </cell>
          <cell r="O19">
            <v>17574</v>
          </cell>
          <cell r="P19">
            <v>9780</v>
          </cell>
          <cell r="Q19">
            <v>1193596</v>
          </cell>
          <cell r="R19">
            <v>685945</v>
          </cell>
          <cell r="S19">
            <v>690437</v>
          </cell>
          <cell r="T19">
            <v>126333</v>
          </cell>
          <cell r="U19">
            <v>126503</v>
          </cell>
          <cell r="V19">
            <v>11581440</v>
          </cell>
          <cell r="W19">
            <v>2630</v>
          </cell>
          <cell r="X19">
            <v>4580092</v>
          </cell>
          <cell r="Y19">
            <v>0</v>
          </cell>
        </row>
        <row r="20">
          <cell r="A20" t="str">
            <v xml:space="preserve">      - в рублях</v>
          </cell>
          <cell r="B20">
            <v>15</v>
          </cell>
          <cell r="C20">
            <v>14638916</v>
          </cell>
          <cell r="D20">
            <v>426020</v>
          </cell>
          <cell r="E20">
            <v>22214</v>
          </cell>
          <cell r="F20">
            <v>302863</v>
          </cell>
          <cell r="G20">
            <v>3174</v>
          </cell>
          <cell r="H20">
            <v>84666</v>
          </cell>
          <cell r="I20">
            <v>690545</v>
          </cell>
          <cell r="J20">
            <v>670586</v>
          </cell>
          <cell r="K20">
            <v>279298</v>
          </cell>
          <cell r="L20">
            <v>20774</v>
          </cell>
          <cell r="M20">
            <v>0</v>
          </cell>
          <cell r="N20">
            <v>751219</v>
          </cell>
          <cell r="O20">
            <v>15209</v>
          </cell>
          <cell r="P20">
            <v>9780</v>
          </cell>
          <cell r="Q20">
            <v>1102110</v>
          </cell>
          <cell r="R20">
            <v>406727</v>
          </cell>
          <cell r="S20">
            <v>566536</v>
          </cell>
          <cell r="T20">
            <v>41186</v>
          </cell>
          <cell r="U20">
            <v>75157</v>
          </cell>
          <cell r="V20">
            <v>6526165</v>
          </cell>
          <cell r="W20">
            <v>1175</v>
          </cell>
          <cell r="X20">
            <v>2643512</v>
          </cell>
          <cell r="Y20">
            <v>0</v>
          </cell>
        </row>
        <row r="21">
          <cell r="A21" t="str">
            <v xml:space="preserve">      - в иностранной валюте</v>
          </cell>
          <cell r="B21">
            <v>16</v>
          </cell>
          <cell r="C21">
            <v>9278366</v>
          </cell>
          <cell r="D21">
            <v>102503</v>
          </cell>
          <cell r="E21">
            <v>10983</v>
          </cell>
          <cell r="F21">
            <v>69348</v>
          </cell>
          <cell r="G21">
            <v>0</v>
          </cell>
          <cell r="H21">
            <v>29171</v>
          </cell>
          <cell r="I21">
            <v>630180</v>
          </cell>
          <cell r="J21">
            <v>565130</v>
          </cell>
          <cell r="K21">
            <v>13624</v>
          </cell>
          <cell r="L21">
            <v>8499</v>
          </cell>
          <cell r="M21">
            <v>0</v>
          </cell>
          <cell r="N21">
            <v>222155</v>
          </cell>
          <cell r="O21">
            <v>2365</v>
          </cell>
          <cell r="P21">
            <v>0</v>
          </cell>
          <cell r="Q21">
            <v>91486</v>
          </cell>
          <cell r="R21">
            <v>279218</v>
          </cell>
          <cell r="S21">
            <v>123901</v>
          </cell>
          <cell r="T21">
            <v>85147</v>
          </cell>
          <cell r="U21">
            <v>51346</v>
          </cell>
          <cell r="V21">
            <v>5055275</v>
          </cell>
          <cell r="W21">
            <v>1455</v>
          </cell>
          <cell r="X21">
            <v>1936580</v>
          </cell>
          <cell r="Y21">
            <v>0</v>
          </cell>
        </row>
        <row r="22">
          <cell r="A22" t="str">
            <v xml:space="preserve">          в конв. валюте</v>
          </cell>
          <cell r="B22">
            <v>17</v>
          </cell>
          <cell r="C22">
            <v>1985161</v>
          </cell>
          <cell r="D22">
            <v>0</v>
          </cell>
          <cell r="E22">
            <v>6882</v>
          </cell>
          <cell r="F22">
            <v>54368</v>
          </cell>
          <cell r="G22">
            <v>0</v>
          </cell>
          <cell r="H22">
            <v>15885</v>
          </cell>
          <cell r="I22">
            <v>374712</v>
          </cell>
          <cell r="J22">
            <v>307209</v>
          </cell>
          <cell r="K22">
            <v>3416</v>
          </cell>
          <cell r="L22">
            <v>8430</v>
          </cell>
          <cell r="M22">
            <v>0</v>
          </cell>
          <cell r="N22">
            <v>0</v>
          </cell>
          <cell r="O22">
            <v>1379</v>
          </cell>
          <cell r="P22">
            <v>0</v>
          </cell>
          <cell r="Q22">
            <v>59</v>
          </cell>
          <cell r="R22">
            <v>46271</v>
          </cell>
          <cell r="S22">
            <v>53642</v>
          </cell>
          <cell r="T22">
            <v>72919</v>
          </cell>
          <cell r="U22">
            <v>27793</v>
          </cell>
          <cell r="V22">
            <v>975888</v>
          </cell>
          <cell r="W22">
            <v>1455</v>
          </cell>
          <cell r="X22">
            <v>34853</v>
          </cell>
          <cell r="Y22">
            <v>0</v>
          </cell>
        </row>
        <row r="23">
          <cell r="A23" t="str">
            <v xml:space="preserve">               доллары США</v>
          </cell>
          <cell r="B23">
            <v>18</v>
          </cell>
          <cell r="C23">
            <v>1596250</v>
          </cell>
          <cell r="D23">
            <v>0</v>
          </cell>
          <cell r="E23">
            <v>4645</v>
          </cell>
          <cell r="F23">
            <v>33735</v>
          </cell>
          <cell r="G23">
            <v>0</v>
          </cell>
          <cell r="H23">
            <v>5440</v>
          </cell>
          <cell r="I23">
            <v>346639</v>
          </cell>
          <cell r="J23">
            <v>194393</v>
          </cell>
          <cell r="K23">
            <v>3112</v>
          </cell>
          <cell r="L23">
            <v>5157</v>
          </cell>
          <cell r="M23">
            <v>0</v>
          </cell>
          <cell r="N23">
            <v>0</v>
          </cell>
          <cell r="O23">
            <v>1066</v>
          </cell>
          <cell r="P23">
            <v>0</v>
          </cell>
          <cell r="Q23">
            <v>0</v>
          </cell>
          <cell r="R23">
            <v>41258</v>
          </cell>
          <cell r="S23">
            <v>16084</v>
          </cell>
          <cell r="T23">
            <v>50689</v>
          </cell>
          <cell r="U23">
            <v>26130</v>
          </cell>
          <cell r="V23">
            <v>838766</v>
          </cell>
          <cell r="W23">
            <v>977</v>
          </cell>
          <cell r="X23">
            <v>28159</v>
          </cell>
          <cell r="Y23">
            <v>0</v>
          </cell>
        </row>
        <row r="24">
          <cell r="A24" t="str">
            <v xml:space="preserve">               евро</v>
          </cell>
          <cell r="B24">
            <v>19</v>
          </cell>
          <cell r="C24">
            <v>388911</v>
          </cell>
          <cell r="D24">
            <v>0</v>
          </cell>
          <cell r="E24">
            <v>2237</v>
          </cell>
          <cell r="F24">
            <v>20633</v>
          </cell>
          <cell r="G24">
            <v>0</v>
          </cell>
          <cell r="H24">
            <v>10445</v>
          </cell>
          <cell r="I24">
            <v>28073</v>
          </cell>
          <cell r="J24">
            <v>112816</v>
          </cell>
          <cell r="K24">
            <v>304</v>
          </cell>
          <cell r="L24">
            <v>3273</v>
          </cell>
          <cell r="M24">
            <v>0</v>
          </cell>
          <cell r="N24">
            <v>0</v>
          </cell>
          <cell r="O24">
            <v>313</v>
          </cell>
          <cell r="P24">
            <v>0</v>
          </cell>
          <cell r="Q24">
            <v>59</v>
          </cell>
          <cell r="R24">
            <v>5013</v>
          </cell>
          <cell r="S24">
            <v>37558</v>
          </cell>
          <cell r="T24">
            <v>22230</v>
          </cell>
          <cell r="U24">
            <v>1663</v>
          </cell>
          <cell r="V24">
            <v>137122</v>
          </cell>
          <cell r="W24">
            <v>478</v>
          </cell>
          <cell r="X24">
            <v>6694</v>
          </cell>
          <cell r="Y24">
            <v>0</v>
          </cell>
        </row>
        <row r="25">
          <cell r="A25" t="str">
            <v xml:space="preserve">          в конв. валюте (млн. долл.)</v>
          </cell>
          <cell r="B25">
            <v>20</v>
          </cell>
          <cell r="C25">
            <v>706.96616809116802</v>
          </cell>
          <cell r="D25">
            <v>0</v>
          </cell>
          <cell r="E25">
            <v>2.4508547008547001</v>
          </cell>
          <cell r="F25">
            <v>19.361823361823401</v>
          </cell>
          <cell r="G25">
            <v>0</v>
          </cell>
          <cell r="H25">
            <v>5.6570512820512802</v>
          </cell>
          <cell r="I25">
            <v>133.444444444444</v>
          </cell>
          <cell r="J25">
            <v>109.404914529915</v>
          </cell>
          <cell r="K25">
            <v>1.21652421652422</v>
          </cell>
          <cell r="L25">
            <v>3.0021367521367499</v>
          </cell>
          <cell r="M25">
            <v>0</v>
          </cell>
          <cell r="N25">
            <v>0</v>
          </cell>
          <cell r="O25">
            <v>0.49109686609686598</v>
          </cell>
          <cell r="P25">
            <v>0</v>
          </cell>
          <cell r="Q25">
            <v>2.1011396011396E-2</v>
          </cell>
          <cell r="R25">
            <v>16.478276353276399</v>
          </cell>
          <cell r="S25">
            <v>19.103276353276399</v>
          </cell>
          <cell r="T25">
            <v>25.9683048433048</v>
          </cell>
          <cell r="U25">
            <v>9.8977920227920198</v>
          </cell>
          <cell r="V25">
            <v>347.538461538462</v>
          </cell>
          <cell r="W25">
            <v>0.51816239316239299</v>
          </cell>
          <cell r="X25">
            <v>12.412037037037001</v>
          </cell>
          <cell r="Y25">
            <v>0</v>
          </cell>
        </row>
        <row r="26">
          <cell r="A26" t="str">
            <v xml:space="preserve">          в неконв. валюте</v>
          </cell>
          <cell r="B26">
            <v>21</v>
          </cell>
          <cell r="C26">
            <v>7293205</v>
          </cell>
          <cell r="D26">
            <v>102503</v>
          </cell>
          <cell r="E26">
            <v>4101</v>
          </cell>
          <cell r="F26">
            <v>14980</v>
          </cell>
          <cell r="G26">
            <v>0</v>
          </cell>
          <cell r="H26">
            <v>13286</v>
          </cell>
          <cell r="I26">
            <v>255468</v>
          </cell>
          <cell r="J26">
            <v>257921</v>
          </cell>
          <cell r="K26">
            <v>10208</v>
          </cell>
          <cell r="L26">
            <v>69</v>
          </cell>
          <cell r="M26">
            <v>0</v>
          </cell>
          <cell r="N26">
            <v>222155</v>
          </cell>
          <cell r="O26">
            <v>986</v>
          </cell>
          <cell r="P26">
            <v>0</v>
          </cell>
          <cell r="Q26">
            <v>91427</v>
          </cell>
          <cell r="R26">
            <v>232947</v>
          </cell>
          <cell r="S26">
            <v>70259</v>
          </cell>
          <cell r="T26">
            <v>12228</v>
          </cell>
          <cell r="U26">
            <v>23553</v>
          </cell>
          <cell r="V26">
            <v>4079387</v>
          </cell>
          <cell r="W26">
            <v>0</v>
          </cell>
          <cell r="X26">
            <v>1901727</v>
          </cell>
          <cell r="Y26">
            <v>0</v>
          </cell>
        </row>
        <row r="27">
          <cell r="A27" t="str">
            <v xml:space="preserve">               российские рубли</v>
          </cell>
          <cell r="B27">
            <v>22</v>
          </cell>
          <cell r="C27">
            <v>7158333</v>
          </cell>
          <cell r="D27">
            <v>100350</v>
          </cell>
          <cell r="E27">
            <v>4101</v>
          </cell>
          <cell r="F27">
            <v>14980</v>
          </cell>
          <cell r="G27">
            <v>0</v>
          </cell>
          <cell r="H27">
            <v>13286</v>
          </cell>
          <cell r="I27">
            <v>255468</v>
          </cell>
          <cell r="J27">
            <v>257451</v>
          </cell>
          <cell r="K27">
            <v>10208</v>
          </cell>
          <cell r="L27">
            <v>69</v>
          </cell>
          <cell r="M27">
            <v>0</v>
          </cell>
          <cell r="N27">
            <v>193814</v>
          </cell>
          <cell r="O27">
            <v>986</v>
          </cell>
          <cell r="P27">
            <v>0</v>
          </cell>
          <cell r="Q27">
            <v>91427</v>
          </cell>
          <cell r="R27">
            <v>232947</v>
          </cell>
          <cell r="S27">
            <v>70259</v>
          </cell>
          <cell r="T27">
            <v>12228</v>
          </cell>
          <cell r="U27">
            <v>23553</v>
          </cell>
          <cell r="V27">
            <v>3975479</v>
          </cell>
          <cell r="W27">
            <v>0</v>
          </cell>
          <cell r="X27">
            <v>1901727</v>
          </cell>
          <cell r="Y27">
            <v>0</v>
          </cell>
        </row>
        <row r="28">
          <cell r="A28" t="str">
            <v xml:space="preserve">               прочие ОКВ</v>
          </cell>
          <cell r="B28">
            <v>23</v>
          </cell>
          <cell r="C28">
            <v>134872</v>
          </cell>
          <cell r="D28">
            <v>2153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470</v>
          </cell>
          <cell r="K28">
            <v>0</v>
          </cell>
          <cell r="L28">
            <v>0</v>
          </cell>
          <cell r="M28">
            <v>0</v>
          </cell>
          <cell r="N28">
            <v>28341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103908</v>
          </cell>
          <cell r="W28">
            <v>0</v>
          </cell>
          <cell r="X28">
            <v>0</v>
          </cell>
          <cell r="Y28">
            <v>0</v>
          </cell>
        </row>
        <row r="29">
          <cell r="A29"/>
          <cell r="B29">
            <v>24</v>
          </cell>
          <cell r="C29"/>
          <cell r="D29"/>
          <cell r="E29"/>
          <cell r="F29"/>
          <cell r="G29"/>
          <cell r="H29"/>
          <cell r="I29"/>
          <cell r="J29"/>
          <cell r="K29"/>
          <cell r="L29"/>
          <cell r="M29"/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</row>
        <row r="30">
          <cell r="A30" t="str">
            <v>1.1. Коммерческим государственным предприятиям - всего</v>
          </cell>
          <cell r="B30">
            <v>25</v>
          </cell>
          <cell r="C30">
            <v>10559881</v>
          </cell>
          <cell r="D30">
            <v>206712</v>
          </cell>
          <cell r="E30">
            <v>0</v>
          </cell>
          <cell r="F30">
            <v>11734</v>
          </cell>
          <cell r="G30">
            <v>0</v>
          </cell>
          <cell r="H30">
            <v>0</v>
          </cell>
          <cell r="I30">
            <v>588598</v>
          </cell>
          <cell r="J30">
            <v>178122</v>
          </cell>
          <cell r="K30">
            <v>10547</v>
          </cell>
          <cell r="L30">
            <v>0</v>
          </cell>
          <cell r="M30">
            <v>0</v>
          </cell>
          <cell r="N30">
            <v>393109</v>
          </cell>
          <cell r="O30">
            <v>238</v>
          </cell>
          <cell r="P30">
            <v>0</v>
          </cell>
          <cell r="Q30">
            <v>447443</v>
          </cell>
          <cell r="R30">
            <v>223847</v>
          </cell>
          <cell r="S30">
            <v>33569</v>
          </cell>
          <cell r="T30">
            <v>0</v>
          </cell>
          <cell r="U30">
            <v>39500</v>
          </cell>
          <cell r="V30">
            <v>6474046</v>
          </cell>
          <cell r="W30">
            <v>0</v>
          </cell>
          <cell r="X30">
            <v>1952416</v>
          </cell>
          <cell r="Y30">
            <v>0</v>
          </cell>
        </row>
        <row r="31">
          <cell r="A31" t="str">
            <v xml:space="preserve">      - в рублях</v>
          </cell>
          <cell r="B31">
            <v>26</v>
          </cell>
          <cell r="C31">
            <v>7544588</v>
          </cell>
          <cell r="D31">
            <v>123362</v>
          </cell>
          <cell r="E31">
            <v>0</v>
          </cell>
          <cell r="F31">
            <v>11734</v>
          </cell>
          <cell r="G31">
            <v>0</v>
          </cell>
          <cell r="H31">
            <v>0</v>
          </cell>
          <cell r="I31">
            <v>314925</v>
          </cell>
          <cell r="J31">
            <v>42148</v>
          </cell>
          <cell r="K31">
            <v>10547</v>
          </cell>
          <cell r="L31">
            <v>0</v>
          </cell>
          <cell r="M31">
            <v>0</v>
          </cell>
          <cell r="N31">
            <v>243520</v>
          </cell>
          <cell r="O31">
            <v>238</v>
          </cell>
          <cell r="P31">
            <v>0</v>
          </cell>
          <cell r="Q31">
            <v>397215</v>
          </cell>
          <cell r="R31">
            <v>136321</v>
          </cell>
          <cell r="S31">
            <v>30398</v>
          </cell>
          <cell r="T31">
            <v>0</v>
          </cell>
          <cell r="U31">
            <v>21810</v>
          </cell>
          <cell r="V31">
            <v>4607202</v>
          </cell>
          <cell r="W31">
            <v>0</v>
          </cell>
          <cell r="X31">
            <v>1605168</v>
          </cell>
          <cell r="Y31">
            <v>0</v>
          </cell>
        </row>
        <row r="32">
          <cell r="A32" t="str">
            <v xml:space="preserve">      - в иностранной валюте</v>
          </cell>
          <cell r="B32">
            <v>27</v>
          </cell>
          <cell r="C32">
            <v>3015293</v>
          </cell>
          <cell r="D32">
            <v>83350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273673</v>
          </cell>
          <cell r="J32">
            <v>135974</v>
          </cell>
          <cell r="K32">
            <v>0</v>
          </cell>
          <cell r="L32">
            <v>0</v>
          </cell>
          <cell r="M32">
            <v>0</v>
          </cell>
          <cell r="N32">
            <v>149589</v>
          </cell>
          <cell r="O32">
            <v>0</v>
          </cell>
          <cell r="P32">
            <v>0</v>
          </cell>
          <cell r="Q32">
            <v>50228</v>
          </cell>
          <cell r="R32">
            <v>87526</v>
          </cell>
          <cell r="S32">
            <v>3171</v>
          </cell>
          <cell r="T32">
            <v>0</v>
          </cell>
          <cell r="U32">
            <v>17690</v>
          </cell>
          <cell r="V32">
            <v>1866844</v>
          </cell>
          <cell r="W32">
            <v>0</v>
          </cell>
          <cell r="X32">
            <v>347248</v>
          </cell>
          <cell r="Y32">
            <v>0</v>
          </cell>
        </row>
        <row r="33">
          <cell r="A33" t="str">
            <v xml:space="preserve">          в конв. валюте</v>
          </cell>
          <cell r="B33">
            <v>28</v>
          </cell>
          <cell r="C33">
            <v>1020716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155196</v>
          </cell>
          <cell r="J33">
            <v>59365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2767</v>
          </cell>
          <cell r="T33">
            <v>0</v>
          </cell>
          <cell r="U33">
            <v>17690</v>
          </cell>
          <cell r="V33">
            <v>755553</v>
          </cell>
          <cell r="W33">
            <v>0</v>
          </cell>
          <cell r="X33">
            <v>30145</v>
          </cell>
          <cell r="Y33">
            <v>0</v>
          </cell>
        </row>
        <row r="34">
          <cell r="A34" t="str">
            <v xml:space="preserve">               доллары США</v>
          </cell>
          <cell r="B34">
            <v>29</v>
          </cell>
          <cell r="C34">
            <v>914199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155135</v>
          </cell>
          <cell r="J34">
            <v>53543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17690</v>
          </cell>
          <cell r="V34">
            <v>662691</v>
          </cell>
          <cell r="W34">
            <v>0</v>
          </cell>
          <cell r="X34">
            <v>25140</v>
          </cell>
          <cell r="Y34">
            <v>0</v>
          </cell>
        </row>
        <row r="35">
          <cell r="A35" t="str">
            <v xml:space="preserve">               евро</v>
          </cell>
          <cell r="B35">
            <v>30</v>
          </cell>
          <cell r="C35">
            <v>106517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61</v>
          </cell>
          <cell r="J35">
            <v>5822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2767</v>
          </cell>
          <cell r="T35">
            <v>0</v>
          </cell>
          <cell r="U35">
            <v>0</v>
          </cell>
          <cell r="V35">
            <v>92862</v>
          </cell>
          <cell r="W35">
            <v>0</v>
          </cell>
          <cell r="X35">
            <v>5005</v>
          </cell>
          <cell r="Y35">
            <v>0</v>
          </cell>
        </row>
        <row r="36">
          <cell r="A36" t="str">
            <v xml:space="preserve">          в конв. валюте (млн. долл.)</v>
          </cell>
          <cell r="B36">
            <v>31</v>
          </cell>
          <cell r="C36">
            <v>363.50284900284902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55.269230769230802</v>
          </cell>
          <cell r="J36">
            <v>21.141381766381802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0.98539886039886004</v>
          </cell>
          <cell r="T36">
            <v>0</v>
          </cell>
          <cell r="U36">
            <v>6.29985754985755</v>
          </cell>
          <cell r="V36">
            <v>269.07158119658101</v>
          </cell>
          <cell r="W36">
            <v>0</v>
          </cell>
          <cell r="X36">
            <v>10.735398860398901</v>
          </cell>
          <cell r="Y36">
            <v>0</v>
          </cell>
        </row>
        <row r="37">
          <cell r="A37" t="str">
            <v xml:space="preserve">          в неконв. валюте</v>
          </cell>
          <cell r="B37">
            <v>32</v>
          </cell>
          <cell r="C37">
            <v>1994577</v>
          </cell>
          <cell r="D37">
            <v>83350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118477</v>
          </cell>
          <cell r="J37">
            <v>76609</v>
          </cell>
          <cell r="K37">
            <v>0</v>
          </cell>
          <cell r="L37">
            <v>0</v>
          </cell>
          <cell r="M37">
            <v>0</v>
          </cell>
          <cell r="N37">
            <v>149589</v>
          </cell>
          <cell r="O37">
            <v>0</v>
          </cell>
          <cell r="P37">
            <v>0</v>
          </cell>
          <cell r="Q37">
            <v>50228</v>
          </cell>
          <cell r="R37">
            <v>87526</v>
          </cell>
          <cell r="S37">
            <v>404</v>
          </cell>
          <cell r="T37">
            <v>0</v>
          </cell>
          <cell r="U37">
            <v>0</v>
          </cell>
          <cell r="V37">
            <v>1111291</v>
          </cell>
          <cell r="W37">
            <v>0</v>
          </cell>
          <cell r="X37">
            <v>317103</v>
          </cell>
          <cell r="Y37">
            <v>0</v>
          </cell>
        </row>
        <row r="38">
          <cell r="A38" t="str">
            <v xml:space="preserve">               российские рубли</v>
          </cell>
          <cell r="B38">
            <v>33</v>
          </cell>
          <cell r="C38">
            <v>1865828</v>
          </cell>
          <cell r="D38">
            <v>83350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118477</v>
          </cell>
          <cell r="J38">
            <v>76609</v>
          </cell>
          <cell r="K38">
            <v>0</v>
          </cell>
          <cell r="L38">
            <v>0</v>
          </cell>
          <cell r="M38">
            <v>0</v>
          </cell>
          <cell r="N38">
            <v>121248</v>
          </cell>
          <cell r="O38">
            <v>0</v>
          </cell>
          <cell r="P38">
            <v>0</v>
          </cell>
          <cell r="Q38">
            <v>50228</v>
          </cell>
          <cell r="R38">
            <v>87526</v>
          </cell>
          <cell r="S38">
            <v>404</v>
          </cell>
          <cell r="T38">
            <v>0</v>
          </cell>
          <cell r="U38">
            <v>0</v>
          </cell>
          <cell r="V38">
            <v>1010883</v>
          </cell>
          <cell r="W38">
            <v>0</v>
          </cell>
          <cell r="X38">
            <v>317103</v>
          </cell>
          <cell r="Y38">
            <v>0</v>
          </cell>
        </row>
        <row r="39">
          <cell r="A39" t="str">
            <v xml:space="preserve">               прочие ОКВ</v>
          </cell>
          <cell r="B39">
            <v>34</v>
          </cell>
          <cell r="C39">
            <v>128749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28341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100408</v>
          </cell>
          <cell r="W39">
            <v>0</v>
          </cell>
          <cell r="X39">
            <v>0</v>
          </cell>
          <cell r="Y39">
            <v>0</v>
          </cell>
        </row>
        <row r="40">
          <cell r="A40"/>
          <cell r="B40">
            <v>35</v>
          </cell>
          <cell r="C40"/>
          <cell r="D40"/>
          <cell r="E40"/>
          <cell r="F40"/>
          <cell r="G40"/>
          <cell r="H40"/>
          <cell r="I40"/>
          <cell r="J40"/>
          <cell r="K40"/>
          <cell r="L40"/>
          <cell r="M40"/>
          <cell r="N40"/>
          <cell r="O40"/>
          <cell r="P40"/>
          <cell r="Q40"/>
          <cell r="R40"/>
          <cell r="S40"/>
          <cell r="T40"/>
          <cell r="U40"/>
          <cell r="V40"/>
          <cell r="W40"/>
          <cell r="X40"/>
          <cell r="Y40"/>
        </row>
        <row r="41">
          <cell r="A41" t="str">
            <v>1.2. Частному сектору - всего</v>
          </cell>
          <cell r="B41">
            <v>36</v>
          </cell>
          <cell r="C41">
            <v>13064599</v>
          </cell>
          <cell r="D41">
            <v>291504</v>
          </cell>
          <cell r="E41">
            <v>29011</v>
          </cell>
          <cell r="F41">
            <v>347013</v>
          </cell>
          <cell r="G41">
            <v>3174</v>
          </cell>
          <cell r="H41">
            <v>111629</v>
          </cell>
          <cell r="I41">
            <v>720742</v>
          </cell>
          <cell r="J41">
            <v>1023133</v>
          </cell>
          <cell r="K41">
            <v>266694</v>
          </cell>
          <cell r="L41">
            <v>25521</v>
          </cell>
          <cell r="M41">
            <v>0</v>
          </cell>
          <cell r="N41">
            <v>579412</v>
          </cell>
          <cell r="O41">
            <v>14662</v>
          </cell>
          <cell r="P41">
            <v>2449</v>
          </cell>
          <cell r="Q41">
            <v>739194</v>
          </cell>
          <cell r="R41">
            <v>461133</v>
          </cell>
          <cell r="S41">
            <v>653341</v>
          </cell>
          <cell r="T41">
            <v>124420</v>
          </cell>
          <cell r="U41">
            <v>76375</v>
          </cell>
          <cell r="V41">
            <v>5003193</v>
          </cell>
          <cell r="W41">
            <v>2031</v>
          </cell>
          <cell r="X41">
            <v>2589968</v>
          </cell>
          <cell r="Y41">
            <v>0</v>
          </cell>
        </row>
        <row r="42">
          <cell r="A42" t="str">
            <v xml:space="preserve">      - в рублях</v>
          </cell>
          <cell r="B42">
            <v>37</v>
          </cell>
          <cell r="C42">
            <v>6803132</v>
          </cell>
          <cell r="D42">
            <v>272351</v>
          </cell>
          <cell r="E42">
            <v>18028</v>
          </cell>
          <cell r="F42">
            <v>278844</v>
          </cell>
          <cell r="G42">
            <v>3174</v>
          </cell>
          <cell r="H42">
            <v>82458</v>
          </cell>
          <cell r="I42">
            <v>364405</v>
          </cell>
          <cell r="J42">
            <v>593977</v>
          </cell>
          <cell r="K42">
            <v>253070</v>
          </cell>
          <cell r="L42">
            <v>17022</v>
          </cell>
          <cell r="M42">
            <v>0</v>
          </cell>
          <cell r="N42">
            <v>506846</v>
          </cell>
          <cell r="O42">
            <v>12410</v>
          </cell>
          <cell r="P42">
            <v>2449</v>
          </cell>
          <cell r="Q42">
            <v>697936</v>
          </cell>
          <cell r="R42">
            <v>269441</v>
          </cell>
          <cell r="S42">
            <v>532611</v>
          </cell>
          <cell r="T42">
            <v>39417</v>
          </cell>
          <cell r="U42">
            <v>42719</v>
          </cell>
          <cell r="V42">
            <v>1814762</v>
          </cell>
          <cell r="W42">
            <v>576</v>
          </cell>
          <cell r="X42">
            <v>1000636</v>
          </cell>
          <cell r="Y42">
            <v>0</v>
          </cell>
        </row>
        <row r="43">
          <cell r="A43" t="str">
            <v xml:space="preserve">      - в иностранной валюте</v>
          </cell>
          <cell r="B43">
            <v>38</v>
          </cell>
          <cell r="C43">
            <v>6261467</v>
          </cell>
          <cell r="D43">
            <v>19153</v>
          </cell>
          <cell r="E43">
            <v>10983</v>
          </cell>
          <cell r="F43">
            <v>68169</v>
          </cell>
          <cell r="G43">
            <v>0</v>
          </cell>
          <cell r="H43">
            <v>29171</v>
          </cell>
          <cell r="I43">
            <v>356337</v>
          </cell>
          <cell r="J43">
            <v>429156</v>
          </cell>
          <cell r="K43">
            <v>13624</v>
          </cell>
          <cell r="L43">
            <v>8499</v>
          </cell>
          <cell r="M43">
            <v>0</v>
          </cell>
          <cell r="N43">
            <v>72566</v>
          </cell>
          <cell r="O43">
            <v>2252</v>
          </cell>
          <cell r="P43">
            <v>0</v>
          </cell>
          <cell r="Q43">
            <v>41258</v>
          </cell>
          <cell r="R43">
            <v>191692</v>
          </cell>
          <cell r="S43">
            <v>120730</v>
          </cell>
          <cell r="T43">
            <v>85003</v>
          </cell>
          <cell r="U43">
            <v>33656</v>
          </cell>
          <cell r="V43">
            <v>3188431</v>
          </cell>
          <cell r="W43">
            <v>1455</v>
          </cell>
          <cell r="X43">
            <v>1589332</v>
          </cell>
          <cell r="Y43">
            <v>0</v>
          </cell>
        </row>
        <row r="44">
          <cell r="A44" t="str">
            <v xml:space="preserve">          в конв. валюте</v>
          </cell>
          <cell r="B44">
            <v>39</v>
          </cell>
          <cell r="C44">
            <v>963096</v>
          </cell>
          <cell r="D44">
            <v>0</v>
          </cell>
          <cell r="E44">
            <v>6882</v>
          </cell>
          <cell r="F44">
            <v>53189</v>
          </cell>
          <cell r="G44">
            <v>0</v>
          </cell>
          <cell r="H44">
            <v>15885</v>
          </cell>
          <cell r="I44">
            <v>219346</v>
          </cell>
          <cell r="J44">
            <v>247844</v>
          </cell>
          <cell r="K44">
            <v>3416</v>
          </cell>
          <cell r="L44">
            <v>8430</v>
          </cell>
          <cell r="M44">
            <v>0</v>
          </cell>
          <cell r="N44">
            <v>0</v>
          </cell>
          <cell r="O44">
            <v>1379</v>
          </cell>
          <cell r="P44">
            <v>0</v>
          </cell>
          <cell r="Q44">
            <v>59</v>
          </cell>
          <cell r="R44">
            <v>46271</v>
          </cell>
          <cell r="S44">
            <v>50875</v>
          </cell>
          <cell r="T44">
            <v>72919</v>
          </cell>
          <cell r="U44">
            <v>10103</v>
          </cell>
          <cell r="V44">
            <v>220335</v>
          </cell>
          <cell r="W44">
            <v>1455</v>
          </cell>
          <cell r="X44">
            <v>4708</v>
          </cell>
          <cell r="Y44">
            <v>0</v>
          </cell>
        </row>
        <row r="45">
          <cell r="A45" t="str">
            <v xml:space="preserve">               доллары США</v>
          </cell>
          <cell r="B45">
            <v>40</v>
          </cell>
          <cell r="C45">
            <v>680872</v>
          </cell>
          <cell r="D45">
            <v>0</v>
          </cell>
          <cell r="E45">
            <v>4645</v>
          </cell>
          <cell r="F45">
            <v>32556</v>
          </cell>
          <cell r="G45">
            <v>0</v>
          </cell>
          <cell r="H45">
            <v>5440</v>
          </cell>
          <cell r="I45">
            <v>191504</v>
          </cell>
          <cell r="J45">
            <v>140850</v>
          </cell>
          <cell r="K45">
            <v>3112</v>
          </cell>
          <cell r="L45">
            <v>5157</v>
          </cell>
          <cell r="M45">
            <v>0</v>
          </cell>
          <cell r="N45">
            <v>0</v>
          </cell>
          <cell r="O45">
            <v>1066</v>
          </cell>
          <cell r="P45">
            <v>0</v>
          </cell>
          <cell r="Q45">
            <v>0</v>
          </cell>
          <cell r="R45">
            <v>41258</v>
          </cell>
          <cell r="S45">
            <v>16084</v>
          </cell>
          <cell r="T45">
            <v>50689</v>
          </cell>
          <cell r="U45">
            <v>8440</v>
          </cell>
          <cell r="V45">
            <v>176075</v>
          </cell>
          <cell r="W45">
            <v>977</v>
          </cell>
          <cell r="X45">
            <v>3019</v>
          </cell>
          <cell r="Y45">
            <v>0</v>
          </cell>
        </row>
        <row r="46">
          <cell r="A46" t="str">
            <v xml:space="preserve">               евро</v>
          </cell>
          <cell r="B46">
            <v>41</v>
          </cell>
          <cell r="C46">
            <v>282224</v>
          </cell>
          <cell r="D46">
            <v>0</v>
          </cell>
          <cell r="E46">
            <v>2237</v>
          </cell>
          <cell r="F46">
            <v>20633</v>
          </cell>
          <cell r="G46">
            <v>0</v>
          </cell>
          <cell r="H46">
            <v>10445</v>
          </cell>
          <cell r="I46">
            <v>27842</v>
          </cell>
          <cell r="J46">
            <v>106994</v>
          </cell>
          <cell r="K46">
            <v>304</v>
          </cell>
          <cell r="L46">
            <v>3273</v>
          </cell>
          <cell r="M46">
            <v>0</v>
          </cell>
          <cell r="N46">
            <v>0</v>
          </cell>
          <cell r="O46">
            <v>313</v>
          </cell>
          <cell r="P46">
            <v>0</v>
          </cell>
          <cell r="Q46">
            <v>59</v>
          </cell>
          <cell r="R46">
            <v>5013</v>
          </cell>
          <cell r="S46">
            <v>34791</v>
          </cell>
          <cell r="T46">
            <v>22230</v>
          </cell>
          <cell r="U46">
            <v>1663</v>
          </cell>
          <cell r="V46">
            <v>44260</v>
          </cell>
          <cell r="W46">
            <v>478</v>
          </cell>
          <cell r="X46">
            <v>1689</v>
          </cell>
          <cell r="Y46">
            <v>0</v>
          </cell>
        </row>
        <row r="47">
          <cell r="A47" t="str">
            <v xml:space="preserve">          в конв. валюте (млн. долл.)</v>
          </cell>
          <cell r="B47">
            <v>42</v>
          </cell>
          <cell r="C47">
            <v>342.982905982906</v>
          </cell>
          <cell r="D47">
            <v>0</v>
          </cell>
          <cell r="E47">
            <v>2.4508547008547001</v>
          </cell>
          <cell r="F47">
            <v>18.941951566951602</v>
          </cell>
          <cell r="G47">
            <v>0</v>
          </cell>
          <cell r="H47">
            <v>5.6570512820512802</v>
          </cell>
          <cell r="I47">
            <v>78.114672364672401</v>
          </cell>
          <cell r="J47">
            <v>88.263532763532794</v>
          </cell>
          <cell r="K47">
            <v>1.21652421652422</v>
          </cell>
          <cell r="L47">
            <v>3.0021367521367499</v>
          </cell>
          <cell r="M47">
            <v>0</v>
          </cell>
          <cell r="N47">
            <v>0</v>
          </cell>
          <cell r="O47">
            <v>0.49109686609686598</v>
          </cell>
          <cell r="P47">
            <v>0</v>
          </cell>
          <cell r="Q47">
            <v>2.1011396011396E-2</v>
          </cell>
          <cell r="R47">
            <v>16.478276353276399</v>
          </cell>
          <cell r="S47">
            <v>18.117877492877501</v>
          </cell>
          <cell r="T47">
            <v>25.9683048433048</v>
          </cell>
          <cell r="U47">
            <v>3.5979344729344702</v>
          </cell>
          <cell r="V47">
            <v>78.466880341880298</v>
          </cell>
          <cell r="W47">
            <v>0.51816239316239299</v>
          </cell>
          <cell r="X47">
            <v>1.6766381766381799</v>
          </cell>
          <cell r="Y47">
            <v>0</v>
          </cell>
        </row>
        <row r="48">
          <cell r="A48" t="str">
            <v xml:space="preserve">          в неконв. валюте</v>
          </cell>
          <cell r="B48">
            <v>43</v>
          </cell>
          <cell r="C48">
            <v>5298371</v>
          </cell>
          <cell r="D48">
            <v>19153</v>
          </cell>
          <cell r="E48">
            <v>4101</v>
          </cell>
          <cell r="F48">
            <v>14980</v>
          </cell>
          <cell r="G48">
            <v>0</v>
          </cell>
          <cell r="H48">
            <v>13286</v>
          </cell>
          <cell r="I48">
            <v>136991</v>
          </cell>
          <cell r="J48">
            <v>181312</v>
          </cell>
          <cell r="K48">
            <v>10208</v>
          </cell>
          <cell r="L48">
            <v>69</v>
          </cell>
          <cell r="M48">
            <v>0</v>
          </cell>
          <cell r="N48">
            <v>72566</v>
          </cell>
          <cell r="O48">
            <v>873</v>
          </cell>
          <cell r="P48">
            <v>0</v>
          </cell>
          <cell r="Q48">
            <v>41199</v>
          </cell>
          <cell r="R48">
            <v>145421</v>
          </cell>
          <cell r="S48">
            <v>69855</v>
          </cell>
          <cell r="T48">
            <v>12084</v>
          </cell>
          <cell r="U48">
            <v>23553</v>
          </cell>
          <cell r="V48">
            <v>2968096</v>
          </cell>
          <cell r="W48">
            <v>0</v>
          </cell>
          <cell r="X48">
            <v>1584624</v>
          </cell>
          <cell r="Y48">
            <v>0</v>
          </cell>
        </row>
        <row r="49">
          <cell r="A49" t="str">
            <v xml:space="preserve">               российские рубли</v>
          </cell>
          <cell r="B49">
            <v>44</v>
          </cell>
          <cell r="C49">
            <v>5292248</v>
          </cell>
          <cell r="D49">
            <v>17000</v>
          </cell>
          <cell r="E49">
            <v>4101</v>
          </cell>
          <cell r="F49">
            <v>14980</v>
          </cell>
          <cell r="G49">
            <v>0</v>
          </cell>
          <cell r="H49">
            <v>13286</v>
          </cell>
          <cell r="I49">
            <v>136991</v>
          </cell>
          <cell r="J49">
            <v>180842</v>
          </cell>
          <cell r="K49">
            <v>10208</v>
          </cell>
          <cell r="L49">
            <v>69</v>
          </cell>
          <cell r="M49">
            <v>0</v>
          </cell>
          <cell r="N49">
            <v>72566</v>
          </cell>
          <cell r="O49">
            <v>873</v>
          </cell>
          <cell r="P49">
            <v>0</v>
          </cell>
          <cell r="Q49">
            <v>41199</v>
          </cell>
          <cell r="R49">
            <v>145421</v>
          </cell>
          <cell r="S49">
            <v>69855</v>
          </cell>
          <cell r="T49">
            <v>12084</v>
          </cell>
          <cell r="U49">
            <v>23553</v>
          </cell>
          <cell r="V49">
            <v>2964596</v>
          </cell>
          <cell r="W49">
            <v>0</v>
          </cell>
          <cell r="X49">
            <v>1584624</v>
          </cell>
          <cell r="Y49">
            <v>0</v>
          </cell>
        </row>
        <row r="50">
          <cell r="A50" t="str">
            <v xml:space="preserve">               прочие ОКВ</v>
          </cell>
          <cell r="B50">
            <v>45</v>
          </cell>
          <cell r="C50">
            <v>6123</v>
          </cell>
          <cell r="D50">
            <v>2153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470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3500</v>
          </cell>
          <cell r="W50">
            <v>0</v>
          </cell>
          <cell r="X50">
            <v>0</v>
          </cell>
          <cell r="Y50">
            <v>0</v>
          </cell>
        </row>
        <row r="51">
          <cell r="A51"/>
          <cell r="B51">
            <v>46</v>
          </cell>
          <cell r="C51"/>
          <cell r="D51"/>
          <cell r="E51"/>
          <cell r="F51"/>
          <cell r="G51"/>
          <cell r="H51"/>
          <cell r="I51"/>
          <cell r="J51"/>
          <cell r="K51"/>
          <cell r="L51"/>
          <cell r="M51"/>
          <cell r="N51"/>
          <cell r="O51"/>
          <cell r="P51"/>
          <cell r="Q51"/>
          <cell r="R51"/>
          <cell r="S51"/>
          <cell r="T51"/>
          <cell r="U51"/>
          <cell r="V51"/>
          <cell r="W51"/>
          <cell r="X51"/>
          <cell r="Y51"/>
        </row>
        <row r="52">
          <cell r="A52" t="str">
            <v>1.3. Домашним хозяйствам - всего</v>
          </cell>
          <cell r="B52">
            <v>47</v>
          </cell>
          <cell r="C52">
            <v>285960</v>
          </cell>
          <cell r="D52">
            <v>30307</v>
          </cell>
          <cell r="E52">
            <v>4186</v>
          </cell>
          <cell r="F52">
            <v>11983</v>
          </cell>
          <cell r="G52">
            <v>0</v>
          </cell>
          <cell r="H52">
            <v>1200</v>
          </cell>
          <cell r="I52">
            <v>10379</v>
          </cell>
          <cell r="J52">
            <v>34168</v>
          </cell>
          <cell r="K52">
            <v>15681</v>
          </cell>
          <cell r="L52">
            <v>3752</v>
          </cell>
          <cell r="M52">
            <v>0</v>
          </cell>
          <cell r="N52">
            <v>654</v>
          </cell>
          <cell r="O52">
            <v>1825</v>
          </cell>
          <cell r="P52">
            <v>7331</v>
          </cell>
          <cell r="Q52">
            <v>6959</v>
          </cell>
          <cell r="R52">
            <v>860</v>
          </cell>
          <cell r="S52">
            <v>3527</v>
          </cell>
          <cell r="T52">
            <v>12</v>
          </cell>
          <cell r="U52">
            <v>10628</v>
          </cell>
          <cell r="V52">
            <v>104201</v>
          </cell>
          <cell r="W52">
            <v>599</v>
          </cell>
          <cell r="X52">
            <v>37708</v>
          </cell>
          <cell r="Y52">
            <v>0</v>
          </cell>
        </row>
        <row r="53">
          <cell r="A53" t="str">
            <v xml:space="preserve">      - в рублях</v>
          </cell>
          <cell r="B53">
            <v>48</v>
          </cell>
          <cell r="C53">
            <v>285960</v>
          </cell>
          <cell r="D53">
            <v>30307</v>
          </cell>
          <cell r="E53">
            <v>4186</v>
          </cell>
          <cell r="F53">
            <v>11983</v>
          </cell>
          <cell r="G53">
            <v>0</v>
          </cell>
          <cell r="H53">
            <v>1200</v>
          </cell>
          <cell r="I53">
            <v>10379</v>
          </cell>
          <cell r="J53">
            <v>34168</v>
          </cell>
          <cell r="K53">
            <v>15681</v>
          </cell>
          <cell r="L53">
            <v>3752</v>
          </cell>
          <cell r="M53">
            <v>0</v>
          </cell>
          <cell r="N53">
            <v>654</v>
          </cell>
          <cell r="O53">
            <v>1825</v>
          </cell>
          <cell r="P53">
            <v>7331</v>
          </cell>
          <cell r="Q53">
            <v>6959</v>
          </cell>
          <cell r="R53">
            <v>860</v>
          </cell>
          <cell r="S53">
            <v>3527</v>
          </cell>
          <cell r="T53">
            <v>12</v>
          </cell>
          <cell r="U53">
            <v>10628</v>
          </cell>
          <cell r="V53">
            <v>104201</v>
          </cell>
          <cell r="W53">
            <v>599</v>
          </cell>
          <cell r="X53">
            <v>37708</v>
          </cell>
          <cell r="Y53">
            <v>0</v>
          </cell>
        </row>
        <row r="54">
          <cell r="A54" t="str">
            <v xml:space="preserve">      - в иностранной валюте</v>
          </cell>
          <cell r="B54">
            <v>49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A55" t="str">
            <v xml:space="preserve">          в конв. валюте</v>
          </cell>
          <cell r="B55">
            <v>50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 xml:space="preserve">               доллары США</v>
          </cell>
          <cell r="B56">
            <v>51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A57" t="str">
            <v xml:space="preserve">               евро</v>
          </cell>
          <cell r="B57">
            <v>52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 xml:space="preserve">          в конв. валюте (млн. долл.)</v>
          </cell>
          <cell r="B58">
            <v>53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A59" t="str">
            <v xml:space="preserve">          в неконв. валюте</v>
          </cell>
          <cell r="B59">
            <v>54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A60" t="str">
            <v xml:space="preserve">               российские рубли</v>
          </cell>
          <cell r="B60">
            <v>55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A61" t="str">
            <v xml:space="preserve">               прочие ОКВ</v>
          </cell>
          <cell r="B61">
            <v>56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A62"/>
          <cell r="B62">
            <v>57</v>
          </cell>
          <cell r="C62"/>
          <cell r="D62"/>
          <cell r="E62"/>
          <cell r="F62"/>
          <cell r="G62"/>
          <cell r="H62"/>
          <cell r="I62"/>
          <cell r="J62"/>
          <cell r="K62"/>
          <cell r="L62"/>
          <cell r="M62"/>
          <cell r="N62"/>
          <cell r="O62"/>
          <cell r="P62"/>
          <cell r="Q62"/>
          <cell r="R62"/>
          <cell r="S62"/>
          <cell r="T62"/>
          <cell r="U62"/>
          <cell r="V62"/>
          <cell r="W62"/>
          <cell r="X62"/>
          <cell r="Y62"/>
        </row>
        <row r="63">
          <cell r="A63" t="str">
            <v>1.4. Небанковским финансовым организациям - всего</v>
          </cell>
          <cell r="B63">
            <v>58</v>
          </cell>
          <cell r="C63">
            <v>6842</v>
          </cell>
          <cell r="D63">
            <v>0</v>
          </cell>
          <cell r="E63">
            <v>0</v>
          </cell>
          <cell r="F63">
            <v>1481</v>
          </cell>
          <cell r="G63">
            <v>0</v>
          </cell>
          <cell r="H63">
            <v>1008</v>
          </cell>
          <cell r="I63">
            <v>1006</v>
          </cell>
          <cell r="J63">
            <v>293</v>
          </cell>
          <cell r="K63">
            <v>0</v>
          </cell>
          <cell r="L63">
            <v>0</v>
          </cell>
          <cell r="M63">
            <v>0</v>
          </cell>
          <cell r="N63">
            <v>199</v>
          </cell>
          <cell r="O63">
            <v>849</v>
          </cell>
          <cell r="P63">
            <v>0</v>
          </cell>
          <cell r="Q63">
            <v>0</v>
          </cell>
          <cell r="R63">
            <v>105</v>
          </cell>
          <cell r="S63">
            <v>0</v>
          </cell>
          <cell r="T63">
            <v>1901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A64" t="str">
            <v xml:space="preserve">      - в рублях</v>
          </cell>
          <cell r="B64">
            <v>59</v>
          </cell>
          <cell r="C64">
            <v>5236</v>
          </cell>
          <cell r="D64">
            <v>0</v>
          </cell>
          <cell r="E64">
            <v>0</v>
          </cell>
          <cell r="F64">
            <v>302</v>
          </cell>
          <cell r="G64">
            <v>0</v>
          </cell>
          <cell r="H64">
            <v>1008</v>
          </cell>
          <cell r="I64">
            <v>836</v>
          </cell>
          <cell r="J64">
            <v>293</v>
          </cell>
          <cell r="K64">
            <v>0</v>
          </cell>
          <cell r="L64">
            <v>0</v>
          </cell>
          <cell r="M64">
            <v>0</v>
          </cell>
          <cell r="N64">
            <v>199</v>
          </cell>
          <cell r="O64">
            <v>736</v>
          </cell>
          <cell r="P64">
            <v>0</v>
          </cell>
          <cell r="Q64">
            <v>0</v>
          </cell>
          <cell r="R64">
            <v>105</v>
          </cell>
          <cell r="S64">
            <v>0</v>
          </cell>
          <cell r="T64">
            <v>1757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A65" t="str">
            <v xml:space="preserve">      - в иностранной валюте</v>
          </cell>
          <cell r="B65">
            <v>60</v>
          </cell>
          <cell r="C65">
            <v>1606</v>
          </cell>
          <cell r="D65">
            <v>0</v>
          </cell>
          <cell r="E65">
            <v>0</v>
          </cell>
          <cell r="F65">
            <v>1179</v>
          </cell>
          <cell r="G65">
            <v>0</v>
          </cell>
          <cell r="H65">
            <v>0</v>
          </cell>
          <cell r="I65">
            <v>170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113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144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A66" t="str">
            <v xml:space="preserve">          в конв. валюте</v>
          </cell>
          <cell r="B66">
            <v>61</v>
          </cell>
          <cell r="C66">
            <v>1349</v>
          </cell>
          <cell r="D66">
            <v>0</v>
          </cell>
          <cell r="E66">
            <v>0</v>
          </cell>
          <cell r="F66">
            <v>1179</v>
          </cell>
          <cell r="G66">
            <v>0</v>
          </cell>
          <cell r="H66">
            <v>0</v>
          </cell>
          <cell r="I66">
            <v>170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 xml:space="preserve">               доллары США</v>
          </cell>
          <cell r="B67">
            <v>62</v>
          </cell>
          <cell r="C67">
            <v>1179</v>
          </cell>
          <cell r="D67">
            <v>0</v>
          </cell>
          <cell r="E67">
            <v>0</v>
          </cell>
          <cell r="F67">
            <v>1179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A68" t="str">
            <v xml:space="preserve">               евро</v>
          </cell>
          <cell r="B68">
            <v>63</v>
          </cell>
          <cell r="C68">
            <v>170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170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</row>
        <row r="69">
          <cell r="A69" t="str">
            <v xml:space="preserve">          в конв. валюте (млн. долл.)</v>
          </cell>
          <cell r="B69">
            <v>64</v>
          </cell>
          <cell r="C69">
            <v>0.480413105413105</v>
          </cell>
          <cell r="D69">
            <v>0</v>
          </cell>
          <cell r="E69">
            <v>0</v>
          </cell>
          <cell r="F69">
            <v>0.41987179487179499</v>
          </cell>
          <cell r="G69">
            <v>0</v>
          </cell>
          <cell r="H69">
            <v>0</v>
          </cell>
          <cell r="I69">
            <v>6.0541310541310497E-2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 xml:space="preserve">          в неконв. валюте</v>
          </cell>
          <cell r="B70">
            <v>65</v>
          </cell>
          <cell r="C70">
            <v>257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113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144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A71" t="str">
            <v xml:space="preserve">               российские рубли</v>
          </cell>
          <cell r="B71">
            <v>66</v>
          </cell>
          <cell r="C71">
            <v>257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113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144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A72" t="str">
            <v xml:space="preserve">               прочие ОКВ</v>
          </cell>
          <cell r="B72">
            <v>67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/>
          <cell r="B73">
            <v>68</v>
          </cell>
          <cell r="C73"/>
          <cell r="D73"/>
          <cell r="E73"/>
          <cell r="F73"/>
          <cell r="G73"/>
          <cell r="H73"/>
          <cell r="I73"/>
          <cell r="J73"/>
          <cell r="K73"/>
          <cell r="L73"/>
          <cell r="M73"/>
          <cell r="N73"/>
          <cell r="O73"/>
          <cell r="P73"/>
          <cell r="Q73"/>
          <cell r="R73"/>
          <cell r="S73"/>
          <cell r="T73"/>
          <cell r="U73"/>
          <cell r="V73"/>
          <cell r="W73"/>
          <cell r="X73"/>
          <cell r="Y73"/>
        </row>
        <row r="74">
          <cell r="A74" t="str">
            <v>2. По долгосрочным кредитам - всего</v>
          </cell>
          <cell r="B74">
            <v>69</v>
          </cell>
          <cell r="C74">
            <v>38454967</v>
          </cell>
          <cell r="D74">
            <v>712792</v>
          </cell>
          <cell r="E74">
            <v>143293</v>
          </cell>
          <cell r="F74">
            <v>1086237</v>
          </cell>
          <cell r="G74">
            <v>73</v>
          </cell>
          <cell r="H74">
            <v>253004</v>
          </cell>
          <cell r="I74">
            <v>1063192</v>
          </cell>
          <cell r="J74">
            <v>1162552</v>
          </cell>
          <cell r="K74">
            <v>324439</v>
          </cell>
          <cell r="L74">
            <v>74034</v>
          </cell>
          <cell r="M74">
            <v>20140</v>
          </cell>
          <cell r="N74">
            <v>1502628</v>
          </cell>
          <cell r="O74">
            <v>188866</v>
          </cell>
          <cell r="P74">
            <v>50552</v>
          </cell>
          <cell r="Q74">
            <v>1405081</v>
          </cell>
          <cell r="R74">
            <v>1412985</v>
          </cell>
          <cell r="S74">
            <v>1250538</v>
          </cell>
          <cell r="T74">
            <v>354047</v>
          </cell>
          <cell r="U74">
            <v>258264</v>
          </cell>
          <cell r="V74">
            <v>21815205</v>
          </cell>
          <cell r="W74">
            <v>54836</v>
          </cell>
          <cell r="X74">
            <v>5322209</v>
          </cell>
          <cell r="Y74">
            <v>0</v>
          </cell>
        </row>
        <row r="75">
          <cell r="A75" t="str">
            <v xml:space="preserve">      - в рублях</v>
          </cell>
          <cell r="B75">
            <v>70</v>
          </cell>
          <cell r="C75">
            <v>25562769</v>
          </cell>
          <cell r="D75">
            <v>539253</v>
          </cell>
          <cell r="E75">
            <v>78093</v>
          </cell>
          <cell r="F75">
            <v>725403</v>
          </cell>
          <cell r="G75">
            <v>73</v>
          </cell>
          <cell r="H75">
            <v>67234</v>
          </cell>
          <cell r="I75">
            <v>460547</v>
          </cell>
          <cell r="J75">
            <v>501915</v>
          </cell>
          <cell r="K75">
            <v>285995</v>
          </cell>
          <cell r="L75">
            <v>47483</v>
          </cell>
          <cell r="M75">
            <v>18285</v>
          </cell>
          <cell r="N75">
            <v>939614</v>
          </cell>
          <cell r="O75">
            <v>147030</v>
          </cell>
          <cell r="P75">
            <v>41863</v>
          </cell>
          <cell r="Q75">
            <v>1191482</v>
          </cell>
          <cell r="R75">
            <v>854251</v>
          </cell>
          <cell r="S75">
            <v>1002155</v>
          </cell>
          <cell r="T75">
            <v>134488</v>
          </cell>
          <cell r="U75">
            <v>187181</v>
          </cell>
          <cell r="V75">
            <v>14821631</v>
          </cell>
          <cell r="W75">
            <v>8791</v>
          </cell>
          <cell r="X75">
            <v>3510002</v>
          </cell>
          <cell r="Y75">
            <v>0</v>
          </cell>
        </row>
        <row r="76">
          <cell r="A76" t="str">
            <v xml:space="preserve">      - в иностранной валюте</v>
          </cell>
          <cell r="B76">
            <v>71</v>
          </cell>
          <cell r="C76">
            <v>12892198</v>
          </cell>
          <cell r="D76">
            <v>173539</v>
          </cell>
          <cell r="E76">
            <v>65200</v>
          </cell>
          <cell r="F76">
            <v>360834</v>
          </cell>
          <cell r="G76">
            <v>0</v>
          </cell>
          <cell r="H76">
            <v>185770</v>
          </cell>
          <cell r="I76">
            <v>602645</v>
          </cell>
          <cell r="J76">
            <v>660637</v>
          </cell>
          <cell r="K76">
            <v>38444</v>
          </cell>
          <cell r="L76">
            <v>26551</v>
          </cell>
          <cell r="M76">
            <v>1855</v>
          </cell>
          <cell r="N76">
            <v>563014</v>
          </cell>
          <cell r="O76">
            <v>41836</v>
          </cell>
          <cell r="P76">
            <v>8689</v>
          </cell>
          <cell r="Q76">
            <v>213599</v>
          </cell>
          <cell r="R76">
            <v>558734</v>
          </cell>
          <cell r="S76">
            <v>248383</v>
          </cell>
          <cell r="T76">
            <v>219559</v>
          </cell>
          <cell r="U76">
            <v>71083</v>
          </cell>
          <cell r="V76">
            <v>6993574</v>
          </cell>
          <cell r="W76">
            <v>46045</v>
          </cell>
          <cell r="X76">
            <v>1812207</v>
          </cell>
          <cell r="Y76">
            <v>0</v>
          </cell>
        </row>
        <row r="77">
          <cell r="A77" t="str">
            <v xml:space="preserve">          в конв. валюте</v>
          </cell>
          <cell r="B77">
            <v>72</v>
          </cell>
          <cell r="C77">
            <v>11430115</v>
          </cell>
          <cell r="D77">
            <v>87408</v>
          </cell>
          <cell r="E77">
            <v>52760</v>
          </cell>
          <cell r="F77">
            <v>355105</v>
          </cell>
          <cell r="G77">
            <v>0</v>
          </cell>
          <cell r="H77">
            <v>175386</v>
          </cell>
          <cell r="I77">
            <v>501467</v>
          </cell>
          <cell r="J77">
            <v>620052</v>
          </cell>
          <cell r="K77">
            <v>26299</v>
          </cell>
          <cell r="L77">
            <v>25731</v>
          </cell>
          <cell r="M77">
            <v>214</v>
          </cell>
          <cell r="N77">
            <v>192726</v>
          </cell>
          <cell r="O77">
            <v>39397</v>
          </cell>
          <cell r="P77">
            <v>8689</v>
          </cell>
          <cell r="Q77">
            <v>131498</v>
          </cell>
          <cell r="R77">
            <v>424750</v>
          </cell>
          <cell r="S77">
            <v>215260</v>
          </cell>
          <cell r="T77">
            <v>217019</v>
          </cell>
          <cell r="U77">
            <v>57271</v>
          </cell>
          <cell r="V77">
            <v>6904160</v>
          </cell>
          <cell r="W77">
            <v>46045</v>
          </cell>
          <cell r="X77">
            <v>1348878</v>
          </cell>
          <cell r="Y77">
            <v>0</v>
          </cell>
        </row>
        <row r="78">
          <cell r="A78" t="str">
            <v xml:space="preserve">               доллары США</v>
          </cell>
          <cell r="B78">
            <v>73</v>
          </cell>
          <cell r="C78">
            <v>7702626</v>
          </cell>
          <cell r="D78">
            <v>980</v>
          </cell>
          <cell r="E78">
            <v>25512</v>
          </cell>
          <cell r="F78">
            <v>302438</v>
          </cell>
          <cell r="G78">
            <v>0</v>
          </cell>
          <cell r="H78">
            <v>129360</v>
          </cell>
          <cell r="I78">
            <v>186641</v>
          </cell>
          <cell r="J78">
            <v>440581</v>
          </cell>
          <cell r="K78">
            <v>16955</v>
          </cell>
          <cell r="L78">
            <v>19917</v>
          </cell>
          <cell r="M78">
            <v>214</v>
          </cell>
          <cell r="N78">
            <v>3769</v>
          </cell>
          <cell r="O78">
            <v>24258</v>
          </cell>
          <cell r="P78">
            <v>8689</v>
          </cell>
          <cell r="Q78">
            <v>50790</v>
          </cell>
          <cell r="R78">
            <v>259418</v>
          </cell>
          <cell r="S78">
            <v>25848</v>
          </cell>
          <cell r="T78">
            <v>127379</v>
          </cell>
          <cell r="U78">
            <v>37338</v>
          </cell>
          <cell r="V78">
            <v>5285128</v>
          </cell>
          <cell r="W78">
            <v>23256</v>
          </cell>
          <cell r="X78">
            <v>734155</v>
          </cell>
          <cell r="Y78">
            <v>0</v>
          </cell>
        </row>
        <row r="79">
          <cell r="A79" t="str">
            <v xml:space="preserve">               евро</v>
          </cell>
          <cell r="B79">
            <v>74</v>
          </cell>
          <cell r="C79">
            <v>3727488</v>
          </cell>
          <cell r="D79">
            <v>86428</v>
          </cell>
          <cell r="E79">
            <v>27248</v>
          </cell>
          <cell r="F79">
            <v>52667</v>
          </cell>
          <cell r="G79">
            <v>0</v>
          </cell>
          <cell r="H79">
            <v>46026</v>
          </cell>
          <cell r="I79">
            <v>314826</v>
          </cell>
          <cell r="J79">
            <v>179471</v>
          </cell>
          <cell r="K79">
            <v>9344</v>
          </cell>
          <cell r="L79">
            <v>5814</v>
          </cell>
          <cell r="M79">
            <v>0</v>
          </cell>
          <cell r="N79">
            <v>188956</v>
          </cell>
          <cell r="O79">
            <v>15139</v>
          </cell>
          <cell r="P79">
            <v>0</v>
          </cell>
          <cell r="Q79">
            <v>80708</v>
          </cell>
          <cell r="R79">
            <v>165332</v>
          </cell>
          <cell r="S79">
            <v>189412</v>
          </cell>
          <cell r="T79">
            <v>89640</v>
          </cell>
          <cell r="U79">
            <v>19933</v>
          </cell>
          <cell r="V79">
            <v>1619032</v>
          </cell>
          <cell r="W79">
            <v>22789</v>
          </cell>
          <cell r="X79">
            <v>614723</v>
          </cell>
          <cell r="Y79">
            <v>0</v>
          </cell>
        </row>
        <row r="80">
          <cell r="A80" t="str">
            <v xml:space="preserve">          в конв. валюте (млн. долл.)</v>
          </cell>
          <cell r="B80">
            <v>75</v>
          </cell>
          <cell r="C80">
            <v>4070.5537749287801</v>
          </cell>
          <cell r="D80">
            <v>31.128205128205099</v>
          </cell>
          <cell r="E80">
            <v>18.789173789173802</v>
          </cell>
          <cell r="F80">
            <v>126.461894586895</v>
          </cell>
          <cell r="G80">
            <v>0</v>
          </cell>
          <cell r="H80">
            <v>62.459401709401703</v>
          </cell>
          <cell r="I80">
            <v>178.585113960114</v>
          </cell>
          <cell r="J80">
            <v>220.81623931623901</v>
          </cell>
          <cell r="K80">
            <v>9.3657407407407405</v>
          </cell>
          <cell r="L80">
            <v>9.1634615384615401</v>
          </cell>
          <cell r="M80">
            <v>7.6210826210826199E-2</v>
          </cell>
          <cell r="N80">
            <v>68.634615384615401</v>
          </cell>
          <cell r="O80">
            <v>14.0302706552707</v>
          </cell>
          <cell r="P80">
            <v>3.0943732193732201</v>
          </cell>
          <cell r="Q80">
            <v>46.829772079772098</v>
          </cell>
          <cell r="R80">
            <v>151.26424501424501</v>
          </cell>
          <cell r="S80">
            <v>76.659544159544197</v>
          </cell>
          <cell r="T80">
            <v>77.285968660968706</v>
          </cell>
          <cell r="U80">
            <v>20.3956552706553</v>
          </cell>
          <cell r="V80">
            <v>2458.7464387464402</v>
          </cell>
          <cell r="W80">
            <v>16.397792022792</v>
          </cell>
          <cell r="X80">
            <v>480.36965811965803</v>
          </cell>
          <cell r="Y80">
            <v>0</v>
          </cell>
        </row>
        <row r="81">
          <cell r="A81" t="str">
            <v xml:space="preserve">          в неконв. валюте</v>
          </cell>
          <cell r="B81">
            <v>76</v>
          </cell>
          <cell r="C81">
            <v>1462083</v>
          </cell>
          <cell r="D81">
            <v>86131</v>
          </cell>
          <cell r="E81">
            <v>12440</v>
          </cell>
          <cell r="F81">
            <v>5729</v>
          </cell>
          <cell r="G81">
            <v>0</v>
          </cell>
          <cell r="H81">
            <v>10384</v>
          </cell>
          <cell r="I81">
            <v>101178</v>
          </cell>
          <cell r="J81">
            <v>40585</v>
          </cell>
          <cell r="K81">
            <v>12145</v>
          </cell>
          <cell r="L81">
            <v>820</v>
          </cell>
          <cell r="M81">
            <v>1641</v>
          </cell>
          <cell r="N81">
            <v>370288</v>
          </cell>
          <cell r="O81">
            <v>2439</v>
          </cell>
          <cell r="P81">
            <v>0</v>
          </cell>
          <cell r="Q81">
            <v>82101</v>
          </cell>
          <cell r="R81">
            <v>133984</v>
          </cell>
          <cell r="S81">
            <v>33123</v>
          </cell>
          <cell r="T81">
            <v>2540</v>
          </cell>
          <cell r="U81">
            <v>13812</v>
          </cell>
          <cell r="V81">
            <v>89414</v>
          </cell>
          <cell r="W81">
            <v>0</v>
          </cell>
          <cell r="X81">
            <v>463329</v>
          </cell>
          <cell r="Y81">
            <v>0</v>
          </cell>
        </row>
        <row r="82">
          <cell r="A82" t="str">
            <v xml:space="preserve">               российские рубли</v>
          </cell>
          <cell r="B82">
            <v>77</v>
          </cell>
          <cell r="C82">
            <v>1434048</v>
          </cell>
          <cell r="D82">
            <v>86131</v>
          </cell>
          <cell r="E82">
            <v>12440</v>
          </cell>
          <cell r="F82">
            <v>5729</v>
          </cell>
          <cell r="G82">
            <v>0</v>
          </cell>
          <cell r="H82">
            <v>10384</v>
          </cell>
          <cell r="I82">
            <v>101178</v>
          </cell>
          <cell r="J82">
            <v>40585</v>
          </cell>
          <cell r="K82">
            <v>12145</v>
          </cell>
          <cell r="L82">
            <v>820</v>
          </cell>
          <cell r="M82">
            <v>1641</v>
          </cell>
          <cell r="N82">
            <v>370288</v>
          </cell>
          <cell r="O82">
            <v>2439</v>
          </cell>
          <cell r="P82">
            <v>0</v>
          </cell>
          <cell r="Q82">
            <v>82101</v>
          </cell>
          <cell r="R82">
            <v>133956</v>
          </cell>
          <cell r="S82">
            <v>33123</v>
          </cell>
          <cell r="T82">
            <v>2540</v>
          </cell>
          <cell r="U82">
            <v>13812</v>
          </cell>
          <cell r="V82">
            <v>83189</v>
          </cell>
          <cell r="W82">
            <v>0</v>
          </cell>
          <cell r="X82">
            <v>441547</v>
          </cell>
          <cell r="Y82">
            <v>0</v>
          </cell>
        </row>
        <row r="83">
          <cell r="A83" t="str">
            <v xml:space="preserve">               прочие ОКВ</v>
          </cell>
          <cell r="B83">
            <v>78</v>
          </cell>
          <cell r="C83">
            <v>28035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28</v>
          </cell>
          <cell r="S83">
            <v>0</v>
          </cell>
          <cell r="T83">
            <v>0</v>
          </cell>
          <cell r="U83">
            <v>0</v>
          </cell>
          <cell r="V83">
            <v>6225</v>
          </cell>
          <cell r="W83">
            <v>0</v>
          </cell>
          <cell r="X83">
            <v>21782</v>
          </cell>
          <cell r="Y83">
            <v>0</v>
          </cell>
        </row>
        <row r="84">
          <cell r="A84"/>
          <cell r="B84">
            <v>79</v>
          </cell>
          <cell r="C84"/>
          <cell r="D84"/>
          <cell r="E84"/>
          <cell r="F84"/>
          <cell r="G84"/>
          <cell r="H84"/>
          <cell r="I84"/>
          <cell r="J84"/>
          <cell r="K84"/>
          <cell r="L84"/>
          <cell r="M84"/>
          <cell r="N84"/>
          <cell r="O84"/>
          <cell r="P84"/>
          <cell r="Q84"/>
          <cell r="R84"/>
          <cell r="S84"/>
          <cell r="T84"/>
          <cell r="U84"/>
          <cell r="V84"/>
          <cell r="W84"/>
          <cell r="X84"/>
          <cell r="Y84"/>
        </row>
        <row r="85">
          <cell r="A85" t="str">
            <v>2.1. Коммерческим государственным предприятиям - всего</v>
          </cell>
          <cell r="B85">
            <v>80</v>
          </cell>
          <cell r="C85">
            <v>10617155</v>
          </cell>
          <cell r="D85">
            <v>59487</v>
          </cell>
          <cell r="E85">
            <v>24</v>
          </cell>
          <cell r="F85">
            <v>957</v>
          </cell>
          <cell r="G85">
            <v>0</v>
          </cell>
          <cell r="H85">
            <v>1656</v>
          </cell>
          <cell r="I85">
            <v>190590</v>
          </cell>
          <cell r="J85">
            <v>13731</v>
          </cell>
          <cell r="K85">
            <v>90</v>
          </cell>
          <cell r="L85">
            <v>0</v>
          </cell>
          <cell r="M85">
            <v>0</v>
          </cell>
          <cell r="N85">
            <v>103363</v>
          </cell>
          <cell r="O85">
            <v>6763</v>
          </cell>
          <cell r="P85">
            <v>0</v>
          </cell>
          <cell r="Q85">
            <v>109396</v>
          </cell>
          <cell r="R85">
            <v>138446</v>
          </cell>
          <cell r="S85">
            <v>15289</v>
          </cell>
          <cell r="T85">
            <v>0</v>
          </cell>
          <cell r="U85">
            <v>3070</v>
          </cell>
          <cell r="V85">
            <v>7365768</v>
          </cell>
          <cell r="W85">
            <v>0</v>
          </cell>
          <cell r="X85">
            <v>2608525</v>
          </cell>
          <cell r="Y85">
            <v>0</v>
          </cell>
        </row>
        <row r="86">
          <cell r="A86" t="str">
            <v xml:space="preserve">      - в рублях</v>
          </cell>
          <cell r="B86">
            <v>81</v>
          </cell>
          <cell r="C86">
            <v>5047313</v>
          </cell>
          <cell r="D86">
            <v>879</v>
          </cell>
          <cell r="E86">
            <v>0</v>
          </cell>
          <cell r="F86">
            <v>767</v>
          </cell>
          <cell r="G86">
            <v>0</v>
          </cell>
          <cell r="H86">
            <v>0</v>
          </cell>
          <cell r="I86">
            <v>37247</v>
          </cell>
          <cell r="J86">
            <v>0</v>
          </cell>
          <cell r="K86">
            <v>57</v>
          </cell>
          <cell r="L86">
            <v>0</v>
          </cell>
          <cell r="M86">
            <v>0</v>
          </cell>
          <cell r="N86">
            <v>43924</v>
          </cell>
          <cell r="O86">
            <v>6763</v>
          </cell>
          <cell r="P86">
            <v>0</v>
          </cell>
          <cell r="Q86">
            <v>89326</v>
          </cell>
          <cell r="R86">
            <v>128626</v>
          </cell>
          <cell r="S86">
            <v>2198</v>
          </cell>
          <cell r="T86">
            <v>0</v>
          </cell>
          <cell r="U86">
            <v>0</v>
          </cell>
          <cell r="V86">
            <v>3191178</v>
          </cell>
          <cell r="W86">
            <v>0</v>
          </cell>
          <cell r="X86">
            <v>1546348</v>
          </cell>
          <cell r="Y86">
            <v>0</v>
          </cell>
        </row>
        <row r="87">
          <cell r="A87" t="str">
            <v xml:space="preserve">      - в иностранной валюте</v>
          </cell>
          <cell r="B87">
            <v>82</v>
          </cell>
          <cell r="C87">
            <v>5569842</v>
          </cell>
          <cell r="D87">
            <v>58608</v>
          </cell>
          <cell r="E87">
            <v>24</v>
          </cell>
          <cell r="F87">
            <v>190</v>
          </cell>
          <cell r="G87">
            <v>0</v>
          </cell>
          <cell r="H87">
            <v>1656</v>
          </cell>
          <cell r="I87">
            <v>153343</v>
          </cell>
          <cell r="J87">
            <v>13731</v>
          </cell>
          <cell r="K87">
            <v>33</v>
          </cell>
          <cell r="L87">
            <v>0</v>
          </cell>
          <cell r="M87">
            <v>0</v>
          </cell>
          <cell r="N87">
            <v>59439</v>
          </cell>
          <cell r="O87">
            <v>0</v>
          </cell>
          <cell r="P87">
            <v>0</v>
          </cell>
          <cell r="Q87">
            <v>20070</v>
          </cell>
          <cell r="R87">
            <v>9820</v>
          </cell>
          <cell r="S87">
            <v>13091</v>
          </cell>
          <cell r="T87">
            <v>0</v>
          </cell>
          <cell r="U87">
            <v>3070</v>
          </cell>
          <cell r="V87">
            <v>4174590</v>
          </cell>
          <cell r="W87">
            <v>0</v>
          </cell>
          <cell r="X87">
            <v>1062177</v>
          </cell>
          <cell r="Y87">
            <v>0</v>
          </cell>
        </row>
        <row r="88">
          <cell r="A88" t="str">
            <v xml:space="preserve">          в конв. валюте</v>
          </cell>
          <cell r="B88">
            <v>83</v>
          </cell>
          <cell r="C88">
            <v>5123846</v>
          </cell>
          <cell r="D88">
            <v>58608</v>
          </cell>
          <cell r="E88">
            <v>0</v>
          </cell>
          <cell r="F88">
            <v>190</v>
          </cell>
          <cell r="G88">
            <v>0</v>
          </cell>
          <cell r="H88">
            <v>0</v>
          </cell>
          <cell r="I88">
            <v>114294</v>
          </cell>
          <cell r="J88">
            <v>8389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19772</v>
          </cell>
          <cell r="R88">
            <v>5097</v>
          </cell>
          <cell r="S88">
            <v>13091</v>
          </cell>
          <cell r="T88">
            <v>0</v>
          </cell>
          <cell r="U88">
            <v>3070</v>
          </cell>
          <cell r="V88">
            <v>4154831</v>
          </cell>
          <cell r="W88">
            <v>0</v>
          </cell>
          <cell r="X88">
            <v>746504</v>
          </cell>
          <cell r="Y88">
            <v>0</v>
          </cell>
        </row>
        <row r="89">
          <cell r="A89" t="str">
            <v xml:space="preserve">               доллары США</v>
          </cell>
          <cell r="B89">
            <v>84</v>
          </cell>
          <cell r="C89">
            <v>3555112</v>
          </cell>
          <cell r="D89">
            <v>0</v>
          </cell>
          <cell r="E89">
            <v>0</v>
          </cell>
          <cell r="F89">
            <v>190</v>
          </cell>
          <cell r="G89">
            <v>0</v>
          </cell>
          <cell r="H89">
            <v>0</v>
          </cell>
          <cell r="I89">
            <v>87936</v>
          </cell>
          <cell r="J89">
            <v>2162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9621</v>
          </cell>
          <cell r="R89">
            <v>5097</v>
          </cell>
          <cell r="S89">
            <v>0</v>
          </cell>
          <cell r="T89">
            <v>0</v>
          </cell>
          <cell r="U89">
            <v>3070</v>
          </cell>
          <cell r="V89">
            <v>2961496</v>
          </cell>
          <cell r="W89">
            <v>0</v>
          </cell>
          <cell r="X89">
            <v>485540</v>
          </cell>
          <cell r="Y89">
            <v>0</v>
          </cell>
        </row>
        <row r="90">
          <cell r="A90" t="str">
            <v xml:space="preserve">               евро</v>
          </cell>
          <cell r="B90">
            <v>85</v>
          </cell>
          <cell r="C90">
            <v>1568734</v>
          </cell>
          <cell r="D90">
            <v>58608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26358</v>
          </cell>
          <cell r="J90">
            <v>6227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10151</v>
          </cell>
          <cell r="R90">
            <v>0</v>
          </cell>
          <cell r="S90">
            <v>13091</v>
          </cell>
          <cell r="T90">
            <v>0</v>
          </cell>
          <cell r="U90">
            <v>0</v>
          </cell>
          <cell r="V90">
            <v>1193335</v>
          </cell>
          <cell r="W90">
            <v>0</v>
          </cell>
          <cell r="X90">
            <v>260964</v>
          </cell>
          <cell r="Y90">
            <v>0</v>
          </cell>
        </row>
        <row r="91">
          <cell r="A91" t="str">
            <v xml:space="preserve">          в конв. валюте (млн. долл.)</v>
          </cell>
          <cell r="B91">
            <v>86</v>
          </cell>
          <cell r="C91">
            <v>1824.7314814814799</v>
          </cell>
          <cell r="D91">
            <v>20.871794871794901</v>
          </cell>
          <cell r="E91">
            <v>0</v>
          </cell>
          <cell r="F91">
            <v>6.7663817663817696E-2</v>
          </cell>
          <cell r="G91">
            <v>0</v>
          </cell>
          <cell r="H91">
            <v>0</v>
          </cell>
          <cell r="I91">
            <v>40.702991452991498</v>
          </cell>
          <cell r="J91">
            <v>2.9875356125356101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7.0413105413105397</v>
          </cell>
          <cell r="R91">
            <v>1.8151709401709399</v>
          </cell>
          <cell r="S91">
            <v>4.6620370370370399</v>
          </cell>
          <cell r="T91">
            <v>0</v>
          </cell>
          <cell r="U91">
            <v>1.09330484330484</v>
          </cell>
          <cell r="V91">
            <v>1479.64066951567</v>
          </cell>
          <cell r="W91">
            <v>0</v>
          </cell>
          <cell r="X91">
            <v>265.849002849003</v>
          </cell>
          <cell r="Y91">
            <v>0</v>
          </cell>
        </row>
        <row r="92">
          <cell r="A92" t="str">
            <v xml:space="preserve">          в неконв. валюте</v>
          </cell>
          <cell r="B92">
            <v>87</v>
          </cell>
          <cell r="C92">
            <v>445996</v>
          </cell>
          <cell r="D92">
            <v>0</v>
          </cell>
          <cell r="E92">
            <v>24</v>
          </cell>
          <cell r="F92">
            <v>0</v>
          </cell>
          <cell r="G92">
            <v>0</v>
          </cell>
          <cell r="H92">
            <v>1656</v>
          </cell>
          <cell r="I92">
            <v>39049</v>
          </cell>
          <cell r="J92">
            <v>5342</v>
          </cell>
          <cell r="K92">
            <v>33</v>
          </cell>
          <cell r="L92">
            <v>0</v>
          </cell>
          <cell r="M92">
            <v>0</v>
          </cell>
          <cell r="N92">
            <v>59439</v>
          </cell>
          <cell r="O92">
            <v>0</v>
          </cell>
          <cell r="P92">
            <v>0</v>
          </cell>
          <cell r="Q92">
            <v>298</v>
          </cell>
          <cell r="R92">
            <v>4723</v>
          </cell>
          <cell r="S92">
            <v>0</v>
          </cell>
          <cell r="T92">
            <v>0</v>
          </cell>
          <cell r="U92">
            <v>0</v>
          </cell>
          <cell r="V92">
            <v>19759</v>
          </cell>
          <cell r="W92">
            <v>0</v>
          </cell>
          <cell r="X92">
            <v>315673</v>
          </cell>
          <cell r="Y92">
            <v>0</v>
          </cell>
        </row>
        <row r="93">
          <cell r="A93" t="str">
            <v xml:space="preserve">               российские рубли</v>
          </cell>
          <cell r="B93">
            <v>88</v>
          </cell>
          <cell r="C93">
            <v>445996</v>
          </cell>
          <cell r="D93">
            <v>0</v>
          </cell>
          <cell r="E93">
            <v>24</v>
          </cell>
          <cell r="F93">
            <v>0</v>
          </cell>
          <cell r="G93">
            <v>0</v>
          </cell>
          <cell r="H93">
            <v>1656</v>
          </cell>
          <cell r="I93">
            <v>39049</v>
          </cell>
          <cell r="J93">
            <v>5342</v>
          </cell>
          <cell r="K93">
            <v>33</v>
          </cell>
          <cell r="L93">
            <v>0</v>
          </cell>
          <cell r="M93">
            <v>0</v>
          </cell>
          <cell r="N93">
            <v>59439</v>
          </cell>
          <cell r="O93">
            <v>0</v>
          </cell>
          <cell r="P93">
            <v>0</v>
          </cell>
          <cell r="Q93">
            <v>298</v>
          </cell>
          <cell r="R93">
            <v>4723</v>
          </cell>
          <cell r="S93">
            <v>0</v>
          </cell>
          <cell r="T93">
            <v>0</v>
          </cell>
          <cell r="U93">
            <v>0</v>
          </cell>
          <cell r="V93">
            <v>19759</v>
          </cell>
          <cell r="W93">
            <v>0</v>
          </cell>
          <cell r="X93">
            <v>315673</v>
          </cell>
          <cell r="Y93">
            <v>0</v>
          </cell>
        </row>
        <row r="94">
          <cell r="A94" t="str">
            <v xml:space="preserve">               прочие ОКВ</v>
          </cell>
          <cell r="B94">
            <v>89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A95"/>
          <cell r="B95">
            <v>90</v>
          </cell>
          <cell r="C95"/>
          <cell r="D95"/>
          <cell r="E95"/>
          <cell r="F95"/>
          <cell r="G95"/>
          <cell r="H95"/>
          <cell r="I95"/>
          <cell r="J95"/>
          <cell r="K95"/>
          <cell r="L95"/>
          <cell r="M95"/>
          <cell r="N95"/>
          <cell r="O95"/>
          <cell r="P95"/>
          <cell r="Q95"/>
          <cell r="R95"/>
          <cell r="S95"/>
          <cell r="T95"/>
          <cell r="U95"/>
          <cell r="V95"/>
          <cell r="W95"/>
          <cell r="X95"/>
          <cell r="Y95"/>
        </row>
        <row r="96">
          <cell r="A96" t="str">
            <v>2.2. Частному сектору - всего</v>
          </cell>
          <cell r="B96">
            <v>91</v>
          </cell>
          <cell r="C96">
            <v>8661504</v>
          </cell>
          <cell r="D96">
            <v>161745</v>
          </cell>
          <cell r="E96">
            <v>75494</v>
          </cell>
          <cell r="F96">
            <v>436359</v>
          </cell>
          <cell r="G96">
            <v>0</v>
          </cell>
          <cell r="H96">
            <v>211391</v>
          </cell>
          <cell r="I96">
            <v>482194</v>
          </cell>
          <cell r="J96">
            <v>698916</v>
          </cell>
          <cell r="K96">
            <v>86981</v>
          </cell>
          <cell r="L96">
            <v>32504</v>
          </cell>
          <cell r="M96">
            <v>10467</v>
          </cell>
          <cell r="N96">
            <v>687262</v>
          </cell>
          <cell r="O96">
            <v>77266</v>
          </cell>
          <cell r="P96">
            <v>38</v>
          </cell>
          <cell r="Q96">
            <v>315665</v>
          </cell>
          <cell r="R96">
            <v>759723</v>
          </cell>
          <cell r="S96">
            <v>551174</v>
          </cell>
          <cell r="T96">
            <v>213918</v>
          </cell>
          <cell r="U96">
            <v>50896</v>
          </cell>
          <cell r="V96">
            <v>1922301</v>
          </cell>
          <cell r="W96">
            <v>48895</v>
          </cell>
          <cell r="X96">
            <v>1838315</v>
          </cell>
          <cell r="Y96">
            <v>0</v>
          </cell>
        </row>
        <row r="97">
          <cell r="A97" t="str">
            <v xml:space="preserve">      - в рублях</v>
          </cell>
          <cell r="B97">
            <v>92</v>
          </cell>
          <cell r="C97">
            <v>3426327</v>
          </cell>
          <cell r="D97">
            <v>58172</v>
          </cell>
          <cell r="E97">
            <v>14984</v>
          </cell>
          <cell r="F97">
            <v>114681</v>
          </cell>
          <cell r="G97">
            <v>0</v>
          </cell>
          <cell r="H97">
            <v>27277</v>
          </cell>
          <cell r="I97">
            <v>81829</v>
          </cell>
          <cell r="J97">
            <v>62752</v>
          </cell>
          <cell r="K97">
            <v>48669</v>
          </cell>
          <cell r="L97">
            <v>7726</v>
          </cell>
          <cell r="M97">
            <v>8826</v>
          </cell>
          <cell r="N97">
            <v>191216</v>
          </cell>
          <cell r="O97">
            <v>39810</v>
          </cell>
          <cell r="P97">
            <v>38</v>
          </cell>
          <cell r="Q97">
            <v>191703</v>
          </cell>
          <cell r="R97">
            <v>251228</v>
          </cell>
          <cell r="S97">
            <v>316285</v>
          </cell>
          <cell r="T97">
            <v>11901</v>
          </cell>
          <cell r="U97">
            <v>21427</v>
          </cell>
          <cell r="V97">
            <v>885373</v>
          </cell>
          <cell r="W97">
            <v>3067</v>
          </cell>
          <cell r="X97">
            <v>1089363</v>
          </cell>
          <cell r="Y97">
            <v>0</v>
          </cell>
        </row>
        <row r="98">
          <cell r="A98" t="str">
            <v xml:space="preserve">      - в иностранной валюте</v>
          </cell>
          <cell r="B98">
            <v>93</v>
          </cell>
          <cell r="C98">
            <v>5235177</v>
          </cell>
          <cell r="D98">
            <v>103573</v>
          </cell>
          <cell r="E98">
            <v>60510</v>
          </cell>
          <cell r="F98">
            <v>321678</v>
          </cell>
          <cell r="G98">
            <v>0</v>
          </cell>
          <cell r="H98">
            <v>184114</v>
          </cell>
          <cell r="I98">
            <v>400365</v>
          </cell>
          <cell r="J98">
            <v>636164</v>
          </cell>
          <cell r="K98">
            <v>38312</v>
          </cell>
          <cell r="L98">
            <v>24778</v>
          </cell>
          <cell r="M98">
            <v>1641</v>
          </cell>
          <cell r="N98">
            <v>496046</v>
          </cell>
          <cell r="O98">
            <v>37456</v>
          </cell>
          <cell r="P98">
            <v>0</v>
          </cell>
          <cell r="Q98">
            <v>123962</v>
          </cell>
          <cell r="R98">
            <v>508495</v>
          </cell>
          <cell r="S98">
            <v>234889</v>
          </cell>
          <cell r="T98">
            <v>202017</v>
          </cell>
          <cell r="U98">
            <v>29469</v>
          </cell>
          <cell r="V98">
            <v>1036928</v>
          </cell>
          <cell r="W98">
            <v>45828</v>
          </cell>
          <cell r="X98">
            <v>748952</v>
          </cell>
          <cell r="Y98">
            <v>0</v>
          </cell>
        </row>
        <row r="99">
          <cell r="A99" t="str">
            <v xml:space="preserve">          в конв. валюте</v>
          </cell>
          <cell r="B99">
            <v>94</v>
          </cell>
          <cell r="C99">
            <v>4296246</v>
          </cell>
          <cell r="D99">
            <v>28052</v>
          </cell>
          <cell r="E99">
            <v>50058</v>
          </cell>
          <cell r="F99">
            <v>320571</v>
          </cell>
          <cell r="G99">
            <v>0</v>
          </cell>
          <cell r="H99">
            <v>175386</v>
          </cell>
          <cell r="I99">
            <v>349682</v>
          </cell>
          <cell r="J99">
            <v>601119</v>
          </cell>
          <cell r="K99">
            <v>26200</v>
          </cell>
          <cell r="L99">
            <v>24285</v>
          </cell>
          <cell r="M99">
            <v>0</v>
          </cell>
          <cell r="N99">
            <v>185462</v>
          </cell>
          <cell r="O99">
            <v>36121</v>
          </cell>
          <cell r="P99">
            <v>0</v>
          </cell>
          <cell r="Q99">
            <v>76482</v>
          </cell>
          <cell r="R99">
            <v>379424</v>
          </cell>
          <cell r="S99">
            <v>201766</v>
          </cell>
          <cell r="T99">
            <v>199477</v>
          </cell>
          <cell r="U99">
            <v>27764</v>
          </cell>
          <cell r="V99">
            <v>967273</v>
          </cell>
          <cell r="W99">
            <v>45828</v>
          </cell>
          <cell r="X99">
            <v>601296</v>
          </cell>
          <cell r="Y99">
            <v>0</v>
          </cell>
        </row>
        <row r="100">
          <cell r="A100" t="str">
            <v xml:space="preserve">               доллары США</v>
          </cell>
          <cell r="B100">
            <v>95</v>
          </cell>
          <cell r="C100">
            <v>2214130</v>
          </cell>
          <cell r="D100">
            <v>232</v>
          </cell>
          <cell r="E100">
            <v>23572</v>
          </cell>
          <cell r="F100">
            <v>268131</v>
          </cell>
          <cell r="G100">
            <v>0</v>
          </cell>
          <cell r="H100">
            <v>129360</v>
          </cell>
          <cell r="I100">
            <v>88568</v>
          </cell>
          <cell r="J100">
            <v>428012</v>
          </cell>
          <cell r="K100">
            <v>16955</v>
          </cell>
          <cell r="L100">
            <v>18794</v>
          </cell>
          <cell r="M100">
            <v>0</v>
          </cell>
          <cell r="N100">
            <v>3405</v>
          </cell>
          <cell r="O100">
            <v>23442</v>
          </cell>
          <cell r="P100">
            <v>0</v>
          </cell>
          <cell r="Q100">
            <v>12301</v>
          </cell>
          <cell r="R100">
            <v>221155</v>
          </cell>
          <cell r="S100">
            <v>25445</v>
          </cell>
          <cell r="T100">
            <v>121610</v>
          </cell>
          <cell r="U100">
            <v>20897</v>
          </cell>
          <cell r="V100">
            <v>541675</v>
          </cell>
          <cell r="W100">
            <v>23039</v>
          </cell>
          <cell r="X100">
            <v>247537</v>
          </cell>
          <cell r="Y100">
            <v>0</v>
          </cell>
        </row>
        <row r="101">
          <cell r="A101" t="str">
            <v xml:space="preserve">               евро</v>
          </cell>
          <cell r="B101">
            <v>96</v>
          </cell>
          <cell r="C101">
            <v>2082116</v>
          </cell>
          <cell r="D101">
            <v>27820</v>
          </cell>
          <cell r="E101">
            <v>26486</v>
          </cell>
          <cell r="F101">
            <v>52440</v>
          </cell>
          <cell r="G101">
            <v>0</v>
          </cell>
          <cell r="H101">
            <v>46026</v>
          </cell>
          <cell r="I101">
            <v>261114</v>
          </cell>
          <cell r="J101">
            <v>173107</v>
          </cell>
          <cell r="K101">
            <v>9245</v>
          </cell>
          <cell r="L101">
            <v>5491</v>
          </cell>
          <cell r="M101">
            <v>0</v>
          </cell>
          <cell r="N101">
            <v>182057</v>
          </cell>
          <cell r="O101">
            <v>12679</v>
          </cell>
          <cell r="P101">
            <v>0</v>
          </cell>
          <cell r="Q101">
            <v>64181</v>
          </cell>
          <cell r="R101">
            <v>158269</v>
          </cell>
          <cell r="S101">
            <v>176321</v>
          </cell>
          <cell r="T101">
            <v>77867</v>
          </cell>
          <cell r="U101">
            <v>6867</v>
          </cell>
          <cell r="V101">
            <v>425598</v>
          </cell>
          <cell r="W101">
            <v>22789</v>
          </cell>
          <cell r="X101">
            <v>353759</v>
          </cell>
          <cell r="Y101">
            <v>0</v>
          </cell>
        </row>
        <row r="102">
          <cell r="A102" t="str">
            <v xml:space="preserve">          в конв. валюте (млн. долл.)</v>
          </cell>
          <cell r="B102">
            <v>97</v>
          </cell>
          <cell r="C102">
            <v>1530.0021367521399</v>
          </cell>
          <cell r="D102">
            <v>9.9900284900284895</v>
          </cell>
          <cell r="E102">
            <v>17.826923076923102</v>
          </cell>
          <cell r="F102">
            <v>114.163461538462</v>
          </cell>
          <cell r="G102">
            <v>0</v>
          </cell>
          <cell r="H102">
            <v>62.459401709401703</v>
          </cell>
          <cell r="I102">
            <v>124.530626780627</v>
          </cell>
          <cell r="J102">
            <v>214.07371794871801</v>
          </cell>
          <cell r="K102">
            <v>9.3304843304843299</v>
          </cell>
          <cell r="L102">
            <v>8.6485042735042708</v>
          </cell>
          <cell r="M102">
            <v>0</v>
          </cell>
          <cell r="N102">
            <v>66.0477207977208</v>
          </cell>
          <cell r="O102">
            <v>12.863603988604</v>
          </cell>
          <cell r="P102">
            <v>0</v>
          </cell>
          <cell r="Q102">
            <v>27.2371794871795</v>
          </cell>
          <cell r="R102">
            <v>135.12250712250699</v>
          </cell>
          <cell r="S102">
            <v>71.853988603988597</v>
          </cell>
          <cell r="T102">
            <v>71.038817663817696</v>
          </cell>
          <cell r="U102">
            <v>9.8874643874643908</v>
          </cell>
          <cell r="V102">
            <v>344.47044159544203</v>
          </cell>
          <cell r="W102">
            <v>16.3205128205128</v>
          </cell>
          <cell r="X102">
            <v>214.13675213675199</v>
          </cell>
          <cell r="Y102">
            <v>0</v>
          </cell>
        </row>
        <row r="103">
          <cell r="A103" t="str">
            <v xml:space="preserve">          в неконв. валюте</v>
          </cell>
          <cell r="B103">
            <v>98</v>
          </cell>
          <cell r="C103">
            <v>938931</v>
          </cell>
          <cell r="D103">
            <v>75521</v>
          </cell>
          <cell r="E103">
            <v>10452</v>
          </cell>
          <cell r="F103">
            <v>1107</v>
          </cell>
          <cell r="G103">
            <v>0</v>
          </cell>
          <cell r="H103">
            <v>8728</v>
          </cell>
          <cell r="I103">
            <v>50683</v>
          </cell>
          <cell r="J103">
            <v>35045</v>
          </cell>
          <cell r="K103">
            <v>12112</v>
          </cell>
          <cell r="L103">
            <v>493</v>
          </cell>
          <cell r="M103">
            <v>1641</v>
          </cell>
          <cell r="N103">
            <v>310584</v>
          </cell>
          <cell r="O103">
            <v>1335</v>
          </cell>
          <cell r="P103">
            <v>0</v>
          </cell>
          <cell r="Q103">
            <v>47480</v>
          </cell>
          <cell r="R103">
            <v>129071</v>
          </cell>
          <cell r="S103">
            <v>33123</v>
          </cell>
          <cell r="T103">
            <v>2540</v>
          </cell>
          <cell r="U103">
            <v>1705</v>
          </cell>
          <cell r="V103">
            <v>69655</v>
          </cell>
          <cell r="W103">
            <v>0</v>
          </cell>
          <cell r="X103">
            <v>147656</v>
          </cell>
          <cell r="Y103">
            <v>0</v>
          </cell>
        </row>
        <row r="104">
          <cell r="A104" t="str">
            <v xml:space="preserve">               российские рубли</v>
          </cell>
          <cell r="B104">
            <v>99</v>
          </cell>
          <cell r="C104">
            <v>910896</v>
          </cell>
          <cell r="D104">
            <v>75521</v>
          </cell>
          <cell r="E104">
            <v>10452</v>
          </cell>
          <cell r="F104">
            <v>1107</v>
          </cell>
          <cell r="G104">
            <v>0</v>
          </cell>
          <cell r="H104">
            <v>8728</v>
          </cell>
          <cell r="I104">
            <v>50683</v>
          </cell>
          <cell r="J104">
            <v>35045</v>
          </cell>
          <cell r="K104">
            <v>12112</v>
          </cell>
          <cell r="L104">
            <v>493</v>
          </cell>
          <cell r="M104">
            <v>1641</v>
          </cell>
          <cell r="N104">
            <v>310584</v>
          </cell>
          <cell r="O104">
            <v>1335</v>
          </cell>
          <cell r="P104">
            <v>0</v>
          </cell>
          <cell r="Q104">
            <v>47480</v>
          </cell>
          <cell r="R104">
            <v>129043</v>
          </cell>
          <cell r="S104">
            <v>33123</v>
          </cell>
          <cell r="T104">
            <v>2540</v>
          </cell>
          <cell r="U104">
            <v>1705</v>
          </cell>
          <cell r="V104">
            <v>63430</v>
          </cell>
          <cell r="W104">
            <v>0</v>
          </cell>
          <cell r="X104">
            <v>125874</v>
          </cell>
          <cell r="Y104">
            <v>0</v>
          </cell>
        </row>
        <row r="105">
          <cell r="A105" t="str">
            <v xml:space="preserve">               прочие ОКВ</v>
          </cell>
          <cell r="B105">
            <v>100</v>
          </cell>
          <cell r="C105">
            <v>28035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28</v>
          </cell>
          <cell r="S105">
            <v>0</v>
          </cell>
          <cell r="T105">
            <v>0</v>
          </cell>
          <cell r="U105">
            <v>0</v>
          </cell>
          <cell r="V105">
            <v>6225</v>
          </cell>
          <cell r="W105">
            <v>0</v>
          </cell>
          <cell r="X105">
            <v>21782</v>
          </cell>
          <cell r="Y105">
            <v>0</v>
          </cell>
        </row>
        <row r="106">
          <cell r="A106"/>
          <cell r="B106">
            <v>101</v>
          </cell>
          <cell r="C106"/>
          <cell r="D106"/>
          <cell r="E106"/>
          <cell r="F106"/>
          <cell r="G106"/>
          <cell r="H106"/>
          <cell r="I106"/>
          <cell r="J106"/>
          <cell r="K106"/>
          <cell r="L106"/>
          <cell r="M106"/>
          <cell r="N106"/>
          <cell r="O106"/>
          <cell r="P106"/>
          <cell r="Q106"/>
          <cell r="R106"/>
          <cell r="S106"/>
          <cell r="T106"/>
          <cell r="U106"/>
          <cell r="V106"/>
          <cell r="W106"/>
          <cell r="X106"/>
          <cell r="Y106"/>
        </row>
        <row r="107">
          <cell r="A107" t="str">
            <v>2.3. Домашним хозяйствам - всего</v>
          </cell>
          <cell r="B107">
            <v>102</v>
          </cell>
          <cell r="C107">
            <v>16774734</v>
          </cell>
          <cell r="D107">
            <v>480950</v>
          </cell>
          <cell r="E107">
            <v>60885</v>
          </cell>
          <cell r="F107">
            <v>586505</v>
          </cell>
          <cell r="G107">
            <v>73</v>
          </cell>
          <cell r="H107">
            <v>38025</v>
          </cell>
          <cell r="I107">
            <v>333657</v>
          </cell>
          <cell r="J107">
            <v>416036</v>
          </cell>
          <cell r="K107">
            <v>236497</v>
          </cell>
          <cell r="L107">
            <v>33584</v>
          </cell>
          <cell r="M107">
            <v>764</v>
          </cell>
          <cell r="N107">
            <v>681282</v>
          </cell>
          <cell r="O107">
            <v>76832</v>
          </cell>
          <cell r="P107">
            <v>35713</v>
          </cell>
          <cell r="Q107">
            <v>872447</v>
          </cell>
          <cell r="R107">
            <v>459891</v>
          </cell>
          <cell r="S107">
            <v>684075</v>
          </cell>
          <cell r="T107">
            <v>119706</v>
          </cell>
          <cell r="U107">
            <v>148689</v>
          </cell>
          <cell r="V107">
            <v>10667393</v>
          </cell>
          <cell r="W107">
            <v>5436</v>
          </cell>
          <cell r="X107">
            <v>836294</v>
          </cell>
          <cell r="Y107">
            <v>0</v>
          </cell>
        </row>
        <row r="108">
          <cell r="A108" t="str">
            <v xml:space="preserve">      - в рублях</v>
          </cell>
          <cell r="B108">
            <v>103</v>
          </cell>
          <cell r="C108">
            <v>16759568</v>
          </cell>
          <cell r="D108">
            <v>480202</v>
          </cell>
          <cell r="E108">
            <v>60885</v>
          </cell>
          <cell r="F108">
            <v>586456</v>
          </cell>
          <cell r="G108">
            <v>73</v>
          </cell>
          <cell r="H108">
            <v>38025</v>
          </cell>
          <cell r="I108">
            <v>333655</v>
          </cell>
          <cell r="J108">
            <v>406106</v>
          </cell>
          <cell r="K108">
            <v>236497</v>
          </cell>
          <cell r="L108">
            <v>33584</v>
          </cell>
          <cell r="M108">
            <v>764</v>
          </cell>
          <cell r="N108">
            <v>680913</v>
          </cell>
          <cell r="O108">
            <v>76832</v>
          </cell>
          <cell r="P108">
            <v>35713</v>
          </cell>
          <cell r="Q108">
            <v>872427</v>
          </cell>
          <cell r="R108">
            <v>459839</v>
          </cell>
          <cell r="S108">
            <v>683672</v>
          </cell>
          <cell r="T108">
            <v>119706</v>
          </cell>
          <cell r="U108">
            <v>148662</v>
          </cell>
          <cell r="V108">
            <v>10664905</v>
          </cell>
          <cell r="W108">
            <v>5436</v>
          </cell>
          <cell r="X108">
            <v>835216</v>
          </cell>
          <cell r="Y108">
            <v>0</v>
          </cell>
        </row>
        <row r="109">
          <cell r="A109" t="str">
            <v xml:space="preserve">      - в иностранной валюте</v>
          </cell>
          <cell r="B109">
            <v>104</v>
          </cell>
          <cell r="C109">
            <v>15166</v>
          </cell>
          <cell r="D109">
            <v>748</v>
          </cell>
          <cell r="E109">
            <v>0</v>
          </cell>
          <cell r="F109">
            <v>49</v>
          </cell>
          <cell r="G109">
            <v>0</v>
          </cell>
          <cell r="H109">
            <v>0</v>
          </cell>
          <cell r="I109">
            <v>2</v>
          </cell>
          <cell r="J109">
            <v>9930</v>
          </cell>
          <cell r="K109">
            <v>0</v>
          </cell>
          <cell r="L109">
            <v>0</v>
          </cell>
          <cell r="M109">
            <v>0</v>
          </cell>
          <cell r="N109">
            <v>369</v>
          </cell>
          <cell r="O109">
            <v>0</v>
          </cell>
          <cell r="P109">
            <v>0</v>
          </cell>
          <cell r="Q109">
            <v>20</v>
          </cell>
          <cell r="R109">
            <v>52</v>
          </cell>
          <cell r="S109">
            <v>403</v>
          </cell>
          <cell r="T109">
            <v>0</v>
          </cell>
          <cell r="U109">
            <v>27</v>
          </cell>
          <cell r="V109">
            <v>2488</v>
          </cell>
          <cell r="W109">
            <v>0</v>
          </cell>
          <cell r="X109">
            <v>1078</v>
          </cell>
          <cell r="Y109">
            <v>0</v>
          </cell>
        </row>
        <row r="110">
          <cell r="A110" t="str">
            <v xml:space="preserve">          в конв. валюте</v>
          </cell>
          <cell r="B110">
            <v>105</v>
          </cell>
          <cell r="C110">
            <v>15166</v>
          </cell>
          <cell r="D110">
            <v>748</v>
          </cell>
          <cell r="E110">
            <v>0</v>
          </cell>
          <cell r="F110">
            <v>49</v>
          </cell>
          <cell r="G110">
            <v>0</v>
          </cell>
          <cell r="H110">
            <v>0</v>
          </cell>
          <cell r="I110">
            <v>2</v>
          </cell>
          <cell r="J110">
            <v>9930</v>
          </cell>
          <cell r="K110">
            <v>0</v>
          </cell>
          <cell r="L110">
            <v>0</v>
          </cell>
          <cell r="M110">
            <v>0</v>
          </cell>
          <cell r="N110">
            <v>369</v>
          </cell>
          <cell r="O110">
            <v>0</v>
          </cell>
          <cell r="P110">
            <v>0</v>
          </cell>
          <cell r="Q110">
            <v>20</v>
          </cell>
          <cell r="R110">
            <v>52</v>
          </cell>
          <cell r="S110">
            <v>403</v>
          </cell>
          <cell r="T110">
            <v>0</v>
          </cell>
          <cell r="U110">
            <v>27</v>
          </cell>
          <cell r="V110">
            <v>2488</v>
          </cell>
          <cell r="W110">
            <v>0</v>
          </cell>
          <cell r="X110">
            <v>1078</v>
          </cell>
          <cell r="Y110">
            <v>0</v>
          </cell>
        </row>
        <row r="111">
          <cell r="A111" t="str">
            <v xml:space="preserve">               доллары США</v>
          </cell>
          <cell r="B111">
            <v>106</v>
          </cell>
          <cell r="C111">
            <v>14978</v>
          </cell>
          <cell r="D111">
            <v>748</v>
          </cell>
          <cell r="E111">
            <v>0</v>
          </cell>
          <cell r="F111">
            <v>49</v>
          </cell>
          <cell r="G111">
            <v>0</v>
          </cell>
          <cell r="H111">
            <v>0</v>
          </cell>
          <cell r="I111">
            <v>2</v>
          </cell>
          <cell r="J111">
            <v>9847</v>
          </cell>
          <cell r="K111">
            <v>0</v>
          </cell>
          <cell r="L111">
            <v>0</v>
          </cell>
          <cell r="M111">
            <v>0</v>
          </cell>
          <cell r="N111">
            <v>364</v>
          </cell>
          <cell r="O111">
            <v>0</v>
          </cell>
          <cell r="P111">
            <v>0</v>
          </cell>
          <cell r="Q111">
            <v>19</v>
          </cell>
          <cell r="R111">
            <v>52</v>
          </cell>
          <cell r="S111">
            <v>403</v>
          </cell>
          <cell r="T111">
            <v>0</v>
          </cell>
          <cell r="U111">
            <v>27</v>
          </cell>
          <cell r="V111">
            <v>2389</v>
          </cell>
          <cell r="W111">
            <v>0</v>
          </cell>
          <cell r="X111">
            <v>1078</v>
          </cell>
          <cell r="Y111">
            <v>0</v>
          </cell>
        </row>
        <row r="112">
          <cell r="A112" t="str">
            <v xml:space="preserve">               евро</v>
          </cell>
          <cell r="B112">
            <v>107</v>
          </cell>
          <cell r="C112">
            <v>187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83</v>
          </cell>
          <cell r="K112">
            <v>0</v>
          </cell>
          <cell r="L112">
            <v>0</v>
          </cell>
          <cell r="M112">
            <v>0</v>
          </cell>
          <cell r="N112">
            <v>4</v>
          </cell>
          <cell r="O112">
            <v>0</v>
          </cell>
          <cell r="P112">
            <v>0</v>
          </cell>
          <cell r="Q112">
            <v>1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99</v>
          </cell>
          <cell r="W112">
            <v>0</v>
          </cell>
          <cell r="X112">
            <v>0</v>
          </cell>
          <cell r="Y112">
            <v>0</v>
          </cell>
        </row>
        <row r="113">
          <cell r="A113" t="str">
            <v xml:space="preserve">          в конв. валюте (млн. долл.)</v>
          </cell>
          <cell r="B113">
            <v>108</v>
          </cell>
          <cell r="C113">
            <v>5.4009971509971502</v>
          </cell>
          <cell r="D113">
            <v>0.26638176638176603</v>
          </cell>
          <cell r="E113">
            <v>0</v>
          </cell>
          <cell r="F113">
            <v>1.7450142450142501E-2</v>
          </cell>
          <cell r="G113">
            <v>0</v>
          </cell>
          <cell r="H113">
            <v>0</v>
          </cell>
          <cell r="I113">
            <v>7.1225071225071196E-4</v>
          </cell>
          <cell r="J113">
            <v>3.5363247863247902</v>
          </cell>
          <cell r="K113">
            <v>0</v>
          </cell>
          <cell r="L113">
            <v>0</v>
          </cell>
          <cell r="M113">
            <v>0</v>
          </cell>
          <cell r="N113">
            <v>0.131410256410256</v>
          </cell>
          <cell r="O113">
            <v>0</v>
          </cell>
          <cell r="P113">
            <v>0</v>
          </cell>
          <cell r="Q113">
            <v>7.12250712250712E-3</v>
          </cell>
          <cell r="R113">
            <v>1.85185185185185E-2</v>
          </cell>
          <cell r="S113">
            <v>0.14351851851851899</v>
          </cell>
          <cell r="T113">
            <v>0</v>
          </cell>
          <cell r="U113">
            <v>9.6153846153846194E-3</v>
          </cell>
          <cell r="V113">
            <v>0.88603988603988604</v>
          </cell>
          <cell r="W113">
            <v>0</v>
          </cell>
          <cell r="X113">
            <v>0.38390313390313402</v>
          </cell>
          <cell r="Y113">
            <v>0</v>
          </cell>
        </row>
        <row r="114">
          <cell r="A114" t="str">
            <v xml:space="preserve">          в неконв. валюте</v>
          </cell>
          <cell r="B114">
            <v>109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A115" t="str">
            <v xml:space="preserve">               российские рубли</v>
          </cell>
          <cell r="B115">
            <v>110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A116" t="str">
            <v xml:space="preserve">               прочие ОКВ</v>
          </cell>
          <cell r="B116">
            <v>111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A117"/>
          <cell r="B117">
            <v>112</v>
          </cell>
          <cell r="C117"/>
          <cell r="D117"/>
          <cell r="E117"/>
          <cell r="F117"/>
          <cell r="G117"/>
          <cell r="H117"/>
          <cell r="I117"/>
          <cell r="J117"/>
          <cell r="K117"/>
          <cell r="L117"/>
          <cell r="M117"/>
          <cell r="N117"/>
          <cell r="O117"/>
          <cell r="P117"/>
          <cell r="Q117"/>
          <cell r="R117"/>
          <cell r="S117"/>
          <cell r="T117"/>
          <cell r="U117"/>
          <cell r="V117"/>
          <cell r="W117"/>
          <cell r="X117"/>
          <cell r="Y117"/>
        </row>
        <row r="118">
          <cell r="A118" t="str">
            <v>2.4. Небанковским финансовым организациям - всего</v>
          </cell>
          <cell r="B118">
            <v>113</v>
          </cell>
          <cell r="C118">
            <v>2401574</v>
          </cell>
          <cell r="D118">
            <v>10610</v>
          </cell>
          <cell r="E118">
            <v>6890</v>
          </cell>
          <cell r="F118">
            <v>62416</v>
          </cell>
          <cell r="G118">
            <v>0</v>
          </cell>
          <cell r="H118">
            <v>1932</v>
          </cell>
          <cell r="I118">
            <v>56751</v>
          </cell>
          <cell r="J118">
            <v>33869</v>
          </cell>
          <cell r="K118">
            <v>871</v>
          </cell>
          <cell r="L118">
            <v>7946</v>
          </cell>
          <cell r="M118">
            <v>8909</v>
          </cell>
          <cell r="N118">
            <v>30721</v>
          </cell>
          <cell r="O118">
            <v>28005</v>
          </cell>
          <cell r="P118">
            <v>14801</v>
          </cell>
          <cell r="Q118">
            <v>107573</v>
          </cell>
          <cell r="R118">
            <v>54925</v>
          </cell>
          <cell r="S118">
            <v>0</v>
          </cell>
          <cell r="T118">
            <v>20423</v>
          </cell>
          <cell r="U118">
            <v>55609</v>
          </cell>
          <cell r="V118">
            <v>1859743</v>
          </cell>
          <cell r="W118">
            <v>505</v>
          </cell>
          <cell r="X118">
            <v>39075</v>
          </cell>
          <cell r="Y118">
            <v>0</v>
          </cell>
        </row>
        <row r="119">
          <cell r="A119" t="str">
            <v xml:space="preserve">      - в рублях</v>
          </cell>
          <cell r="B119">
            <v>114</v>
          </cell>
          <cell r="C119">
            <v>329561</v>
          </cell>
          <cell r="D119">
            <v>0</v>
          </cell>
          <cell r="E119">
            <v>2224</v>
          </cell>
          <cell r="F119">
            <v>23499</v>
          </cell>
          <cell r="G119">
            <v>0</v>
          </cell>
          <cell r="H119">
            <v>1932</v>
          </cell>
          <cell r="I119">
            <v>7816</v>
          </cell>
          <cell r="J119">
            <v>33057</v>
          </cell>
          <cell r="K119">
            <v>772</v>
          </cell>
          <cell r="L119">
            <v>6173</v>
          </cell>
          <cell r="M119">
            <v>8695</v>
          </cell>
          <cell r="N119">
            <v>23561</v>
          </cell>
          <cell r="O119">
            <v>23625</v>
          </cell>
          <cell r="P119">
            <v>6112</v>
          </cell>
          <cell r="Q119">
            <v>38026</v>
          </cell>
          <cell r="R119">
            <v>14558</v>
          </cell>
          <cell r="S119">
            <v>0</v>
          </cell>
          <cell r="T119">
            <v>2881</v>
          </cell>
          <cell r="U119">
            <v>17092</v>
          </cell>
          <cell r="V119">
            <v>80175</v>
          </cell>
          <cell r="W119">
            <v>288</v>
          </cell>
          <cell r="X119">
            <v>39075</v>
          </cell>
          <cell r="Y119">
            <v>0</v>
          </cell>
        </row>
        <row r="120">
          <cell r="A120" t="str">
            <v xml:space="preserve">      - в иностранной валюте</v>
          </cell>
          <cell r="B120">
            <v>115</v>
          </cell>
          <cell r="C120">
            <v>2072013</v>
          </cell>
          <cell r="D120">
            <v>10610</v>
          </cell>
          <cell r="E120">
            <v>4666</v>
          </cell>
          <cell r="F120">
            <v>38917</v>
          </cell>
          <cell r="G120">
            <v>0</v>
          </cell>
          <cell r="H120">
            <v>0</v>
          </cell>
          <cell r="I120">
            <v>48935</v>
          </cell>
          <cell r="J120">
            <v>812</v>
          </cell>
          <cell r="K120">
            <v>99</v>
          </cell>
          <cell r="L120">
            <v>1773</v>
          </cell>
          <cell r="M120">
            <v>214</v>
          </cell>
          <cell r="N120">
            <v>7160</v>
          </cell>
          <cell r="O120">
            <v>4380</v>
          </cell>
          <cell r="P120">
            <v>8689</v>
          </cell>
          <cell r="Q120">
            <v>69547</v>
          </cell>
          <cell r="R120">
            <v>40367</v>
          </cell>
          <cell r="S120">
            <v>0</v>
          </cell>
          <cell r="T120">
            <v>17542</v>
          </cell>
          <cell r="U120">
            <v>38517</v>
          </cell>
          <cell r="V120">
            <v>1779568</v>
          </cell>
          <cell r="W120">
            <v>217</v>
          </cell>
          <cell r="X120">
            <v>0</v>
          </cell>
          <cell r="Y120">
            <v>0</v>
          </cell>
        </row>
        <row r="121">
          <cell r="A121" t="str">
            <v xml:space="preserve">          в конв. валюте</v>
          </cell>
          <cell r="B121">
            <v>116</v>
          </cell>
          <cell r="C121">
            <v>1994857</v>
          </cell>
          <cell r="D121">
            <v>0</v>
          </cell>
          <cell r="E121">
            <v>2702</v>
          </cell>
          <cell r="F121">
            <v>34295</v>
          </cell>
          <cell r="G121">
            <v>0</v>
          </cell>
          <cell r="H121">
            <v>0</v>
          </cell>
          <cell r="I121">
            <v>37489</v>
          </cell>
          <cell r="J121">
            <v>614</v>
          </cell>
          <cell r="K121">
            <v>99</v>
          </cell>
          <cell r="L121">
            <v>1446</v>
          </cell>
          <cell r="M121">
            <v>214</v>
          </cell>
          <cell r="N121">
            <v>6895</v>
          </cell>
          <cell r="O121">
            <v>3276</v>
          </cell>
          <cell r="P121">
            <v>8689</v>
          </cell>
          <cell r="Q121">
            <v>35224</v>
          </cell>
          <cell r="R121">
            <v>40177</v>
          </cell>
          <cell r="S121">
            <v>0</v>
          </cell>
          <cell r="T121">
            <v>17542</v>
          </cell>
          <cell r="U121">
            <v>26410</v>
          </cell>
          <cell r="V121">
            <v>1779568</v>
          </cell>
          <cell r="W121">
            <v>217</v>
          </cell>
          <cell r="X121">
            <v>0</v>
          </cell>
          <cell r="Y121">
            <v>0</v>
          </cell>
        </row>
        <row r="122">
          <cell r="A122" t="str">
            <v xml:space="preserve">               доллары США</v>
          </cell>
          <cell r="B122">
            <v>117</v>
          </cell>
          <cell r="C122">
            <v>1918406</v>
          </cell>
          <cell r="D122">
            <v>0</v>
          </cell>
          <cell r="E122">
            <v>1940</v>
          </cell>
          <cell r="F122">
            <v>34068</v>
          </cell>
          <cell r="G122">
            <v>0</v>
          </cell>
          <cell r="H122">
            <v>0</v>
          </cell>
          <cell r="I122">
            <v>10135</v>
          </cell>
          <cell r="J122">
            <v>560</v>
          </cell>
          <cell r="K122">
            <v>0</v>
          </cell>
          <cell r="L122">
            <v>1123</v>
          </cell>
          <cell r="M122">
            <v>214</v>
          </cell>
          <cell r="N122">
            <v>0</v>
          </cell>
          <cell r="O122">
            <v>816</v>
          </cell>
          <cell r="P122">
            <v>8689</v>
          </cell>
          <cell r="Q122">
            <v>28849</v>
          </cell>
          <cell r="R122">
            <v>33114</v>
          </cell>
          <cell r="S122">
            <v>0</v>
          </cell>
          <cell r="T122">
            <v>5769</v>
          </cell>
          <cell r="U122">
            <v>13344</v>
          </cell>
          <cell r="V122">
            <v>1779568</v>
          </cell>
          <cell r="W122">
            <v>217</v>
          </cell>
          <cell r="X122">
            <v>0</v>
          </cell>
          <cell r="Y122">
            <v>0</v>
          </cell>
        </row>
        <row r="123">
          <cell r="A123" t="str">
            <v xml:space="preserve">               евро</v>
          </cell>
          <cell r="B123">
            <v>118</v>
          </cell>
          <cell r="C123">
            <v>76451</v>
          </cell>
          <cell r="D123">
            <v>0</v>
          </cell>
          <cell r="E123">
            <v>762</v>
          </cell>
          <cell r="F123">
            <v>227</v>
          </cell>
          <cell r="G123">
            <v>0</v>
          </cell>
          <cell r="H123">
            <v>0</v>
          </cell>
          <cell r="I123">
            <v>27354</v>
          </cell>
          <cell r="J123">
            <v>54</v>
          </cell>
          <cell r="K123">
            <v>99</v>
          </cell>
          <cell r="L123">
            <v>323</v>
          </cell>
          <cell r="M123">
            <v>0</v>
          </cell>
          <cell r="N123">
            <v>6895</v>
          </cell>
          <cell r="O123">
            <v>2460</v>
          </cell>
          <cell r="P123">
            <v>0</v>
          </cell>
          <cell r="Q123">
            <v>6375</v>
          </cell>
          <cell r="R123">
            <v>7063</v>
          </cell>
          <cell r="S123">
            <v>0</v>
          </cell>
          <cell r="T123">
            <v>11773</v>
          </cell>
          <cell r="U123">
            <v>13066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</row>
        <row r="124">
          <cell r="A124" t="str">
            <v xml:space="preserve">          в конв. валюте (млн. долл.)</v>
          </cell>
          <cell r="B124">
            <v>119</v>
          </cell>
          <cell r="C124">
            <v>710.41915954416004</v>
          </cell>
          <cell r="D124">
            <v>0</v>
          </cell>
          <cell r="E124">
            <v>0.96225071225071201</v>
          </cell>
          <cell r="F124">
            <v>12.2133190883191</v>
          </cell>
          <cell r="G124">
            <v>0</v>
          </cell>
          <cell r="H124">
            <v>0</v>
          </cell>
          <cell r="I124">
            <v>13.3507834757835</v>
          </cell>
          <cell r="J124">
            <v>0.21866096866096901</v>
          </cell>
          <cell r="K124">
            <v>3.5256410256410298E-2</v>
          </cell>
          <cell r="L124">
            <v>0.51495726495726502</v>
          </cell>
          <cell r="M124">
            <v>7.6210826210826199E-2</v>
          </cell>
          <cell r="N124">
            <v>2.4554843304843299</v>
          </cell>
          <cell r="O124">
            <v>1.1666666666666701</v>
          </cell>
          <cell r="P124">
            <v>3.0943732193732201</v>
          </cell>
          <cell r="Q124">
            <v>12.5441595441595</v>
          </cell>
          <cell r="R124">
            <v>14.3080484330484</v>
          </cell>
          <cell r="S124">
            <v>0</v>
          </cell>
          <cell r="T124">
            <v>6.2471509971510004</v>
          </cell>
          <cell r="U124">
            <v>9.4052706552706606</v>
          </cell>
          <cell r="V124">
            <v>633.74928774928799</v>
          </cell>
          <cell r="W124">
            <v>7.7279202279202305E-2</v>
          </cell>
          <cell r="X124">
            <v>0</v>
          </cell>
          <cell r="Y124">
            <v>0</v>
          </cell>
        </row>
        <row r="125">
          <cell r="A125" t="str">
            <v xml:space="preserve">          в неконв. валюте</v>
          </cell>
          <cell r="B125">
            <v>120</v>
          </cell>
          <cell r="C125">
            <v>77156</v>
          </cell>
          <cell r="D125">
            <v>10610</v>
          </cell>
          <cell r="E125">
            <v>1964</v>
          </cell>
          <cell r="F125">
            <v>4622</v>
          </cell>
          <cell r="G125">
            <v>0</v>
          </cell>
          <cell r="H125">
            <v>0</v>
          </cell>
          <cell r="I125">
            <v>11446</v>
          </cell>
          <cell r="J125">
            <v>198</v>
          </cell>
          <cell r="K125">
            <v>0</v>
          </cell>
          <cell r="L125">
            <v>327</v>
          </cell>
          <cell r="M125">
            <v>0</v>
          </cell>
          <cell r="N125">
            <v>265</v>
          </cell>
          <cell r="O125">
            <v>1104</v>
          </cell>
          <cell r="P125">
            <v>0</v>
          </cell>
          <cell r="Q125">
            <v>34323</v>
          </cell>
          <cell r="R125">
            <v>190</v>
          </cell>
          <cell r="S125">
            <v>0</v>
          </cell>
          <cell r="T125">
            <v>0</v>
          </cell>
          <cell r="U125">
            <v>12107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</row>
        <row r="126">
          <cell r="A126" t="str">
            <v xml:space="preserve">               российские рубли</v>
          </cell>
          <cell r="B126">
            <v>121</v>
          </cell>
          <cell r="C126">
            <v>77156</v>
          </cell>
          <cell r="D126">
            <v>10610</v>
          </cell>
          <cell r="E126">
            <v>1964</v>
          </cell>
          <cell r="F126">
            <v>4622</v>
          </cell>
          <cell r="G126">
            <v>0</v>
          </cell>
          <cell r="H126">
            <v>0</v>
          </cell>
          <cell r="I126">
            <v>11446</v>
          </cell>
          <cell r="J126">
            <v>198</v>
          </cell>
          <cell r="K126">
            <v>0</v>
          </cell>
          <cell r="L126">
            <v>327</v>
          </cell>
          <cell r="M126">
            <v>0</v>
          </cell>
          <cell r="N126">
            <v>265</v>
          </cell>
          <cell r="O126">
            <v>1104</v>
          </cell>
          <cell r="P126">
            <v>0</v>
          </cell>
          <cell r="Q126">
            <v>34323</v>
          </cell>
          <cell r="R126">
            <v>190</v>
          </cell>
          <cell r="S126">
            <v>0</v>
          </cell>
          <cell r="T126">
            <v>0</v>
          </cell>
          <cell r="U126">
            <v>12107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A127" t="str">
            <v xml:space="preserve">               прочие ОКВ</v>
          </cell>
          <cell r="B127">
            <v>122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</sheetData>
      <sheetData sheetId="1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FD97111-22A0-4632-BC72-E951BFD5CF1C}" name="Таблица5" displayName="Таблица5" ref="BY128:BZ131" totalsRowShown="0" headerRowDxfId="93" headerRowBorderDxfId="92" tableBorderDxfId="91" totalsRowBorderDxfId="90" headerRowCellStyle="Финансовый 2">
  <autoFilter ref="BY128:BZ131" xr:uid="{84B0918A-1060-4005-88ED-7C502878F83C}"/>
  <tableColumns count="2">
    <tableColumn id="1" xr3:uid="{2996A288-8550-4D60-8EFE-94B6391E8340}" name="отч месяц" dataDxfId="89" dataCellStyle="Финансовый 2">
      <calculatedColumnFormula>BL129-BK129</calculatedColumnFormula>
    </tableColumn>
    <tableColumn id="2" xr3:uid="{AE842905-FE6A-4BC0-9234-58FC88C5C3EF}" name="%%" dataDxfId="88" dataCellStyle="Процентный">
      <calculatedColumnFormula>BL129/BK129-1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667BFA5-A252-40CE-8824-C2C9BF7BC90F}" name="Таблица6" displayName="Таблица6" ref="BW127:BX131" totalsRowShown="0" headerRowDxfId="87" tableBorderDxfId="86" headerRowCellStyle="Финансовый 2">
  <autoFilter ref="BW127:BX131" xr:uid="{AF10D497-4E10-41AA-B5D6-A9C47E0D77B6}"/>
  <tableColumns count="2">
    <tableColumn id="1" xr3:uid="{D15818BE-6E8D-48EB-8F52-EECEBEEA421B}" name="с начала года" dataDxfId="85" dataCellStyle="Финансовый 2">
      <calculatedColumnFormula>BL128-BJ128</calculatedColumnFormula>
    </tableColumn>
    <tableColumn id="2" xr3:uid="{59A106E5-814F-4B9C-99C5-546286226FBF}" name="%%" dataDxfId="84" dataCellStyle="Процентный">
      <calculatedColumnFormula>BL128/BJ128-1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Экв_USD" displayName="Экв_USD" ref="A15:G19" totalsRowShown="0" headerRowDxfId="81" dataDxfId="79" headerRowBorderDxfId="80" tableBorderDxfId="78" totalsRowBorderDxfId="77">
  <autoFilter ref="A15:G19" xr:uid="{00000000-0009-0000-0100-000001000000}"/>
  <tableColumns count="7">
    <tableColumn id="1" xr3:uid="{00000000-0010-0000-0000-000001000000}" name="В экв. долларов США" dataDxfId="76"/>
    <tableColumn id="6" xr3:uid="{00000000-0010-0000-0000-000006000000}" name="На начало года" dataDxfId="75"/>
    <tableColumn id="2" xr3:uid="{00000000-0010-0000-0000-000002000000}" name="На начало месяца" dataDxfId="74" dataCellStyle="Финансовый"/>
    <tableColumn id="3" xr3:uid="{00000000-0010-0000-0000-000003000000}" name="На отчетную дату" dataDxfId="73" dataCellStyle="Финансовый"/>
    <tableColumn id="4" xr3:uid="{00000000-0010-0000-0000-000004000000}" name="С курсовой" dataDxfId="72"/>
    <tableColumn id="5" xr3:uid="{00000000-0010-0000-0000-000005000000}" name="Без курсовой" dataDxfId="71"/>
    <tableColumn id="7" xr3:uid="{00000000-0010-0000-0000-000007000000}" name="Реальное изменение за год по текущему курсу" dataDxfId="70">
      <calculatedColumnFormula>F10/B4/1000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Номинал" displayName="Номинал" ref="A9:F12" totalsRowShown="0" headerRowDxfId="69" dataDxfId="67" headerRowBorderDxfId="68" tableBorderDxfId="66" totalsRowBorderDxfId="65">
  <autoFilter ref="A9:F12" xr:uid="{00000000-0009-0000-0100-000002000000}"/>
  <tableColumns count="6">
    <tableColumn id="1" xr3:uid="{00000000-0010-0000-0100-000001000000}" name="Остатки на счетах" dataDxfId="64"/>
    <tableColumn id="5" xr3:uid="{00000000-0010-0000-0100-000005000000}" name="На начало года"/>
    <tableColumn id="2" xr3:uid="{00000000-0010-0000-0100-000002000000}" name="На начало месяца" dataDxfId="63"/>
    <tableColumn id="3" xr3:uid="{00000000-0010-0000-0100-000003000000}" name="На отчетную дату" dataDxfId="62"/>
    <tableColumn id="4" xr3:uid="{00000000-0010-0000-0100-000004000000}" name="Реальное изменение, млн" dataDxfId="61">
      <calculatedColumnFormula>D10-C10</calculatedColumnFormula>
    </tableColumn>
    <tableColumn id="6" xr3:uid="{00000000-0010-0000-0100-000006000000}" name="За год" dataDxfId="60">
      <calculatedColumnFormula>Номинал[[#This Row],[На отчетную дату]]-Номинал[[#This Row],[На начало года]]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Курс" displayName="Курс" ref="A1:F6" totalsRowShown="0" headerRowDxfId="59" dataDxfId="57" headerRowBorderDxfId="58" tableBorderDxfId="56" totalsRowBorderDxfId="55">
  <autoFilter ref="A1:F6" xr:uid="{00000000-0009-0000-0100-000003000000}"/>
  <tableColumns count="6">
    <tableColumn id="1" xr3:uid="{00000000-0010-0000-0200-000001000000}" name="Курс НБРБ" dataDxfId="54"/>
    <tableColumn id="5" xr3:uid="{00000000-0010-0000-0200-000005000000}" name="На начало года" dataDxfId="53"/>
    <tableColumn id="2" xr3:uid="{00000000-0010-0000-0200-000002000000}" name="На начало месяца" dataDxfId="52" dataCellStyle="Финансовый"/>
    <tableColumn id="3" xr3:uid="{00000000-0010-0000-0200-000003000000}" name="На отчетную дату" dataDxfId="51" dataCellStyle="Финансовый"/>
    <tableColumn id="4" xr3:uid="{00000000-0010-0000-0200-000004000000}" name="Прирост" dataDxfId="50" dataCellStyle="Процентный">
      <calculatedColumnFormula>(Курс[[#This Row],[На отчетную дату]]-Курс[[#This Row],[На начало месяца]])/Курс[[#This Row],[На начало месяца]]</calculatedColumnFormula>
    </tableColumn>
    <tableColumn id="6" xr3:uid="{019A9BF5-27A1-46B7-8366-0C7F9D6E488F}" name="Столбец1" dataDxfId="49" dataCellStyle="Процентный">
      <calculatedColumnFormula>(Курс[[#This Row],[На отчетную дату]]-Курс[[#This Row],[На начало года]])/Курс[[#This Row],[На начало года]]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Экв_BYN" displayName="Экв_BYN" ref="G1:K5" totalsRowShown="0" headerRowDxfId="48" dataDxfId="47" tableBorderDxfId="46">
  <autoFilter ref="G1:K5" xr:uid="{00000000-0009-0000-0100-000004000000}"/>
  <tableColumns count="5">
    <tableColumn id="1" xr3:uid="{00000000-0010-0000-0300-000001000000}" name="в млн. BYN" dataDxfId="45"/>
    <tableColumn id="2" xr3:uid="{00000000-0010-0000-0300-000002000000}" name="EUR" dataDxfId="44"/>
    <tableColumn id="3" xr3:uid="{00000000-0010-0000-0300-000003000000}" name="USD" dataDxfId="43"/>
    <tableColumn id="4" xr3:uid="{00000000-0010-0000-0300-000004000000}" name="RUB" dataDxfId="42"/>
    <tableColumn id="5" xr3:uid="{00000000-0010-0000-0300-000005000000}" name="Итого" dataDxfId="41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7F80474-E36E-4599-A96B-8CB1F99D483D}" name="Помесячный_прирост" displayName="Помесячный_прирост" ref="J15:O62" totalsRowShown="0" headerRowDxfId="40" headerRowCellStyle="Обычный 4">
  <autoFilter ref="J15:O62" xr:uid="{7E6D7331-09C5-424C-8DCA-053B166196F5}"/>
  <tableColumns count="6">
    <tableColumn id="1" xr3:uid="{C2EDB35E-5540-4222-8172-977C9C26477F}" name="Дата" dataDxfId="39" dataCellStyle="Обычный 4"/>
    <tableColumn id="2" xr3:uid="{94E2A010-C983-47F4-97DF-10C039CDE8AB}" name="абсолютный прирост, млн. руб." dataDxfId="38" dataCellStyle="Финансовый">
      <calculatedColumnFormula>(Остатки[[#This Row],[      - в рублях]]-C15)/1000</calculatedColumnFormula>
    </tableColumn>
    <tableColumn id="3" xr3:uid="{9DAC70DE-C036-49F0-8555-5F2DD832ECE3}" name="абсолютный прирост, млн. долларов США" dataDxfId="37">
      <calculatedColumnFormula>(Остатки[[#This Row],[млн.долларов США]]-E15)</calculatedColumnFormula>
    </tableColumn>
    <tableColumn id="4" xr3:uid="{1187F999-9B85-4AB2-933B-C5969491FAA0}" name="относительный прирост,%" dataDxfId="36" dataCellStyle="Финансовый">
      <calculatedColumnFormula>(Остатки[[#This Row],[      - в рублях]]/C15-1)*100</calculatedColumnFormula>
    </tableColumn>
    <tableColumn id="5" xr3:uid="{A8BEA07A-C030-40A7-944F-713A0C7DC88B}" name=" относительный прирост,%" dataDxfId="35" dataCellStyle="Финансовый">
      <calculatedColumnFormula>(Остатки[[#This Row],[млн.долларов США]]/E15-1)*100</calculatedColumnFormula>
    </tableColumn>
    <tableColumn id="6" xr3:uid="{9670E92B-5C66-4ABF-BB5D-FC6ECAA08DA5}" name="Столбец1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FD230534-7D39-4E42-B575-39792F5FD0B7}" name="Годовой_прирост" displayName="Годовой_прирост" ref="F14:I63" totalsRowCount="1" headerRowDxfId="34" dataDxfId="33" tableBorderDxfId="32" dataCellStyle="Финансовый">
  <autoFilter ref="F14:I62" xr:uid="{0C7B84AA-E08D-426F-9035-D6429F0CAB54}"/>
  <tableColumns count="4">
    <tableColumn id="1" xr3:uid="{CE5F6092-1DB4-45A8-BE89-89EA5A191ECA}" name="Дата" totalsRowFunction="custom" dataDxfId="31" totalsRowDxfId="30" dataCellStyle="Финансовый" totalsRowCellStyle="Финансовый">
      <calculatedColumnFormula>Остатки[[#This Row],[Дата]]</calculatedColumnFormula>
      <totalsRowFormula>Остатки[[#This Row],[Дата]]</totalsRowFormula>
    </tableColumn>
    <tableColumn id="2" xr3:uid="{AB9E50DC-3F9D-401B-B00E-B344FD32E259}" name=" - в рублях" dataDxfId="29" totalsRowDxfId="28" dataCellStyle="Финансовый" totalsRowCellStyle="Финансовый">
      <calculatedColumnFormula>(C15/C3-1)*100</calculatedColumnFormula>
    </tableColumn>
    <tableColumn id="3" xr3:uid="{9F2985FE-C716-4F70-99FC-A47D07DE0696}" name="      - в иностранной валюте" dataDxfId="27" totalsRowDxfId="26" dataCellStyle="Финансовый" totalsRowCellStyle="Финансовый">
      <calculatedColumnFormula>(D15/D3-1)*100</calculatedColumnFormula>
    </tableColumn>
    <tableColumn id="4" xr3:uid="{762A95BD-1B69-48E6-831A-27A9F273A297}" name="млн.долларов США" dataDxfId="25" totalsRowDxfId="24" dataCellStyle="Финансовый" totalsRowCellStyle="Финансовый">
      <calculatedColumnFormula>(E15/E3-1)*100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6E287D54-1953-42F5-ACDD-576F3DFF6A2E}" name="Остатки" displayName="Остатки" ref="A2:E62" totalsRowShown="0" headerRowDxfId="23" dataDxfId="21" headerRowBorderDxfId="22" tableBorderDxfId="20" totalsRowBorderDxfId="19" dataCellStyle="Финансовый">
  <autoFilter ref="A2:E62" xr:uid="{A331E6D0-34A2-4D16-B55A-FA40530F3526}"/>
  <tableColumns count="5">
    <tableColumn id="1" xr3:uid="{0E934C4B-7C2F-44B6-BCBE-F124909674C8}" name="Дата" dataDxfId="18" dataCellStyle="Обычный 4"/>
    <tableColumn id="2" xr3:uid="{58189AD5-BCB0-48AF-8E09-B09B248FADDC}" name="Всего" dataDxfId="17" dataCellStyle="Финансовый 2"/>
    <tableColumn id="3" xr3:uid="{346F7668-FA45-4D3E-9037-8FB751DFF0A9}" name="      - в рублях" dataDxfId="16" dataCellStyle="Финансовый 2"/>
    <tableColumn id="4" xr3:uid="{79ACBB19-9324-41A2-BC5A-4002888282F0}" name="      - в иностранной валюте" dataDxfId="15" dataCellStyle="Финансовый 2"/>
    <tableColumn id="5" xr3:uid="{2950CA35-09AB-4485-8B79-9CCCF87B3B1E}" name="млн.долларов США" dataDxfId="14" dataCellStyle="Финансовый 2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7370DCC-9968-4FED-BDBC-369D806D1449}" name="НВ" displayName="НВ" ref="A1:B23" totalsRowShown="0" headerRowDxfId="13" dataDxfId="11" headerRowBorderDxfId="12" tableBorderDxfId="10" totalsRowBorderDxfId="9" headerRowCellStyle="Финансовый 2">
  <autoFilter ref="A1:B23" xr:uid="{275DC84F-97B9-40D6-AEB1-44CEC9BEFB9C}"/>
  <sortState ref="A2:B23">
    <sortCondition descending="1" ref="B1:B23"/>
  </sortState>
  <tableColumns count="2">
    <tableColumn id="1" xr3:uid="{2BFBAFB7-C2C6-4645-8A7C-C5C9FA553DD5}" name="Прирост в национальной валюте" dataDxfId="8" dataCellStyle="Обычный 4"/>
    <tableColumn id="2" xr3:uid="{C3C729D5-E321-414B-8BFD-2BA4203AD95F}" name="млн.руб." dataDxfId="7" dataCellStyle="Финансовый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DD168BE-7F4E-4100-8542-A51E6C941C6D}" name="ИВ" displayName="ИВ" ref="D1:E23" totalsRowShown="0" headerRowDxfId="6" dataDxfId="4" headerRowBorderDxfId="5" tableBorderDxfId="3" totalsRowBorderDxfId="2" headerRowCellStyle="Финансовый 2">
  <autoFilter ref="D1:E23" xr:uid="{88A3C013-1CBF-4A1C-B3E4-6A8FDD62325E}"/>
  <sortState ref="D2:E23">
    <sortCondition descending="1" ref="E1:E23"/>
  </sortState>
  <tableColumns count="2">
    <tableColumn id="1" xr3:uid="{BC9CFB1E-6980-4B12-8807-F499576769B8}" name="Прирост в иностранной валюте" dataDxfId="1" dataCellStyle="Обычный 4"/>
    <tableColumn id="2" xr3:uid="{B356CBB8-6DDD-4AB7-A558-7BA7B74C53BD}" name="млн. долларов" dataDxfId="0" dataCellStyle="Финансовый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Badg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Badge">
      <a:majorFont>
        <a:latin typeface="Impact" panose="020B080603090205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Gill Sans MT" panose="020B0502020104020203"/>
        <a:ea typeface=""/>
        <a:cs typeface=""/>
        <a:font script="Grek" typeface="Corbel"/>
        <a:font script="Cyrl" typeface="Corbel"/>
        <a:font script="Jpan" typeface="メイリオ"/>
        <a:font script="Hang" typeface="휴먼매직체"/>
        <a:font script="Hans" typeface="华文中宋"/>
        <a:font script="Hant" typeface="微軟正黑體"/>
        <a:font script="Arab" typeface="Majalla UI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Badge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theme/themeOverride1.xml><?xml version="1.0" encoding="utf-8"?>
<a:themeOverride xmlns:a="http://schemas.openxmlformats.org/drawingml/2006/main">
  <a:clrScheme name="Стандартная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Badge">
    <a:majorFont>
      <a:latin typeface="Impact" panose="020B0806030902050204"/>
      <a:ea typeface=""/>
      <a:cs typeface=""/>
      <a:font script="Jpan" typeface="メイリオ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ajorFont>
    <a:minorFont>
      <a:latin typeface="Gill Sans MT" panose="020B0502020104020203"/>
      <a:ea typeface=""/>
      <a:cs typeface=""/>
      <a:font script="Grek" typeface="Corbel"/>
      <a:font script="Cyrl" typeface="Corbel"/>
      <a:font script="Jpan" typeface="メイリオ"/>
      <a:font script="Hang" typeface="휴먼매직체"/>
      <a:font script="Hans" typeface="华文中宋"/>
      <a:font script="Hant" typeface="微軟正黑體"/>
      <a:font script="Arab" typeface="Majalla UI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ahoma"/>
      <a:font script="Uigh" typeface="Microsoft Uighur"/>
      <a:font script="Geor" typeface="Sylfaen"/>
    </a:minorFont>
  </a:fontScheme>
  <a:fmtScheme name="Badge">
    <a:fillStyleLst>
      <a:solidFill>
        <a:schemeClr val="phClr"/>
      </a:solidFill>
      <a:gradFill rotWithShape="1">
        <a:gsLst>
          <a:gs pos="0">
            <a:schemeClr val="phClr">
              <a:tint val="67000"/>
              <a:satMod val="105000"/>
              <a:lumMod val="110000"/>
            </a:schemeClr>
          </a:gs>
          <a:gs pos="50000">
            <a:schemeClr val="phClr">
              <a:tint val="73000"/>
              <a:satMod val="103000"/>
              <a:lumMod val="105000"/>
            </a:schemeClr>
          </a:gs>
          <a:gs pos="100000">
            <a:schemeClr val="phClr">
              <a:tint val="81000"/>
              <a:satMod val="109000"/>
              <a:lumMod val="105000"/>
            </a:schemeClr>
          </a:gs>
        </a:gsLst>
        <a:lin ang="5400000" scaled="0"/>
      </a:gradFill>
      <a:gradFill rotWithShape="1">
        <a:gsLst>
          <a:gs pos="0">
            <a:schemeClr val="phClr">
              <a:tint val="94000"/>
              <a:satMod val="103000"/>
              <a:lumMod val="102000"/>
            </a:schemeClr>
          </a:gs>
          <a:gs pos="50000">
            <a:schemeClr val="phClr">
              <a:shade val="100000"/>
              <a:satMod val="110000"/>
              <a:lumMod val="100000"/>
            </a:schemeClr>
          </a:gs>
          <a:gs pos="100000">
            <a:schemeClr val="phClr">
              <a:shade val="78000"/>
              <a:satMod val="120000"/>
              <a:lumMod val="99000"/>
            </a:schemeClr>
          </a:gs>
        </a:gsLst>
        <a:lin ang="5400000" scaled="0"/>
      </a:gradFill>
    </a:fillStyleLst>
    <a:lnStyleLst>
      <a:ln w="6350" cap="flat" cmpd="sng" algn="in">
        <a:solidFill>
          <a:schemeClr val="phClr"/>
        </a:solidFill>
        <a:prstDash val="solid"/>
      </a:ln>
      <a:ln w="12700" cap="flat" cmpd="sng" algn="in">
        <a:solidFill>
          <a:schemeClr val="phClr"/>
        </a:solidFill>
        <a:prstDash val="solid"/>
      </a:ln>
      <a:ln w="50800" cap="flat" cmpd="sng" algn="in">
        <a:solidFill>
          <a:schemeClr val="phClr"/>
        </a:solidFill>
        <a:prstDash val="solid"/>
      </a:ln>
    </a:lnStyleLst>
    <a:effectStyleLst>
      <a:effectStyle>
        <a:effectLst/>
      </a:effectStyle>
      <a:effectStyle>
        <a:effectLst/>
      </a:effectStyle>
      <a:effectStyle>
        <a:effectLst>
          <a:outerShdw blurRad="38100" dist="25400" dir="5400000" algn="ctr" rotWithShape="0">
            <a:srgbClr val="000000">
              <a:alpha val="25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hade val="98000"/>
              <a:satMod val="150000"/>
              <a:lumMod val="102000"/>
            </a:schemeClr>
          </a:gs>
          <a:gs pos="50000">
            <a:schemeClr val="phClr">
              <a:tint val="98000"/>
              <a:shade val="90000"/>
              <a:satMod val="13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Стандартная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Badge">
    <a:majorFont>
      <a:latin typeface="Impact" panose="020B0806030902050204"/>
      <a:ea typeface=""/>
      <a:cs typeface=""/>
      <a:font script="Jpan" typeface="メイリオ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ajorFont>
    <a:minorFont>
      <a:latin typeface="Gill Sans MT" panose="020B0502020104020203"/>
      <a:ea typeface=""/>
      <a:cs typeface=""/>
      <a:font script="Grek" typeface="Corbel"/>
      <a:font script="Cyrl" typeface="Corbel"/>
      <a:font script="Jpan" typeface="メイリオ"/>
      <a:font script="Hang" typeface="휴먼매직체"/>
      <a:font script="Hans" typeface="华文中宋"/>
      <a:font script="Hant" typeface="微軟正黑體"/>
      <a:font script="Arab" typeface="Majalla UI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ahoma"/>
      <a:font script="Uigh" typeface="Microsoft Uighur"/>
      <a:font script="Geor" typeface="Sylfaen"/>
    </a:minorFont>
  </a:fontScheme>
  <a:fmtScheme name="Badge">
    <a:fillStyleLst>
      <a:solidFill>
        <a:schemeClr val="phClr"/>
      </a:solidFill>
      <a:gradFill rotWithShape="1">
        <a:gsLst>
          <a:gs pos="0">
            <a:schemeClr val="phClr">
              <a:tint val="67000"/>
              <a:satMod val="105000"/>
              <a:lumMod val="110000"/>
            </a:schemeClr>
          </a:gs>
          <a:gs pos="50000">
            <a:schemeClr val="phClr">
              <a:tint val="73000"/>
              <a:satMod val="103000"/>
              <a:lumMod val="105000"/>
            </a:schemeClr>
          </a:gs>
          <a:gs pos="100000">
            <a:schemeClr val="phClr">
              <a:tint val="81000"/>
              <a:satMod val="109000"/>
              <a:lumMod val="105000"/>
            </a:schemeClr>
          </a:gs>
        </a:gsLst>
        <a:lin ang="5400000" scaled="0"/>
      </a:gradFill>
      <a:gradFill rotWithShape="1">
        <a:gsLst>
          <a:gs pos="0">
            <a:schemeClr val="phClr">
              <a:tint val="94000"/>
              <a:satMod val="103000"/>
              <a:lumMod val="102000"/>
            </a:schemeClr>
          </a:gs>
          <a:gs pos="50000">
            <a:schemeClr val="phClr">
              <a:shade val="100000"/>
              <a:satMod val="110000"/>
              <a:lumMod val="100000"/>
            </a:schemeClr>
          </a:gs>
          <a:gs pos="100000">
            <a:schemeClr val="phClr">
              <a:shade val="78000"/>
              <a:satMod val="120000"/>
              <a:lumMod val="99000"/>
            </a:schemeClr>
          </a:gs>
        </a:gsLst>
        <a:lin ang="5400000" scaled="0"/>
      </a:gradFill>
    </a:fillStyleLst>
    <a:lnStyleLst>
      <a:ln w="6350" cap="flat" cmpd="sng" algn="in">
        <a:solidFill>
          <a:schemeClr val="phClr"/>
        </a:solidFill>
        <a:prstDash val="solid"/>
      </a:ln>
      <a:ln w="12700" cap="flat" cmpd="sng" algn="in">
        <a:solidFill>
          <a:schemeClr val="phClr"/>
        </a:solidFill>
        <a:prstDash val="solid"/>
      </a:ln>
      <a:ln w="50800" cap="flat" cmpd="sng" algn="in">
        <a:solidFill>
          <a:schemeClr val="phClr"/>
        </a:solidFill>
        <a:prstDash val="solid"/>
      </a:ln>
    </a:lnStyleLst>
    <a:effectStyleLst>
      <a:effectStyle>
        <a:effectLst/>
      </a:effectStyle>
      <a:effectStyle>
        <a:effectLst/>
      </a:effectStyle>
      <a:effectStyle>
        <a:effectLst>
          <a:outerShdw blurRad="38100" dist="25400" dir="5400000" algn="ctr" rotWithShape="0">
            <a:srgbClr val="000000">
              <a:alpha val="25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hade val="98000"/>
              <a:satMod val="150000"/>
              <a:lumMod val="102000"/>
            </a:schemeClr>
          </a:gs>
          <a:gs pos="50000">
            <a:schemeClr val="phClr">
              <a:tint val="98000"/>
              <a:shade val="90000"/>
              <a:satMod val="13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Стандартная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Badge">
    <a:majorFont>
      <a:latin typeface="Impact" panose="020B0806030902050204"/>
      <a:ea typeface=""/>
      <a:cs typeface=""/>
      <a:font script="Jpan" typeface="メイリオ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ajorFont>
    <a:minorFont>
      <a:latin typeface="Gill Sans MT" panose="020B0502020104020203"/>
      <a:ea typeface=""/>
      <a:cs typeface=""/>
      <a:font script="Grek" typeface="Corbel"/>
      <a:font script="Cyrl" typeface="Corbel"/>
      <a:font script="Jpan" typeface="メイリオ"/>
      <a:font script="Hang" typeface="휴먼매직체"/>
      <a:font script="Hans" typeface="华文中宋"/>
      <a:font script="Hant" typeface="微軟正黑體"/>
      <a:font script="Arab" typeface="Majalla UI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ahoma"/>
      <a:font script="Uigh" typeface="Microsoft Uighur"/>
      <a:font script="Geor" typeface="Sylfaen"/>
    </a:minorFont>
  </a:fontScheme>
  <a:fmtScheme name="Badge">
    <a:fillStyleLst>
      <a:solidFill>
        <a:schemeClr val="phClr"/>
      </a:solidFill>
      <a:gradFill rotWithShape="1">
        <a:gsLst>
          <a:gs pos="0">
            <a:schemeClr val="phClr">
              <a:tint val="67000"/>
              <a:satMod val="105000"/>
              <a:lumMod val="110000"/>
            </a:schemeClr>
          </a:gs>
          <a:gs pos="50000">
            <a:schemeClr val="phClr">
              <a:tint val="73000"/>
              <a:satMod val="103000"/>
              <a:lumMod val="105000"/>
            </a:schemeClr>
          </a:gs>
          <a:gs pos="100000">
            <a:schemeClr val="phClr">
              <a:tint val="81000"/>
              <a:satMod val="109000"/>
              <a:lumMod val="105000"/>
            </a:schemeClr>
          </a:gs>
        </a:gsLst>
        <a:lin ang="5400000" scaled="0"/>
      </a:gradFill>
      <a:gradFill rotWithShape="1">
        <a:gsLst>
          <a:gs pos="0">
            <a:schemeClr val="phClr">
              <a:tint val="94000"/>
              <a:satMod val="103000"/>
              <a:lumMod val="102000"/>
            </a:schemeClr>
          </a:gs>
          <a:gs pos="50000">
            <a:schemeClr val="phClr">
              <a:shade val="100000"/>
              <a:satMod val="110000"/>
              <a:lumMod val="100000"/>
            </a:schemeClr>
          </a:gs>
          <a:gs pos="100000">
            <a:schemeClr val="phClr">
              <a:shade val="78000"/>
              <a:satMod val="120000"/>
              <a:lumMod val="99000"/>
            </a:schemeClr>
          </a:gs>
        </a:gsLst>
        <a:lin ang="5400000" scaled="0"/>
      </a:gradFill>
    </a:fillStyleLst>
    <a:lnStyleLst>
      <a:ln w="6350" cap="flat" cmpd="sng" algn="in">
        <a:solidFill>
          <a:schemeClr val="phClr"/>
        </a:solidFill>
        <a:prstDash val="solid"/>
      </a:ln>
      <a:ln w="12700" cap="flat" cmpd="sng" algn="in">
        <a:solidFill>
          <a:schemeClr val="phClr"/>
        </a:solidFill>
        <a:prstDash val="solid"/>
      </a:ln>
      <a:ln w="50800" cap="flat" cmpd="sng" algn="in">
        <a:solidFill>
          <a:schemeClr val="phClr"/>
        </a:solidFill>
        <a:prstDash val="solid"/>
      </a:ln>
    </a:lnStyleLst>
    <a:effectStyleLst>
      <a:effectStyle>
        <a:effectLst/>
      </a:effectStyle>
      <a:effectStyle>
        <a:effectLst/>
      </a:effectStyle>
      <a:effectStyle>
        <a:effectLst>
          <a:outerShdw blurRad="38100" dist="25400" dir="5400000" algn="ctr" rotWithShape="0">
            <a:srgbClr val="000000">
              <a:alpha val="25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hade val="98000"/>
              <a:satMod val="150000"/>
              <a:lumMod val="102000"/>
            </a:schemeClr>
          </a:gs>
          <a:gs pos="50000">
            <a:schemeClr val="phClr">
              <a:tint val="98000"/>
              <a:shade val="90000"/>
              <a:satMod val="13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Стандартная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Badge">
    <a:majorFont>
      <a:latin typeface="Impact" panose="020B0806030902050204"/>
      <a:ea typeface=""/>
      <a:cs typeface=""/>
      <a:font script="Jpan" typeface="メイリオ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ajorFont>
    <a:minorFont>
      <a:latin typeface="Gill Sans MT" panose="020B0502020104020203"/>
      <a:ea typeface=""/>
      <a:cs typeface=""/>
      <a:font script="Grek" typeface="Corbel"/>
      <a:font script="Cyrl" typeface="Corbel"/>
      <a:font script="Jpan" typeface="メイリオ"/>
      <a:font script="Hang" typeface="휴먼매직체"/>
      <a:font script="Hans" typeface="华文中宋"/>
      <a:font script="Hant" typeface="微軟正黑體"/>
      <a:font script="Arab" typeface="Majalla UI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ahoma"/>
      <a:font script="Uigh" typeface="Microsoft Uighur"/>
      <a:font script="Geor" typeface="Sylfaen"/>
    </a:minorFont>
  </a:fontScheme>
  <a:fmtScheme name="Badge">
    <a:fillStyleLst>
      <a:solidFill>
        <a:schemeClr val="phClr"/>
      </a:solidFill>
      <a:gradFill rotWithShape="1">
        <a:gsLst>
          <a:gs pos="0">
            <a:schemeClr val="phClr">
              <a:tint val="67000"/>
              <a:satMod val="105000"/>
              <a:lumMod val="110000"/>
            </a:schemeClr>
          </a:gs>
          <a:gs pos="50000">
            <a:schemeClr val="phClr">
              <a:tint val="73000"/>
              <a:satMod val="103000"/>
              <a:lumMod val="105000"/>
            </a:schemeClr>
          </a:gs>
          <a:gs pos="100000">
            <a:schemeClr val="phClr">
              <a:tint val="81000"/>
              <a:satMod val="109000"/>
              <a:lumMod val="105000"/>
            </a:schemeClr>
          </a:gs>
        </a:gsLst>
        <a:lin ang="5400000" scaled="0"/>
      </a:gradFill>
      <a:gradFill rotWithShape="1">
        <a:gsLst>
          <a:gs pos="0">
            <a:schemeClr val="phClr">
              <a:tint val="94000"/>
              <a:satMod val="103000"/>
              <a:lumMod val="102000"/>
            </a:schemeClr>
          </a:gs>
          <a:gs pos="50000">
            <a:schemeClr val="phClr">
              <a:shade val="100000"/>
              <a:satMod val="110000"/>
              <a:lumMod val="100000"/>
            </a:schemeClr>
          </a:gs>
          <a:gs pos="100000">
            <a:schemeClr val="phClr">
              <a:shade val="78000"/>
              <a:satMod val="120000"/>
              <a:lumMod val="99000"/>
            </a:schemeClr>
          </a:gs>
        </a:gsLst>
        <a:lin ang="5400000" scaled="0"/>
      </a:gradFill>
    </a:fillStyleLst>
    <a:lnStyleLst>
      <a:ln w="6350" cap="flat" cmpd="sng" algn="in">
        <a:solidFill>
          <a:schemeClr val="phClr"/>
        </a:solidFill>
        <a:prstDash val="solid"/>
      </a:ln>
      <a:ln w="12700" cap="flat" cmpd="sng" algn="in">
        <a:solidFill>
          <a:schemeClr val="phClr"/>
        </a:solidFill>
        <a:prstDash val="solid"/>
      </a:ln>
      <a:ln w="50800" cap="flat" cmpd="sng" algn="in">
        <a:solidFill>
          <a:schemeClr val="phClr"/>
        </a:solidFill>
        <a:prstDash val="solid"/>
      </a:ln>
    </a:lnStyleLst>
    <a:effectStyleLst>
      <a:effectStyle>
        <a:effectLst/>
      </a:effectStyle>
      <a:effectStyle>
        <a:effectLst/>
      </a:effectStyle>
      <a:effectStyle>
        <a:effectLst>
          <a:outerShdw blurRad="38100" dist="25400" dir="5400000" algn="ctr" rotWithShape="0">
            <a:srgbClr val="000000">
              <a:alpha val="25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hade val="98000"/>
              <a:satMod val="150000"/>
              <a:lumMod val="102000"/>
            </a:schemeClr>
          </a:gs>
          <a:gs pos="50000">
            <a:schemeClr val="phClr">
              <a:tint val="98000"/>
              <a:shade val="90000"/>
              <a:satMod val="13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rinterSettings" Target="../printerSettings/printerSettings3.bin"/><Relationship Id="rId1" Type="http://schemas.openxmlformats.org/officeDocument/2006/relationships/printerSettings" Target="../printerSettings/printerSettings2.bin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Relationship Id="rId4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3.bin"/><Relationship Id="rId2" Type="http://schemas.openxmlformats.org/officeDocument/2006/relationships/printerSettings" Target="../printerSettings/printerSettings12.bin"/><Relationship Id="rId1" Type="http://schemas.openxmlformats.org/officeDocument/2006/relationships/printerSettings" Target="../printerSettings/printerSettings11.bin"/><Relationship Id="rId4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6.bin"/><Relationship Id="rId2" Type="http://schemas.openxmlformats.org/officeDocument/2006/relationships/printerSettings" Target="../printerSettings/printerSettings15.bin"/><Relationship Id="rId1" Type="http://schemas.openxmlformats.org/officeDocument/2006/relationships/printerSettings" Target="../printerSettings/printerSettings1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mailto:skarigina@bgpb.by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7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0.bin"/><Relationship Id="rId2" Type="http://schemas.openxmlformats.org/officeDocument/2006/relationships/printerSettings" Target="../printerSettings/printerSettings19.bin"/><Relationship Id="rId1" Type="http://schemas.openxmlformats.org/officeDocument/2006/relationships/printerSettings" Target="../printerSettings/printerSettings18.bin"/><Relationship Id="rId4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3.bin"/><Relationship Id="rId2" Type="http://schemas.openxmlformats.org/officeDocument/2006/relationships/printerSettings" Target="../printerSettings/printerSettings22.bin"/><Relationship Id="rId1" Type="http://schemas.openxmlformats.org/officeDocument/2006/relationships/printerSettings" Target="../printerSettings/printerSettings21.bin"/><Relationship Id="rId4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6.bin"/><Relationship Id="rId2" Type="http://schemas.openxmlformats.org/officeDocument/2006/relationships/printerSettings" Target="../printerSettings/printerSettings25.bin"/><Relationship Id="rId1" Type="http://schemas.openxmlformats.org/officeDocument/2006/relationships/printerSettings" Target="../printerSettings/printerSettings24.bin"/><Relationship Id="rId4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9.bin"/><Relationship Id="rId2" Type="http://schemas.openxmlformats.org/officeDocument/2006/relationships/printerSettings" Target="../printerSettings/printerSettings28.bin"/><Relationship Id="rId1" Type="http://schemas.openxmlformats.org/officeDocument/2006/relationships/printerSettings" Target="../printerSettings/printerSettings27.bin"/><Relationship Id="rId4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2.bin"/><Relationship Id="rId2" Type="http://schemas.openxmlformats.org/officeDocument/2006/relationships/printerSettings" Target="../printerSettings/printerSettings31.bin"/><Relationship Id="rId1" Type="http://schemas.openxmlformats.org/officeDocument/2006/relationships/printerSettings" Target="../printerSettings/printerSettings30.bin"/><Relationship Id="rId4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5.bin"/><Relationship Id="rId2" Type="http://schemas.openxmlformats.org/officeDocument/2006/relationships/printerSettings" Target="../printerSettings/printerSettings34.bin"/><Relationship Id="rId1" Type="http://schemas.openxmlformats.org/officeDocument/2006/relationships/printerSettings" Target="../printerSettings/printerSettings33.bin"/><Relationship Id="rId4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8.bin"/><Relationship Id="rId2" Type="http://schemas.openxmlformats.org/officeDocument/2006/relationships/printerSettings" Target="../printerSettings/printerSettings37.bin"/><Relationship Id="rId1" Type="http://schemas.openxmlformats.org/officeDocument/2006/relationships/printerSettings" Target="../printerSettings/printerSettings36.bin"/><Relationship Id="rId4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1.bin"/><Relationship Id="rId2" Type="http://schemas.openxmlformats.org/officeDocument/2006/relationships/printerSettings" Target="../printerSettings/printerSettings40.bin"/><Relationship Id="rId1" Type="http://schemas.openxmlformats.org/officeDocument/2006/relationships/printerSettings" Target="../printerSettings/printerSettings3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5.bin"/><Relationship Id="rId2" Type="http://schemas.openxmlformats.org/officeDocument/2006/relationships/printerSettings" Target="../printerSettings/printerSettings44.bin"/><Relationship Id="rId1" Type="http://schemas.openxmlformats.org/officeDocument/2006/relationships/printerSettings" Target="../printerSettings/printerSettings43.bin"/><Relationship Id="rId4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8.bin"/><Relationship Id="rId2" Type="http://schemas.openxmlformats.org/officeDocument/2006/relationships/printerSettings" Target="../printerSettings/printerSettings47.bin"/><Relationship Id="rId1" Type="http://schemas.openxmlformats.org/officeDocument/2006/relationships/printerSettings" Target="../printerSettings/printerSettings46.bin"/><Relationship Id="rId6" Type="http://schemas.openxmlformats.org/officeDocument/2006/relationships/table" Target="../tables/table2.xml"/><Relationship Id="rId5" Type="http://schemas.openxmlformats.org/officeDocument/2006/relationships/table" Target="../tables/table1.xml"/><Relationship Id="rId4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49.bin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50.bin"/><Relationship Id="rId5" Type="http://schemas.openxmlformats.org/officeDocument/2006/relationships/table" Target="../tables/table9.xml"/><Relationship Id="rId4" Type="http://schemas.openxmlformats.org/officeDocument/2006/relationships/table" Target="../tables/table8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3.bin"/><Relationship Id="rId2" Type="http://schemas.openxmlformats.org/officeDocument/2006/relationships/printerSettings" Target="../printerSettings/printerSettings52.bin"/><Relationship Id="rId1" Type="http://schemas.openxmlformats.org/officeDocument/2006/relationships/printerSettings" Target="../printerSettings/printerSettings51.bin"/><Relationship Id="rId6" Type="http://schemas.openxmlformats.org/officeDocument/2006/relationships/table" Target="../tables/table11.xml"/><Relationship Id="rId5" Type="http://schemas.openxmlformats.org/officeDocument/2006/relationships/table" Target="../tables/table10.xml"/><Relationship Id="rId4" Type="http://schemas.openxmlformats.org/officeDocument/2006/relationships/drawing" Target="../drawings/drawing2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5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P10"/>
  <sheetViews>
    <sheetView zoomScale="115" zoomScaleNormal="115" workbookViewId="0">
      <selection activeCell="O9" sqref="O9"/>
    </sheetView>
  </sheetViews>
  <sheetFormatPr defaultRowHeight="15" x14ac:dyDescent="0.25"/>
  <cols>
    <col min="3" max="3" width="13.28515625" bestFit="1" customWidth="1"/>
    <col min="4" max="4" width="12.85546875" bestFit="1" customWidth="1"/>
    <col min="5" max="5" width="14.140625" bestFit="1" customWidth="1"/>
    <col min="6" max="6" width="12.85546875" bestFit="1" customWidth="1"/>
    <col min="14" max="14" width="34.7109375" customWidth="1"/>
    <col min="15" max="15" width="15.7109375" customWidth="1"/>
    <col min="16" max="16" width="16.7109375" customWidth="1"/>
  </cols>
  <sheetData>
    <row r="1" spans="2:16" ht="15.75" thickBot="1" x14ac:dyDescent="0.3"/>
    <row r="2" spans="2:16" x14ac:dyDescent="0.25">
      <c r="N2" s="1904" t="s">
        <v>596</v>
      </c>
      <c r="O2" s="1905"/>
      <c r="P2" s="1906"/>
    </row>
    <row r="3" spans="2:16" x14ac:dyDescent="0.25">
      <c r="N3" s="1302"/>
      <c r="O3" s="171"/>
      <c r="P3" s="1303"/>
    </row>
    <row r="4" spans="2:16" x14ac:dyDescent="0.25">
      <c r="B4" s="1195"/>
      <c r="C4" s="1305" t="s">
        <v>106</v>
      </c>
      <c r="D4" s="1305"/>
      <c r="E4" s="1305" t="s">
        <v>218</v>
      </c>
      <c r="F4" s="1305"/>
      <c r="N4" s="785"/>
      <c r="O4" s="1195" t="s">
        <v>106</v>
      </c>
      <c r="P4" s="1307" t="s">
        <v>218</v>
      </c>
    </row>
    <row r="5" spans="2:16" x14ac:dyDescent="0.25">
      <c r="B5" s="1195"/>
      <c r="C5" s="1684" t="s">
        <v>954</v>
      </c>
      <c r="D5" s="1195"/>
      <c r="E5" s="1684" t="str">
        <f>C5</f>
        <v>С начала февраля</v>
      </c>
      <c r="F5" s="1195"/>
      <c r="N5" s="786" t="s">
        <v>219</v>
      </c>
      <c r="O5" s="1306">
        <f>'Статистика ЮЛ'!$BW$129/1000</f>
        <v>717.10400000000004</v>
      </c>
      <c r="P5" s="1308">
        <f>'Статистика ЮЛ'!$BX$129</f>
        <v>3.1957854905908967E-2</v>
      </c>
    </row>
    <row r="6" spans="2:16" x14ac:dyDescent="0.25">
      <c r="B6" s="1195" t="s">
        <v>477</v>
      </c>
      <c r="C6" s="1196">
        <f>'Статистика ЮЛ'!$BY$129/1000</f>
        <v>339.55700000000002</v>
      </c>
      <c r="D6" s="1196"/>
      <c r="E6" s="1365">
        <f>'Статистика ЮЛ'!$BZ$129</f>
        <v>1.4882015725392828E-2</v>
      </c>
      <c r="F6" s="1197"/>
      <c r="N6" s="786" t="s">
        <v>220</v>
      </c>
      <c r="O6" s="1306">
        <f>'Статистика ЮЛ'!$BW$130/1000</f>
        <v>-534.21900000000005</v>
      </c>
      <c r="P6" s="1308">
        <f>'Статистика ЮЛ'!$BX$130</f>
        <v>-2.3544645993804125E-2</v>
      </c>
    </row>
    <row r="7" spans="2:16" x14ac:dyDescent="0.25">
      <c r="B7" s="1195" t="s">
        <v>478</v>
      </c>
      <c r="C7" s="1196">
        <f>'Статистика ЮЛ'!$BY$131</f>
        <v>-354.73853682154368</v>
      </c>
      <c r="D7" s="1196"/>
      <c r="E7" s="1365">
        <f>'Статистика ЮЛ'!$BZ$131</f>
        <v>-4.3025533870703625E-2</v>
      </c>
      <c r="F7" s="1197"/>
      <c r="N7" s="786" t="s">
        <v>221</v>
      </c>
      <c r="O7" s="1306">
        <f>AA44</f>
        <v>0</v>
      </c>
      <c r="P7" s="1308">
        <f>AA45</f>
        <v>0</v>
      </c>
    </row>
    <row r="8" spans="2:16" ht="30" x14ac:dyDescent="0.25">
      <c r="B8" s="1195" t="s">
        <v>228</v>
      </c>
      <c r="C8" s="1196">
        <f>'ежедн изм'!Q97</f>
        <v>52.06800000000112</v>
      </c>
      <c r="D8" s="1196"/>
      <c r="E8" s="1365">
        <f>'ежедн изм'!R97</f>
        <v>4.3539157898435654E-3</v>
      </c>
      <c r="F8" s="1197"/>
      <c r="N8" s="1309" t="s">
        <v>222</v>
      </c>
      <c r="O8" s="1306">
        <f>'Статистика ЮЛ'!$BW$131</f>
        <v>-401.67741872678926</v>
      </c>
      <c r="P8" s="1310">
        <f>'Статистика ЮЛ'!$BX$131</f>
        <v>-4.8442866558919273E-2</v>
      </c>
    </row>
    <row r="9" spans="2:16" ht="30" x14ac:dyDescent="0.25">
      <c r="B9" s="1195" t="s">
        <v>229</v>
      </c>
      <c r="C9" s="1196">
        <f>'ежедн изм'!B97</f>
        <v>52.175000000000182</v>
      </c>
      <c r="D9" s="1196"/>
      <c r="E9" s="1365">
        <f>'ежедн изм'!C97-1</f>
        <v>1.0440092677207913E-2</v>
      </c>
      <c r="F9" s="1197"/>
      <c r="N9" s="786" t="s">
        <v>223</v>
      </c>
      <c r="O9" s="1306">
        <f>'ежедн изм'!Q100</f>
        <v>67.309000000001106</v>
      </c>
      <c r="P9" s="1310">
        <f>'ежедн изм'!R100-1</f>
        <v>5.6355473942679701E-3</v>
      </c>
    </row>
    <row r="10" spans="2:16" ht="15.75" thickBot="1" x14ac:dyDescent="0.3">
      <c r="N10" s="1311" t="s">
        <v>224</v>
      </c>
      <c r="O10" s="1312">
        <f>'ежедн изм'!B100</f>
        <v>82.313000000000102</v>
      </c>
      <c r="P10" s="1789">
        <f>'ежедн изм'!C100-1</f>
        <v>1.6570563851719511E-2</v>
      </c>
    </row>
  </sheetData>
  <mergeCells count="1">
    <mergeCell ref="N2:P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BT148"/>
  <sheetViews>
    <sheetView topLeftCell="A82" zoomScale="90" zoomScaleNormal="90" workbookViewId="0">
      <selection activeCell="C101" sqref="C101"/>
    </sheetView>
  </sheetViews>
  <sheetFormatPr defaultRowHeight="15" x14ac:dyDescent="0.25"/>
  <cols>
    <col min="1" max="1" width="27.28515625" customWidth="1"/>
    <col min="2" max="2" width="11.28515625" customWidth="1"/>
    <col min="3" max="3" width="12.28515625" bestFit="1" customWidth="1"/>
    <col min="4" max="4" width="12.28515625" customWidth="1"/>
    <col min="6" max="6" width="16.7109375" customWidth="1"/>
    <col min="7" max="7" width="13.7109375" customWidth="1"/>
    <col min="8" max="8" width="11.7109375" customWidth="1"/>
    <col min="9" max="10" width="11.28515625" bestFit="1" customWidth="1"/>
    <col min="11" max="11" width="12.7109375" customWidth="1"/>
    <col min="12" max="12" width="12.7109375" style="369" bestFit="1" customWidth="1"/>
    <col min="13" max="14" width="9.28515625" bestFit="1" customWidth="1"/>
    <col min="15" max="15" width="5.7109375" customWidth="1"/>
    <col min="16" max="16" width="16.7109375" customWidth="1"/>
    <col min="17" max="18" width="13" customWidth="1"/>
    <col min="20" max="20" width="14" bestFit="1" customWidth="1"/>
    <col min="21" max="21" width="11.85546875" bestFit="1" customWidth="1"/>
  </cols>
  <sheetData>
    <row r="2" spans="1:72" ht="25.5" x14ac:dyDescent="0.35">
      <c r="A2" s="551" t="s">
        <v>0</v>
      </c>
      <c r="B2" s="516"/>
      <c r="C2" s="516"/>
      <c r="D2" s="516"/>
      <c r="E2" s="516"/>
      <c r="F2" s="516"/>
      <c r="G2" s="516"/>
      <c r="H2" s="516"/>
      <c r="I2" s="516"/>
      <c r="K2" s="585" t="s">
        <v>1</v>
      </c>
      <c r="L2" s="870"/>
      <c r="M2" s="552"/>
      <c r="N2" s="552"/>
      <c r="O2" s="552"/>
      <c r="P2" s="552"/>
      <c r="Q2" s="552"/>
      <c r="R2" s="552"/>
    </row>
    <row r="3" spans="1:72" x14ac:dyDescent="0.25">
      <c r="A3" s="516"/>
      <c r="B3" s="516"/>
      <c r="C3" s="516"/>
      <c r="D3" s="516"/>
      <c r="E3" s="516"/>
      <c r="F3" s="516"/>
      <c r="G3" s="516"/>
      <c r="H3" s="516"/>
      <c r="I3" s="516"/>
      <c r="K3" s="552"/>
      <c r="L3" s="870"/>
      <c r="M3" s="552"/>
      <c r="N3" s="552"/>
      <c r="O3" s="552"/>
      <c r="P3" s="552"/>
      <c r="Q3" s="552"/>
      <c r="R3" s="552"/>
    </row>
    <row r="4" spans="1:72" ht="45.75" customHeight="1" x14ac:dyDescent="0.25">
      <c r="A4" s="516"/>
      <c r="B4" s="516"/>
      <c r="C4" s="516"/>
      <c r="D4" s="516"/>
      <c r="E4" s="516"/>
      <c r="F4" s="516"/>
      <c r="G4" s="587" t="s">
        <v>2</v>
      </c>
      <c r="H4" s="587" t="s">
        <v>3</v>
      </c>
      <c r="I4" s="516"/>
      <c r="K4" s="552"/>
      <c r="L4" s="870"/>
      <c r="M4" s="552"/>
      <c r="N4" s="552"/>
      <c r="O4" s="552"/>
      <c r="P4" s="552"/>
      <c r="Q4" s="586" t="s">
        <v>2</v>
      </c>
      <c r="R4" s="586" t="s">
        <v>3</v>
      </c>
    </row>
    <row r="5" spans="1:72" x14ac:dyDescent="0.25">
      <c r="A5" s="571">
        <v>44197</v>
      </c>
      <c r="B5" s="572">
        <v>5551.8789999999999</v>
      </c>
      <c r="C5" s="573"/>
      <c r="D5" s="574"/>
      <c r="E5" s="516"/>
      <c r="F5" s="575" t="s">
        <v>4</v>
      </c>
      <c r="G5" s="576"/>
      <c r="H5" s="577"/>
      <c r="I5" s="516"/>
      <c r="K5" s="564">
        <v>44197</v>
      </c>
      <c r="L5" s="871">
        <v>10061.017</v>
      </c>
      <c r="M5" s="565"/>
      <c r="N5" s="566"/>
      <c r="O5" s="553"/>
      <c r="P5" s="568"/>
      <c r="Q5" s="568"/>
      <c r="R5" s="568"/>
      <c r="BR5" s="476"/>
      <c r="BS5" s="368"/>
      <c r="BT5" s="370"/>
    </row>
    <row r="6" spans="1:72" x14ac:dyDescent="0.25">
      <c r="A6" s="588">
        <v>44228</v>
      </c>
      <c r="B6" s="589">
        <v>5419.3710000000001</v>
      </c>
      <c r="C6" s="590">
        <f>B6/B5-1</f>
        <v>-2.3867234858684694E-2</v>
      </c>
      <c r="D6" s="591">
        <f>B6-B5</f>
        <v>-132.50799999999981</v>
      </c>
      <c r="E6" s="516"/>
      <c r="F6" s="575" t="s">
        <v>6</v>
      </c>
      <c r="G6" s="576"/>
      <c r="H6" s="577"/>
      <c r="I6" s="516"/>
      <c r="K6" s="592">
        <v>44228</v>
      </c>
      <c r="L6" s="872">
        <v>10094.183000000001</v>
      </c>
      <c r="M6" s="593">
        <f>L6-L5</f>
        <v>33.166000000001077</v>
      </c>
      <c r="N6" s="594">
        <f>L6/L5-1</f>
        <v>3.2964858323965007E-3</v>
      </c>
      <c r="O6" s="552"/>
      <c r="P6" s="569" t="s">
        <v>6</v>
      </c>
      <c r="Q6" s="567"/>
      <c r="R6" s="570"/>
      <c r="BR6" s="476"/>
      <c r="BS6" s="368"/>
      <c r="BT6" s="370"/>
    </row>
    <row r="7" spans="1:72" ht="15.75" thickBot="1" x14ac:dyDescent="0.3">
      <c r="A7" s="581">
        <v>44256</v>
      </c>
      <c r="B7" s="582">
        <v>5326.6689999999999</v>
      </c>
      <c r="C7" s="590">
        <f t="shared" ref="C7:C28" si="0">B7/B6-1</f>
        <v>-1.7105675178909152E-2</v>
      </c>
      <c r="D7" s="591">
        <f t="shared" ref="D7:D12" si="1">B7-B6</f>
        <v>-92.702000000000226</v>
      </c>
      <c r="E7" s="516"/>
      <c r="F7" s="578" t="s">
        <v>7</v>
      </c>
      <c r="G7" s="579"/>
      <c r="H7" s="521"/>
      <c r="I7" s="516"/>
      <c r="K7" s="583">
        <v>44256</v>
      </c>
      <c r="L7" s="873">
        <v>10154.14</v>
      </c>
      <c r="M7" s="593">
        <f t="shared" ref="M7:M28" si="2">L7-L6</f>
        <v>59.956999999998516</v>
      </c>
      <c r="N7" s="594">
        <f t="shared" ref="N7:N14" si="3">L7/L6-1</f>
        <v>5.9397575811730441E-3</v>
      </c>
      <c r="O7" s="552"/>
      <c r="P7" s="556" t="s">
        <v>7</v>
      </c>
      <c r="Q7" s="554"/>
      <c r="R7" s="580"/>
      <c r="BR7" s="476"/>
      <c r="BS7" s="368"/>
      <c r="BT7" s="370"/>
    </row>
    <row r="8" spans="1:72" ht="16.7" customHeight="1" x14ac:dyDescent="0.25">
      <c r="A8" s="588">
        <v>44287</v>
      </c>
      <c r="B8" s="589">
        <v>5316.768</v>
      </c>
      <c r="C8" s="590">
        <f t="shared" si="0"/>
        <v>-1.858760136963622E-3</v>
      </c>
      <c r="D8" s="591">
        <f t="shared" si="1"/>
        <v>-9.9009999999998399</v>
      </c>
      <c r="E8" s="614"/>
      <c r="F8" s="588" t="s">
        <v>8</v>
      </c>
      <c r="G8" s="590"/>
      <c r="H8" s="615"/>
      <c r="I8" s="614"/>
      <c r="J8" s="616"/>
      <c r="K8" s="592">
        <v>44287</v>
      </c>
      <c r="L8" s="874">
        <v>10214.786</v>
      </c>
      <c r="M8" s="593">
        <f t="shared" si="2"/>
        <v>60.64600000000064</v>
      </c>
      <c r="N8" s="594">
        <f t="shared" si="3"/>
        <v>5.9725392795451082E-3</v>
      </c>
      <c r="O8" s="584"/>
      <c r="P8" s="592" t="s">
        <v>8</v>
      </c>
      <c r="Q8" s="594"/>
      <c r="R8" s="617"/>
      <c r="BR8" s="476"/>
      <c r="BS8" s="368"/>
      <c r="BT8" s="370"/>
    </row>
    <row r="9" spans="1:72" x14ac:dyDescent="0.25">
      <c r="A9" s="663">
        <v>44317</v>
      </c>
      <c r="B9" s="664">
        <v>5288.2190000000001</v>
      </c>
      <c r="C9" s="590">
        <f t="shared" si="0"/>
        <v>-5.369615525823157E-3</v>
      </c>
      <c r="D9" s="591">
        <f t="shared" si="1"/>
        <v>-28.548999999999978</v>
      </c>
      <c r="E9" s="516"/>
      <c r="F9" s="638" t="s">
        <v>10</v>
      </c>
      <c r="G9" s="576"/>
      <c r="H9" s="518"/>
      <c r="I9" s="516"/>
      <c r="K9" s="665">
        <v>44317</v>
      </c>
      <c r="L9" s="875">
        <v>10314.969999999999</v>
      </c>
      <c r="M9" s="593">
        <f t="shared" si="2"/>
        <v>100.18399999999929</v>
      </c>
      <c r="N9" s="594">
        <f t="shared" si="3"/>
        <v>9.807743402553859E-3</v>
      </c>
      <c r="O9" s="552"/>
      <c r="P9" s="637" t="str">
        <f>F9</f>
        <v>30 апреля</v>
      </c>
      <c r="Q9" s="567"/>
      <c r="R9" s="570"/>
      <c r="BR9" s="476"/>
      <c r="BS9" s="368"/>
      <c r="BT9" s="370"/>
    </row>
    <row r="10" spans="1:72" x14ac:dyDescent="0.25">
      <c r="A10" s="588">
        <v>44348</v>
      </c>
      <c r="B10" s="589">
        <v>5263.0889999999999</v>
      </c>
      <c r="C10" s="590">
        <f t="shared" si="0"/>
        <v>-4.7520724841387807E-3</v>
      </c>
      <c r="D10" s="591">
        <f t="shared" si="1"/>
        <v>-25.130000000000109</v>
      </c>
      <c r="E10" s="516"/>
      <c r="F10" s="638" t="s">
        <v>429</v>
      </c>
      <c r="G10" s="576"/>
      <c r="H10" s="518"/>
      <c r="I10" s="516"/>
      <c r="K10" s="676">
        <v>44348</v>
      </c>
      <c r="L10" s="876">
        <v>10373.995000000001</v>
      </c>
      <c r="M10" s="593">
        <f t="shared" si="2"/>
        <v>59.025000000001455</v>
      </c>
      <c r="N10" s="594">
        <f t="shared" si="3"/>
        <v>5.7222657942777033E-3</v>
      </c>
      <c r="O10" s="552"/>
      <c r="P10" s="637" t="s">
        <v>429</v>
      </c>
      <c r="Q10" s="567"/>
      <c r="R10" s="570"/>
      <c r="BR10" s="476"/>
      <c r="BS10" s="368"/>
      <c r="BT10" s="370"/>
    </row>
    <row r="11" spans="1:72" s="714" customFormat="1" x14ac:dyDescent="0.25">
      <c r="A11" s="709">
        <v>44378</v>
      </c>
      <c r="B11" s="710">
        <v>5241.07</v>
      </c>
      <c r="C11" s="590">
        <f t="shared" si="0"/>
        <v>-4.1836647641717573E-3</v>
      </c>
      <c r="D11" s="591">
        <f t="shared" si="1"/>
        <v>-22.019000000000233</v>
      </c>
      <c r="E11" s="712"/>
      <c r="F11" s="709" t="s">
        <v>448</v>
      </c>
      <c r="G11" s="711"/>
      <c r="H11" s="713"/>
      <c r="I11" s="712"/>
      <c r="K11" s="676">
        <v>44378</v>
      </c>
      <c r="L11" s="876">
        <v>10467.724</v>
      </c>
      <c r="M11" s="593">
        <f t="shared" si="2"/>
        <v>93.72899999999936</v>
      </c>
      <c r="N11" s="594">
        <f t="shared" si="3"/>
        <v>9.034995679099378E-3</v>
      </c>
      <c r="O11" s="716"/>
      <c r="P11" s="676" t="s">
        <v>448</v>
      </c>
      <c r="Q11" s="715"/>
      <c r="R11" s="717"/>
      <c r="BS11" s="718"/>
      <c r="BT11" s="719"/>
    </row>
    <row r="12" spans="1:72" s="714" customFormat="1" x14ac:dyDescent="0.25">
      <c r="A12" s="709">
        <v>44410</v>
      </c>
      <c r="B12" s="710">
        <v>5209.3</v>
      </c>
      <c r="C12" s="590">
        <f t="shared" si="0"/>
        <v>-6.0617393013258081E-3</v>
      </c>
      <c r="D12" s="591">
        <f t="shared" si="1"/>
        <v>-31.769999999999527</v>
      </c>
      <c r="E12" s="712"/>
      <c r="F12" s="709" t="s">
        <v>458</v>
      </c>
      <c r="G12" s="711"/>
      <c r="H12" s="713"/>
      <c r="I12" s="712"/>
      <c r="K12" s="676">
        <v>44410</v>
      </c>
      <c r="L12" s="876">
        <v>10605</v>
      </c>
      <c r="M12" s="593">
        <f t="shared" si="2"/>
        <v>137.27599999999984</v>
      </c>
      <c r="N12" s="594">
        <f t="shared" si="3"/>
        <v>1.3114216614805718E-2</v>
      </c>
      <c r="O12" s="716"/>
      <c r="P12" s="676" t="s">
        <v>458</v>
      </c>
      <c r="Q12" s="715"/>
      <c r="R12" s="717"/>
      <c r="BS12" s="718"/>
      <c r="BT12" s="719"/>
    </row>
    <row r="13" spans="1:72" x14ac:dyDescent="0.25">
      <c r="A13" s="757">
        <v>44440</v>
      </c>
      <c r="B13" s="758">
        <v>5249.3810000000003</v>
      </c>
      <c r="C13" s="590">
        <f t="shared" si="0"/>
        <v>7.6941239705909936E-3</v>
      </c>
      <c r="D13" s="591">
        <f t="shared" ref="D13:D28" si="4">B13-B12</f>
        <v>40.081000000000131</v>
      </c>
      <c r="E13" s="760"/>
      <c r="F13" s="757" t="s">
        <v>467</v>
      </c>
      <c r="G13" s="759"/>
      <c r="H13" s="761"/>
      <c r="I13" s="516"/>
      <c r="K13" s="762">
        <v>44440</v>
      </c>
      <c r="L13" s="877">
        <v>10711.994000000001</v>
      </c>
      <c r="M13" s="593">
        <f t="shared" si="2"/>
        <v>106.9940000000006</v>
      </c>
      <c r="N13" s="594">
        <f t="shared" si="3"/>
        <v>1.0089014615747294E-2</v>
      </c>
      <c r="O13" s="764"/>
      <c r="P13" s="762" t="s">
        <v>467</v>
      </c>
      <c r="Q13" s="763"/>
      <c r="R13" s="765"/>
      <c r="BR13" s="476"/>
      <c r="BS13" s="368"/>
      <c r="BT13" s="370"/>
    </row>
    <row r="14" spans="1:72" s="714" customFormat="1" x14ac:dyDescent="0.25">
      <c r="A14" s="709">
        <v>44470</v>
      </c>
      <c r="B14" s="710">
        <v>5237.0020000000004</v>
      </c>
      <c r="C14" s="590">
        <f t="shared" si="0"/>
        <v>-2.358182802886688E-3</v>
      </c>
      <c r="D14" s="591">
        <f t="shared" si="4"/>
        <v>-12.378999999999905</v>
      </c>
      <c r="E14" s="712"/>
      <c r="F14" s="709" t="s">
        <v>73</v>
      </c>
      <c r="G14" s="711"/>
      <c r="H14" s="713"/>
      <c r="I14" s="712"/>
      <c r="K14" s="676">
        <v>44470</v>
      </c>
      <c r="L14" s="876">
        <v>10815.968999999999</v>
      </c>
      <c r="M14" s="593">
        <f t="shared" si="2"/>
        <v>103.97499999999854</v>
      </c>
      <c r="N14" s="594">
        <f t="shared" si="3"/>
        <v>9.7064094696093228E-3</v>
      </c>
      <c r="O14" s="716"/>
      <c r="P14" s="676" t="s">
        <v>73</v>
      </c>
      <c r="Q14" s="715"/>
      <c r="R14" s="717"/>
      <c r="BS14" s="718"/>
      <c r="BT14" s="719"/>
    </row>
    <row r="15" spans="1:72" s="794" customFormat="1" ht="15.75" customHeight="1" x14ac:dyDescent="0.25">
      <c r="A15" s="757">
        <v>44501</v>
      </c>
      <c r="B15" s="758">
        <v>5200.91</v>
      </c>
      <c r="C15" s="590">
        <f t="shared" si="0"/>
        <v>-6.891729275642966E-3</v>
      </c>
      <c r="D15" s="591">
        <f t="shared" si="4"/>
        <v>-36.092000000000553</v>
      </c>
      <c r="E15" s="760"/>
      <c r="F15" s="757" t="s">
        <v>74</v>
      </c>
      <c r="G15" s="759"/>
      <c r="H15" s="761"/>
      <c r="I15" s="760"/>
      <c r="K15" s="762">
        <v>44501</v>
      </c>
      <c r="L15" s="877">
        <v>10927.838</v>
      </c>
      <c r="M15" s="593">
        <f t="shared" si="2"/>
        <v>111.8690000000006</v>
      </c>
      <c r="N15" s="594">
        <f t="shared" ref="N15:N28" si="5">L15/L14-1</f>
        <v>1.0342947543581227E-2</v>
      </c>
      <c r="O15" s="764"/>
      <c r="P15" s="762" t="s">
        <v>74</v>
      </c>
      <c r="Q15" s="763"/>
      <c r="R15" s="765"/>
      <c r="BS15" s="795"/>
      <c r="BT15" s="796"/>
    </row>
    <row r="16" spans="1:72" s="714" customFormat="1" ht="15.75" customHeight="1" x14ac:dyDescent="0.25">
      <c r="A16" s="709">
        <v>44531</v>
      </c>
      <c r="B16" s="710">
        <v>5222.8190000000004</v>
      </c>
      <c r="C16" s="590">
        <f t="shared" si="0"/>
        <v>4.2125320376626973E-3</v>
      </c>
      <c r="D16" s="591">
        <f t="shared" si="4"/>
        <v>21.90900000000056</v>
      </c>
      <c r="E16" s="712"/>
      <c r="F16" s="709" t="s">
        <v>507</v>
      </c>
      <c r="G16" s="711"/>
      <c r="H16" s="713"/>
      <c r="I16" s="712"/>
      <c r="K16" s="676">
        <v>44531</v>
      </c>
      <c r="L16" s="876">
        <v>11025.457</v>
      </c>
      <c r="M16" s="593">
        <f t="shared" si="2"/>
        <v>97.619000000000597</v>
      </c>
      <c r="N16" s="594">
        <f t="shared" si="5"/>
        <v>8.9330570237224904E-3</v>
      </c>
      <c r="O16" s="716"/>
      <c r="P16" s="676" t="s">
        <v>507</v>
      </c>
      <c r="Q16" s="715"/>
      <c r="R16" s="717"/>
      <c r="BS16" s="718"/>
      <c r="BT16" s="719"/>
    </row>
    <row r="17" spans="1:72" s="458" customFormat="1" x14ac:dyDescent="0.25">
      <c r="A17" s="1082">
        <v>44562</v>
      </c>
      <c r="B17" s="1083">
        <v>5241.7209999999995</v>
      </c>
      <c r="C17" s="590">
        <f t="shared" si="0"/>
        <v>3.6191183343705635E-3</v>
      </c>
      <c r="D17" s="591">
        <f t="shared" si="4"/>
        <v>18.901999999999134</v>
      </c>
      <c r="E17" s="1085"/>
      <c r="F17" s="1082" t="s">
        <v>551</v>
      </c>
      <c r="G17" s="1084"/>
      <c r="H17" s="1086"/>
      <c r="I17" s="1085"/>
      <c r="K17" s="1087">
        <f>A17</f>
        <v>44562</v>
      </c>
      <c r="L17" s="1088">
        <v>11150.735000000001</v>
      </c>
      <c r="M17" s="593">
        <f t="shared" si="2"/>
        <v>125.27800000000025</v>
      </c>
      <c r="N17" s="594">
        <f t="shared" si="5"/>
        <v>1.1362612905750691E-2</v>
      </c>
      <c r="O17" s="1090"/>
      <c r="P17" s="1087" t="str">
        <f>F17</f>
        <v>31 декабря-2 января</v>
      </c>
      <c r="Q17" s="1089"/>
      <c r="R17" s="1091"/>
      <c r="BS17" s="1092"/>
      <c r="BT17" s="1093"/>
    </row>
    <row r="18" spans="1:72" s="458" customFormat="1" x14ac:dyDescent="0.25">
      <c r="A18" s="1082">
        <v>44593</v>
      </c>
      <c r="B18" s="1083">
        <v>5166.7049999999999</v>
      </c>
      <c r="C18" s="590">
        <f t="shared" si="0"/>
        <v>-1.4311330190981075E-2</v>
      </c>
      <c r="D18" s="591">
        <f t="shared" si="4"/>
        <v>-75.015999999999622</v>
      </c>
      <c r="E18" s="1085"/>
      <c r="F18" s="1082" t="s">
        <v>559</v>
      </c>
      <c r="G18" s="1084"/>
      <c r="H18" s="1086"/>
      <c r="I18" s="1085"/>
      <c r="K18" s="1087">
        <v>44593</v>
      </c>
      <c r="L18" s="1088">
        <v>11176.550999999999</v>
      </c>
      <c r="M18" s="593">
        <f t="shared" si="2"/>
        <v>25.815999999998894</v>
      </c>
      <c r="N18" s="594">
        <f t="shared" si="5"/>
        <v>2.3151837076209603E-3</v>
      </c>
      <c r="O18" s="1090"/>
      <c r="P18" s="1087" t="s">
        <v>559</v>
      </c>
      <c r="Q18" s="1089"/>
      <c r="R18" s="1091"/>
      <c r="BS18" s="1092"/>
      <c r="BT18" s="1093"/>
    </row>
    <row r="19" spans="1:72" s="476" customFormat="1" x14ac:dyDescent="0.25">
      <c r="A19" s="1180">
        <v>44621</v>
      </c>
      <c r="B19" s="1181">
        <v>5164.93</v>
      </c>
      <c r="C19" s="590">
        <f t="shared" si="0"/>
        <v>-3.4354583820828122E-4</v>
      </c>
      <c r="D19" s="591">
        <f t="shared" si="4"/>
        <v>-1.7749999999996362</v>
      </c>
      <c r="E19" s="1183"/>
      <c r="F19" s="1180" t="s">
        <v>581</v>
      </c>
      <c r="G19" s="1182"/>
      <c r="H19" s="1184"/>
      <c r="I19" s="1183"/>
      <c r="K19" s="1185">
        <v>44621</v>
      </c>
      <c r="L19" s="1186">
        <v>11217.424999999999</v>
      </c>
      <c r="M19" s="593">
        <f t="shared" si="2"/>
        <v>40.873999999999796</v>
      </c>
      <c r="N19" s="594">
        <f t="shared" si="5"/>
        <v>3.6571210563973722E-3</v>
      </c>
      <c r="O19" s="1188"/>
      <c r="P19" s="1185" t="s">
        <v>581</v>
      </c>
      <c r="Q19" s="1187"/>
      <c r="R19" s="1189"/>
      <c r="BS19" s="1190"/>
      <c r="BT19" s="1191"/>
    </row>
    <row r="20" spans="1:72" s="458" customFormat="1" ht="16.7" customHeight="1" x14ac:dyDescent="0.25">
      <c r="A20" s="1082">
        <v>44652</v>
      </c>
      <c r="B20" s="1083">
        <v>5100.4989999999998</v>
      </c>
      <c r="C20" s="590">
        <f t="shared" si="0"/>
        <v>-1.2474709240977266E-2</v>
      </c>
      <c r="D20" s="591">
        <f t="shared" si="4"/>
        <v>-64.431000000000495</v>
      </c>
      <c r="E20" s="1085"/>
      <c r="F20" s="1082" t="s">
        <v>8</v>
      </c>
      <c r="G20" s="1084"/>
      <c r="H20" s="1086"/>
      <c r="I20" s="1085"/>
      <c r="K20" s="1087">
        <v>44652</v>
      </c>
      <c r="L20" s="1088">
        <v>11265.628000000001</v>
      </c>
      <c r="M20" s="593">
        <f t="shared" si="2"/>
        <v>48.203000000001339</v>
      </c>
      <c r="N20" s="594">
        <f t="shared" si="5"/>
        <v>4.2971537585498876E-3</v>
      </c>
      <c r="O20" s="1090"/>
      <c r="P20" s="1087" t="s">
        <v>8</v>
      </c>
      <c r="Q20" s="1089"/>
      <c r="R20" s="1091"/>
      <c r="BS20" s="1092"/>
      <c r="BT20" s="1093"/>
    </row>
    <row r="21" spans="1:72" s="458" customFormat="1" ht="17.850000000000001" customHeight="1" x14ac:dyDescent="0.25">
      <c r="A21" s="1370" t="s">
        <v>617</v>
      </c>
      <c r="B21" s="1083">
        <v>4935.2449999999999</v>
      </c>
      <c r="C21" s="590">
        <f t="shared" si="0"/>
        <v>-3.2399575021973326E-2</v>
      </c>
      <c r="D21" s="591">
        <f t="shared" si="4"/>
        <v>-165.25399999999991</v>
      </c>
      <c r="E21" s="1085"/>
      <c r="F21" s="1082" t="s">
        <v>9</v>
      </c>
      <c r="G21" s="1084"/>
      <c r="H21" s="1086"/>
      <c r="I21" s="1085"/>
      <c r="K21" s="1087" t="s">
        <v>617</v>
      </c>
      <c r="L21" s="1088">
        <v>11319.7</v>
      </c>
      <c r="M21" s="593">
        <f t="shared" si="2"/>
        <v>54.072000000000116</v>
      </c>
      <c r="N21" s="594">
        <f t="shared" si="5"/>
        <v>4.799732425036618E-3</v>
      </c>
      <c r="O21" s="1090"/>
      <c r="P21" s="1087" t="s">
        <v>9</v>
      </c>
      <c r="Q21" s="1089"/>
      <c r="R21" s="1091"/>
      <c r="T21" s="1371">
        <v>8.8028401226136754E-3</v>
      </c>
      <c r="U21" s="1371">
        <v>98.77599999999984</v>
      </c>
      <c r="V21" s="1372"/>
      <c r="BS21" s="1092"/>
      <c r="BT21" s="1093"/>
    </row>
    <row r="22" spans="1:72" s="458" customFormat="1" ht="16.7" customHeight="1" x14ac:dyDescent="0.25">
      <c r="A22" s="1370" t="s">
        <v>674</v>
      </c>
      <c r="B22" s="1083">
        <v>4850.53</v>
      </c>
      <c r="C22" s="590">
        <f t="shared" si="0"/>
        <v>-1.7165307902647253E-2</v>
      </c>
      <c r="D22" s="591">
        <f t="shared" si="4"/>
        <v>-84.715000000000146</v>
      </c>
      <c r="E22" s="1085"/>
      <c r="F22" s="1082" t="s">
        <v>664</v>
      </c>
      <c r="G22" s="1182"/>
      <c r="H22" s="1184"/>
      <c r="I22" s="1085"/>
      <c r="K22" s="1087" t="s">
        <v>674</v>
      </c>
      <c r="L22" s="1088">
        <v>11379.439</v>
      </c>
      <c r="M22" s="593">
        <f t="shared" si="2"/>
        <v>59.738999999999578</v>
      </c>
      <c r="N22" s="594">
        <f t="shared" si="5"/>
        <v>5.2774366811840778E-3</v>
      </c>
      <c r="O22" s="1090"/>
      <c r="P22" s="1087" t="s">
        <v>664</v>
      </c>
      <c r="Q22" s="1187"/>
      <c r="R22" s="1189"/>
      <c r="T22" s="1372">
        <v>1.4126733235159561E-2</v>
      </c>
      <c r="U22" s="1436">
        <v>158.51499999999942</v>
      </c>
      <c r="BS22" s="1092"/>
      <c r="BT22" s="1093"/>
    </row>
    <row r="23" spans="1:72" s="458" customFormat="1" ht="16.7" customHeight="1" x14ac:dyDescent="0.25">
      <c r="A23" s="1589">
        <v>44743</v>
      </c>
      <c r="B23" s="1083">
        <v>4785.3</v>
      </c>
      <c r="C23" s="590">
        <f t="shared" si="0"/>
        <v>-1.3448014959189902E-2</v>
      </c>
      <c r="D23" s="591">
        <f t="shared" si="4"/>
        <v>-65.229999999999563</v>
      </c>
      <c r="E23" s="1085"/>
      <c r="F23" s="1082" t="s">
        <v>448</v>
      </c>
      <c r="G23" s="1084"/>
      <c r="H23" s="1086"/>
      <c r="I23" s="1790">
        <f>B23/B17-1</f>
        <v>-8.7074645903511327E-2</v>
      </c>
      <c r="K23" s="1590">
        <v>44743</v>
      </c>
      <c r="L23" s="1088">
        <v>11457.856</v>
      </c>
      <c r="M23" s="593">
        <f t="shared" si="2"/>
        <v>78.416999999999462</v>
      </c>
      <c r="N23" s="594">
        <f t="shared" si="5"/>
        <v>6.8911129977495822E-3</v>
      </c>
      <c r="O23" s="1090"/>
      <c r="P23" s="1087" t="s">
        <v>448</v>
      </c>
      <c r="Q23" s="1089"/>
      <c r="R23" s="1091"/>
      <c r="T23" s="1372">
        <v>2.1115195147921817E-2</v>
      </c>
      <c r="U23" s="1436">
        <v>236.93199999999888</v>
      </c>
      <c r="BS23" s="1092"/>
      <c r="BT23" s="1093"/>
    </row>
    <row r="24" spans="1:72" s="458" customFormat="1" ht="16.7" customHeight="1" x14ac:dyDescent="0.25">
      <c r="A24" s="1370" t="s">
        <v>732</v>
      </c>
      <c r="B24" s="1083">
        <v>4753.2330000000002</v>
      </c>
      <c r="C24" s="590">
        <f t="shared" si="0"/>
        <v>-6.7011472634944669E-3</v>
      </c>
      <c r="D24" s="591">
        <f t="shared" si="4"/>
        <v>-32.067000000000007</v>
      </c>
      <c r="E24" s="1085"/>
      <c r="F24" s="1082" t="s">
        <v>72</v>
      </c>
      <c r="G24" s="1084"/>
      <c r="H24" s="1086"/>
      <c r="I24" s="1085"/>
      <c r="K24" s="1591" t="s">
        <v>732</v>
      </c>
      <c r="L24" s="1088">
        <v>11511.567999999999</v>
      </c>
      <c r="M24" s="593">
        <f t="shared" si="2"/>
        <v>53.711999999999534</v>
      </c>
      <c r="N24" s="594">
        <f t="shared" si="5"/>
        <v>4.6877880119979842E-3</v>
      </c>
      <c r="O24" s="1090"/>
      <c r="P24" s="1087" t="s">
        <v>72</v>
      </c>
      <c r="Q24" s="1089"/>
      <c r="R24" s="1091"/>
      <c r="T24" s="1372">
        <v>2.5901966718605118E-2</v>
      </c>
      <c r="U24" s="1436">
        <v>290.64399999999841</v>
      </c>
      <c r="BS24" s="1092"/>
      <c r="BT24" s="1093"/>
    </row>
    <row r="25" spans="1:72" s="476" customFormat="1" ht="16.7" customHeight="1" x14ac:dyDescent="0.25">
      <c r="A25" s="1370" t="s">
        <v>760</v>
      </c>
      <c r="B25" s="1083">
        <v>4784.2240000000002</v>
      </c>
      <c r="C25" s="590">
        <f t="shared" si="0"/>
        <v>6.5199833460720669E-3</v>
      </c>
      <c r="D25" s="591">
        <f t="shared" si="4"/>
        <v>30.990999999999985</v>
      </c>
      <c r="E25" s="1183"/>
      <c r="F25" s="1180" t="s">
        <v>758</v>
      </c>
      <c r="G25" s="1182"/>
      <c r="H25" s="1184"/>
      <c r="I25" s="1183"/>
      <c r="K25" s="1591" t="s">
        <v>760</v>
      </c>
      <c r="L25" s="1088">
        <v>11578.031999999999</v>
      </c>
      <c r="M25" s="593">
        <f t="shared" si="2"/>
        <v>66.463999999999942</v>
      </c>
      <c r="N25" s="594">
        <f t="shared" si="5"/>
        <v>5.7736704504547376E-3</v>
      </c>
      <c r="O25" s="1188"/>
      <c r="P25" s="1185" t="s">
        <v>758</v>
      </c>
      <c r="Q25" s="1187"/>
      <c r="R25" s="1189"/>
      <c r="T25" s="1604">
        <v>3.1825186588911869E-2</v>
      </c>
      <c r="U25" s="1605">
        <v>357.10799999999836</v>
      </c>
      <c r="BS25" s="1190"/>
      <c r="BT25" s="1191"/>
    </row>
    <row r="26" spans="1:72" s="458" customFormat="1" ht="16.7" customHeight="1" x14ac:dyDescent="0.25">
      <c r="A26" s="1633" t="s">
        <v>791</v>
      </c>
      <c r="B26" s="1083">
        <v>4794.8429999999998</v>
      </c>
      <c r="C26" s="590">
        <f t="shared" si="0"/>
        <v>2.2195867083145693E-3</v>
      </c>
      <c r="D26" s="591">
        <f t="shared" si="4"/>
        <v>10.618999999999687</v>
      </c>
      <c r="E26" s="1085"/>
      <c r="F26" s="1082" t="s">
        <v>790</v>
      </c>
      <c r="G26" s="704"/>
      <c r="H26" s="855"/>
      <c r="I26" s="1085"/>
      <c r="K26" s="1591" t="s">
        <v>791</v>
      </c>
      <c r="L26" s="1088">
        <v>11657.762000000001</v>
      </c>
      <c r="M26" s="593">
        <f t="shared" si="2"/>
        <v>79.730000000001382</v>
      </c>
      <c r="N26" s="594">
        <f t="shared" si="5"/>
        <v>6.8863171219428754E-3</v>
      </c>
      <c r="O26" s="1090"/>
      <c r="P26" s="1087" t="s">
        <v>790</v>
      </c>
      <c r="Q26" s="1089"/>
      <c r="R26" s="1091"/>
      <c r="T26" s="1372">
        <v>3.893066203817086E-2</v>
      </c>
      <c r="U26" s="1436">
        <v>436.83799999999974</v>
      </c>
      <c r="BS26" s="1092"/>
      <c r="BT26" s="1093"/>
    </row>
    <row r="27" spans="1:72" s="458" customFormat="1" ht="16.7" customHeight="1" x14ac:dyDescent="0.25">
      <c r="A27" s="1633" t="s">
        <v>819</v>
      </c>
      <c r="B27" s="1083">
        <v>4821.6750000000002</v>
      </c>
      <c r="C27" s="590">
        <f t="shared" si="0"/>
        <v>5.5960122156242242E-3</v>
      </c>
      <c r="D27" s="591">
        <f t="shared" si="4"/>
        <v>26.832000000000335</v>
      </c>
      <c r="E27" s="1085"/>
      <c r="F27" s="1082" t="s">
        <v>818</v>
      </c>
      <c r="G27" s="1084"/>
      <c r="H27" s="1086"/>
      <c r="I27" s="1085"/>
      <c r="K27" s="1591" t="s">
        <v>819</v>
      </c>
      <c r="L27" s="1088">
        <v>11740.48</v>
      </c>
      <c r="M27" s="593">
        <f t="shared" si="2"/>
        <v>82.717999999998938</v>
      </c>
      <c r="N27" s="594">
        <f t="shared" si="5"/>
        <v>7.0955299996688925E-3</v>
      </c>
      <c r="O27" s="1090"/>
      <c r="P27" s="1087" t="s">
        <v>818</v>
      </c>
      <c r="Q27" s="1089"/>
      <c r="R27" s="1091"/>
      <c r="T27" s="1372">
        <v>4.6302425718238505E-2</v>
      </c>
      <c r="U27" s="1436">
        <v>519.55599999999868</v>
      </c>
      <c r="BS27" s="1092"/>
      <c r="BT27" s="1093"/>
    </row>
    <row r="28" spans="1:72" s="476" customFormat="1" ht="17.25" customHeight="1" x14ac:dyDescent="0.25">
      <c r="A28" s="1703" t="s">
        <v>847</v>
      </c>
      <c r="B28" s="1181">
        <v>4885.5739999999996</v>
      </c>
      <c r="C28" s="590">
        <f t="shared" si="0"/>
        <v>1.3252448578554121E-2</v>
      </c>
      <c r="D28" s="591">
        <f t="shared" si="4"/>
        <v>63.898999999999432</v>
      </c>
      <c r="E28" s="1183"/>
      <c r="F28" s="1180" t="s">
        <v>507</v>
      </c>
      <c r="G28" s="1182"/>
      <c r="H28" s="1184"/>
      <c r="I28" s="1183"/>
      <c r="K28" s="1704" t="s">
        <v>847</v>
      </c>
      <c r="L28" s="1186">
        <v>11824.145</v>
      </c>
      <c r="M28" s="593">
        <f t="shared" si="2"/>
        <v>83.665000000000873</v>
      </c>
      <c r="N28" s="594">
        <f t="shared" si="5"/>
        <v>7.1261992695359488E-3</v>
      </c>
      <c r="O28" s="1188"/>
      <c r="P28" s="1185" t="s">
        <v>507</v>
      </c>
      <c r="Q28" s="1187"/>
      <c r="R28" s="1189"/>
      <c r="T28" s="1604">
        <v>5.3758585300105466E-2</v>
      </c>
      <c r="U28" s="1605">
        <v>603.22099999999955</v>
      </c>
      <c r="BS28" s="1190"/>
      <c r="BT28" s="1191"/>
    </row>
    <row r="29" spans="1:72" ht="17.25" customHeight="1" x14ac:dyDescent="0.25">
      <c r="A29" s="1603" t="s">
        <v>854</v>
      </c>
      <c r="B29" s="160">
        <v>4887.4549999999999</v>
      </c>
      <c r="C29" s="704">
        <f t="shared" ref="C29:C30" si="6">B30/B29</f>
        <v>1.0012937203513894</v>
      </c>
      <c r="D29" s="705">
        <f t="shared" ref="D29:D30" si="7">B30-B29</f>
        <v>6.3230000000003201</v>
      </c>
      <c r="E29" s="516"/>
      <c r="F29" s="638" t="s">
        <v>75</v>
      </c>
      <c r="G29" s="704">
        <f t="shared" ref="G29:G30" si="8">C28-1</f>
        <v>-0.98674755142144588</v>
      </c>
      <c r="H29" s="855">
        <f t="shared" ref="H29:H30" si="9">D28</f>
        <v>63.898999999999432</v>
      </c>
      <c r="I29" s="516"/>
      <c r="K29" s="1481" t="s">
        <v>854</v>
      </c>
      <c r="L29" s="869">
        <v>11825.441000000001</v>
      </c>
      <c r="M29" s="706">
        <f t="shared" ref="M29:M30" si="10">L30-L29</f>
        <v>4.4329999999990832</v>
      </c>
      <c r="N29" s="707">
        <f t="shared" ref="N29:N30" si="11">L30/L29</f>
        <v>1.0003748697405872</v>
      </c>
      <c r="O29" s="552"/>
      <c r="P29" s="637" t="s">
        <v>75</v>
      </c>
      <c r="Q29" s="707">
        <f t="shared" ref="Q29" si="12">N28-1</f>
        <v>-0.99287380073046405</v>
      </c>
      <c r="R29" s="708">
        <f t="shared" ref="R29" si="13">M28</f>
        <v>83.665000000000873</v>
      </c>
      <c r="T29" s="182">
        <v>5.3874083809853701E-2</v>
      </c>
      <c r="U29" s="369">
        <v>604.51699999999983</v>
      </c>
      <c r="BR29" s="476"/>
      <c r="BS29" s="368"/>
      <c r="BT29" s="370"/>
    </row>
    <row r="30" spans="1:72" ht="17.25" customHeight="1" x14ac:dyDescent="0.25">
      <c r="A30" s="1603" t="s">
        <v>852</v>
      </c>
      <c r="B30" s="160">
        <v>4893.7780000000002</v>
      </c>
      <c r="C30" s="704">
        <f t="shared" si="6"/>
        <v>1.0075861634916827</v>
      </c>
      <c r="D30" s="705">
        <f t="shared" si="7"/>
        <v>37.125</v>
      </c>
      <c r="E30" s="516"/>
      <c r="F30" s="638" t="s">
        <v>76</v>
      </c>
      <c r="G30" s="704">
        <f t="shared" si="8"/>
        <v>1.2937203513894158E-3</v>
      </c>
      <c r="H30" s="855">
        <f t="shared" si="9"/>
        <v>6.3230000000003201</v>
      </c>
      <c r="I30" s="516"/>
      <c r="K30" s="1481" t="s">
        <v>852</v>
      </c>
      <c r="L30" s="869">
        <v>11829.874</v>
      </c>
      <c r="M30" s="706">
        <f t="shared" si="10"/>
        <v>0.76300000000082946</v>
      </c>
      <c r="N30" s="707">
        <f t="shared" si="11"/>
        <v>1.0000644977283781</v>
      </c>
      <c r="O30" s="552"/>
      <c r="P30" s="637" t="s">
        <v>76</v>
      </c>
      <c r="Q30" s="707">
        <f t="shared" ref="Q30:Q37" si="14">N29-1</f>
        <v>3.7486974058720257E-4</v>
      </c>
      <c r="R30" s="708">
        <f t="shared" ref="R30:R37" si="15">M29</f>
        <v>4.4329999999990832</v>
      </c>
      <c r="T30" s="182">
        <v>5.4269149314263077E-2</v>
      </c>
      <c r="U30" s="369">
        <v>608.94999999999891</v>
      </c>
      <c r="BR30" s="476"/>
      <c r="BS30" s="368"/>
      <c r="BT30" s="370"/>
    </row>
    <row r="31" spans="1:72" ht="17.25" customHeight="1" x14ac:dyDescent="0.25">
      <c r="A31" s="1603" t="s">
        <v>855</v>
      </c>
      <c r="B31" s="160">
        <v>4930.9030000000002</v>
      </c>
      <c r="C31" s="704">
        <f t="shared" ref="C31:C32" si="16">B32/B31</f>
        <v>1.0007743003664844</v>
      </c>
      <c r="D31" s="705">
        <f t="shared" ref="D31:D32" si="17">B32-B31</f>
        <v>3.8179999999993015</v>
      </c>
      <c r="E31" s="516"/>
      <c r="F31" s="638" t="s">
        <v>853</v>
      </c>
      <c r="G31" s="704">
        <f t="shared" ref="G31:G32" si="18">C30-1</f>
        <v>7.5861634916827292E-3</v>
      </c>
      <c r="H31" s="855">
        <f t="shared" ref="H31:H32" si="19">D30</f>
        <v>37.125</v>
      </c>
      <c r="I31" s="516"/>
      <c r="K31" s="1481" t="s">
        <v>855</v>
      </c>
      <c r="L31" s="869">
        <v>11830.637000000001</v>
      </c>
      <c r="M31" s="706">
        <f t="shared" ref="M31:M36" si="20">L32-L31</f>
        <v>8.7479999999995925</v>
      </c>
      <c r="N31" s="707">
        <f t="shared" ref="N31:N36" si="21">L32/L31</f>
        <v>1.0007394360929169</v>
      </c>
      <c r="O31" s="552"/>
      <c r="P31" s="637" t="s">
        <v>853</v>
      </c>
      <c r="Q31" s="707">
        <f t="shared" si="14"/>
        <v>6.449772837813228E-5</v>
      </c>
      <c r="R31" s="708">
        <f t="shared" si="15"/>
        <v>0.76300000000082946</v>
      </c>
      <c r="T31" s="182">
        <v>5.4337147279493125E-2</v>
      </c>
      <c r="U31" s="369">
        <v>609.71299999999974</v>
      </c>
      <c r="BR31" s="476"/>
      <c r="BS31" s="368"/>
      <c r="BT31" s="370"/>
    </row>
    <row r="32" spans="1:72" ht="17.25" customHeight="1" x14ac:dyDescent="0.25">
      <c r="A32" s="1603" t="s">
        <v>857</v>
      </c>
      <c r="B32" s="160">
        <v>4934.7209999999995</v>
      </c>
      <c r="C32" s="704">
        <f t="shared" si="16"/>
        <v>1.0005205968078035</v>
      </c>
      <c r="D32" s="705">
        <f t="shared" si="17"/>
        <v>2.5690000000004147</v>
      </c>
      <c r="E32" s="516"/>
      <c r="F32" s="638" t="s">
        <v>856</v>
      </c>
      <c r="G32" s="704">
        <f t="shared" si="18"/>
        <v>7.7430036648440392E-4</v>
      </c>
      <c r="H32" s="855">
        <f t="shared" si="19"/>
        <v>3.8179999999993015</v>
      </c>
      <c r="I32" s="516"/>
      <c r="K32" s="1481" t="s">
        <v>857</v>
      </c>
      <c r="L32" s="869">
        <v>11839.385</v>
      </c>
      <c r="M32" s="706">
        <f t="shared" si="20"/>
        <v>5.532999999999447</v>
      </c>
      <c r="N32" s="707">
        <f t="shared" si="21"/>
        <v>1.0004673384639489</v>
      </c>
      <c r="O32" s="552"/>
      <c r="P32" s="637" t="s">
        <v>856</v>
      </c>
      <c r="Q32" s="707">
        <f t="shared" si="14"/>
        <v>7.3943609291693413E-4</v>
      </c>
      <c r="R32" s="708">
        <f t="shared" si="15"/>
        <v>8.7479999999995925</v>
      </c>
      <c r="T32" s="182">
        <v>5.5116762220294824E-2</v>
      </c>
      <c r="U32" s="369">
        <v>618.46099999999933</v>
      </c>
      <c r="BR32" s="476"/>
      <c r="BS32" s="368"/>
      <c r="BT32" s="370"/>
    </row>
    <row r="33" spans="1:72" ht="17.25" customHeight="1" x14ac:dyDescent="0.25">
      <c r="A33" s="1603" t="s">
        <v>858</v>
      </c>
      <c r="B33" s="160">
        <v>4937.29</v>
      </c>
      <c r="C33" s="704">
        <f t="shared" ref="C33:C37" si="22">B34/B33</f>
        <v>1.0001032955325695</v>
      </c>
      <c r="D33" s="705">
        <f t="shared" ref="D33:D37" si="23">B34-B33</f>
        <v>0.51000000000021828</v>
      </c>
      <c r="E33" s="516"/>
      <c r="F33" s="638" t="s">
        <v>529</v>
      </c>
      <c r="G33" s="704">
        <f t="shared" ref="G33:G38" si="24">C32-1</f>
        <v>5.2059680780347506E-4</v>
      </c>
      <c r="H33" s="855">
        <f t="shared" ref="H33:H38" si="25">D32</f>
        <v>2.5690000000004147</v>
      </c>
      <c r="I33" s="516"/>
      <c r="K33" s="1481" t="s">
        <v>858</v>
      </c>
      <c r="L33" s="869">
        <v>11844.918</v>
      </c>
      <c r="M33" s="706">
        <f t="shared" si="20"/>
        <v>3.1849999999994907</v>
      </c>
      <c r="N33" s="707">
        <f t="shared" si="21"/>
        <v>1.0002688916884017</v>
      </c>
      <c r="O33" s="552"/>
      <c r="P33" s="637" t="s">
        <v>529</v>
      </c>
      <c r="Q33" s="707">
        <f t="shared" si="14"/>
        <v>4.6733846394886314E-4</v>
      </c>
      <c r="R33" s="708">
        <f t="shared" si="15"/>
        <v>5.532999999999447</v>
      </c>
      <c r="T33" s="182">
        <v>5.5609858867237572E-2</v>
      </c>
      <c r="U33" s="369">
        <v>623.99399999999878</v>
      </c>
      <c r="BR33" s="476"/>
      <c r="BS33" s="368"/>
      <c r="BT33" s="370"/>
    </row>
    <row r="34" spans="1:72" ht="17.25" customHeight="1" x14ac:dyDescent="0.25">
      <c r="A34" s="1603" t="s">
        <v>859</v>
      </c>
      <c r="B34" s="160">
        <v>4937.8</v>
      </c>
      <c r="C34" s="704">
        <f t="shared" si="22"/>
        <v>0.99552006966665318</v>
      </c>
      <c r="D34" s="705">
        <f t="shared" si="23"/>
        <v>-22.121000000000095</v>
      </c>
      <c r="E34" s="516"/>
      <c r="F34" s="638" t="s">
        <v>77</v>
      </c>
      <c r="G34" s="704">
        <f t="shared" si="24"/>
        <v>1.0329553256949175E-4</v>
      </c>
      <c r="H34" s="855">
        <f t="shared" si="25"/>
        <v>0.51000000000021828</v>
      </c>
      <c r="I34" s="516"/>
      <c r="K34" s="1481" t="s">
        <v>859</v>
      </c>
      <c r="L34" s="869">
        <v>11848.102999999999</v>
      </c>
      <c r="M34" s="706">
        <f t="shared" si="20"/>
        <v>11.800000000001091</v>
      </c>
      <c r="N34" s="707">
        <f t="shared" si="21"/>
        <v>1.0009959400251669</v>
      </c>
      <c r="O34" s="552"/>
      <c r="P34" s="637" t="s">
        <v>77</v>
      </c>
      <c r="Q34" s="707">
        <f t="shared" si="14"/>
        <v>2.6889168840171784E-4</v>
      </c>
      <c r="R34" s="708">
        <f t="shared" si="15"/>
        <v>3.1849999999994907</v>
      </c>
      <c r="T34" s="182">
        <v>5.5893703584481758E-2</v>
      </c>
      <c r="U34" s="369">
        <v>627.17899999999827</v>
      </c>
      <c r="BR34" s="476"/>
      <c r="BS34" s="368"/>
      <c r="BT34" s="370"/>
    </row>
    <row r="35" spans="1:72" ht="17.25" customHeight="1" x14ac:dyDescent="0.25">
      <c r="A35" s="1603" t="s">
        <v>860</v>
      </c>
      <c r="B35" s="160">
        <v>4915.6790000000001</v>
      </c>
      <c r="C35" s="704">
        <f t="shared" si="22"/>
        <v>1.0013452871922679</v>
      </c>
      <c r="D35" s="705">
        <f t="shared" si="23"/>
        <v>6.6130000000002838</v>
      </c>
      <c r="E35" s="516"/>
      <c r="F35" s="638" t="s">
        <v>78</v>
      </c>
      <c r="G35" s="704">
        <f t="shared" si="24"/>
        <v>-4.4799303333468155E-3</v>
      </c>
      <c r="H35" s="855">
        <f t="shared" si="25"/>
        <v>-22.121000000000095</v>
      </c>
      <c r="I35" s="516"/>
      <c r="K35" s="1481" t="s">
        <v>860</v>
      </c>
      <c r="L35" s="869">
        <v>11859.903</v>
      </c>
      <c r="M35" s="706">
        <f t="shared" si="20"/>
        <v>2.8220000000001164</v>
      </c>
      <c r="N35" s="707">
        <f t="shared" si="21"/>
        <v>1.0002379446105083</v>
      </c>
      <c r="O35" s="552"/>
      <c r="P35" s="637" t="s">
        <v>78</v>
      </c>
      <c r="Q35" s="707">
        <f t="shared" si="14"/>
        <v>9.9594002516689706E-4</v>
      </c>
      <c r="R35" s="708">
        <f t="shared" si="15"/>
        <v>11.800000000001091</v>
      </c>
      <c r="T35" s="182">
        <v>5.6945310386203429E-2</v>
      </c>
      <c r="U35" s="369">
        <v>638.97899999999936</v>
      </c>
      <c r="BR35" s="476"/>
      <c r="BS35" s="368"/>
      <c r="BT35" s="370"/>
    </row>
    <row r="36" spans="1:72" ht="17.25" customHeight="1" x14ac:dyDescent="0.25">
      <c r="A36" s="1603" t="s">
        <v>862</v>
      </c>
      <c r="B36" s="160">
        <v>4922.2920000000004</v>
      </c>
      <c r="C36" s="704">
        <f t="shared" si="22"/>
        <v>1.0010334616475414</v>
      </c>
      <c r="D36" s="705">
        <f t="shared" si="23"/>
        <v>5.0869999999995343</v>
      </c>
      <c r="E36" s="516"/>
      <c r="F36" s="638" t="s">
        <v>861</v>
      </c>
      <c r="G36" s="704">
        <f t="shared" si="24"/>
        <v>1.3452871922678966E-3</v>
      </c>
      <c r="H36" s="855">
        <f t="shared" si="25"/>
        <v>6.6130000000002838</v>
      </c>
      <c r="I36" s="516"/>
      <c r="K36" s="1481" t="s">
        <v>862</v>
      </c>
      <c r="L36" s="869">
        <v>11862.725</v>
      </c>
      <c r="M36" s="706">
        <f t="shared" si="20"/>
        <v>3.5010000000002037</v>
      </c>
      <c r="N36" s="707">
        <f t="shared" si="21"/>
        <v>1.0002951261198418</v>
      </c>
      <c r="O36" s="552"/>
      <c r="P36" s="637" t="s">
        <v>861</v>
      </c>
      <c r="Q36" s="707">
        <f t="shared" si="14"/>
        <v>2.3794461050830051E-4</v>
      </c>
      <c r="R36" s="708">
        <f t="shared" si="15"/>
        <v>2.8220000000001164</v>
      </c>
      <c r="T36" s="182">
        <v>5.7196804826411762E-2</v>
      </c>
      <c r="U36" s="369">
        <v>641.80099999999948</v>
      </c>
      <c r="BR36" s="476"/>
      <c r="BS36" s="368"/>
      <c r="BT36" s="370"/>
    </row>
    <row r="37" spans="1:72" ht="17.25" customHeight="1" x14ac:dyDescent="0.25">
      <c r="A37" s="1603" t="s">
        <v>864</v>
      </c>
      <c r="B37" s="160">
        <v>4927.3789999999999</v>
      </c>
      <c r="C37" s="704">
        <f t="shared" si="22"/>
        <v>1.0001388161941673</v>
      </c>
      <c r="D37" s="705">
        <f t="shared" si="23"/>
        <v>0.68400000000019645</v>
      </c>
      <c r="E37" s="516"/>
      <c r="F37" s="638" t="s">
        <v>863</v>
      </c>
      <c r="G37" s="704">
        <f t="shared" si="24"/>
        <v>1.0334616475413672E-3</v>
      </c>
      <c r="H37" s="855">
        <f t="shared" si="25"/>
        <v>5.0869999999995343</v>
      </c>
      <c r="I37" s="516"/>
      <c r="K37" s="1481" t="s">
        <v>864</v>
      </c>
      <c r="L37" s="869">
        <v>11866.226000000001</v>
      </c>
      <c r="M37" s="706">
        <f t="shared" ref="M37:M40" si="26">L38-L37</f>
        <v>13.231999999999971</v>
      </c>
      <c r="N37" s="707">
        <f t="shared" ref="N37:N40" si="27">L38/L37</f>
        <v>1.0011150975887364</v>
      </c>
      <c r="O37" s="552"/>
      <c r="P37" s="637" t="s">
        <v>863</v>
      </c>
      <c r="Q37" s="707">
        <f t="shared" si="14"/>
        <v>2.9512611984183756E-4</v>
      </c>
      <c r="R37" s="708">
        <f t="shared" si="15"/>
        <v>3.5010000000002037</v>
      </c>
      <c r="T37" s="182">
        <v>5.7508811217329203E-2</v>
      </c>
      <c r="U37" s="369">
        <v>645.30199999999968</v>
      </c>
      <c r="BR37" s="476"/>
      <c r="BS37" s="368"/>
      <c r="BT37" s="370"/>
    </row>
    <row r="38" spans="1:72" ht="17.25" customHeight="1" x14ac:dyDescent="0.25">
      <c r="A38" s="1603" t="s">
        <v>865</v>
      </c>
      <c r="B38" s="160">
        <v>4928.0630000000001</v>
      </c>
      <c r="C38" s="704">
        <f t="shared" ref="C38:C41" si="28">B39/B38</f>
        <v>0.99350373564623662</v>
      </c>
      <c r="D38" s="705">
        <f t="shared" ref="D38:D41" si="29">B39-B38</f>
        <v>-32.014000000000124</v>
      </c>
      <c r="E38" s="516"/>
      <c r="F38" s="638" t="s">
        <v>530</v>
      </c>
      <c r="G38" s="704">
        <f t="shared" si="24"/>
        <v>1.3881619416733493E-4</v>
      </c>
      <c r="H38" s="855">
        <f t="shared" si="25"/>
        <v>0.68400000000019645</v>
      </c>
      <c r="I38" s="516"/>
      <c r="K38" s="1481" t="s">
        <v>865</v>
      </c>
      <c r="L38" s="869">
        <v>11879.458000000001</v>
      </c>
      <c r="M38" s="706">
        <f t="shared" si="26"/>
        <v>6.9089999999996508</v>
      </c>
      <c r="N38" s="707">
        <f t="shared" si="27"/>
        <v>1.0005815921904855</v>
      </c>
      <c r="O38" s="552"/>
      <c r="P38" s="637" t="s">
        <v>530</v>
      </c>
      <c r="Q38" s="707">
        <f t="shared" ref="Q38:Q40" si="30">N37-1</f>
        <v>1.1150975887364023E-3</v>
      </c>
      <c r="R38" s="708">
        <f t="shared" ref="R38:R40" si="31">M37</f>
        <v>13.231999999999971</v>
      </c>
      <c r="T38" s="182">
        <v>5.868803674278511E-2</v>
      </c>
      <c r="U38" s="369">
        <v>658.53399999999965</v>
      </c>
      <c r="BR38" s="476"/>
      <c r="BS38" s="368"/>
      <c r="BT38" s="370"/>
    </row>
    <row r="39" spans="1:72" ht="17.25" customHeight="1" x14ac:dyDescent="0.25">
      <c r="A39" s="1603" t="s">
        <v>866</v>
      </c>
      <c r="B39" s="160">
        <v>4896.049</v>
      </c>
      <c r="C39" s="704">
        <f t="shared" si="28"/>
        <v>0.99823347356204961</v>
      </c>
      <c r="D39" s="705">
        <f t="shared" si="29"/>
        <v>-8.649000000000342</v>
      </c>
      <c r="E39" s="516"/>
      <c r="F39" s="638" t="s">
        <v>79</v>
      </c>
      <c r="G39" s="704">
        <f t="shared" ref="G39:G40" si="32">C38-1</f>
        <v>-6.4962643537633813E-3</v>
      </c>
      <c r="H39" s="855">
        <f t="shared" ref="H39:H40" si="33">D38</f>
        <v>-32.014000000000124</v>
      </c>
      <c r="I39" s="516"/>
      <c r="K39" s="1481" t="s">
        <v>866</v>
      </c>
      <c r="L39" s="869">
        <v>11886.367</v>
      </c>
      <c r="M39" s="706">
        <f t="shared" si="26"/>
        <v>5.3389999999999418</v>
      </c>
      <c r="N39" s="707">
        <f t="shared" si="27"/>
        <v>1.0004491700449767</v>
      </c>
      <c r="O39" s="552"/>
      <c r="P39" s="637" t="s">
        <v>79</v>
      </c>
      <c r="Q39" s="707">
        <f t="shared" si="30"/>
        <v>5.8159219048548039E-4</v>
      </c>
      <c r="R39" s="708">
        <f t="shared" si="31"/>
        <v>6.9089999999996508</v>
      </c>
      <c r="T39" s="182">
        <v>5.9303761437115021E-2</v>
      </c>
      <c r="U39" s="369">
        <v>665.4429999999993</v>
      </c>
      <c r="BR39" s="476"/>
      <c r="BS39" s="368"/>
      <c r="BT39" s="370"/>
    </row>
    <row r="40" spans="1:72" ht="15" customHeight="1" x14ac:dyDescent="0.25">
      <c r="A40" s="1603" t="s">
        <v>867</v>
      </c>
      <c r="B40" s="160">
        <v>4887.3999999999996</v>
      </c>
      <c r="C40" s="704">
        <f t="shared" si="28"/>
        <v>1.0034048778491633</v>
      </c>
      <c r="D40" s="705">
        <f t="shared" si="29"/>
        <v>16.641000000000531</v>
      </c>
      <c r="E40" s="516"/>
      <c r="F40" s="638" t="s">
        <v>80</v>
      </c>
      <c r="G40" s="704">
        <f t="shared" si="32"/>
        <v>-1.7665264379503887E-3</v>
      </c>
      <c r="H40" s="855">
        <f t="shared" si="33"/>
        <v>-8.649000000000342</v>
      </c>
      <c r="I40" s="516"/>
      <c r="K40" s="1481" t="s">
        <v>867</v>
      </c>
      <c r="L40" s="869">
        <v>11891.706</v>
      </c>
      <c r="M40" s="706">
        <f t="shared" si="26"/>
        <v>6.0709999999999127</v>
      </c>
      <c r="N40" s="707">
        <f t="shared" si="27"/>
        <v>1.0005105238895076</v>
      </c>
      <c r="O40" s="552"/>
      <c r="P40" s="637" t="s">
        <v>80</v>
      </c>
      <c r="Q40" s="707">
        <f t="shared" si="30"/>
        <v>4.4917004497668778E-4</v>
      </c>
      <c r="R40" s="708">
        <f t="shared" si="31"/>
        <v>5.3389999999999418</v>
      </c>
      <c r="T40" s="182">
        <v>5.9779568955283802E-2</v>
      </c>
      <c r="U40" s="369">
        <v>670.78199999999924</v>
      </c>
      <c r="BR40" s="476"/>
      <c r="BS40" s="368"/>
      <c r="BT40" s="370"/>
    </row>
    <row r="41" spans="1:72" ht="15" customHeight="1" x14ac:dyDescent="0.25">
      <c r="A41" s="1603" t="s">
        <v>869</v>
      </c>
      <c r="B41" s="160">
        <v>4904.0410000000002</v>
      </c>
      <c r="C41" s="704">
        <f t="shared" si="28"/>
        <v>0.99867435855450637</v>
      </c>
      <c r="D41" s="705">
        <f t="shared" si="29"/>
        <v>-6.5010000000002037</v>
      </c>
      <c r="E41" s="516"/>
      <c r="F41" s="638" t="s">
        <v>868</v>
      </c>
      <c r="G41" s="704">
        <f t="shared" ref="G41:G46" si="34">C40-1</f>
        <v>3.4048778491633236E-3</v>
      </c>
      <c r="H41" s="855">
        <f t="shared" ref="H41:H46" si="35">D40</f>
        <v>16.641000000000531</v>
      </c>
      <c r="I41" s="516"/>
      <c r="K41" s="1481" t="s">
        <v>869</v>
      </c>
      <c r="L41" s="869">
        <v>11897.777</v>
      </c>
      <c r="M41" s="706">
        <f t="shared" ref="M41:M45" si="36">L42-L41</f>
        <v>0.86499999999978172</v>
      </c>
      <c r="N41" s="707">
        <f t="shared" ref="N41:N45" si="37">L42/L41</f>
        <v>1.0000727026569753</v>
      </c>
      <c r="O41" s="552"/>
      <c r="P41" s="637" t="s">
        <v>868</v>
      </c>
      <c r="Q41" s="707">
        <f t="shared" ref="Q41:Q47" si="38">N40-1</f>
        <v>5.1052388950756367E-4</v>
      </c>
      <c r="R41" s="708">
        <f t="shared" ref="R41:R47" si="39">M40</f>
        <v>6.0709999999999127</v>
      </c>
      <c r="T41" s="182">
        <v>6.0320611742847419E-2</v>
      </c>
      <c r="U41" s="369">
        <v>676.85299999999916</v>
      </c>
      <c r="BR41" s="476"/>
      <c r="BS41" s="368"/>
      <c r="BT41" s="370"/>
    </row>
    <row r="42" spans="1:72" ht="15" customHeight="1" x14ac:dyDescent="0.25">
      <c r="A42" s="1603" t="s">
        <v>870</v>
      </c>
      <c r="B42" s="160">
        <v>4897.54</v>
      </c>
      <c r="C42" s="704">
        <f t="shared" ref="C42:C43" si="40">B43/B42</f>
        <v>1.000160080366878</v>
      </c>
      <c r="D42" s="705">
        <f t="shared" ref="D42:D43" si="41">B43-B42</f>
        <v>0.78399999999965075</v>
      </c>
      <c r="E42" s="516"/>
      <c r="F42" s="638" t="s">
        <v>536</v>
      </c>
      <c r="G42" s="704">
        <f t="shared" si="34"/>
        <v>-1.3256414454936305E-3</v>
      </c>
      <c r="H42" s="855">
        <f t="shared" si="35"/>
        <v>-6.5010000000002037</v>
      </c>
      <c r="I42" s="516"/>
      <c r="K42" s="1481" t="s">
        <v>870</v>
      </c>
      <c r="L42" s="869">
        <v>11898.642</v>
      </c>
      <c r="M42" s="706">
        <f t="shared" si="36"/>
        <v>5.4269999999996799</v>
      </c>
      <c r="N42" s="707">
        <f t="shared" si="37"/>
        <v>1.0004561024695087</v>
      </c>
      <c r="O42" s="552"/>
      <c r="P42" s="637" t="s">
        <v>536</v>
      </c>
      <c r="Q42" s="707">
        <f t="shared" si="38"/>
        <v>7.2702656975343061E-5</v>
      </c>
      <c r="R42" s="708">
        <f t="shared" si="39"/>
        <v>0.86499999999978172</v>
      </c>
      <c r="T42" s="182">
        <v>6.0397699868566912E-2</v>
      </c>
      <c r="U42" s="369">
        <v>677.71799999999894</v>
      </c>
      <c r="BR42" s="476"/>
      <c r="BS42" s="368"/>
      <c r="BT42" s="370"/>
    </row>
    <row r="43" spans="1:72" ht="15" customHeight="1" x14ac:dyDescent="0.25">
      <c r="A43" s="1603" t="s">
        <v>872</v>
      </c>
      <c r="B43" s="160">
        <v>4898.3239999999996</v>
      </c>
      <c r="C43" s="704">
        <f t="shared" si="40"/>
        <v>1.0010403558441623</v>
      </c>
      <c r="D43" s="705">
        <f t="shared" si="41"/>
        <v>5.0960000000004584</v>
      </c>
      <c r="E43" s="516"/>
      <c r="F43" s="638" t="s">
        <v>537</v>
      </c>
      <c r="G43" s="704">
        <f t="shared" si="34"/>
        <v>1.6008036687797933E-4</v>
      </c>
      <c r="H43" s="855">
        <f t="shared" si="35"/>
        <v>0.78399999999965075</v>
      </c>
      <c r="I43" s="516"/>
      <c r="K43" s="1481" t="s">
        <v>872</v>
      </c>
      <c r="L43" s="869">
        <v>11904.069</v>
      </c>
      <c r="M43" s="706">
        <f t="shared" si="36"/>
        <v>3.7219999999997526</v>
      </c>
      <c r="N43" s="707">
        <f t="shared" si="37"/>
        <v>1.0003126661984234</v>
      </c>
      <c r="O43" s="552"/>
      <c r="P43" s="637" t="s">
        <v>537</v>
      </c>
      <c r="Q43" s="707">
        <f t="shared" si="38"/>
        <v>4.5610246950866795E-4</v>
      </c>
      <c r="R43" s="708">
        <f t="shared" si="39"/>
        <v>5.4269999999996799</v>
      </c>
      <c r="T43" s="182">
        <v>6.0881349878138202E-2</v>
      </c>
      <c r="U43" s="369">
        <v>683.14499999999896</v>
      </c>
      <c r="BR43" s="476"/>
      <c r="BS43" s="368"/>
      <c r="BT43" s="370"/>
    </row>
    <row r="44" spans="1:72" ht="15" customHeight="1" x14ac:dyDescent="0.25">
      <c r="A44" s="1603" t="s">
        <v>873</v>
      </c>
      <c r="B44" s="160">
        <v>4903.42</v>
      </c>
      <c r="C44" s="704">
        <f t="shared" ref="C44:C48" si="42">B45/B44</f>
        <v>0.99845495592871913</v>
      </c>
      <c r="D44" s="705">
        <f t="shared" ref="D44:D48" si="43">B45-B44</f>
        <v>-7.5760000000000218</v>
      </c>
      <c r="E44" s="516"/>
      <c r="F44" s="638" t="s">
        <v>81</v>
      </c>
      <c r="G44" s="704">
        <f t="shared" si="34"/>
        <v>1.0403558441622884E-3</v>
      </c>
      <c r="H44" s="855">
        <f t="shared" si="35"/>
        <v>5.0960000000004584</v>
      </c>
      <c r="I44" s="516"/>
      <c r="K44" s="1481" t="s">
        <v>873</v>
      </c>
      <c r="L44" s="869">
        <v>11907.790999999999</v>
      </c>
      <c r="M44" s="706">
        <f t="shared" si="36"/>
        <v>5.0540000000000873</v>
      </c>
      <c r="N44" s="707">
        <f t="shared" si="37"/>
        <v>1.0004244280068402</v>
      </c>
      <c r="O44" s="552"/>
      <c r="P44" s="637" t="s">
        <v>81</v>
      </c>
      <c r="Q44" s="707">
        <f t="shared" si="38"/>
        <v>3.1266619842340582E-4</v>
      </c>
      <c r="R44" s="708">
        <f t="shared" si="39"/>
        <v>3.7219999999997526</v>
      </c>
      <c r="T44" s="182">
        <v>6.1213051616783032E-2</v>
      </c>
      <c r="U44" s="369">
        <v>686.86699999999837</v>
      </c>
      <c r="BR44" s="476"/>
      <c r="BS44" s="368"/>
      <c r="BT44" s="370"/>
    </row>
    <row r="45" spans="1:72" ht="15" customHeight="1" x14ac:dyDescent="0.25">
      <c r="A45" s="1603" t="s">
        <v>875</v>
      </c>
      <c r="B45" s="160">
        <v>4895.8440000000001</v>
      </c>
      <c r="C45" s="704">
        <f t="shared" si="42"/>
        <v>1.006531458110185</v>
      </c>
      <c r="D45" s="705">
        <f t="shared" si="43"/>
        <v>31.976999999999862</v>
      </c>
      <c r="E45" s="516"/>
      <c r="F45" s="638" t="s">
        <v>874</v>
      </c>
      <c r="G45" s="704">
        <f t="shared" si="34"/>
        <v>-1.5450440712808655E-3</v>
      </c>
      <c r="H45" s="855">
        <f t="shared" si="35"/>
        <v>-7.5760000000000218</v>
      </c>
      <c r="I45" s="516"/>
      <c r="K45" s="1481" t="s">
        <v>875</v>
      </c>
      <c r="L45" s="869">
        <v>11912.844999999999</v>
      </c>
      <c r="M45" s="706">
        <f t="shared" si="36"/>
        <v>-5.4089999999996508</v>
      </c>
      <c r="N45" s="707">
        <f t="shared" si="37"/>
        <v>0.99954595228931464</v>
      </c>
      <c r="O45" s="552"/>
      <c r="P45" s="637" t="s">
        <v>874</v>
      </c>
      <c r="Q45" s="707">
        <f t="shared" si="38"/>
        <v>4.2442800684017179E-4</v>
      </c>
      <c r="R45" s="708">
        <f t="shared" si="39"/>
        <v>5.0540000000000873</v>
      </c>
      <c r="T45" s="182">
        <v>6.1663460157113548E-2</v>
      </c>
      <c r="U45" s="369">
        <v>691.92099999999846</v>
      </c>
      <c r="BR45" s="476"/>
      <c r="BS45" s="368"/>
      <c r="BT45" s="370"/>
    </row>
    <row r="46" spans="1:72" ht="15" customHeight="1" x14ac:dyDescent="0.25">
      <c r="A46" s="1603" t="s">
        <v>877</v>
      </c>
      <c r="B46" s="160">
        <v>4927.8209999999999</v>
      </c>
      <c r="C46" s="704">
        <f t="shared" si="42"/>
        <v>1.0032245489436407</v>
      </c>
      <c r="D46" s="705">
        <f t="shared" si="43"/>
        <v>15.890000000000327</v>
      </c>
      <c r="E46" s="516"/>
      <c r="F46" s="638" t="s">
        <v>876</v>
      </c>
      <c r="G46" s="704">
        <f t="shared" si="34"/>
        <v>6.5314581101849623E-3</v>
      </c>
      <c r="H46" s="855">
        <f t="shared" si="35"/>
        <v>31.976999999999862</v>
      </c>
      <c r="I46" s="516"/>
      <c r="K46" s="1481" t="s">
        <v>877</v>
      </c>
      <c r="L46" s="869">
        <v>11907.436</v>
      </c>
      <c r="M46" s="706">
        <f t="shared" ref="M46" si="44">L47-L46</f>
        <v>0.11599999999998545</v>
      </c>
      <c r="N46" s="707">
        <f t="shared" ref="N46" si="45">L47/L46</f>
        <v>1.0000097418117553</v>
      </c>
      <c r="O46" s="552"/>
      <c r="P46" s="637" t="s">
        <v>876</v>
      </c>
      <c r="Q46" s="707">
        <f t="shared" si="38"/>
        <v>-4.5404771068535688E-4</v>
      </c>
      <c r="R46" s="708">
        <f t="shared" si="39"/>
        <v>-5.4089999999996508</v>
      </c>
      <c r="T46" s="182">
        <v>6.1181414293510761E-2</v>
      </c>
      <c r="U46" s="369">
        <v>686.51199999999881</v>
      </c>
      <c r="BR46" s="476"/>
      <c r="BS46" s="368"/>
      <c r="BT46" s="370"/>
    </row>
    <row r="47" spans="1:72" ht="15" customHeight="1" x14ac:dyDescent="0.25">
      <c r="A47" s="1603" t="s">
        <v>878</v>
      </c>
      <c r="B47" s="160">
        <v>4943.7110000000002</v>
      </c>
      <c r="C47" s="704">
        <f t="shared" si="42"/>
        <v>1.0018556909981187</v>
      </c>
      <c r="D47" s="705">
        <f t="shared" si="43"/>
        <v>9.1739999999999782</v>
      </c>
      <c r="E47" s="516"/>
      <c r="F47" s="638" t="s">
        <v>539</v>
      </c>
      <c r="G47" s="704">
        <f t="shared" ref="G47:G48" si="46">C46-1</f>
        <v>3.2245489436406594E-3</v>
      </c>
      <c r="H47" s="855">
        <f t="shared" ref="H47:H48" si="47">D46</f>
        <v>15.890000000000327</v>
      </c>
      <c r="I47" s="516"/>
      <c r="K47" s="1481" t="s">
        <v>878</v>
      </c>
      <c r="L47" s="869">
        <v>11907.552</v>
      </c>
      <c r="M47" s="706">
        <f t="shared" ref="M47:M49" si="48">L48-L47</f>
        <v>8.8909999999996217</v>
      </c>
      <c r="N47" s="707">
        <f t="shared" ref="N47:N49" si="49">L48/L47</f>
        <v>1.0007466690046787</v>
      </c>
      <c r="O47" s="552"/>
      <c r="P47" s="637" t="s">
        <v>539</v>
      </c>
      <c r="Q47" s="707">
        <f t="shared" si="38"/>
        <v>9.7418117552816597E-6</v>
      </c>
      <c r="R47" s="708">
        <f t="shared" si="39"/>
        <v>0.11599999999998545</v>
      </c>
      <c r="T47" s="182">
        <v>6.119175212308714E-2</v>
      </c>
      <c r="U47" s="369">
        <v>686.62799999999879</v>
      </c>
      <c r="BR47" s="476"/>
      <c r="BS47" s="368"/>
      <c r="BT47" s="370"/>
    </row>
    <row r="48" spans="1:72" ht="15" customHeight="1" x14ac:dyDescent="0.25">
      <c r="A48" s="1603" t="s">
        <v>879</v>
      </c>
      <c r="B48" s="160">
        <v>4952.8850000000002</v>
      </c>
      <c r="C48" s="704">
        <f t="shared" si="42"/>
        <v>1.001060392074518</v>
      </c>
      <c r="D48" s="705">
        <f t="shared" si="43"/>
        <v>5.251999999999498</v>
      </c>
      <c r="E48" s="516"/>
      <c r="F48" s="638" t="s">
        <v>541</v>
      </c>
      <c r="G48" s="704">
        <f t="shared" si="46"/>
        <v>1.8556909981186642E-3</v>
      </c>
      <c r="H48" s="855">
        <f t="shared" si="47"/>
        <v>9.1739999999999782</v>
      </c>
      <c r="I48" s="516"/>
      <c r="K48" s="1481" t="s">
        <v>879</v>
      </c>
      <c r="L48" s="869">
        <v>11916.442999999999</v>
      </c>
      <c r="M48" s="706">
        <f t="shared" si="48"/>
        <v>13.105000000001382</v>
      </c>
      <c r="N48" s="707">
        <f t="shared" si="49"/>
        <v>1.0010997409210116</v>
      </c>
      <c r="O48" s="552"/>
      <c r="P48" s="637" t="s">
        <v>541</v>
      </c>
      <c r="Q48" s="707">
        <f t="shared" ref="Q48:Q50" si="50">N47-1</f>
        <v>7.4666900467867947E-4</v>
      </c>
      <c r="R48" s="708">
        <f t="shared" ref="R48:R50" si="51">M47</f>
        <v>8.8909999999996217</v>
      </c>
      <c r="T48" s="182">
        <v>6.1984111112417972E-2</v>
      </c>
      <c r="U48" s="369">
        <v>695.51899999999841</v>
      </c>
      <c r="BR48" s="476"/>
      <c r="BS48" s="368"/>
      <c r="BT48" s="370"/>
    </row>
    <row r="49" spans="1:72" ht="15" customHeight="1" x14ac:dyDescent="0.25">
      <c r="A49" s="1603" t="s">
        <v>880</v>
      </c>
      <c r="B49" s="160">
        <v>4958.1369999999997</v>
      </c>
      <c r="C49" s="704">
        <f t="shared" ref="C49:C50" si="52">B50/B49</f>
        <v>1.0018728808824766</v>
      </c>
      <c r="D49" s="705">
        <f t="shared" ref="D49:D50" si="53">B50-B49</f>
        <v>9.2860000000000582</v>
      </c>
      <c r="E49" s="516"/>
      <c r="F49" s="638" t="s">
        <v>82</v>
      </c>
      <c r="G49" s="704">
        <f t="shared" ref="G49:G51" si="54">C48-1</f>
        <v>1.060392074518024E-3</v>
      </c>
      <c r="H49" s="855">
        <f t="shared" ref="H49:H51" si="55">D48</f>
        <v>5.251999999999498</v>
      </c>
      <c r="I49" s="516"/>
      <c r="K49" s="1481" t="s">
        <v>880</v>
      </c>
      <c r="L49" s="869">
        <v>11929.548000000001</v>
      </c>
      <c r="M49" s="706">
        <f t="shared" si="48"/>
        <v>14.100999999998749</v>
      </c>
      <c r="N49" s="707">
        <f t="shared" si="49"/>
        <v>1.0011820229903092</v>
      </c>
      <c r="O49" s="552"/>
      <c r="P49" s="637" t="s">
        <v>82</v>
      </c>
      <c r="Q49" s="707">
        <f t="shared" si="50"/>
        <v>1.099740921011616E-3</v>
      </c>
      <c r="R49" s="708">
        <f t="shared" si="51"/>
        <v>13.105000000001382</v>
      </c>
      <c r="T49" s="182">
        <v>6.3152018496872353E-2</v>
      </c>
      <c r="U49" s="369">
        <v>708.6239999999998</v>
      </c>
      <c r="BR49" s="476"/>
      <c r="BS49" s="368"/>
      <c r="BT49" s="370"/>
    </row>
    <row r="50" spans="1:72" s="458" customFormat="1" ht="15.6" customHeight="1" x14ac:dyDescent="0.25">
      <c r="A50" s="1633" t="s">
        <v>882</v>
      </c>
      <c r="B50" s="1083">
        <v>4967.4229999999998</v>
      </c>
      <c r="C50" s="704">
        <f t="shared" si="52"/>
        <v>1.0071656873191592</v>
      </c>
      <c r="D50" s="705">
        <f t="shared" si="53"/>
        <v>35.595000000000255</v>
      </c>
      <c r="E50" s="1085"/>
      <c r="F50" s="1082" t="s">
        <v>83</v>
      </c>
      <c r="G50" s="704">
        <f t="shared" si="54"/>
        <v>1.872880882476613E-3</v>
      </c>
      <c r="H50" s="855">
        <f t="shared" si="55"/>
        <v>9.2860000000000582</v>
      </c>
      <c r="I50" s="1790">
        <f>B50/B23-1</f>
        <v>3.805884688525274E-2</v>
      </c>
      <c r="K50" s="1591" t="s">
        <v>882</v>
      </c>
      <c r="L50" s="1088">
        <v>11943.648999999999</v>
      </c>
      <c r="M50" s="706">
        <f t="shared" ref="M50:M51" si="56">L51-L50</f>
        <v>-2.7150000000001455</v>
      </c>
      <c r="N50" s="707">
        <f t="shared" ref="N50:N51" si="57">L51/L50</f>
        <v>0.99977268253613283</v>
      </c>
      <c r="O50" s="1090"/>
      <c r="P50" s="1087" t="s">
        <v>83</v>
      </c>
      <c r="Q50" s="707">
        <f t="shared" si="50"/>
        <v>1.1820229903092283E-3</v>
      </c>
      <c r="R50" s="708">
        <f t="shared" si="51"/>
        <v>14.100999999998749</v>
      </c>
      <c r="T50" s="1372"/>
      <c r="U50" s="1436"/>
      <c r="BS50" s="1092"/>
      <c r="BT50" s="1093"/>
    </row>
    <row r="51" spans="1:72" ht="15.6" customHeight="1" x14ac:dyDescent="0.25">
      <c r="A51" s="1603" t="s">
        <v>895</v>
      </c>
      <c r="B51" s="160">
        <v>5003.018</v>
      </c>
      <c r="C51" s="704">
        <f t="shared" ref="C51:C53" si="58">B52/B51</f>
        <v>1.0006568035533752</v>
      </c>
      <c r="D51" s="705">
        <f t="shared" ref="D51:D53" si="59">B52-B51</f>
        <v>3.2860000000000582</v>
      </c>
      <c r="E51" s="516"/>
      <c r="F51" s="638" t="s">
        <v>892</v>
      </c>
      <c r="G51" s="704">
        <f t="shared" si="54"/>
        <v>7.1656873191592307E-3</v>
      </c>
      <c r="H51" s="855">
        <f t="shared" si="55"/>
        <v>35.595000000000255</v>
      </c>
      <c r="I51" s="516"/>
      <c r="K51" s="1481" t="s">
        <v>895</v>
      </c>
      <c r="L51" s="869">
        <v>11940.933999999999</v>
      </c>
      <c r="M51" s="706">
        <f t="shared" si="56"/>
        <v>0.29900000000088767</v>
      </c>
      <c r="N51" s="707">
        <f t="shared" si="57"/>
        <v>1.0000250399173132</v>
      </c>
      <c r="O51" s="552"/>
      <c r="P51" s="637" t="s">
        <v>892</v>
      </c>
      <c r="Q51" s="707">
        <f t="shared" ref="Q51:Q53" si="60">N50-1</f>
        <v>-2.2731746386717155E-4</v>
      </c>
      <c r="R51" s="708">
        <f t="shared" ref="R51:R53" si="61">M50</f>
        <v>-2.7150000000001455</v>
      </c>
      <c r="T51" s="182"/>
      <c r="U51" s="369"/>
      <c r="BR51" s="476"/>
      <c r="BS51" s="368"/>
      <c r="BT51" s="370"/>
    </row>
    <row r="52" spans="1:72" ht="15.6" customHeight="1" x14ac:dyDescent="0.25">
      <c r="A52" s="1603" t="s">
        <v>896</v>
      </c>
      <c r="B52" s="160">
        <v>5006.3040000000001</v>
      </c>
      <c r="C52" s="704">
        <f t="shared" si="58"/>
        <v>0.99985498283763841</v>
      </c>
      <c r="D52" s="705">
        <f t="shared" si="59"/>
        <v>-0.72599999999965803</v>
      </c>
      <c r="E52" s="516"/>
      <c r="F52" s="638" t="s">
        <v>550</v>
      </c>
      <c r="G52" s="704">
        <f t="shared" ref="G52:G53" si="62">C51-1</f>
        <v>6.5680355337516261E-4</v>
      </c>
      <c r="H52" s="855">
        <f t="shared" ref="H52:H53" si="63">D51</f>
        <v>3.2860000000000582</v>
      </c>
      <c r="I52" s="516"/>
      <c r="K52" s="1481" t="s">
        <v>896</v>
      </c>
      <c r="L52" s="869">
        <v>11941.233</v>
      </c>
      <c r="M52" s="706">
        <f t="shared" ref="M52:M54" si="64">L53-L52</f>
        <v>1.308999999999287</v>
      </c>
      <c r="N52" s="707">
        <f t="shared" ref="N52:N54" si="65">L53/L52</f>
        <v>1.0001096201707143</v>
      </c>
      <c r="O52" s="552"/>
      <c r="P52" s="637" t="s">
        <v>550</v>
      </c>
      <c r="Q52" s="707">
        <f t="shared" si="60"/>
        <v>2.5039917313174342E-5</v>
      </c>
      <c r="R52" s="708">
        <f t="shared" si="61"/>
        <v>0.29900000000088767</v>
      </c>
      <c r="T52" s="182"/>
      <c r="U52" s="369"/>
      <c r="BR52" s="476"/>
      <c r="BS52" s="368"/>
      <c r="BT52" s="370"/>
    </row>
    <row r="53" spans="1:72" ht="15.6" customHeight="1" x14ac:dyDescent="0.25">
      <c r="A53" s="1603" t="s">
        <v>899</v>
      </c>
      <c r="B53" s="160">
        <v>5005.5780000000004</v>
      </c>
      <c r="C53" s="704">
        <f t="shared" si="58"/>
        <v>0.99766979957159774</v>
      </c>
      <c r="D53" s="705">
        <f t="shared" si="59"/>
        <v>-11.664000000000669</v>
      </c>
      <c r="E53" s="516"/>
      <c r="F53" s="638" t="s">
        <v>5</v>
      </c>
      <c r="G53" s="704">
        <f t="shared" si="62"/>
        <v>-1.4501716236159368E-4</v>
      </c>
      <c r="H53" s="855">
        <f t="shared" si="63"/>
        <v>-0.72599999999965803</v>
      </c>
      <c r="I53" s="516"/>
      <c r="K53" s="1481" t="s">
        <v>899</v>
      </c>
      <c r="L53" s="869">
        <v>11942.541999999999</v>
      </c>
      <c r="M53" s="706">
        <f t="shared" si="64"/>
        <v>1.3550000000013824</v>
      </c>
      <c r="N53" s="707">
        <f t="shared" si="65"/>
        <v>1.0001134599317298</v>
      </c>
      <c r="O53" s="552"/>
      <c r="P53" s="637" t="s">
        <v>5</v>
      </c>
      <c r="Q53" s="707">
        <f t="shared" si="60"/>
        <v>1.0962017071425301E-4</v>
      </c>
      <c r="R53" s="708">
        <f t="shared" si="61"/>
        <v>1.308999999999287</v>
      </c>
      <c r="T53" s="182"/>
      <c r="U53" s="369"/>
      <c r="BR53" s="476"/>
      <c r="BS53" s="368"/>
      <c r="BT53" s="370"/>
    </row>
    <row r="54" spans="1:72" ht="15.6" customHeight="1" x14ac:dyDescent="0.25">
      <c r="A54" s="1603" t="s">
        <v>900</v>
      </c>
      <c r="B54" s="160">
        <v>4993.9139999999998</v>
      </c>
      <c r="C54" s="704">
        <f t="shared" ref="C54:C55" si="66">B55/B54</f>
        <v>1.0026035690642652</v>
      </c>
      <c r="D54" s="705">
        <f t="shared" ref="D54:D55" si="67">B55-B54</f>
        <v>13.002000000000407</v>
      </c>
      <c r="E54" s="516"/>
      <c r="F54" s="638" t="s">
        <v>901</v>
      </c>
      <c r="G54" s="704">
        <f t="shared" ref="G54" si="68">C53-1</f>
        <v>-2.3302004284022626E-3</v>
      </c>
      <c r="H54" s="855">
        <f t="shared" ref="H54" si="69">D53</f>
        <v>-11.664000000000669</v>
      </c>
      <c r="I54" s="516"/>
      <c r="K54" s="1481" t="s">
        <v>900</v>
      </c>
      <c r="L54" s="869">
        <v>11943.897000000001</v>
      </c>
      <c r="M54" s="706">
        <f t="shared" si="64"/>
        <v>-0.13100000000122236</v>
      </c>
      <c r="N54" s="707">
        <f t="shared" si="65"/>
        <v>0.99998903205545042</v>
      </c>
      <c r="O54" s="552"/>
      <c r="P54" s="637" t="s">
        <v>901</v>
      </c>
      <c r="Q54" s="707">
        <f t="shared" ref="Q54:Q56" si="70">N53-1</f>
        <v>1.1345993172984237E-4</v>
      </c>
      <c r="R54" s="708">
        <f t="shared" ref="R54:R56" si="71">M53</f>
        <v>1.3550000000013824</v>
      </c>
      <c r="T54" s="182"/>
      <c r="U54" s="369"/>
      <c r="BR54" s="476"/>
      <c r="BS54" s="368"/>
      <c r="BT54" s="370"/>
    </row>
    <row r="55" spans="1:72" ht="15.6" customHeight="1" x14ac:dyDescent="0.25">
      <c r="A55" s="1603" t="s">
        <v>903</v>
      </c>
      <c r="B55" s="160">
        <v>5006.9160000000002</v>
      </c>
      <c r="C55" s="704">
        <f t="shared" si="66"/>
        <v>0.99622382320773906</v>
      </c>
      <c r="D55" s="705">
        <f t="shared" si="67"/>
        <v>-18.907000000000153</v>
      </c>
      <c r="E55" s="516"/>
      <c r="F55" s="638" t="s">
        <v>902</v>
      </c>
      <c r="G55" s="704">
        <f t="shared" ref="G55:G63" si="72">C54-1</f>
        <v>2.6035690642651765E-3</v>
      </c>
      <c r="H55" s="855">
        <f t="shared" ref="H55:H63" si="73">D54</f>
        <v>13.002000000000407</v>
      </c>
      <c r="I55" s="516"/>
      <c r="K55" s="1481" t="s">
        <v>903</v>
      </c>
      <c r="L55" s="869">
        <v>11943.766</v>
      </c>
      <c r="M55" s="706">
        <f t="shared" ref="M55:M58" si="74">L56-L55</f>
        <v>1.4210000000002765</v>
      </c>
      <c r="N55" s="707">
        <f t="shared" ref="N55:N58" si="75">L56/L55</f>
        <v>1.0001189741995951</v>
      </c>
      <c r="O55" s="552"/>
      <c r="P55" s="637" t="s">
        <v>902</v>
      </c>
      <c r="Q55" s="707">
        <f t="shared" si="70"/>
        <v>-1.0967944549578057E-5</v>
      </c>
      <c r="R55" s="708">
        <f t="shared" si="71"/>
        <v>-0.13100000000122236</v>
      </c>
      <c r="T55" s="182"/>
      <c r="U55" s="369"/>
      <c r="BR55" s="476"/>
      <c r="BS55" s="368"/>
      <c r="BT55" s="370"/>
    </row>
    <row r="56" spans="1:72" ht="15.6" customHeight="1" x14ac:dyDescent="0.25">
      <c r="A56" s="1603" t="s">
        <v>904</v>
      </c>
      <c r="B56" s="160">
        <v>4988.009</v>
      </c>
      <c r="C56" s="704">
        <f t="shared" ref="C56:C64" si="76">B57/B56</f>
        <v>0.998268447390532</v>
      </c>
      <c r="D56" s="705">
        <f t="shared" ref="D56:D64" si="77">B57-B56</f>
        <v>-8.6369999999997162</v>
      </c>
      <c r="E56" s="516"/>
      <c r="F56" s="638" t="s">
        <v>906</v>
      </c>
      <c r="G56" s="704">
        <f t="shared" si="72"/>
        <v>-3.7761767922609435E-3</v>
      </c>
      <c r="H56" s="855">
        <f t="shared" si="73"/>
        <v>-18.907000000000153</v>
      </c>
      <c r="I56" s="516"/>
      <c r="K56" s="1481" t="s">
        <v>904</v>
      </c>
      <c r="L56" s="869">
        <v>11945.187</v>
      </c>
      <c r="M56" s="706">
        <f t="shared" si="74"/>
        <v>5.5670000000009168</v>
      </c>
      <c r="N56" s="707">
        <f t="shared" si="75"/>
        <v>1.0004660454457517</v>
      </c>
      <c r="O56" s="552"/>
      <c r="P56" s="637" t="s">
        <v>902</v>
      </c>
      <c r="Q56" s="707">
        <f t="shared" si="70"/>
        <v>1.1897419959505662E-4</v>
      </c>
      <c r="R56" s="708">
        <f t="shared" si="71"/>
        <v>1.4210000000002765</v>
      </c>
      <c r="T56" s="182"/>
      <c r="U56" s="369"/>
      <c r="BR56" s="476"/>
      <c r="BS56" s="368"/>
      <c r="BT56" s="370"/>
    </row>
    <row r="57" spans="1:72" ht="15.6" customHeight="1" x14ac:dyDescent="0.25">
      <c r="A57" s="1603" t="s">
        <v>905</v>
      </c>
      <c r="B57" s="160">
        <v>4979.3720000000003</v>
      </c>
      <c r="C57" s="704">
        <f t="shared" si="76"/>
        <v>0.99836746481283178</v>
      </c>
      <c r="D57" s="705">
        <f t="shared" si="77"/>
        <v>-8.1289999999999054</v>
      </c>
      <c r="E57" s="516"/>
      <c r="F57" s="638" t="s">
        <v>907</v>
      </c>
      <c r="G57" s="704">
        <f t="shared" si="72"/>
        <v>-1.7315526094680012E-3</v>
      </c>
      <c r="H57" s="855">
        <f t="shared" si="73"/>
        <v>-8.6369999999997162</v>
      </c>
      <c r="I57" s="516"/>
      <c r="K57" s="1481" t="s">
        <v>905</v>
      </c>
      <c r="L57" s="869">
        <v>11950.754000000001</v>
      </c>
      <c r="M57" s="706">
        <f t="shared" si="74"/>
        <v>0.94499999999970896</v>
      </c>
      <c r="N57" s="707">
        <f t="shared" si="75"/>
        <v>1.0000790745086041</v>
      </c>
      <c r="O57" s="552"/>
      <c r="P57" s="637" t="s">
        <v>907</v>
      </c>
      <c r="Q57" s="707">
        <f t="shared" ref="Q57" si="78">N56-1</f>
        <v>4.6604544575168383E-4</v>
      </c>
      <c r="R57" s="708">
        <f t="shared" ref="R57" si="79">M56</f>
        <v>5.5670000000009168</v>
      </c>
      <c r="T57" s="182"/>
      <c r="U57" s="369"/>
      <c r="BR57" s="476"/>
      <c r="BS57" s="368"/>
      <c r="BT57" s="370"/>
    </row>
    <row r="58" spans="1:72" ht="15.6" customHeight="1" x14ac:dyDescent="0.25">
      <c r="A58" s="1603" t="s">
        <v>909</v>
      </c>
      <c r="B58" s="160">
        <v>4971.2430000000004</v>
      </c>
      <c r="C58" s="704">
        <f t="shared" si="76"/>
        <v>0.99621623807164517</v>
      </c>
      <c r="D58" s="705">
        <f t="shared" si="77"/>
        <v>-18.8100000000004</v>
      </c>
      <c r="E58" s="516"/>
      <c r="F58" s="638" t="s">
        <v>908</v>
      </c>
      <c r="G58" s="704">
        <f t="shared" si="72"/>
        <v>-1.6325351871682159E-3</v>
      </c>
      <c r="H58" s="855">
        <f t="shared" si="73"/>
        <v>-8.1289999999999054</v>
      </c>
      <c r="I58" s="516"/>
      <c r="K58" s="1481" t="s">
        <v>909</v>
      </c>
      <c r="L58" s="869">
        <v>11951.699000000001</v>
      </c>
      <c r="M58" s="706">
        <f t="shared" si="74"/>
        <v>-0.3930000000000291</v>
      </c>
      <c r="N58" s="707">
        <f t="shared" si="75"/>
        <v>0.99996711764578405</v>
      </c>
      <c r="O58" s="552"/>
      <c r="P58" s="637" t="s">
        <v>908</v>
      </c>
      <c r="Q58" s="707">
        <f t="shared" ref="Q58" si="80">N57-1</f>
        <v>7.9074508604115579E-5</v>
      </c>
      <c r="R58" s="708">
        <f t="shared" ref="R58" si="81">M57</f>
        <v>0.94499999999970896</v>
      </c>
      <c r="T58" s="182"/>
      <c r="U58" s="369"/>
      <c r="BR58" s="476"/>
      <c r="BS58" s="368"/>
      <c r="BT58" s="370"/>
    </row>
    <row r="59" spans="1:72" ht="15.6" customHeight="1" x14ac:dyDescent="0.25">
      <c r="A59" s="1603" t="s">
        <v>911</v>
      </c>
      <c r="B59" s="160">
        <v>4952.433</v>
      </c>
      <c r="C59" s="704">
        <f t="shared" si="76"/>
        <v>0.99553815266153023</v>
      </c>
      <c r="D59" s="705">
        <f t="shared" si="77"/>
        <v>-22.096999999999753</v>
      </c>
      <c r="E59" s="516"/>
      <c r="F59" s="638" t="s">
        <v>910</v>
      </c>
      <c r="G59" s="704">
        <f t="shared" si="72"/>
        <v>-3.783761928354834E-3</v>
      </c>
      <c r="H59" s="855">
        <f t="shared" si="73"/>
        <v>-18.8100000000004</v>
      </c>
      <c r="I59" s="516"/>
      <c r="K59" s="1481" t="s">
        <v>911</v>
      </c>
      <c r="L59" s="869">
        <v>11951.306</v>
      </c>
      <c r="M59" s="706">
        <f t="shared" ref="M59:M63" si="82">L60-L59</f>
        <v>-5.1970000000001164</v>
      </c>
      <c r="N59" s="707">
        <f t="shared" ref="N59:N63" si="83">L60/L59</f>
        <v>0.99956515212647057</v>
      </c>
      <c r="O59" s="552"/>
      <c r="P59" s="637" t="s">
        <v>910</v>
      </c>
      <c r="Q59" s="707">
        <f t="shared" ref="Q59:Q65" si="84">N58-1</f>
        <v>-3.2882354215946208E-5</v>
      </c>
      <c r="R59" s="708">
        <f t="shared" ref="R59:R65" si="85">M58</f>
        <v>-0.3930000000000291</v>
      </c>
      <c r="T59" s="182"/>
      <c r="U59" s="369"/>
      <c r="BR59" s="476"/>
      <c r="BS59" s="368"/>
      <c r="BT59" s="370"/>
    </row>
    <row r="60" spans="1:72" ht="15.6" customHeight="1" x14ac:dyDescent="0.25">
      <c r="A60" s="1603" t="s">
        <v>913</v>
      </c>
      <c r="B60" s="160">
        <v>4930.3360000000002</v>
      </c>
      <c r="C60" s="704">
        <f t="shared" si="76"/>
        <v>1.0014642004114933</v>
      </c>
      <c r="D60" s="705">
        <f t="shared" si="77"/>
        <v>7.2190000000000509</v>
      </c>
      <c r="E60" s="516"/>
      <c r="F60" s="638" t="s">
        <v>912</v>
      </c>
      <c r="G60" s="704">
        <f t="shared" si="72"/>
        <v>-4.461847338469771E-3</v>
      </c>
      <c r="H60" s="855">
        <f t="shared" si="73"/>
        <v>-22.096999999999753</v>
      </c>
      <c r="I60" s="516"/>
      <c r="K60" s="1481" t="s">
        <v>913</v>
      </c>
      <c r="L60" s="869">
        <v>11946.109</v>
      </c>
      <c r="M60" s="706">
        <f t="shared" si="82"/>
        <v>1.299999999901047E-2</v>
      </c>
      <c r="N60" s="707">
        <f t="shared" si="83"/>
        <v>1.0000010882204406</v>
      </c>
      <c r="O60" s="552"/>
      <c r="P60" s="637" t="s">
        <v>912</v>
      </c>
      <c r="Q60" s="707">
        <f t="shared" si="84"/>
        <v>-4.3484787352943144E-4</v>
      </c>
      <c r="R60" s="708">
        <f t="shared" si="85"/>
        <v>-5.1970000000001164</v>
      </c>
      <c r="T60" s="182"/>
      <c r="U60" s="369"/>
      <c r="BR60" s="476"/>
      <c r="BS60" s="368"/>
      <c r="BT60" s="370"/>
    </row>
    <row r="61" spans="1:72" ht="15.6" customHeight="1" x14ac:dyDescent="0.25">
      <c r="A61" s="1603" t="s">
        <v>915</v>
      </c>
      <c r="B61" s="160">
        <v>4937.5550000000003</v>
      </c>
      <c r="C61" s="704">
        <f t="shared" si="76"/>
        <v>0.9997571672619342</v>
      </c>
      <c r="D61" s="705">
        <f t="shared" si="77"/>
        <v>-1.1990000000005239</v>
      </c>
      <c r="E61" s="516"/>
      <c r="F61" s="638" t="s">
        <v>914</v>
      </c>
      <c r="G61" s="704">
        <f t="shared" si="72"/>
        <v>1.4642004114933105E-3</v>
      </c>
      <c r="H61" s="855">
        <f t="shared" si="73"/>
        <v>7.2190000000000509</v>
      </c>
      <c r="I61" s="516"/>
      <c r="K61" s="1481" t="s">
        <v>915</v>
      </c>
      <c r="L61" s="869">
        <v>11946.121999999999</v>
      </c>
      <c r="M61" s="706">
        <f t="shared" si="82"/>
        <v>1.6000000000003638</v>
      </c>
      <c r="N61" s="707">
        <f t="shared" si="83"/>
        <v>1.0001339346777138</v>
      </c>
      <c r="O61" s="552"/>
      <c r="P61" s="637" t="s">
        <v>914</v>
      </c>
      <c r="Q61" s="707">
        <f t="shared" si="84"/>
        <v>1.0882204406481577E-6</v>
      </c>
      <c r="R61" s="708">
        <f t="shared" si="85"/>
        <v>1.299999999901047E-2</v>
      </c>
      <c r="T61" s="182"/>
      <c r="U61" s="369"/>
      <c r="BR61" s="476"/>
      <c r="BS61" s="368"/>
      <c r="BT61" s="370"/>
    </row>
    <row r="62" spans="1:72" ht="15.6" customHeight="1" x14ac:dyDescent="0.25">
      <c r="A62" s="1603" t="s">
        <v>917</v>
      </c>
      <c r="B62" s="160">
        <v>4936.3559999999998</v>
      </c>
      <c r="C62" s="704">
        <f t="shared" si="76"/>
        <v>0.99958045975614407</v>
      </c>
      <c r="D62" s="705">
        <f t="shared" si="77"/>
        <v>-2.0709999999999127</v>
      </c>
      <c r="E62" s="516"/>
      <c r="F62" s="638" t="s">
        <v>916</v>
      </c>
      <c r="G62" s="704">
        <f t="shared" si="72"/>
        <v>-2.428327380658013E-4</v>
      </c>
      <c r="H62" s="855">
        <f t="shared" si="73"/>
        <v>-1.1990000000005239</v>
      </c>
      <c r="I62" s="516"/>
      <c r="K62" s="1481" t="s">
        <v>917</v>
      </c>
      <c r="L62" s="869">
        <v>11947.722</v>
      </c>
      <c r="M62" s="706">
        <f t="shared" si="82"/>
        <v>-6.5000000000509317E-2</v>
      </c>
      <c r="N62" s="707">
        <f t="shared" si="83"/>
        <v>0.99999455963237172</v>
      </c>
      <c r="O62" s="552"/>
      <c r="P62" s="637" t="s">
        <v>916</v>
      </c>
      <c r="Q62" s="707">
        <f t="shared" si="84"/>
        <v>1.3393467771383172E-4</v>
      </c>
      <c r="R62" s="708">
        <f t="shared" si="85"/>
        <v>1.6000000000003638</v>
      </c>
      <c r="T62" s="182"/>
      <c r="U62" s="369"/>
      <c r="BR62" s="476"/>
      <c r="BS62" s="368"/>
      <c r="BT62" s="370"/>
    </row>
    <row r="63" spans="1:72" ht="15.6" customHeight="1" x14ac:dyDescent="0.25">
      <c r="A63" s="1603" t="s">
        <v>919</v>
      </c>
      <c r="B63" s="160">
        <v>4934.2849999999999</v>
      </c>
      <c r="C63" s="704">
        <f t="shared" si="76"/>
        <v>0.99604218240332698</v>
      </c>
      <c r="D63" s="705">
        <f t="shared" si="77"/>
        <v>-19.528999999999542</v>
      </c>
      <c r="E63" s="516"/>
      <c r="F63" s="638" t="s">
        <v>918</v>
      </c>
      <c r="G63" s="704">
        <f t="shared" si="72"/>
        <v>-4.1954024385593147E-4</v>
      </c>
      <c r="H63" s="855">
        <f t="shared" si="73"/>
        <v>-2.0709999999999127</v>
      </c>
      <c r="I63" s="516"/>
      <c r="K63" s="1481" t="s">
        <v>919</v>
      </c>
      <c r="L63" s="869">
        <v>11947.656999999999</v>
      </c>
      <c r="M63" s="706">
        <f t="shared" si="82"/>
        <v>0.41200000000026193</v>
      </c>
      <c r="N63" s="707">
        <f t="shared" si="83"/>
        <v>1.0000344837485711</v>
      </c>
      <c r="O63" s="552"/>
      <c r="P63" s="637" t="s">
        <v>918</v>
      </c>
      <c r="Q63" s="707">
        <f t="shared" si="84"/>
        <v>-5.4403676282843705E-6</v>
      </c>
      <c r="R63" s="708">
        <f t="shared" si="85"/>
        <v>-6.5000000000509317E-2</v>
      </c>
      <c r="T63" s="182"/>
      <c r="U63" s="369"/>
      <c r="BR63" s="476"/>
      <c r="BS63" s="368"/>
      <c r="BT63" s="370"/>
    </row>
    <row r="64" spans="1:72" ht="15.6" customHeight="1" x14ac:dyDescent="0.25">
      <c r="A64" s="1603" t="s">
        <v>921</v>
      </c>
      <c r="B64" s="160">
        <v>4914.7560000000003</v>
      </c>
      <c r="C64" s="704">
        <f t="shared" si="76"/>
        <v>1.0032341381749164</v>
      </c>
      <c r="D64" s="705">
        <f t="shared" si="77"/>
        <v>15.894999999999527</v>
      </c>
      <c r="E64" s="516"/>
      <c r="F64" s="638" t="s">
        <v>920</v>
      </c>
      <c r="G64" s="704">
        <f t="shared" ref="G64:G65" si="86">C63-1</f>
        <v>-3.9578175966730189E-3</v>
      </c>
      <c r="H64" s="855">
        <f t="shared" ref="H64:H65" si="87">D63</f>
        <v>-19.528999999999542</v>
      </c>
      <c r="I64" s="516"/>
      <c r="K64" s="1481" t="s">
        <v>921</v>
      </c>
      <c r="L64" s="869">
        <v>11948.069</v>
      </c>
      <c r="M64" s="706">
        <f t="shared" ref="M64:M66" si="88">L65-L64</f>
        <v>1.5960000000013679</v>
      </c>
      <c r="N64" s="707">
        <f t="shared" ref="N64:N66" si="89">L65/L64</f>
        <v>1.0001335780702305</v>
      </c>
      <c r="O64" s="552"/>
      <c r="P64" s="637" t="s">
        <v>920</v>
      </c>
      <c r="Q64" s="707">
        <f t="shared" si="84"/>
        <v>3.4483748571068062E-5</v>
      </c>
      <c r="R64" s="708">
        <f t="shared" si="85"/>
        <v>0.41200000000026193</v>
      </c>
      <c r="T64" s="182"/>
      <c r="U64" s="369"/>
      <c r="BR64" s="476"/>
      <c r="BS64" s="368"/>
      <c r="BT64" s="370"/>
    </row>
    <row r="65" spans="1:72" ht="15.6" customHeight="1" x14ac:dyDescent="0.25">
      <c r="A65" s="1603" t="s">
        <v>923</v>
      </c>
      <c r="B65" s="160">
        <v>4930.6509999999998</v>
      </c>
      <c r="C65" s="704">
        <f t="shared" ref="C65" si="90">B66/B65</f>
        <v>1.0020220453648008</v>
      </c>
      <c r="D65" s="705">
        <f t="shared" ref="D65" si="91">B66-B65</f>
        <v>9.9700000000002547</v>
      </c>
      <c r="E65" s="516"/>
      <c r="F65" s="638" t="s">
        <v>922</v>
      </c>
      <c r="G65" s="704">
        <f t="shared" si="86"/>
        <v>3.2341381749163567E-3</v>
      </c>
      <c r="H65" s="855">
        <f t="shared" si="87"/>
        <v>15.894999999999527</v>
      </c>
      <c r="I65" s="516"/>
      <c r="K65" s="1481" t="s">
        <v>923</v>
      </c>
      <c r="L65" s="869">
        <v>11949.665000000001</v>
      </c>
      <c r="M65" s="706">
        <f t="shared" si="88"/>
        <v>2.0839999999989232</v>
      </c>
      <c r="N65" s="707">
        <f t="shared" si="89"/>
        <v>1.0001743981944262</v>
      </c>
      <c r="O65" s="552"/>
      <c r="P65" s="637" t="s">
        <v>922</v>
      </c>
      <c r="Q65" s="707">
        <f t="shared" si="84"/>
        <v>1.3357807023051116E-4</v>
      </c>
      <c r="R65" s="708">
        <f t="shared" si="85"/>
        <v>1.5960000000013679</v>
      </c>
      <c r="T65" s="182"/>
      <c r="U65" s="369"/>
      <c r="BR65" s="476"/>
      <c r="BS65" s="368"/>
      <c r="BT65" s="370"/>
    </row>
    <row r="66" spans="1:72" ht="15.6" customHeight="1" x14ac:dyDescent="0.25">
      <c r="A66" s="1603" t="s">
        <v>925</v>
      </c>
      <c r="B66" s="160">
        <v>4940.6210000000001</v>
      </c>
      <c r="C66" s="704">
        <f t="shared" ref="C66:C71" si="92">B67/B66</f>
        <v>0.99935676102255167</v>
      </c>
      <c r="D66" s="705">
        <f t="shared" ref="D66:D76" si="93">B67-B66</f>
        <v>-3.1779999999998836</v>
      </c>
      <c r="E66" s="516"/>
      <c r="F66" s="638" t="s">
        <v>924</v>
      </c>
      <c r="G66" s="704">
        <f t="shared" ref="G66:G72" si="94">C65-1</f>
        <v>2.022045364800773E-3</v>
      </c>
      <c r="H66" s="855">
        <f t="shared" ref="H66:H72" si="95">D65</f>
        <v>9.9700000000002547</v>
      </c>
      <c r="I66" s="516"/>
      <c r="K66" s="1481" t="s">
        <v>925</v>
      </c>
      <c r="L66" s="869">
        <v>11951.749</v>
      </c>
      <c r="M66" s="706">
        <f t="shared" si="88"/>
        <v>0.64600000000064028</v>
      </c>
      <c r="N66" s="707">
        <f t="shared" si="89"/>
        <v>1.0000540506665594</v>
      </c>
      <c r="O66" s="552"/>
      <c r="P66" s="637" t="s">
        <v>924</v>
      </c>
      <c r="Q66" s="707">
        <f t="shared" ref="Q66" si="96">N65-1</f>
        <v>1.743981944262174E-4</v>
      </c>
      <c r="R66" s="708">
        <f t="shared" ref="R66" si="97">M65</f>
        <v>2.0839999999989232</v>
      </c>
      <c r="T66" s="182"/>
      <c r="U66" s="369"/>
      <c r="BR66" s="476"/>
      <c r="BS66" s="368"/>
      <c r="BT66" s="370"/>
    </row>
    <row r="67" spans="1:72" ht="15.6" customHeight="1" x14ac:dyDescent="0.25">
      <c r="A67" s="1603" t="s">
        <v>927</v>
      </c>
      <c r="B67" s="160">
        <v>4937.4430000000002</v>
      </c>
      <c r="C67" s="704">
        <f t="shared" si="92"/>
        <v>1.0019560732144148</v>
      </c>
      <c r="D67" s="705">
        <f t="shared" si="93"/>
        <v>9.657999999999447</v>
      </c>
      <c r="E67" s="516"/>
      <c r="F67" s="638" t="s">
        <v>926</v>
      </c>
      <c r="G67" s="704">
        <f t="shared" si="94"/>
        <v>-6.4323897744833491E-4</v>
      </c>
      <c r="H67" s="855">
        <f t="shared" si="95"/>
        <v>-3.1779999999998836</v>
      </c>
      <c r="I67" s="516"/>
      <c r="K67" s="1481" t="s">
        <v>927</v>
      </c>
      <c r="L67" s="869">
        <v>11952.395</v>
      </c>
      <c r="M67" s="706">
        <f t="shared" ref="M67:M71" si="98">L68-L67</f>
        <v>1.3760000000002037</v>
      </c>
      <c r="N67" s="707">
        <f t="shared" ref="N67:N71" si="99">L68/L67</f>
        <v>1.0001151233706718</v>
      </c>
      <c r="O67" s="552"/>
      <c r="P67" s="637" t="s">
        <v>926</v>
      </c>
      <c r="Q67" s="707">
        <f t="shared" ref="Q67:Q68" si="100">N66-1</f>
        <v>5.4050666559390947E-5</v>
      </c>
      <c r="R67" s="708">
        <f t="shared" ref="R67:R68" si="101">M66</f>
        <v>0.64600000000064028</v>
      </c>
      <c r="T67" s="182"/>
      <c r="U67" s="369"/>
      <c r="BR67" s="476"/>
      <c r="BS67" s="368"/>
      <c r="BT67" s="370"/>
    </row>
    <row r="68" spans="1:72" ht="15.6" customHeight="1" x14ac:dyDescent="0.25">
      <c r="A68" s="1603" t="s">
        <v>929</v>
      </c>
      <c r="B68" s="160">
        <v>4947.1009999999997</v>
      </c>
      <c r="C68" s="704">
        <f t="shared" si="92"/>
        <v>1.0014398331467258</v>
      </c>
      <c r="D68" s="705">
        <f t="shared" si="93"/>
        <v>7.123000000000502</v>
      </c>
      <c r="E68" s="516"/>
      <c r="F68" s="638" t="s">
        <v>928</v>
      </c>
      <c r="G68" s="704">
        <f t="shared" si="94"/>
        <v>1.9560732144148218E-3</v>
      </c>
      <c r="H68" s="855">
        <f t="shared" si="95"/>
        <v>9.657999999999447</v>
      </c>
      <c r="I68" s="516"/>
      <c r="K68" s="1481" t="s">
        <v>929</v>
      </c>
      <c r="L68" s="869">
        <v>11953.771000000001</v>
      </c>
      <c r="M68" s="706">
        <f t="shared" si="98"/>
        <v>1.7770000000000437</v>
      </c>
      <c r="N68" s="707">
        <f t="shared" si="99"/>
        <v>1.0001486560182558</v>
      </c>
      <c r="O68" s="552"/>
      <c r="P68" s="637" t="s">
        <v>928</v>
      </c>
      <c r="Q68" s="707">
        <f t="shared" si="100"/>
        <v>1.1512337067176581E-4</v>
      </c>
      <c r="R68" s="708">
        <f t="shared" si="101"/>
        <v>1.3760000000002037</v>
      </c>
      <c r="T68" s="182"/>
      <c r="U68" s="369"/>
      <c r="BR68" s="476"/>
      <c r="BS68" s="368"/>
      <c r="BT68" s="370"/>
    </row>
    <row r="69" spans="1:72" ht="15.6" customHeight="1" x14ac:dyDescent="0.25">
      <c r="A69" s="1603" t="s">
        <v>934</v>
      </c>
      <c r="B69" s="160">
        <v>4954.2240000000002</v>
      </c>
      <c r="C69" s="704">
        <f t="shared" si="92"/>
        <v>1.0059478537910276</v>
      </c>
      <c r="D69" s="705">
        <f t="shared" si="93"/>
        <v>29.466999999999643</v>
      </c>
      <c r="E69" s="516"/>
      <c r="F69" s="638" t="s">
        <v>930</v>
      </c>
      <c r="G69" s="704">
        <f t="shared" si="94"/>
        <v>1.4398331467257997E-3</v>
      </c>
      <c r="H69" s="855">
        <f t="shared" si="95"/>
        <v>7.123000000000502</v>
      </c>
      <c r="I69" s="516"/>
      <c r="K69" s="1481" t="s">
        <v>934</v>
      </c>
      <c r="L69" s="869">
        <v>11955.548000000001</v>
      </c>
      <c r="M69" s="706">
        <f t="shared" si="98"/>
        <v>1.9369999999998981</v>
      </c>
      <c r="N69" s="707">
        <f t="shared" si="99"/>
        <v>1.0001620168310144</v>
      </c>
      <c r="O69" s="552"/>
      <c r="P69" s="637" t="s">
        <v>930</v>
      </c>
      <c r="Q69" s="707">
        <f t="shared" ref="Q69" si="102">N68-1</f>
        <v>1.4865601825575503E-4</v>
      </c>
      <c r="R69" s="708">
        <f t="shared" ref="R69" si="103">M68</f>
        <v>1.7770000000000437</v>
      </c>
      <c r="T69" s="182"/>
      <c r="U69" s="369"/>
      <c r="BR69" s="476"/>
      <c r="BS69" s="368"/>
      <c r="BT69" s="370"/>
    </row>
    <row r="70" spans="1:72" ht="15.6" customHeight="1" x14ac:dyDescent="0.25">
      <c r="A70" s="1603" t="s">
        <v>936</v>
      </c>
      <c r="B70" s="160">
        <v>4983.6909999999998</v>
      </c>
      <c r="C70" s="704">
        <f t="shared" si="92"/>
        <v>1.0027830778433093</v>
      </c>
      <c r="D70" s="705">
        <f t="shared" si="93"/>
        <v>13.869999999999891</v>
      </c>
      <c r="E70" s="516"/>
      <c r="F70" s="638" t="s">
        <v>935</v>
      </c>
      <c r="G70" s="704">
        <f t="shared" si="94"/>
        <v>5.9478537910275797E-3</v>
      </c>
      <c r="H70" s="855">
        <f t="shared" si="95"/>
        <v>29.466999999999643</v>
      </c>
      <c r="I70" s="516"/>
      <c r="K70" s="1481" t="s">
        <v>936</v>
      </c>
      <c r="L70" s="869">
        <v>11957.485000000001</v>
      </c>
      <c r="M70" s="706">
        <f t="shared" si="98"/>
        <v>1.4049999999988358</v>
      </c>
      <c r="N70" s="707">
        <f t="shared" si="99"/>
        <v>1.000117499624712</v>
      </c>
      <c r="O70" s="552"/>
      <c r="P70" s="637" t="s">
        <v>935</v>
      </c>
      <c r="Q70" s="707">
        <f t="shared" ref="Q70:Q74" si="104">N69-1</f>
        <v>1.6201683101435549E-4</v>
      </c>
      <c r="R70" s="708">
        <f t="shared" ref="R70:R74" si="105">M69</f>
        <v>1.9369999999998981</v>
      </c>
      <c r="T70" s="182"/>
      <c r="U70" s="369"/>
      <c r="BR70" s="476"/>
      <c r="BS70" s="368"/>
      <c r="BT70" s="370"/>
    </row>
    <row r="71" spans="1:72" s="1872" customFormat="1" ht="15.6" customHeight="1" x14ac:dyDescent="0.25">
      <c r="A71" s="1866" t="s">
        <v>938</v>
      </c>
      <c r="B71" s="1867">
        <v>4997.5609999999997</v>
      </c>
      <c r="C71" s="1868">
        <f t="shared" si="92"/>
        <v>1.0008324060476701</v>
      </c>
      <c r="D71" s="1865">
        <f t="shared" si="93"/>
        <v>4.1599999999998545</v>
      </c>
      <c r="E71" s="1869"/>
      <c r="F71" s="1870" t="s">
        <v>937</v>
      </c>
      <c r="G71" s="1868">
        <f t="shared" si="94"/>
        <v>2.7830778433093339E-3</v>
      </c>
      <c r="H71" s="1871">
        <f t="shared" si="95"/>
        <v>13.869999999999891</v>
      </c>
      <c r="I71" s="1869"/>
      <c r="K71" s="1873" t="s">
        <v>938</v>
      </c>
      <c r="L71" s="1874">
        <v>11958.89</v>
      </c>
      <c r="M71" s="1875">
        <f t="shared" si="98"/>
        <v>2.5650000000005093</v>
      </c>
      <c r="N71" s="1876">
        <f t="shared" si="99"/>
        <v>1.0002144847891401</v>
      </c>
      <c r="O71" s="1877"/>
      <c r="P71" s="1878" t="s">
        <v>937</v>
      </c>
      <c r="Q71" s="763">
        <f t="shared" si="104"/>
        <v>1.1749962471196973E-4</v>
      </c>
      <c r="R71" s="765">
        <f t="shared" si="105"/>
        <v>1.4049999999988358</v>
      </c>
      <c r="T71" s="1879"/>
      <c r="U71" s="1880"/>
      <c r="BS71" s="1881"/>
      <c r="BT71" s="1882"/>
    </row>
    <row r="72" spans="1:72" ht="15.6" customHeight="1" x14ac:dyDescent="0.25">
      <c r="A72" s="1603" t="s">
        <v>941</v>
      </c>
      <c r="B72" s="160">
        <v>5001.7209999999995</v>
      </c>
      <c r="C72" s="704">
        <f t="shared" ref="C72:C76" si="106">B73/B72</f>
        <v>1.0018481638619989</v>
      </c>
      <c r="D72" s="705">
        <f>B73-B72</f>
        <v>9.2440000000005966</v>
      </c>
      <c r="E72" s="516"/>
      <c r="F72" s="638" t="s">
        <v>939</v>
      </c>
      <c r="G72" s="704">
        <f t="shared" si="94"/>
        <v>8.3240604767009785E-4</v>
      </c>
      <c r="H72" s="855">
        <f t="shared" si="95"/>
        <v>4.1599999999998545</v>
      </c>
      <c r="I72" s="1883"/>
      <c r="K72" s="1481" t="s">
        <v>941</v>
      </c>
      <c r="L72" s="869">
        <v>11961.455</v>
      </c>
      <c r="M72" s="706">
        <f t="shared" ref="M72:M74" si="107">L73-L72</f>
        <v>4.5490000000008877</v>
      </c>
      <c r="N72" s="707">
        <f t="shared" ref="N72:N74" si="108">L73/L72</f>
        <v>1.0003803049043782</v>
      </c>
      <c r="O72" s="552"/>
      <c r="P72" s="637" t="s">
        <v>939</v>
      </c>
      <c r="Q72" s="707">
        <f t="shared" si="104"/>
        <v>2.1448478914010138E-4</v>
      </c>
      <c r="R72" s="708">
        <f t="shared" si="105"/>
        <v>2.5650000000005093</v>
      </c>
      <c r="T72" s="182"/>
      <c r="U72" s="369"/>
      <c r="BR72" s="476"/>
      <c r="BS72" s="368"/>
      <c r="BT72" s="370"/>
    </row>
    <row r="73" spans="1:72" ht="15.6" customHeight="1" x14ac:dyDescent="0.25">
      <c r="A73" s="1603" t="s">
        <v>943</v>
      </c>
      <c r="B73" s="160">
        <v>5010.9650000000001</v>
      </c>
      <c r="C73" s="704">
        <f t="shared" si="106"/>
        <v>1.0010995886021954</v>
      </c>
      <c r="D73" s="705">
        <f t="shared" si="93"/>
        <v>5.5100000000002183</v>
      </c>
      <c r="E73" s="516"/>
      <c r="F73" s="638" t="s">
        <v>942</v>
      </c>
      <c r="G73" s="704">
        <f t="shared" ref="G73:G75" si="109">C72-1</f>
        <v>1.8481638619989305E-3</v>
      </c>
      <c r="H73" s="855">
        <f t="shared" ref="H73:H75" si="110">D72</f>
        <v>9.2440000000005966</v>
      </c>
      <c r="I73" s="516"/>
      <c r="K73" s="1481" t="s">
        <v>943</v>
      </c>
      <c r="L73" s="869">
        <v>11966.004000000001</v>
      </c>
      <c r="M73" s="706">
        <f t="shared" si="107"/>
        <v>1.8719999999993888</v>
      </c>
      <c r="N73" s="707">
        <f t="shared" si="108"/>
        <v>1.0001564432035956</v>
      </c>
      <c r="O73" s="552"/>
      <c r="P73" s="637" t="s">
        <v>942</v>
      </c>
      <c r="Q73" s="707">
        <f t="shared" si="104"/>
        <v>3.8030490437823694E-4</v>
      </c>
      <c r="R73" s="708">
        <f t="shared" si="105"/>
        <v>4.5490000000008877</v>
      </c>
      <c r="T73" s="182"/>
      <c r="U73" s="369"/>
      <c r="BR73" s="476"/>
      <c r="BS73" s="368"/>
      <c r="BT73" s="370"/>
    </row>
    <row r="74" spans="1:72" ht="15.6" customHeight="1" x14ac:dyDescent="0.25">
      <c r="A74" s="1603" t="s">
        <v>946</v>
      </c>
      <c r="B74" s="160">
        <v>5016.4750000000004</v>
      </c>
      <c r="C74" s="704">
        <f t="shared" si="106"/>
        <v>1.0046891492532106</v>
      </c>
      <c r="D74" s="705">
        <f t="shared" si="93"/>
        <v>23.522999999999229</v>
      </c>
      <c r="E74" s="516"/>
      <c r="F74" s="638" t="s">
        <v>945</v>
      </c>
      <c r="G74" s="704">
        <f t="shared" si="109"/>
        <v>1.0995886021953893E-3</v>
      </c>
      <c r="H74" s="855">
        <f t="shared" si="110"/>
        <v>5.5100000000002183</v>
      </c>
      <c r="I74" s="516"/>
      <c r="K74" s="1481" t="s">
        <v>946</v>
      </c>
      <c r="L74" s="869">
        <v>11967.876</v>
      </c>
      <c r="M74" s="706">
        <f t="shared" si="107"/>
        <v>0.95999999999912689</v>
      </c>
      <c r="N74" s="707">
        <f t="shared" si="108"/>
        <v>1.0000802147348451</v>
      </c>
      <c r="O74" s="552"/>
      <c r="P74" s="637" t="s">
        <v>945</v>
      </c>
      <c r="Q74" s="707">
        <f t="shared" si="104"/>
        <v>1.5644320359564645E-4</v>
      </c>
      <c r="R74" s="708">
        <f t="shared" si="105"/>
        <v>1.8719999999993888</v>
      </c>
      <c r="T74" s="182"/>
      <c r="U74" s="369"/>
      <c r="BR74" s="476"/>
      <c r="BS74" s="368"/>
      <c r="BT74" s="370"/>
    </row>
    <row r="75" spans="1:72" ht="15.6" customHeight="1" x14ac:dyDescent="0.25">
      <c r="A75" s="1603" t="s">
        <v>947</v>
      </c>
      <c r="B75" s="160">
        <v>5039.9979999999996</v>
      </c>
      <c r="C75" s="704">
        <f t="shared" si="106"/>
        <v>1.0018152784981265</v>
      </c>
      <c r="D75" s="705">
        <f t="shared" si="93"/>
        <v>9.149000000000342</v>
      </c>
      <c r="E75" s="516"/>
      <c r="F75" s="638" t="s">
        <v>948</v>
      </c>
      <c r="G75" s="704">
        <f t="shared" si="109"/>
        <v>4.6891492532106227E-3</v>
      </c>
      <c r="H75" s="855">
        <f t="shared" si="110"/>
        <v>23.522999999999229</v>
      </c>
      <c r="I75" s="516"/>
      <c r="K75" s="1481" t="s">
        <v>947</v>
      </c>
      <c r="L75" s="869">
        <v>11968.835999999999</v>
      </c>
      <c r="M75" s="706">
        <f t="shared" ref="M75:M77" si="111">L76-L75</f>
        <v>2.7190000000009604</v>
      </c>
      <c r="N75" s="707">
        <f t="shared" ref="N75:N77" si="112">L76/L75</f>
        <v>1.0002271733023997</v>
      </c>
      <c r="O75" s="552"/>
      <c r="P75" s="637" t="s">
        <v>948</v>
      </c>
      <c r="Q75" s="707">
        <f t="shared" ref="Q75:Q78" si="113">N74-1</f>
        <v>8.0214734845096558E-5</v>
      </c>
      <c r="R75" s="708">
        <f t="shared" ref="R75:R78" si="114">M74</f>
        <v>0.95999999999912689</v>
      </c>
      <c r="T75" s="182"/>
      <c r="U75" s="369"/>
      <c r="BR75" s="476"/>
      <c r="BS75" s="368"/>
      <c r="BT75" s="370"/>
    </row>
    <row r="76" spans="1:72" ht="15.6" customHeight="1" x14ac:dyDescent="0.25">
      <c r="A76" s="1603" t="s">
        <v>950</v>
      </c>
      <c r="B76" s="160">
        <v>5049.1469999999999</v>
      </c>
      <c r="C76" s="704">
        <f t="shared" si="106"/>
        <v>1.0004584932860938</v>
      </c>
      <c r="D76" s="705">
        <f t="shared" si="93"/>
        <v>2.3150000000005093</v>
      </c>
      <c r="E76" s="516"/>
      <c r="F76" s="638" t="s">
        <v>949</v>
      </c>
      <c r="G76" s="704">
        <f t="shared" ref="G76:G77" si="115">C75-1</f>
        <v>1.8152784981264602E-3</v>
      </c>
      <c r="H76" s="855">
        <f t="shared" ref="H76:H77" si="116">D75</f>
        <v>9.149000000000342</v>
      </c>
      <c r="I76" s="516"/>
      <c r="K76" s="1481" t="s">
        <v>950</v>
      </c>
      <c r="L76" s="869">
        <v>11971.555</v>
      </c>
      <c r="M76" s="706">
        <f t="shared" si="111"/>
        <v>5.8549999999995634</v>
      </c>
      <c r="N76" s="707">
        <f t="shared" si="112"/>
        <v>1.0004890759805221</v>
      </c>
      <c r="O76" s="552"/>
      <c r="P76" s="637" t="s">
        <v>949</v>
      </c>
      <c r="Q76" s="707">
        <f t="shared" si="113"/>
        <v>2.2717330239974132E-4</v>
      </c>
      <c r="R76" s="708">
        <f t="shared" si="114"/>
        <v>2.7190000000009604</v>
      </c>
      <c r="T76" s="182"/>
      <c r="U76" s="369"/>
      <c r="BR76" s="476"/>
      <c r="BS76" s="368"/>
      <c r="BT76" s="370"/>
    </row>
    <row r="77" spans="1:72" ht="15.6" customHeight="1" x14ac:dyDescent="0.25">
      <c r="A77" s="1603" t="s">
        <v>952</v>
      </c>
      <c r="B77" s="160">
        <v>5051.4620000000004</v>
      </c>
      <c r="C77" s="704">
        <f t="shared" ref="C77" si="117">B78/B77</f>
        <v>1.0001336246813297</v>
      </c>
      <c r="D77" s="705">
        <f t="shared" ref="D77" si="118">B78-B77</f>
        <v>0.6749999999992724</v>
      </c>
      <c r="E77" s="516"/>
      <c r="F77" s="638" t="s">
        <v>951</v>
      </c>
      <c r="G77" s="704">
        <f t="shared" si="115"/>
        <v>4.5849328609381956E-4</v>
      </c>
      <c r="H77" s="855">
        <f t="shared" si="116"/>
        <v>2.3150000000005093</v>
      </c>
      <c r="I77" s="516"/>
      <c r="K77" s="1481" t="s">
        <v>952</v>
      </c>
      <c r="L77" s="869">
        <v>11977.41</v>
      </c>
      <c r="M77" s="706">
        <f t="shared" si="111"/>
        <v>4.9459999999999127</v>
      </c>
      <c r="N77" s="707">
        <f t="shared" si="112"/>
        <v>1.0004129440338103</v>
      </c>
      <c r="O77" s="552"/>
      <c r="P77" s="637" t="s">
        <v>951</v>
      </c>
      <c r="Q77" s="707">
        <f t="shared" si="113"/>
        <v>4.8907598052205792E-4</v>
      </c>
      <c r="R77" s="708">
        <f t="shared" si="114"/>
        <v>5.8549999999995634</v>
      </c>
      <c r="T77" s="182"/>
      <c r="U77" s="369"/>
      <c r="BR77" s="476"/>
      <c r="BS77" s="368"/>
      <c r="BT77" s="370"/>
    </row>
    <row r="78" spans="1:72" ht="15.6" customHeight="1" x14ac:dyDescent="0.25">
      <c r="A78" s="1603" t="s">
        <v>955</v>
      </c>
      <c r="B78" s="160">
        <v>5052.1369999999997</v>
      </c>
      <c r="C78" s="704">
        <f t="shared" ref="C78:C81" si="119">B79/B78</f>
        <v>0.9951891645060299</v>
      </c>
      <c r="D78" s="705">
        <f t="shared" ref="D78:D81" si="120">B79-B78</f>
        <v>-24.304999999999382</v>
      </c>
      <c r="E78" s="516"/>
      <c r="F78" s="638" t="s">
        <v>953</v>
      </c>
      <c r="G78" s="704">
        <f t="shared" ref="G78:G80" si="121">C77-1</f>
        <v>1.3362468132971372E-4</v>
      </c>
      <c r="H78" s="855">
        <f t="shared" ref="H78:H80" si="122">D77</f>
        <v>0.6749999999992724</v>
      </c>
      <c r="I78" s="516"/>
      <c r="K78" s="1481" t="s">
        <v>955</v>
      </c>
      <c r="L78" s="869">
        <v>11982.356</v>
      </c>
      <c r="M78" s="706">
        <f t="shared" ref="M78:M81" si="123">L79-L78</f>
        <v>1.488999999999578</v>
      </c>
      <c r="N78" s="707">
        <f t="shared" ref="N78:N81" si="124">L79/L78</f>
        <v>1.0001242660458427</v>
      </c>
      <c r="O78" s="552"/>
      <c r="P78" s="637" t="s">
        <v>953</v>
      </c>
      <c r="Q78" s="707">
        <f t="shared" si="113"/>
        <v>4.1294403381031408E-4</v>
      </c>
      <c r="R78" s="708">
        <f t="shared" si="114"/>
        <v>4.9459999999999127</v>
      </c>
      <c r="T78" s="182"/>
      <c r="U78" s="369"/>
      <c r="BR78" s="476"/>
      <c r="BS78" s="368"/>
      <c r="BT78" s="370"/>
    </row>
    <row r="79" spans="1:72" ht="15.6" customHeight="1" x14ac:dyDescent="0.25">
      <c r="A79" s="1603" t="s">
        <v>957</v>
      </c>
      <c r="B79" s="160">
        <v>5027.8320000000003</v>
      </c>
      <c r="C79" s="704">
        <f t="shared" si="119"/>
        <v>1.0011217558581909</v>
      </c>
      <c r="D79" s="705">
        <f t="shared" si="120"/>
        <v>5.6399999999994179</v>
      </c>
      <c r="E79" s="516"/>
      <c r="F79" s="638" t="s">
        <v>956</v>
      </c>
      <c r="G79" s="704">
        <f t="shared" si="121"/>
        <v>-4.8108354939701004E-3</v>
      </c>
      <c r="H79" s="855">
        <f t="shared" si="122"/>
        <v>-24.304999999999382</v>
      </c>
      <c r="I79" s="516"/>
      <c r="K79" s="1481" t="s">
        <v>957</v>
      </c>
      <c r="L79" s="869">
        <v>11983.844999999999</v>
      </c>
      <c r="M79" s="706">
        <f t="shared" si="123"/>
        <v>3.7010000000009313</v>
      </c>
      <c r="N79" s="707">
        <f t="shared" si="124"/>
        <v>1.0003088324323288</v>
      </c>
      <c r="O79" s="552"/>
      <c r="P79" s="637" t="s">
        <v>956</v>
      </c>
      <c r="Q79" s="707">
        <f t="shared" ref="Q79:Q81" si="125">N78-1</f>
        <v>1.2426604584270251E-4</v>
      </c>
      <c r="R79" s="708">
        <f t="shared" ref="R79:R81" si="126">M78</f>
        <v>1.488999999999578</v>
      </c>
      <c r="T79" s="182"/>
      <c r="U79" s="369"/>
      <c r="BR79" s="476"/>
      <c r="BS79" s="368"/>
      <c r="BT79" s="370"/>
    </row>
    <row r="80" spans="1:72" ht="15.6" customHeight="1" x14ac:dyDescent="0.25">
      <c r="A80" s="1603" t="s">
        <v>961</v>
      </c>
      <c r="B80" s="160">
        <v>5033.4719999999998</v>
      </c>
      <c r="C80" s="704">
        <f t="shared" si="119"/>
        <v>1.0010839436476453</v>
      </c>
      <c r="D80" s="705">
        <f t="shared" si="120"/>
        <v>5.456000000000131</v>
      </c>
      <c r="E80" s="516"/>
      <c r="F80" s="638" t="s">
        <v>960</v>
      </c>
      <c r="G80" s="704">
        <f t="shared" si="121"/>
        <v>1.1217558581908538E-3</v>
      </c>
      <c r="H80" s="855">
        <f t="shared" si="122"/>
        <v>5.6399999999994179</v>
      </c>
      <c r="I80" s="516"/>
      <c r="K80" s="1481" t="s">
        <v>961</v>
      </c>
      <c r="L80" s="869">
        <v>11987.546</v>
      </c>
      <c r="M80" s="706">
        <f t="shared" si="123"/>
        <v>7.8819999999996071</v>
      </c>
      <c r="N80" s="707">
        <f t="shared" si="124"/>
        <v>1.0006575157250699</v>
      </c>
      <c r="O80" s="552"/>
      <c r="P80" s="637" t="s">
        <v>960</v>
      </c>
      <c r="Q80" s="707">
        <f t="shared" si="125"/>
        <v>3.0883243232882052E-4</v>
      </c>
      <c r="R80" s="708">
        <f t="shared" si="126"/>
        <v>3.7010000000009313</v>
      </c>
      <c r="T80" s="182"/>
      <c r="U80" s="369"/>
      <c r="BR80" s="476"/>
      <c r="BS80" s="368"/>
      <c r="BT80" s="370"/>
    </row>
    <row r="81" spans="1:72" ht="15.6" customHeight="1" x14ac:dyDescent="0.25">
      <c r="A81" s="1603" t="s">
        <v>963</v>
      </c>
      <c r="B81" s="160">
        <v>5038.9279999999999</v>
      </c>
      <c r="C81" s="704">
        <f t="shared" si="119"/>
        <v>0.99473201442846571</v>
      </c>
      <c r="D81" s="705">
        <f t="shared" si="120"/>
        <v>-26.545000000000073</v>
      </c>
      <c r="E81" s="516"/>
      <c r="F81" s="638" t="s">
        <v>962</v>
      </c>
      <c r="G81" s="704">
        <f t="shared" ref="G81:G82" si="127">C80-1</f>
        <v>1.0839436476453024E-3</v>
      </c>
      <c r="H81" s="855">
        <f t="shared" ref="H81:H82" si="128">D80</f>
        <v>5.456000000000131</v>
      </c>
      <c r="I81" s="516"/>
      <c r="K81" s="1481" t="s">
        <v>963</v>
      </c>
      <c r="L81" s="869">
        <v>11995.428</v>
      </c>
      <c r="M81" s="706">
        <f t="shared" si="123"/>
        <v>5.9310000000004948</v>
      </c>
      <c r="N81" s="707">
        <f t="shared" si="124"/>
        <v>1.0004944383810233</v>
      </c>
      <c r="O81" s="552"/>
      <c r="P81" s="637" t="s">
        <v>962</v>
      </c>
      <c r="Q81" s="707">
        <f t="shared" si="125"/>
        <v>6.5751572506989042E-4</v>
      </c>
      <c r="R81" s="708">
        <f t="shared" si="126"/>
        <v>7.8819999999996071</v>
      </c>
      <c r="T81" s="182"/>
      <c r="U81" s="369"/>
      <c r="BR81" s="476"/>
      <c r="BS81" s="368"/>
      <c r="BT81" s="370"/>
    </row>
    <row r="82" spans="1:72" ht="15.6" customHeight="1" x14ac:dyDescent="0.25">
      <c r="A82" s="1603" t="s">
        <v>965</v>
      </c>
      <c r="B82" s="160">
        <v>5012.3829999999998</v>
      </c>
      <c r="C82" s="704">
        <f t="shared" ref="C82:C83" si="129">B83/B82</f>
        <v>0.99936577073220456</v>
      </c>
      <c r="D82" s="705">
        <f t="shared" ref="D82:D83" si="130">B83-B82</f>
        <v>-3.1790000000000873</v>
      </c>
      <c r="E82" s="516"/>
      <c r="F82" s="638" t="s">
        <v>964</v>
      </c>
      <c r="G82" s="704">
        <f t="shared" si="127"/>
        <v>-5.2679855715342949E-3</v>
      </c>
      <c r="H82" s="855">
        <f t="shared" si="128"/>
        <v>-26.545000000000073</v>
      </c>
      <c r="I82" s="516"/>
      <c r="K82" s="1481" t="s">
        <v>965</v>
      </c>
      <c r="L82" s="869">
        <v>12001.359</v>
      </c>
      <c r="M82" s="706">
        <f t="shared" ref="M82" si="131">L83-L82</f>
        <v>3.9579999999987194</v>
      </c>
      <c r="N82" s="707">
        <f t="shared" ref="N82" si="132">L83/L82</f>
        <v>1.0003297959839381</v>
      </c>
      <c r="O82" s="552"/>
      <c r="P82" s="637" t="s">
        <v>964</v>
      </c>
      <c r="Q82" s="707">
        <f t="shared" ref="Q82" si="133">N81-1</f>
        <v>4.9443838102325444E-4</v>
      </c>
      <c r="R82" s="708">
        <f t="shared" ref="R82" si="134">M81</f>
        <v>5.9310000000004948</v>
      </c>
      <c r="T82" s="182"/>
      <c r="U82" s="369"/>
      <c r="BR82" s="476"/>
      <c r="BS82" s="368"/>
      <c r="BT82" s="370"/>
    </row>
    <row r="83" spans="1:72" ht="15.6" customHeight="1" x14ac:dyDescent="0.25">
      <c r="A83" s="1603" t="s">
        <v>967</v>
      </c>
      <c r="B83" s="160">
        <v>5009.2039999999997</v>
      </c>
      <c r="C83" s="704">
        <f t="shared" si="129"/>
        <v>0.99892557779639246</v>
      </c>
      <c r="D83" s="705">
        <f t="shared" si="130"/>
        <v>-5.3819999999996071</v>
      </c>
      <c r="E83" s="516"/>
      <c r="F83" s="638" t="s">
        <v>966</v>
      </c>
      <c r="G83" s="704">
        <f t="shared" ref="G83:G84" si="135">C82-1</f>
        <v>-6.3422926779543864E-4</v>
      </c>
      <c r="H83" s="855">
        <f t="shared" ref="H83:H84" si="136">D82</f>
        <v>-3.1790000000000873</v>
      </c>
      <c r="I83" s="516"/>
      <c r="K83" s="1481" t="s">
        <v>967</v>
      </c>
      <c r="L83" s="869">
        <v>12005.316999999999</v>
      </c>
      <c r="M83" s="706">
        <f t="shared" ref="M83:M85" si="137">L84-L83</f>
        <v>1.9170000000012806</v>
      </c>
      <c r="N83" s="707">
        <f t="shared" ref="N83:N85" si="138">L84/L83</f>
        <v>1.0001596792487863</v>
      </c>
      <c r="O83" s="552"/>
      <c r="P83" s="637" t="s">
        <v>966</v>
      </c>
      <c r="Q83" s="707">
        <f t="shared" ref="Q83:Q84" si="139">N82-1</f>
        <v>3.2979598393811926E-4</v>
      </c>
      <c r="R83" s="708">
        <f t="shared" ref="R83:R84" si="140">M82</f>
        <v>3.9579999999987194</v>
      </c>
      <c r="T83" s="182"/>
      <c r="U83" s="369"/>
      <c r="BR83" s="476"/>
      <c r="BS83" s="368"/>
      <c r="BT83" s="370"/>
    </row>
    <row r="84" spans="1:72" ht="15.6" customHeight="1" x14ac:dyDescent="0.25">
      <c r="A84" s="1603" t="s">
        <v>970</v>
      </c>
      <c r="B84" s="160">
        <v>5003.8220000000001</v>
      </c>
      <c r="C84" s="704">
        <f t="shared" ref="C84:C86" si="141">B85/B84</f>
        <v>1.0000307764744629</v>
      </c>
      <c r="D84" s="705">
        <f t="shared" ref="D84:D86" si="142">B85-B84</f>
        <v>0.15399999999954161</v>
      </c>
      <c r="E84" s="516"/>
      <c r="F84" s="638" t="s">
        <v>969</v>
      </c>
      <c r="G84" s="704">
        <f t="shared" si="135"/>
        <v>-1.074422203607539E-3</v>
      </c>
      <c r="H84" s="855">
        <f t="shared" si="136"/>
        <v>-5.3819999999996071</v>
      </c>
      <c r="I84" s="516"/>
      <c r="K84" s="1481" t="s">
        <v>970</v>
      </c>
      <c r="L84" s="869">
        <v>12007.234</v>
      </c>
      <c r="M84" s="706">
        <f t="shared" si="137"/>
        <v>-0.99500000000080036</v>
      </c>
      <c r="N84" s="707">
        <f t="shared" si="138"/>
        <v>0.99991713328814935</v>
      </c>
      <c r="O84" s="552"/>
      <c r="P84" s="637" t="s">
        <v>969</v>
      </c>
      <c r="Q84" s="707">
        <f t="shared" si="139"/>
        <v>1.5967924878634854E-4</v>
      </c>
      <c r="R84" s="708">
        <f t="shared" si="140"/>
        <v>1.9170000000012806</v>
      </c>
      <c r="T84" s="182"/>
      <c r="U84" s="369"/>
      <c r="BR84" s="476"/>
      <c r="BS84" s="368"/>
      <c r="BT84" s="370"/>
    </row>
    <row r="85" spans="1:72" ht="15.6" customHeight="1" x14ac:dyDescent="0.25">
      <c r="A85" s="1603" t="s">
        <v>972</v>
      </c>
      <c r="B85" s="160">
        <v>5003.9759999999997</v>
      </c>
      <c r="C85" s="704">
        <f t="shared" si="141"/>
        <v>1.0010885343974472</v>
      </c>
      <c r="D85" s="705">
        <f t="shared" si="142"/>
        <v>5.4470000000001164</v>
      </c>
      <c r="E85" s="516"/>
      <c r="F85" s="638" t="s">
        <v>971</v>
      </c>
      <c r="G85" s="704">
        <f t="shared" ref="G85:G87" si="143">C84-1</f>
        <v>3.0776474462923531E-5</v>
      </c>
      <c r="H85" s="855">
        <f t="shared" ref="H85:H87" si="144">D84</f>
        <v>0.15399999999954161</v>
      </c>
      <c r="I85" s="516"/>
      <c r="K85" s="1481" t="s">
        <v>972</v>
      </c>
      <c r="L85" s="869">
        <v>12006.239</v>
      </c>
      <c r="M85" s="706">
        <f t="shared" si="137"/>
        <v>6.2270000000007713</v>
      </c>
      <c r="N85" s="707">
        <f t="shared" si="138"/>
        <v>1.0005186470134404</v>
      </c>
      <c r="O85" s="552"/>
      <c r="P85" s="637" t="s">
        <v>971</v>
      </c>
      <c r="Q85" s="707">
        <f t="shared" ref="Q85:Q87" si="145">N84-1</f>
        <v>-8.2866711850648755E-5</v>
      </c>
      <c r="R85" s="708">
        <f t="shared" ref="R85:R87" si="146">M84</f>
        <v>-0.99500000000080036</v>
      </c>
      <c r="T85" s="182"/>
      <c r="U85" s="369"/>
      <c r="BR85" s="476"/>
      <c r="BS85" s="368"/>
      <c r="BT85" s="370"/>
    </row>
    <row r="86" spans="1:72" ht="15.6" customHeight="1" x14ac:dyDescent="0.25">
      <c r="A86" s="1603" t="s">
        <v>974</v>
      </c>
      <c r="B86" s="160">
        <v>5009.4229999999998</v>
      </c>
      <c r="C86" s="704">
        <f t="shared" si="141"/>
        <v>1.000801888760442</v>
      </c>
      <c r="D86" s="705">
        <f t="shared" si="142"/>
        <v>4.0169999999998254</v>
      </c>
      <c r="E86" s="516"/>
      <c r="F86" s="638" t="s">
        <v>973</v>
      </c>
      <c r="G86" s="704">
        <f t="shared" si="143"/>
        <v>1.0885343974471606E-3</v>
      </c>
      <c r="H86" s="855">
        <f t="shared" si="144"/>
        <v>5.4470000000001164</v>
      </c>
      <c r="I86" s="516"/>
      <c r="K86" s="1481" t="s">
        <v>974</v>
      </c>
      <c r="L86" s="869">
        <v>12012.466</v>
      </c>
      <c r="M86" s="706">
        <f t="shared" ref="M86:M87" si="147">L87-L86</f>
        <v>2.6059999999997672</v>
      </c>
      <c r="N86" s="707">
        <f t="shared" ref="N86:N87" si="148">L87/L86</f>
        <v>1.000216941300812</v>
      </c>
      <c r="O86" s="552"/>
      <c r="P86" s="637" t="s">
        <v>973</v>
      </c>
      <c r="Q86" s="707">
        <f t="shared" si="145"/>
        <v>5.1864701344039865E-4</v>
      </c>
      <c r="R86" s="708">
        <f t="shared" si="146"/>
        <v>6.2270000000007713</v>
      </c>
      <c r="T86" s="182"/>
      <c r="U86" s="369"/>
      <c r="BR86" s="476"/>
      <c r="BS86" s="368"/>
      <c r="BT86" s="370"/>
    </row>
    <row r="87" spans="1:72" s="111" customFormat="1" ht="18.399999999999999" customHeight="1" x14ac:dyDescent="0.25">
      <c r="A87" s="1603" t="s">
        <v>976</v>
      </c>
      <c r="B87" s="1884">
        <v>5013.4399999999996</v>
      </c>
      <c r="C87" s="704">
        <f t="shared" ref="C87:C88" si="149">B88/B87</f>
        <v>1.000982558881726</v>
      </c>
      <c r="D87" s="705">
        <f t="shared" ref="D87:D88" si="150">B88-B87</f>
        <v>4.9260000000003856</v>
      </c>
      <c r="E87" s="526"/>
      <c r="F87" s="1885" t="s">
        <v>975</v>
      </c>
      <c r="G87" s="704">
        <f t="shared" si="143"/>
        <v>8.0188876044196E-4</v>
      </c>
      <c r="H87" s="855">
        <f t="shared" si="144"/>
        <v>4.0169999999998254</v>
      </c>
      <c r="I87" s="532"/>
      <c r="K87" s="1481" t="s">
        <v>976</v>
      </c>
      <c r="L87" s="1886">
        <v>12015.072</v>
      </c>
      <c r="M87" s="706">
        <f t="shared" si="147"/>
        <v>-2.4609999999993306</v>
      </c>
      <c r="N87" s="707">
        <f t="shared" si="148"/>
        <v>0.99979517392821293</v>
      </c>
      <c r="O87" s="1887"/>
      <c r="P87" s="1888" t="s">
        <v>975</v>
      </c>
      <c r="Q87" s="707">
        <f t="shared" si="145"/>
        <v>2.1694130081195695E-4</v>
      </c>
      <c r="R87" s="708">
        <f t="shared" si="146"/>
        <v>2.6059999999997672</v>
      </c>
      <c r="S87" s="532"/>
      <c r="T87" s="1889"/>
      <c r="U87" s="1890"/>
      <c r="BS87" s="1891"/>
      <c r="BT87" s="1892"/>
    </row>
    <row r="88" spans="1:72" s="111" customFormat="1" ht="18.399999999999999" customHeight="1" x14ac:dyDescent="0.25">
      <c r="A88" s="1603" t="s">
        <v>978</v>
      </c>
      <c r="B88" s="1884">
        <v>5018.366</v>
      </c>
      <c r="C88" s="704">
        <f t="shared" si="149"/>
        <v>0.99917622588707156</v>
      </c>
      <c r="D88" s="705">
        <f t="shared" si="150"/>
        <v>-4.1340000000000146</v>
      </c>
      <c r="E88" s="526"/>
      <c r="F88" s="1885" t="s">
        <v>977</v>
      </c>
      <c r="G88" s="704">
        <f t="shared" ref="G88" si="151">C87-1</f>
        <v>9.8255888172604777E-4</v>
      </c>
      <c r="H88" s="855">
        <f t="shared" ref="H88" si="152">D87</f>
        <v>4.9260000000003856</v>
      </c>
      <c r="I88" s="532"/>
      <c r="K88" s="1481" t="s">
        <v>978</v>
      </c>
      <c r="L88" s="1886">
        <v>12012.611000000001</v>
      </c>
      <c r="M88" s="706">
        <f t="shared" ref="M88:M91" si="153">L89-L88</f>
        <v>0.5389999999988504</v>
      </c>
      <c r="N88" s="707">
        <f t="shared" ref="N88:N91" si="154">L89/L88</f>
        <v>1.0000448695125481</v>
      </c>
      <c r="O88" s="1887"/>
      <c r="P88" s="1888" t="s">
        <v>977</v>
      </c>
      <c r="Q88" s="707">
        <f t="shared" ref="Q88:Q92" si="155">N87-1</f>
        <v>-2.0482607178706758E-4</v>
      </c>
      <c r="R88" s="708">
        <f t="shared" ref="R88:R92" si="156">M87</f>
        <v>-2.4609999999993306</v>
      </c>
      <c r="S88" s="532"/>
      <c r="T88" s="1889"/>
      <c r="U88" s="1890"/>
      <c r="BS88" s="1891"/>
      <c r="BT88" s="1892"/>
    </row>
    <row r="89" spans="1:72" s="111" customFormat="1" ht="18.399999999999999" customHeight="1" x14ac:dyDescent="0.25">
      <c r="A89" s="1603" t="s">
        <v>980</v>
      </c>
      <c r="B89" s="1884">
        <v>5014.232</v>
      </c>
      <c r="C89" s="704">
        <f t="shared" ref="C89:C91" si="157">B90/B89</f>
        <v>1.0049856089626488</v>
      </c>
      <c r="D89" s="705">
        <f t="shared" ref="D89:D91" si="158">B90-B89</f>
        <v>24.998999999999796</v>
      </c>
      <c r="E89" s="526"/>
      <c r="F89" s="1885" t="s">
        <v>979</v>
      </c>
      <c r="G89" s="704">
        <f t="shared" ref="G89:G92" si="159">C88-1</f>
        <v>-8.2377411292844371E-4</v>
      </c>
      <c r="H89" s="855">
        <f t="shared" ref="H89:H92" si="160">D88</f>
        <v>-4.1340000000000146</v>
      </c>
      <c r="I89" s="532"/>
      <c r="K89" s="1481" t="s">
        <v>980</v>
      </c>
      <c r="L89" s="1886">
        <v>12013.15</v>
      </c>
      <c r="M89" s="706">
        <f t="shared" si="153"/>
        <v>-3.5309999999990396</v>
      </c>
      <c r="N89" s="707">
        <f t="shared" si="154"/>
        <v>0.99970607209599494</v>
      </c>
      <c r="O89" s="1887"/>
      <c r="P89" s="1888" t="s">
        <v>979</v>
      </c>
      <c r="Q89" s="707">
        <f t="shared" si="155"/>
        <v>4.4869512548117996E-5</v>
      </c>
      <c r="R89" s="708">
        <f t="shared" si="156"/>
        <v>0.5389999999988504</v>
      </c>
      <c r="S89" s="532"/>
      <c r="T89" s="1889"/>
      <c r="U89" s="1890"/>
      <c r="BS89" s="1891"/>
      <c r="BT89" s="1892"/>
    </row>
    <row r="90" spans="1:72" s="111" customFormat="1" ht="18.399999999999999" customHeight="1" x14ac:dyDescent="0.25">
      <c r="A90" s="1603" t="s">
        <v>982</v>
      </c>
      <c r="B90" s="1884">
        <v>5039.2309999999998</v>
      </c>
      <c r="C90" s="704">
        <f t="shared" si="157"/>
        <v>1.0020846434704025</v>
      </c>
      <c r="D90" s="705">
        <f t="shared" si="158"/>
        <v>10.505000000000109</v>
      </c>
      <c r="E90" s="526"/>
      <c r="F90" s="1885" t="s">
        <v>981</v>
      </c>
      <c r="G90" s="704">
        <f t="shared" si="159"/>
        <v>4.9856089626487687E-3</v>
      </c>
      <c r="H90" s="855">
        <f t="shared" si="160"/>
        <v>24.998999999999796</v>
      </c>
      <c r="I90" s="532"/>
      <c r="K90" s="1481" t="s">
        <v>982</v>
      </c>
      <c r="L90" s="1886">
        <v>12009.619000000001</v>
      </c>
      <c r="M90" s="706">
        <f t="shared" si="153"/>
        <v>1.3389999999999418</v>
      </c>
      <c r="N90" s="707">
        <f t="shared" si="154"/>
        <v>1.000111493961632</v>
      </c>
      <c r="O90" s="1887"/>
      <c r="P90" s="1888" t="s">
        <v>981</v>
      </c>
      <c r="Q90" s="707">
        <f t="shared" si="155"/>
        <v>-2.9392790400506463E-4</v>
      </c>
      <c r="R90" s="708">
        <f t="shared" si="156"/>
        <v>-3.5309999999990396</v>
      </c>
      <c r="S90" s="532"/>
      <c r="T90" s="1889"/>
      <c r="U90" s="1890"/>
      <c r="BS90" s="1891"/>
      <c r="BT90" s="1892"/>
    </row>
    <row r="91" spans="1:72" s="111" customFormat="1" ht="18.399999999999999" customHeight="1" x14ac:dyDescent="0.25">
      <c r="A91" s="1603" t="s">
        <v>985</v>
      </c>
      <c r="B91" s="1884">
        <v>5049.7359999999999</v>
      </c>
      <c r="C91" s="704">
        <f t="shared" si="157"/>
        <v>1.0010000522799609</v>
      </c>
      <c r="D91" s="705">
        <f t="shared" si="158"/>
        <v>5.0500000000001819</v>
      </c>
      <c r="E91" s="526"/>
      <c r="F91" s="1885" t="s">
        <v>984</v>
      </c>
      <c r="G91" s="704">
        <f t="shared" si="159"/>
        <v>2.0846434704024919E-3</v>
      </c>
      <c r="H91" s="855">
        <f t="shared" si="160"/>
        <v>10.505000000000109</v>
      </c>
      <c r="I91" s="532"/>
      <c r="K91" s="1481" t="s">
        <v>985</v>
      </c>
      <c r="L91" s="1886">
        <v>12010.958000000001</v>
      </c>
      <c r="M91" s="706">
        <f t="shared" si="153"/>
        <v>0.30400000000008731</v>
      </c>
      <c r="N91" s="707">
        <f t="shared" si="154"/>
        <v>1.0000253102208834</v>
      </c>
      <c r="O91" s="1887"/>
      <c r="P91" s="1888" t="s">
        <v>984</v>
      </c>
      <c r="Q91" s="707">
        <f t="shared" si="155"/>
        <v>1.114939616320143E-4</v>
      </c>
      <c r="R91" s="708">
        <f t="shared" si="156"/>
        <v>1.3389999999999418</v>
      </c>
      <c r="S91" s="532"/>
      <c r="T91" s="1889"/>
      <c r="U91" s="1890"/>
      <c r="BS91" s="1891"/>
      <c r="BT91" s="1892"/>
    </row>
    <row r="92" spans="1:72" s="476" customFormat="1" ht="18.399999999999999" customHeight="1" x14ac:dyDescent="0.25">
      <c r="A92" s="1703" t="str">
        <f>потребительские!BO4</f>
        <v xml:space="preserve">02.03.2023
</v>
      </c>
      <c r="B92" s="1725">
        <f>'отч дата'!D35/1000</f>
        <v>5054.7860000000001</v>
      </c>
      <c r="C92" s="704"/>
      <c r="D92" s="705"/>
      <c r="E92" s="1183"/>
      <c r="F92" s="1180" t="s">
        <v>986</v>
      </c>
      <c r="G92" s="704">
        <f t="shared" si="159"/>
        <v>1.0000522799609168E-3</v>
      </c>
      <c r="H92" s="855">
        <f t="shared" si="160"/>
        <v>5.0500000000001819</v>
      </c>
      <c r="I92" s="1726"/>
      <c r="K92" s="1704" t="str">
        <f>A92</f>
        <v xml:space="preserve">02.03.2023
</v>
      </c>
      <c r="L92" s="1727">
        <f>'отч дата'!D67/1000</f>
        <v>12011.262000000001</v>
      </c>
      <c r="M92" s="1728"/>
      <c r="N92" s="1729"/>
      <c r="O92" s="1730"/>
      <c r="P92" s="1731" t="str">
        <f>F92</f>
        <v>1 марта</v>
      </c>
      <c r="Q92" s="707">
        <f t="shared" si="155"/>
        <v>2.5310220883367762E-5</v>
      </c>
      <c r="R92" s="708">
        <f t="shared" si="156"/>
        <v>0.30400000000008731</v>
      </c>
      <c r="S92" s="1726"/>
      <c r="T92" s="1604"/>
      <c r="U92" s="1605"/>
      <c r="BS92" s="1190"/>
      <c r="BT92" s="1191"/>
    </row>
    <row r="93" spans="1:72" x14ac:dyDescent="0.25">
      <c r="A93" s="517"/>
      <c r="B93" s="519"/>
      <c r="C93" s="522"/>
      <c r="D93" s="520"/>
      <c r="E93" s="516"/>
      <c r="F93" s="517"/>
      <c r="G93" s="523"/>
      <c r="H93" s="524"/>
      <c r="I93" s="516"/>
      <c r="K93" s="1480"/>
      <c r="L93" s="870"/>
      <c r="M93" s="552"/>
      <c r="N93" s="552"/>
      <c r="O93" s="552"/>
      <c r="P93" s="557"/>
      <c r="Q93" s="558"/>
      <c r="R93" s="558"/>
      <c r="BR93" s="476"/>
      <c r="BS93" s="368"/>
      <c r="BT93" s="370"/>
    </row>
    <row r="95" spans="1:72" s="935" customFormat="1" ht="18.75" x14ac:dyDescent="0.3">
      <c r="A95" s="1732" t="s">
        <v>884</v>
      </c>
      <c r="B95" s="933"/>
      <c r="C95" s="934"/>
      <c r="F95" s="932"/>
      <c r="G95" s="936"/>
      <c r="H95" s="937"/>
      <c r="K95" s="90"/>
      <c r="L95" s="938"/>
      <c r="M95" s="90"/>
      <c r="N95" s="90"/>
      <c r="O95" s="90"/>
      <c r="P95" s="939"/>
      <c r="Q95" s="940"/>
      <c r="R95" s="941"/>
      <c r="BR95" s="942"/>
      <c r="BS95" s="943"/>
      <c r="BT95" s="944"/>
    </row>
    <row r="96" spans="1:72" s="1" customFormat="1" x14ac:dyDescent="0.25">
      <c r="A96" s="548" t="s">
        <v>885</v>
      </c>
      <c r="B96" s="549">
        <f>B71-B50</f>
        <v>30.13799999999992</v>
      </c>
      <c r="C96" s="666">
        <f>B71/B50</f>
        <v>1.0060671297773514</v>
      </c>
      <c r="D96" s="547"/>
      <c r="E96" s="547"/>
      <c r="F96" s="548" t="s">
        <v>37</v>
      </c>
      <c r="G96" s="620">
        <f>B92/B71-1</f>
        <v>1.1450585595653706E-2</v>
      </c>
      <c r="H96" s="550">
        <f>SUM(H72:H92)</f>
        <v>57.225000000000364</v>
      </c>
      <c r="I96" s="547"/>
      <c r="K96" s="552"/>
      <c r="L96" s="870"/>
      <c r="M96" s="552"/>
      <c r="N96" s="1907" t="s">
        <v>889</v>
      </c>
      <c r="O96" s="1907"/>
      <c r="P96" s="1907"/>
      <c r="Q96" s="549">
        <f>L71-L50</f>
        <v>15.240999999999985</v>
      </c>
      <c r="R96" s="666">
        <f>L71/L50-1</f>
        <v>1.2760756783793958E-3</v>
      </c>
      <c r="BR96" s="475"/>
      <c r="BS96" s="472"/>
      <c r="BT96" s="469"/>
    </row>
    <row r="97" spans="1:72" s="1" customFormat="1" x14ac:dyDescent="0.25">
      <c r="A97" s="548" t="s">
        <v>886</v>
      </c>
      <c r="B97" s="549">
        <f>B91-B71</f>
        <v>52.175000000000182</v>
      </c>
      <c r="C97" s="666">
        <f>B91/B71</f>
        <v>1.0104400926772079</v>
      </c>
      <c r="D97" s="547"/>
      <c r="E97" s="547"/>
      <c r="F97" s="548"/>
      <c r="G97" s="620"/>
      <c r="H97" s="550"/>
      <c r="I97" s="1151"/>
      <c r="K97" s="552"/>
      <c r="L97" s="870"/>
      <c r="M97" s="552"/>
      <c r="N97" s="1907" t="s">
        <v>886</v>
      </c>
      <c r="O97" s="1907"/>
      <c r="P97" s="1907"/>
      <c r="Q97" s="549">
        <f>L91-L71</f>
        <v>52.06800000000112</v>
      </c>
      <c r="R97" s="666">
        <f>L91/L71-1</f>
        <v>4.3539157898435654E-3</v>
      </c>
      <c r="BR97" s="475"/>
      <c r="BS97" s="472"/>
      <c r="BT97" s="469"/>
    </row>
    <row r="98" spans="1:72" s="1" customFormat="1" ht="15.6" customHeight="1" x14ac:dyDescent="0.25">
      <c r="A98" s="548" t="s">
        <v>887</v>
      </c>
      <c r="B98" s="549">
        <f>B92-B91</f>
        <v>5.0500000000001819</v>
      </c>
      <c r="C98" s="666">
        <f>B92/B91</f>
        <v>1.0010000522799609</v>
      </c>
      <c r="D98" s="547"/>
      <c r="E98" s="547"/>
      <c r="F98" s="548"/>
      <c r="G98" s="620"/>
      <c r="H98" s="550"/>
      <c r="I98" s="1151"/>
      <c r="K98" s="552"/>
      <c r="L98" s="870"/>
      <c r="M98" s="552"/>
      <c r="N98" s="1908" t="s">
        <v>887</v>
      </c>
      <c r="O98" s="1908"/>
      <c r="P98" s="1908"/>
      <c r="Q98" s="549">
        <f>L92-L91</f>
        <v>0.30400000000008731</v>
      </c>
      <c r="R98" s="666">
        <f>L92/L91-1</f>
        <v>2.5310220883367762E-5</v>
      </c>
      <c r="BR98" s="475"/>
      <c r="BS98" s="472"/>
      <c r="BT98" s="469"/>
    </row>
    <row r="99" spans="1:72" s="1" customFormat="1" x14ac:dyDescent="0.25">
      <c r="A99" s="548" t="s">
        <v>888</v>
      </c>
      <c r="B99" s="549"/>
      <c r="C99" s="666"/>
      <c r="D99" s="1151"/>
      <c r="E99" s="547"/>
      <c r="F99" s="548"/>
      <c r="G99" s="620"/>
      <c r="H99" s="550"/>
      <c r="I99" s="1151"/>
      <c r="K99" s="552"/>
      <c r="L99" s="870"/>
      <c r="M99" s="552"/>
      <c r="N99" s="1907" t="s">
        <v>888</v>
      </c>
      <c r="O99" s="1907"/>
      <c r="P99" s="1907"/>
      <c r="Q99" s="549"/>
      <c r="R99" s="666"/>
      <c r="BR99" s="475"/>
      <c r="BS99" s="472"/>
      <c r="BT99" s="469"/>
    </row>
    <row r="100" spans="1:72" s="1" customFormat="1" x14ac:dyDescent="0.25">
      <c r="A100" s="460" t="s">
        <v>553</v>
      </c>
      <c r="B100" s="461">
        <f>B91-B50</f>
        <v>82.313000000000102</v>
      </c>
      <c r="C100" s="462">
        <f>B91/B50</f>
        <v>1.0165705638517195</v>
      </c>
      <c r="D100" s="78"/>
      <c r="L100" s="122"/>
      <c r="P100" s="458" t="s">
        <v>554</v>
      </c>
      <c r="Q100" s="1081">
        <f>L91-L50</f>
        <v>67.309000000001106</v>
      </c>
      <c r="R100" s="459">
        <f>L91/L50</f>
        <v>1.005635547394268</v>
      </c>
      <c r="BR100" s="475"/>
      <c r="BS100" s="472"/>
      <c r="BT100" s="469"/>
    </row>
    <row r="104" spans="1:72" s="935" customFormat="1" x14ac:dyDescent="0.25">
      <c r="K104" s="90"/>
      <c r="L104" s="938"/>
      <c r="M104" s="90"/>
      <c r="N104" s="90"/>
      <c r="O104" s="90"/>
      <c r="V104" s="90"/>
      <c r="BR104" s="942"/>
      <c r="BS104" s="943"/>
      <c r="BT104" s="944"/>
    </row>
    <row r="105" spans="1:72" s="935" customFormat="1" x14ac:dyDescent="0.25">
      <c r="A105" s="932"/>
      <c r="B105" s="933"/>
      <c r="C105" s="934"/>
      <c r="F105" s="932"/>
      <c r="G105" s="936"/>
      <c r="H105" s="937"/>
      <c r="K105" s="90"/>
      <c r="L105" s="938"/>
      <c r="M105" s="90"/>
      <c r="N105" s="90"/>
      <c r="O105" s="90"/>
      <c r="P105" s="939"/>
      <c r="Q105" s="940"/>
      <c r="R105" s="941"/>
      <c r="BR105" s="942"/>
      <c r="BS105" s="943"/>
      <c r="BT105" s="944"/>
    </row>
    <row r="106" spans="1:72" s="935" customFormat="1" ht="13.35" customHeight="1" x14ac:dyDescent="0.25">
      <c r="A106" s="932"/>
      <c r="B106" s="933"/>
      <c r="C106" s="934"/>
      <c r="F106" s="932"/>
      <c r="G106" s="936"/>
      <c r="H106" s="937"/>
      <c r="K106" s="90"/>
      <c r="L106" s="938"/>
      <c r="M106" s="90"/>
      <c r="N106" s="90"/>
      <c r="O106" s="90"/>
      <c r="P106" s="939"/>
      <c r="Q106" s="940"/>
      <c r="R106" s="941"/>
      <c r="BR106" s="942"/>
      <c r="BS106" s="943"/>
      <c r="BT106" s="944"/>
    </row>
    <row r="107" spans="1:72" s="935" customFormat="1" ht="18.75" x14ac:dyDescent="0.3">
      <c r="A107" s="1732" t="s">
        <v>883</v>
      </c>
      <c r="B107" s="933"/>
      <c r="C107" s="934"/>
      <c r="D107" s="935" t="s">
        <v>871</v>
      </c>
      <c r="F107" s="932"/>
      <c r="G107" s="936"/>
      <c r="H107" s="937"/>
      <c r="K107" s="90"/>
      <c r="L107" s="938"/>
      <c r="M107" s="90"/>
      <c r="N107" s="90"/>
      <c r="O107" s="90"/>
      <c r="P107" s="939"/>
      <c r="Q107" s="940"/>
      <c r="R107" s="941"/>
      <c r="BR107" s="942"/>
      <c r="BS107" s="943"/>
      <c r="BT107" s="944"/>
    </row>
    <row r="108" spans="1:72" s="1" customFormat="1" x14ac:dyDescent="0.25">
      <c r="A108" s="548" t="s">
        <v>552</v>
      </c>
      <c r="B108" s="549">
        <f t="shared" ref="B108:B118" si="161">B18-B17</f>
        <v>-75.015999999999622</v>
      </c>
      <c r="C108" s="666">
        <f t="shared" ref="C108:C118" si="162">B18/B17</f>
        <v>0.98568866980901892</v>
      </c>
      <c r="D108" s="547"/>
      <c r="E108" s="547"/>
      <c r="F108" s="548" t="s">
        <v>37</v>
      </c>
      <c r="G108" s="620">
        <v>0.98568866980901892</v>
      </c>
      <c r="H108" s="550">
        <v>-75.015999999999622</v>
      </c>
      <c r="I108" s="547"/>
      <c r="K108" s="552"/>
      <c r="L108" s="870"/>
      <c r="M108" s="552"/>
      <c r="N108" s="1907" t="s">
        <v>552</v>
      </c>
      <c r="O108" s="1907"/>
      <c r="P108" s="1907"/>
      <c r="Q108" s="549">
        <f t="shared" ref="Q108:Q118" si="163">L18-L17</f>
        <v>25.815999999998894</v>
      </c>
      <c r="R108" s="666">
        <f t="shared" ref="R108:R118" si="164">L18/L17</f>
        <v>1.002315183707621</v>
      </c>
      <c r="BR108" s="475"/>
      <c r="BS108" s="472"/>
      <c r="BT108" s="469"/>
    </row>
    <row r="109" spans="1:72" s="1" customFormat="1" x14ac:dyDescent="0.25">
      <c r="A109" s="548" t="s">
        <v>563</v>
      </c>
      <c r="B109" s="549">
        <f t="shared" si="161"/>
        <v>-1.7749999999996362</v>
      </c>
      <c r="C109" s="666">
        <f t="shared" si="162"/>
        <v>0.99965645416179172</v>
      </c>
      <c r="D109" s="547"/>
      <c r="E109" s="547"/>
      <c r="F109" s="548" t="s">
        <v>39</v>
      </c>
      <c r="G109" s="620">
        <v>0.99965645416179172</v>
      </c>
      <c r="H109" s="550">
        <v>-1.7749999999996362</v>
      </c>
      <c r="I109" s="1151">
        <f t="shared" ref="I109:I115" si="165">G109-1</f>
        <v>-3.4354583820828122E-4</v>
      </c>
      <c r="K109" s="552"/>
      <c r="L109" s="870"/>
      <c r="M109" s="552"/>
      <c r="N109" s="1907" t="s">
        <v>563</v>
      </c>
      <c r="O109" s="1907"/>
      <c r="P109" s="1907"/>
      <c r="Q109" s="549">
        <f t="shared" si="163"/>
        <v>40.873999999999796</v>
      </c>
      <c r="R109" s="666">
        <f t="shared" si="164"/>
        <v>1.0036571210563974</v>
      </c>
      <c r="BR109" s="475"/>
      <c r="BS109" s="472"/>
      <c r="BT109" s="469"/>
    </row>
    <row r="110" spans="1:72" s="1" customFormat="1" ht="15.6" customHeight="1" x14ac:dyDescent="0.25">
      <c r="A110" s="548" t="s">
        <v>584</v>
      </c>
      <c r="B110" s="549">
        <f t="shared" si="161"/>
        <v>-64.431000000000495</v>
      </c>
      <c r="C110" s="666">
        <f t="shared" si="162"/>
        <v>0.98752529075902273</v>
      </c>
      <c r="D110" s="547">
        <f>1-C110</f>
        <v>1.2474709240977266E-2</v>
      </c>
      <c r="E110" s="547"/>
      <c r="F110" s="548" t="s">
        <v>12</v>
      </c>
      <c r="G110" s="620">
        <v>0.98752529075902273</v>
      </c>
      <c r="H110" s="550">
        <v>-64.431000000000495</v>
      </c>
      <c r="I110" s="1151">
        <f t="shared" si="165"/>
        <v>-1.2474709240977266E-2</v>
      </c>
      <c r="K110" s="552"/>
      <c r="L110" s="870"/>
      <c r="M110" s="552"/>
      <c r="N110" s="1908" t="s">
        <v>584</v>
      </c>
      <c r="O110" s="1908"/>
      <c r="P110" s="1908"/>
      <c r="Q110" s="549">
        <f t="shared" si="163"/>
        <v>48.203000000001339</v>
      </c>
      <c r="R110" s="666">
        <f t="shared" si="164"/>
        <v>1.0042971537585499</v>
      </c>
      <c r="BR110" s="475"/>
      <c r="BS110" s="472"/>
      <c r="BT110" s="469"/>
    </row>
    <row r="111" spans="1:72" s="1" customFormat="1" x14ac:dyDescent="0.25">
      <c r="A111" s="548" t="s">
        <v>594</v>
      </c>
      <c r="B111" s="549">
        <f t="shared" si="161"/>
        <v>-165.25399999999991</v>
      </c>
      <c r="C111" s="666">
        <f t="shared" si="162"/>
        <v>0.96760042497802667</v>
      </c>
      <c r="D111" s="1151">
        <f>1-C111</f>
        <v>3.2399575021973326E-2</v>
      </c>
      <c r="E111" s="547"/>
      <c r="F111" s="548" t="s">
        <v>14</v>
      </c>
      <c r="G111" s="620">
        <v>0.96760042497802667</v>
      </c>
      <c r="H111" s="550">
        <v>-165.25399999999991</v>
      </c>
      <c r="I111" s="1151">
        <f t="shared" si="165"/>
        <v>-3.2399575021973326E-2</v>
      </c>
      <c r="K111" s="552"/>
      <c r="L111" s="870"/>
      <c r="M111" s="552"/>
      <c r="N111" s="1907" t="s">
        <v>594</v>
      </c>
      <c r="O111" s="1907"/>
      <c r="P111" s="1907"/>
      <c r="Q111" s="549">
        <f t="shared" si="163"/>
        <v>54.072000000000116</v>
      </c>
      <c r="R111" s="666">
        <f t="shared" si="164"/>
        <v>1.0047997324250366</v>
      </c>
      <c r="BR111" s="475"/>
      <c r="BS111" s="472"/>
      <c r="BT111" s="469"/>
    </row>
    <row r="112" spans="1:72" s="1" customFormat="1" x14ac:dyDescent="0.25">
      <c r="A112" s="548" t="s">
        <v>595</v>
      </c>
      <c r="B112" s="549">
        <f t="shared" si="161"/>
        <v>-84.715000000000146</v>
      </c>
      <c r="C112" s="666">
        <f t="shared" si="162"/>
        <v>0.98283469209735275</v>
      </c>
      <c r="D112" s="1151"/>
      <c r="E112" s="547"/>
      <c r="F112" s="548" t="s">
        <v>16</v>
      </c>
      <c r="G112" s="620">
        <v>0.98283469209735275</v>
      </c>
      <c r="H112" s="550">
        <v>-84.715000000000146</v>
      </c>
      <c r="I112" s="1151">
        <f t="shared" si="165"/>
        <v>-1.7165307902647253E-2</v>
      </c>
      <c r="K112" s="552"/>
      <c r="L112" s="870"/>
      <c r="M112" s="552"/>
      <c r="N112" s="1907" t="s">
        <v>595</v>
      </c>
      <c r="O112" s="1907"/>
      <c r="P112" s="1907"/>
      <c r="Q112" s="549">
        <f t="shared" si="163"/>
        <v>59.738999999999578</v>
      </c>
      <c r="R112" s="666">
        <f t="shared" si="164"/>
        <v>1.0052774366811841</v>
      </c>
      <c r="BR112" s="475"/>
      <c r="BS112" s="472"/>
      <c r="BT112" s="469"/>
    </row>
    <row r="113" spans="1:72" s="1" customFormat="1" x14ac:dyDescent="0.25">
      <c r="A113" s="548" t="s">
        <v>665</v>
      </c>
      <c r="B113" s="549">
        <f t="shared" si="161"/>
        <v>-65.229999999999563</v>
      </c>
      <c r="C113" s="666">
        <f t="shared" si="162"/>
        <v>0.9865519850408101</v>
      </c>
      <c r="D113" s="1151">
        <f>C113-1</f>
        <v>-1.3448014959189902E-2</v>
      </c>
      <c r="E113" s="547"/>
      <c r="F113" s="548" t="s">
        <v>17</v>
      </c>
      <c r="G113" s="620">
        <v>0.9865519850408101</v>
      </c>
      <c r="H113" s="550">
        <v>-65.229999999999563</v>
      </c>
      <c r="I113" s="1151">
        <f t="shared" si="165"/>
        <v>-1.3448014959189902E-2</v>
      </c>
      <c r="K113" s="552"/>
      <c r="L113" s="870"/>
      <c r="M113" s="552"/>
      <c r="N113" s="1907" t="s">
        <v>665</v>
      </c>
      <c r="O113" s="1907"/>
      <c r="P113" s="1907"/>
      <c r="Q113" s="549">
        <f t="shared" si="163"/>
        <v>78.416999999999462</v>
      </c>
      <c r="R113" s="666">
        <f t="shared" si="164"/>
        <v>1.0068911129977496</v>
      </c>
      <c r="BR113" s="475"/>
      <c r="BS113" s="472"/>
      <c r="BT113" s="469"/>
    </row>
    <row r="114" spans="1:72" s="1" customFormat="1" x14ac:dyDescent="0.25">
      <c r="A114" s="548" t="s">
        <v>707</v>
      </c>
      <c r="B114" s="549">
        <f t="shared" si="161"/>
        <v>-32.067000000000007</v>
      </c>
      <c r="C114" s="666">
        <f t="shared" si="162"/>
        <v>0.99329885273650553</v>
      </c>
      <c r="D114" s="1151">
        <f>C114-1</f>
        <v>-6.7011472634944669E-3</v>
      </c>
      <c r="E114" s="547"/>
      <c r="F114" s="548" t="s">
        <v>20</v>
      </c>
      <c r="G114" s="620">
        <v>0.99329885273650553</v>
      </c>
      <c r="H114" s="550">
        <v>-32.067000000000007</v>
      </c>
      <c r="I114" s="1151">
        <f t="shared" ref="I114" si="166">G114-1</f>
        <v>-6.7011472634944669E-3</v>
      </c>
      <c r="K114" s="552"/>
      <c r="L114" s="870"/>
      <c r="M114" s="552"/>
      <c r="N114" s="1907" t="s">
        <v>707</v>
      </c>
      <c r="O114" s="1907"/>
      <c r="P114" s="1907"/>
      <c r="Q114" s="549">
        <f t="shared" si="163"/>
        <v>53.711999999999534</v>
      </c>
      <c r="R114" s="666">
        <f t="shared" si="164"/>
        <v>1.004687788011998</v>
      </c>
      <c r="BR114" s="475"/>
      <c r="BS114" s="472"/>
      <c r="BT114" s="469"/>
    </row>
    <row r="115" spans="1:72" s="1" customFormat="1" x14ac:dyDescent="0.25">
      <c r="A115" s="548" t="s">
        <v>734</v>
      </c>
      <c r="B115" s="549">
        <f t="shared" si="161"/>
        <v>30.990999999999985</v>
      </c>
      <c r="C115" s="666">
        <f t="shared" si="162"/>
        <v>1.0065199833460721</v>
      </c>
      <c r="D115" s="1151">
        <f>C115-1</f>
        <v>6.5199833460720669E-3</v>
      </c>
      <c r="E115" s="547"/>
      <c r="F115" s="548" t="s">
        <v>23</v>
      </c>
      <c r="G115" s="620">
        <v>1.0065199833460721</v>
      </c>
      <c r="H115" s="550">
        <v>30.990999999999985</v>
      </c>
      <c r="I115" s="1151">
        <f t="shared" si="165"/>
        <v>6.5199833460720669E-3</v>
      </c>
      <c r="K115" s="552"/>
      <c r="L115" s="870"/>
      <c r="M115" s="552"/>
      <c r="N115" s="1907" t="s">
        <v>734</v>
      </c>
      <c r="O115" s="1907"/>
      <c r="P115" s="1907"/>
      <c r="Q115" s="549">
        <f t="shared" si="163"/>
        <v>66.463999999999942</v>
      </c>
      <c r="R115" s="666">
        <f t="shared" si="164"/>
        <v>1.0057736704504547</v>
      </c>
      <c r="BR115" s="475"/>
      <c r="BS115" s="472"/>
      <c r="BT115" s="469"/>
    </row>
    <row r="116" spans="1:72" s="1" customFormat="1" ht="16.7" customHeight="1" x14ac:dyDescent="0.25">
      <c r="A116" s="548" t="s">
        <v>765</v>
      </c>
      <c r="B116" s="549">
        <f t="shared" si="161"/>
        <v>10.618999999999687</v>
      </c>
      <c r="C116" s="666">
        <f t="shared" si="162"/>
        <v>1.0022195867083146</v>
      </c>
      <c r="D116" s="1151">
        <v>2.2195867083145693E-3</v>
      </c>
      <c r="E116" s="547"/>
      <c r="F116" s="548" t="s">
        <v>25</v>
      </c>
      <c r="G116" s="620">
        <v>1.0022195867083146</v>
      </c>
      <c r="H116" s="550">
        <v>10.618999999999687</v>
      </c>
      <c r="I116" s="1151">
        <v>2.2195867083145693E-3</v>
      </c>
      <c r="K116" s="552"/>
      <c r="L116" s="870"/>
      <c r="M116" s="552"/>
      <c r="N116" s="1909" t="s">
        <v>765</v>
      </c>
      <c r="O116" s="1909"/>
      <c r="P116" s="1909"/>
      <c r="Q116" s="549">
        <f t="shared" si="163"/>
        <v>79.730000000001382</v>
      </c>
      <c r="R116" s="666">
        <f t="shared" si="164"/>
        <v>1.0068863171219429</v>
      </c>
      <c r="BR116" s="475"/>
      <c r="BS116" s="472"/>
      <c r="BT116" s="469"/>
    </row>
    <row r="117" spans="1:72" s="1" customFormat="1" ht="15.75" customHeight="1" x14ac:dyDescent="0.25">
      <c r="A117" s="548" t="s">
        <v>794</v>
      </c>
      <c r="B117" s="549">
        <f t="shared" si="161"/>
        <v>26.832000000000335</v>
      </c>
      <c r="C117" s="666">
        <f t="shared" si="162"/>
        <v>1.0055960122156242</v>
      </c>
      <c r="D117" s="1151">
        <f>C117-1</f>
        <v>5.5960122156242242E-3</v>
      </c>
      <c r="E117" s="547"/>
      <c r="F117" s="548" t="s">
        <v>27</v>
      </c>
      <c r="G117" s="620">
        <v>1.0055960122156242</v>
      </c>
      <c r="H117" s="550">
        <v>26.832000000000335</v>
      </c>
      <c r="I117" s="1151">
        <f>G117-1</f>
        <v>5.5960122156242242E-3</v>
      </c>
      <c r="K117" s="552"/>
      <c r="L117" s="870"/>
      <c r="M117" s="552"/>
      <c r="N117" s="1907" t="s">
        <v>821</v>
      </c>
      <c r="O117" s="1907"/>
      <c r="P117" s="1907"/>
      <c r="Q117" s="549">
        <f t="shared" si="163"/>
        <v>82.717999999998938</v>
      </c>
      <c r="R117" s="666">
        <f t="shared" si="164"/>
        <v>1.0070955299996689</v>
      </c>
      <c r="BR117" s="475"/>
      <c r="BS117" s="472"/>
      <c r="BT117" s="469"/>
    </row>
    <row r="118" spans="1:72" s="1" customFormat="1" ht="15.75" customHeight="1" x14ac:dyDescent="0.25">
      <c r="A118" s="548" t="s">
        <v>820</v>
      </c>
      <c r="B118" s="549">
        <f t="shared" si="161"/>
        <v>63.898999999999432</v>
      </c>
      <c r="C118" s="666">
        <f t="shared" si="162"/>
        <v>1.0132524485785541</v>
      </c>
      <c r="D118" s="1151">
        <f>C118-1</f>
        <v>1.3252448578554121E-2</v>
      </c>
      <c r="E118" s="547"/>
      <c r="F118" s="548" t="s">
        <v>30</v>
      </c>
      <c r="G118" s="620">
        <v>1.0132524485785541</v>
      </c>
      <c r="H118" s="550">
        <v>63.898999999999432</v>
      </c>
      <c r="I118" s="1151">
        <f>G118-1</f>
        <v>1.3252448578554121E-2</v>
      </c>
      <c r="K118" s="552"/>
      <c r="L118" s="870"/>
      <c r="M118" s="552"/>
      <c r="N118" s="1907" t="s">
        <v>820</v>
      </c>
      <c r="O118" s="1907"/>
      <c r="P118" s="1907"/>
      <c r="Q118" s="549">
        <f t="shared" si="163"/>
        <v>83.665000000000873</v>
      </c>
      <c r="R118" s="666">
        <f t="shared" si="164"/>
        <v>1.0071261992695359</v>
      </c>
      <c r="BR118" s="475"/>
      <c r="BS118" s="472"/>
      <c r="BT118" s="469"/>
    </row>
    <row r="119" spans="1:72" s="1" customFormat="1" ht="15.75" customHeight="1" x14ac:dyDescent="0.25">
      <c r="A119" s="548" t="s">
        <v>851</v>
      </c>
      <c r="B119" s="549">
        <f>B50-B28</f>
        <v>81.84900000000016</v>
      </c>
      <c r="C119" s="666">
        <f>B50/B28</f>
        <v>1.0167532003404309</v>
      </c>
      <c r="D119" s="1151">
        <f>C119-1</f>
        <v>1.6753200340430929E-2</v>
      </c>
      <c r="E119" s="547"/>
      <c r="F119" s="548" t="s">
        <v>33</v>
      </c>
      <c r="G119" s="620">
        <v>1.0167532003404309</v>
      </c>
      <c r="H119" s="550">
        <v>81.84900000000016</v>
      </c>
      <c r="I119" s="1151">
        <f>G119-1</f>
        <v>1.6753200340430929E-2</v>
      </c>
      <c r="K119" s="552"/>
      <c r="L119" s="870"/>
      <c r="M119" s="552"/>
      <c r="N119" s="1907" t="s">
        <v>851</v>
      </c>
      <c r="O119" s="1907"/>
      <c r="P119" s="1907"/>
      <c r="Q119" s="549">
        <f>L50-L28</f>
        <v>119.503999999999</v>
      </c>
      <c r="R119" s="666">
        <f>L50/L28</f>
        <v>1.0101067772764964</v>
      </c>
      <c r="BR119" s="475"/>
      <c r="BS119" s="472"/>
      <c r="BT119" s="469"/>
    </row>
    <row r="120" spans="1:72" s="1" customFormat="1" x14ac:dyDescent="0.25">
      <c r="A120" s="460" t="s">
        <v>553</v>
      </c>
      <c r="B120" s="461">
        <f>B50-B17</f>
        <v>-274.29799999999977</v>
      </c>
      <c r="C120" s="462">
        <f>B50/B17-1</f>
        <v>-5.2329759634287987E-2</v>
      </c>
      <c r="D120" s="78">
        <f>C120-1</f>
        <v>-1.052329759634288</v>
      </c>
      <c r="L120" s="122"/>
      <c r="P120" s="458" t="s">
        <v>554</v>
      </c>
      <c r="Q120" s="1081">
        <f>L50-L17</f>
        <v>792.91399999999885</v>
      </c>
      <c r="R120" s="459">
        <f>L50/L17</f>
        <v>1.0711086757958106</v>
      </c>
      <c r="BR120" s="475"/>
      <c r="BS120" s="472"/>
      <c r="BT120" s="469"/>
    </row>
    <row r="121" spans="1:72" x14ac:dyDescent="0.25">
      <c r="V121" s="1"/>
    </row>
    <row r="122" spans="1:72" x14ac:dyDescent="0.25">
      <c r="C122" s="23"/>
      <c r="D122" s="23"/>
    </row>
    <row r="123" spans="1:72" ht="14.45" customHeight="1" x14ac:dyDescent="0.25">
      <c r="A123" t="s">
        <v>36</v>
      </c>
      <c r="B123">
        <v>-132.50799999999981</v>
      </c>
      <c r="C123" s="182">
        <v>0.97613276514131531</v>
      </c>
      <c r="F123" t="s">
        <v>37</v>
      </c>
      <c r="O123" s="945"/>
      <c r="P123" t="s">
        <v>36</v>
      </c>
      <c r="Q123" s="42">
        <v>1.0032964858323965</v>
      </c>
      <c r="R123" s="1720">
        <v>33.166000000001077</v>
      </c>
    </row>
    <row r="124" spans="1:72" ht="14.45" customHeight="1" x14ac:dyDescent="0.25">
      <c r="A124" t="s">
        <v>38</v>
      </c>
      <c r="B124">
        <v>-92.702000000000226</v>
      </c>
      <c r="C124" s="182">
        <v>0.98289432482109085</v>
      </c>
      <c r="F124" t="s">
        <v>39</v>
      </c>
      <c r="O124" s="945"/>
      <c r="P124" t="s">
        <v>38</v>
      </c>
      <c r="Q124" s="42">
        <v>1.005939757581173</v>
      </c>
      <c r="R124" s="1720">
        <v>59.956999999998516</v>
      </c>
    </row>
    <row r="125" spans="1:72" ht="14.45" customHeight="1" x14ac:dyDescent="0.25">
      <c r="A125" t="s">
        <v>11</v>
      </c>
      <c r="B125">
        <v>-9.9009999999998399</v>
      </c>
      <c r="C125" s="182">
        <v>0.99814123986303638</v>
      </c>
      <c r="F125" t="s">
        <v>12</v>
      </c>
      <c r="O125" s="945"/>
      <c r="P125" t="s">
        <v>11</v>
      </c>
      <c r="Q125" s="42">
        <v>1.0059725392795451</v>
      </c>
      <c r="R125" s="1720">
        <v>60.64600000000064</v>
      </c>
    </row>
    <row r="126" spans="1:72" ht="14.45" customHeight="1" x14ac:dyDescent="0.25">
      <c r="A126" t="s">
        <v>40</v>
      </c>
      <c r="B126">
        <v>-28.548999999999978</v>
      </c>
      <c r="C126" s="182">
        <v>0.99463038447417684</v>
      </c>
      <c r="F126" t="s">
        <v>14</v>
      </c>
      <c r="O126" s="945"/>
      <c r="P126" t="s">
        <v>40</v>
      </c>
      <c r="Q126" s="42">
        <v>1.0098077434025539</v>
      </c>
      <c r="R126" s="1720">
        <v>100.18399999999929</v>
      </c>
    </row>
    <row r="127" spans="1:72" ht="14.45" customHeight="1" x14ac:dyDescent="0.25">
      <c r="A127" t="s">
        <v>428</v>
      </c>
      <c r="B127">
        <v>-25.130000000000109</v>
      </c>
      <c r="C127" s="182">
        <v>0.99524792751586122</v>
      </c>
      <c r="F127" t="s">
        <v>16</v>
      </c>
      <c r="O127" s="945"/>
      <c r="P127" t="s">
        <v>428</v>
      </c>
      <c r="Q127" s="42">
        <v>1.0057222657942777</v>
      </c>
      <c r="R127" s="1720">
        <v>59.025000000001455</v>
      </c>
    </row>
    <row r="128" spans="1:72" ht="14.45" customHeight="1" x14ac:dyDescent="0.25">
      <c r="A128" t="s">
        <v>18</v>
      </c>
      <c r="B128">
        <v>-22.019000000000233</v>
      </c>
      <c r="C128" s="182">
        <v>0.99581633523582824</v>
      </c>
      <c r="F128" t="s">
        <v>17</v>
      </c>
      <c r="O128" s="945"/>
      <c r="P128" t="s">
        <v>18</v>
      </c>
      <c r="Q128" s="42">
        <v>1.0090349956790994</v>
      </c>
      <c r="R128" s="1720">
        <v>93.72899999999936</v>
      </c>
    </row>
    <row r="129" spans="1:72" ht="14.45" customHeight="1" x14ac:dyDescent="0.25">
      <c r="A129" t="s">
        <v>21</v>
      </c>
      <c r="B129">
        <v>-31.769999999999527</v>
      </c>
      <c r="C129" s="182">
        <v>0.99393826069867419</v>
      </c>
      <c r="F129" t="s">
        <v>20</v>
      </c>
      <c r="O129" s="945"/>
      <c r="P129" t="s">
        <v>21</v>
      </c>
      <c r="Q129" s="42">
        <v>1.0131142166148057</v>
      </c>
      <c r="R129" s="1720">
        <v>137.27599999999984</v>
      </c>
    </row>
    <row r="130" spans="1:72" ht="14.45" customHeight="1" x14ac:dyDescent="0.25">
      <c r="A130" t="s">
        <v>24</v>
      </c>
      <c r="B130">
        <v>40.081000000000131</v>
      </c>
      <c r="C130" s="182">
        <v>1.007694123970591</v>
      </c>
      <c r="F130" t="s">
        <v>23</v>
      </c>
      <c r="O130" s="945"/>
      <c r="P130" t="s">
        <v>24</v>
      </c>
      <c r="Q130" s="42">
        <v>1.0100890146157473</v>
      </c>
      <c r="R130" s="1720">
        <v>106.9940000000006</v>
      </c>
    </row>
    <row r="131" spans="1:72" ht="14.45" customHeight="1" x14ac:dyDescent="0.25">
      <c r="A131" t="s">
        <v>26</v>
      </c>
      <c r="B131">
        <v>-12.378999999999905</v>
      </c>
      <c r="C131" s="182">
        <v>0.99764181719711331</v>
      </c>
      <c r="F131" t="s">
        <v>25</v>
      </c>
      <c r="O131" s="945"/>
      <c r="P131" t="s">
        <v>26</v>
      </c>
      <c r="Q131" s="42">
        <v>1.0097064094696093</v>
      </c>
      <c r="R131" s="1720">
        <v>103.97499999999854</v>
      </c>
    </row>
    <row r="132" spans="1:72" ht="14.45" customHeight="1" x14ac:dyDescent="0.25">
      <c r="A132" t="s">
        <v>28</v>
      </c>
      <c r="B132">
        <v>-36.092000000000553</v>
      </c>
      <c r="C132" s="182">
        <v>0.99310827072435703</v>
      </c>
      <c r="F132" t="s">
        <v>27</v>
      </c>
      <c r="O132" s="945"/>
      <c r="P132" t="s">
        <v>28</v>
      </c>
      <c r="Q132" s="42">
        <v>1.0103429475435812</v>
      </c>
      <c r="R132" s="1720">
        <v>111.8690000000006</v>
      </c>
    </row>
    <row r="133" spans="1:72" ht="14.45" customHeight="1" x14ac:dyDescent="0.25">
      <c r="A133" t="s">
        <v>31</v>
      </c>
      <c r="B133">
        <v>21.90900000000056</v>
      </c>
      <c r="C133" s="182">
        <v>1.0042125320376627</v>
      </c>
      <c r="F133" t="s">
        <v>30</v>
      </c>
      <c r="O133" s="945"/>
      <c r="P133" t="s">
        <v>31</v>
      </c>
      <c r="Q133" s="42">
        <v>1.0089330570237225</v>
      </c>
      <c r="R133" s="1720">
        <v>97.619000000000597</v>
      </c>
    </row>
    <row r="134" spans="1:72" ht="14.45" customHeight="1" x14ac:dyDescent="0.25">
      <c r="A134" t="s">
        <v>34</v>
      </c>
      <c r="B134">
        <v>18.901999999999134</v>
      </c>
      <c r="C134" s="182">
        <v>1.0036191183343706</v>
      </c>
      <c r="F134" t="s">
        <v>33</v>
      </c>
      <c r="O134" s="945"/>
      <c r="P134" t="s">
        <v>34</v>
      </c>
      <c r="Q134" s="42">
        <v>1.0113626129057507</v>
      </c>
      <c r="R134" s="1720">
        <v>125.27800000000025</v>
      </c>
    </row>
    <row r="135" spans="1:72" s="458" customFormat="1" ht="14.25" x14ac:dyDescent="0.2">
      <c r="A135" s="458" t="s">
        <v>555</v>
      </c>
      <c r="B135" s="1721">
        <f>SUM(B123:B134)</f>
        <v>-310.15800000000036</v>
      </c>
      <c r="C135" s="1372">
        <v>-5.5865410611434463E-2</v>
      </c>
      <c r="D135" s="458">
        <v>0</v>
      </c>
      <c r="E135" s="458">
        <v>0</v>
      </c>
      <c r="L135" s="1436"/>
      <c r="O135" s="1722"/>
      <c r="P135" s="458" t="s">
        <v>555</v>
      </c>
      <c r="Q135" s="1723">
        <v>1.1083109192639273</v>
      </c>
      <c r="R135" s="1724">
        <v>1089.7180000000008</v>
      </c>
    </row>
    <row r="138" spans="1:72" x14ac:dyDescent="0.25">
      <c r="A138" t="s">
        <v>42</v>
      </c>
    </row>
    <row r="139" spans="1:72" ht="14.25" customHeight="1" x14ac:dyDescent="0.25">
      <c r="A139" s="516" t="s">
        <v>11</v>
      </c>
      <c r="B139" s="525">
        <v>284.89999999999998</v>
      </c>
      <c r="C139" s="522">
        <v>5.0999999999999997E-2</v>
      </c>
      <c r="D139" s="520"/>
      <c r="E139" s="516"/>
      <c r="F139" s="526" t="s">
        <v>12</v>
      </c>
      <c r="G139" s="527">
        <v>5.0999999999999997E-2</v>
      </c>
      <c r="H139" s="528">
        <v>284.89999999999998</v>
      </c>
      <c r="I139" s="516"/>
      <c r="K139" s="552"/>
      <c r="L139" s="870"/>
      <c r="M139" s="552"/>
      <c r="N139" s="552"/>
      <c r="O139" s="552"/>
      <c r="P139" s="557"/>
      <c r="Q139" s="558"/>
      <c r="R139" s="558"/>
      <c r="BR139" s="476"/>
      <c r="BS139" s="368"/>
      <c r="BT139" s="370"/>
    </row>
    <row r="140" spans="1:72" ht="15" customHeight="1" x14ac:dyDescent="0.25">
      <c r="A140" s="529" t="s">
        <v>13</v>
      </c>
      <c r="B140" s="530">
        <v>-78.3</v>
      </c>
      <c r="C140" s="531">
        <v>-1.34E-2</v>
      </c>
      <c r="D140" s="878">
        <v>-78.323999999999614</v>
      </c>
      <c r="E140" s="516"/>
      <c r="F140" s="526" t="s">
        <v>14</v>
      </c>
      <c r="G140" s="532">
        <v>-1.34E-2</v>
      </c>
      <c r="H140" s="528">
        <v>-78.3</v>
      </c>
      <c r="I140" s="516"/>
      <c r="K140" s="552"/>
      <c r="L140" s="870"/>
      <c r="M140" s="552"/>
      <c r="N140" s="552"/>
      <c r="O140" s="552"/>
      <c r="P140" s="557"/>
      <c r="Q140" s="557"/>
      <c r="R140" s="557"/>
      <c r="BR140" s="476"/>
      <c r="BS140" s="368"/>
      <c r="BT140" s="370"/>
    </row>
    <row r="141" spans="1:72" ht="15" customHeight="1" x14ac:dyDescent="0.25">
      <c r="A141" s="529" t="s">
        <v>15</v>
      </c>
      <c r="B141" s="530">
        <v>-62.828000000000429</v>
      </c>
      <c r="C141" s="533">
        <v>0.98909315829520095</v>
      </c>
      <c r="D141" s="878">
        <v>-62.828000000000429</v>
      </c>
      <c r="E141" s="516"/>
      <c r="F141" s="526" t="s">
        <v>16</v>
      </c>
      <c r="G141" s="532">
        <v>0.98909315829520095</v>
      </c>
      <c r="H141" s="528">
        <v>-62.8</v>
      </c>
      <c r="I141" s="516"/>
      <c r="K141" s="552"/>
      <c r="L141" s="870"/>
      <c r="M141" s="552"/>
      <c r="N141" s="552"/>
      <c r="O141" s="552"/>
      <c r="P141" s="557" t="s">
        <v>17</v>
      </c>
      <c r="Q141" s="557"/>
      <c r="R141" s="557"/>
      <c r="BR141" s="476"/>
      <c r="BS141" s="368"/>
      <c r="BT141" s="370"/>
    </row>
    <row r="142" spans="1:72" s="58" customFormat="1" ht="15" customHeight="1" x14ac:dyDescent="0.25">
      <c r="A142" s="529" t="s">
        <v>18</v>
      </c>
      <c r="B142" s="530">
        <v>6.3590000000003783</v>
      </c>
      <c r="C142" s="533">
        <v>0.99620594170204857</v>
      </c>
      <c r="D142" s="878">
        <v>6.3590000000003783</v>
      </c>
      <c r="E142" s="529"/>
      <c r="F142" s="529" t="s">
        <v>19</v>
      </c>
      <c r="G142" s="534">
        <v>0.99620594170204857</v>
      </c>
      <c r="H142" s="535">
        <v>6.3590000000003783</v>
      </c>
      <c r="I142" s="529"/>
      <c r="K142" s="552"/>
      <c r="L142" s="870"/>
      <c r="M142" s="552"/>
      <c r="N142" s="552"/>
      <c r="O142" s="552"/>
      <c r="P142" s="559" t="s">
        <v>20</v>
      </c>
      <c r="Q142" s="555">
        <v>1.0144904739418237</v>
      </c>
      <c r="R142" s="560">
        <v>134.58899999999994</v>
      </c>
      <c r="V142"/>
      <c r="BR142" s="476"/>
      <c r="BS142" s="473"/>
      <c r="BT142" s="470"/>
    </row>
    <row r="143" spans="1:72" s="58" customFormat="1" ht="15" customHeight="1" x14ac:dyDescent="0.25">
      <c r="A143" s="529" t="s">
        <v>21</v>
      </c>
      <c r="B143" s="530">
        <v>39.717999999999847</v>
      </c>
      <c r="C143" s="533">
        <v>1.0069632423274248</v>
      </c>
      <c r="D143" s="878">
        <v>39.717999999999847</v>
      </c>
      <c r="E143" s="529"/>
      <c r="F143" s="529" t="s">
        <v>22</v>
      </c>
      <c r="G143" s="534">
        <v>1.0069632423274248</v>
      </c>
      <c r="H143" s="535">
        <v>39.717999999999847</v>
      </c>
      <c r="I143" s="529"/>
      <c r="K143" s="552"/>
      <c r="L143" s="870"/>
      <c r="M143" s="552"/>
      <c r="N143" s="552"/>
      <c r="O143" s="552"/>
      <c r="P143" s="559" t="s">
        <v>23</v>
      </c>
      <c r="Q143" s="561">
        <v>1.0139277622496587</v>
      </c>
      <c r="R143" s="562">
        <v>131.23699999999917</v>
      </c>
      <c r="BR143" s="476"/>
      <c r="BS143" s="473"/>
      <c r="BT143" s="470"/>
    </row>
    <row r="144" spans="1:72" ht="15" customHeight="1" x14ac:dyDescent="0.25">
      <c r="A144" s="529" t="s">
        <v>24</v>
      </c>
      <c r="B144" s="530">
        <v>-467.62700000000041</v>
      </c>
      <c r="C144" s="533">
        <v>1.0244608412391381</v>
      </c>
      <c r="D144" s="878">
        <v>140.49499999999989</v>
      </c>
      <c r="E144" s="529"/>
      <c r="F144" s="529" t="s">
        <v>23</v>
      </c>
      <c r="G144" s="534">
        <v>1.0244608412391381</v>
      </c>
      <c r="H144" s="535">
        <v>-467.62700000000041</v>
      </c>
      <c r="I144" s="516"/>
      <c r="K144" s="552"/>
      <c r="L144" s="870"/>
      <c r="M144" s="552"/>
      <c r="N144" s="552"/>
      <c r="O144" s="552"/>
      <c r="P144" s="557" t="s">
        <v>25</v>
      </c>
      <c r="Q144" s="555">
        <v>1.0176978516061668</v>
      </c>
      <c r="R144" s="563">
        <v>169.08400000000074</v>
      </c>
      <c r="V144" s="58"/>
      <c r="BR144" s="476"/>
      <c r="BS144" s="368"/>
      <c r="BT144" s="370"/>
    </row>
    <row r="145" spans="1:72" s="36" customFormat="1" ht="15" customHeight="1" x14ac:dyDescent="0.25">
      <c r="A145" s="536" t="s">
        <v>26</v>
      </c>
      <c r="B145" s="537">
        <v>-94.795000000000073</v>
      </c>
      <c r="C145" s="538">
        <v>0.98389049253377492</v>
      </c>
      <c r="D145" s="879">
        <v>-94791</v>
      </c>
      <c r="E145" s="536"/>
      <c r="F145" s="536" t="s">
        <v>25</v>
      </c>
      <c r="G145" s="539">
        <v>0.98388981274318443</v>
      </c>
      <c r="H145" s="540">
        <v>-94.795000000000073</v>
      </c>
      <c r="I145" s="541"/>
      <c r="K145" s="552"/>
      <c r="L145" s="870"/>
      <c r="M145" s="552"/>
      <c r="N145" s="552"/>
      <c r="O145" s="552"/>
      <c r="P145" s="559" t="s">
        <v>27</v>
      </c>
      <c r="Q145" s="561">
        <v>1.0310839892000545</v>
      </c>
      <c r="R145" s="562">
        <v>302.22999999999956</v>
      </c>
      <c r="V145"/>
      <c r="BR145" s="476"/>
      <c r="BS145" s="474"/>
      <c r="BT145" s="471"/>
    </row>
    <row r="146" spans="1:72" ht="15" customHeight="1" x14ac:dyDescent="0.25">
      <c r="A146" s="529" t="s">
        <v>28</v>
      </c>
      <c r="B146" s="542">
        <v>-121.66100000000006</v>
      </c>
      <c r="C146" s="543">
        <v>0.97898477451966315</v>
      </c>
      <c r="D146" s="878">
        <v>-121665</v>
      </c>
      <c r="E146" s="529"/>
      <c r="F146" s="529" t="s">
        <v>29</v>
      </c>
      <c r="G146" s="543">
        <v>0.91133283932448605</v>
      </c>
      <c r="H146" s="535">
        <v>-121.66100000000006</v>
      </c>
      <c r="I146" s="516"/>
      <c r="K146" s="552"/>
      <c r="L146" s="870"/>
      <c r="M146" s="552"/>
      <c r="N146" s="552"/>
      <c r="O146" s="552"/>
      <c r="P146" s="559" t="s">
        <v>30</v>
      </c>
      <c r="Q146" s="561">
        <v>1.0230020410566474</v>
      </c>
      <c r="R146" s="562">
        <v>225.41600000000108</v>
      </c>
      <c r="V146" s="36"/>
      <c r="BR146" s="476"/>
      <c r="BS146" s="368"/>
      <c r="BT146" s="370"/>
    </row>
    <row r="147" spans="1:72" ht="15.75" customHeight="1" x14ac:dyDescent="0.25">
      <c r="A147" s="529" t="s">
        <v>31</v>
      </c>
      <c r="B147" s="544">
        <v>-391.66600000000017</v>
      </c>
      <c r="C147" s="545">
        <v>0.98599999999999999</v>
      </c>
      <c r="D147" s="880">
        <v>-78968</v>
      </c>
      <c r="E147" s="516"/>
      <c r="F147" s="529" t="s">
        <v>32</v>
      </c>
      <c r="G147" s="543">
        <v>0.93089518180979292</v>
      </c>
      <c r="H147" s="535">
        <v>-78.967999999999847</v>
      </c>
      <c r="I147" s="516"/>
      <c r="K147" s="552"/>
      <c r="L147" s="870"/>
      <c r="M147" s="552"/>
      <c r="N147" s="552"/>
      <c r="O147" s="552"/>
      <c r="P147" s="559" t="s">
        <v>33</v>
      </c>
      <c r="Q147" s="561">
        <v>1.0295381097550211</v>
      </c>
      <c r="R147" s="562">
        <v>145.82599999999911</v>
      </c>
      <c r="BR147" s="476"/>
      <c r="BS147" s="368"/>
      <c r="BT147" s="370"/>
    </row>
    <row r="148" spans="1:72" ht="15" customHeight="1" x14ac:dyDescent="0.25">
      <c r="A148" s="529" t="s">
        <v>34</v>
      </c>
      <c r="B148" s="542">
        <v>-36.86200000000008</v>
      </c>
      <c r="C148" s="543">
        <v>0.99339999999999995</v>
      </c>
      <c r="D148" s="881">
        <v>-36862</v>
      </c>
      <c r="E148" s="529"/>
      <c r="F148" s="529" t="s">
        <v>35</v>
      </c>
      <c r="G148" s="543">
        <v>0.99339999999999995</v>
      </c>
      <c r="H148" s="546">
        <v>-36.86200000000008</v>
      </c>
      <c r="I148" s="516"/>
      <c r="K148" s="552"/>
      <c r="L148" s="870"/>
      <c r="M148" s="552"/>
      <c r="N148" s="552"/>
      <c r="O148" s="552"/>
      <c r="P148" s="552"/>
      <c r="Q148" s="552"/>
      <c r="R148" s="552"/>
      <c r="BR148" s="476"/>
      <c r="BS148" s="368"/>
      <c r="BT148" s="370"/>
    </row>
  </sheetData>
  <mergeCells count="16">
    <mergeCell ref="N96:P96"/>
    <mergeCell ref="N97:P97"/>
    <mergeCell ref="N98:P98"/>
    <mergeCell ref="N99:P99"/>
    <mergeCell ref="N119:P119"/>
    <mergeCell ref="N117:P117"/>
    <mergeCell ref="N115:P115"/>
    <mergeCell ref="N108:P108"/>
    <mergeCell ref="N109:P109"/>
    <mergeCell ref="N111:P111"/>
    <mergeCell ref="N110:P110"/>
    <mergeCell ref="N112:P112"/>
    <mergeCell ref="N113:P113"/>
    <mergeCell ref="N114:P114"/>
    <mergeCell ref="N116:P116"/>
    <mergeCell ref="N118:P118"/>
  </mergeCells>
  <phoneticPr fontId="20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O95"/>
  <sheetViews>
    <sheetView topLeftCell="A49" zoomScale="80" zoomScaleNormal="80" workbookViewId="0">
      <selection activeCell="BP72" sqref="BP72"/>
    </sheetView>
  </sheetViews>
  <sheetFormatPr defaultRowHeight="15" x14ac:dyDescent="0.25"/>
  <cols>
    <col min="1" max="1" width="27.7109375" style="1" customWidth="1"/>
    <col min="2" max="2" width="14.5703125" style="1" customWidth="1"/>
    <col min="3" max="3" width="15.5703125" style="1" customWidth="1"/>
    <col min="4" max="4" width="12.5703125" style="1" hidden="1" customWidth="1"/>
    <col min="5" max="5" width="12.7109375" style="1" hidden="1" customWidth="1"/>
    <col min="6" max="24" width="12.5703125" style="1" hidden="1" customWidth="1"/>
    <col min="25" max="25" width="12.5703125" style="1" customWidth="1"/>
    <col min="26" max="45" width="12.5703125" style="1" hidden="1" customWidth="1"/>
    <col min="46" max="46" width="12.5703125" style="1" customWidth="1"/>
    <col min="47" max="65" width="12.5703125" style="1" hidden="1" customWidth="1"/>
    <col min="66" max="73" width="12.5703125" style="1" customWidth="1"/>
    <col min="74" max="74" width="28.42578125" style="1" customWidth="1"/>
    <col min="75" max="78" width="12.5703125" style="1" customWidth="1"/>
    <col min="79" max="79" width="12.42578125" style="1" customWidth="1"/>
    <col min="80" max="84" width="12.5703125" style="1" customWidth="1"/>
    <col min="85" max="85" width="14.42578125" style="1" customWidth="1"/>
    <col min="86" max="86" width="14.140625" style="1" customWidth="1"/>
    <col min="87" max="87" width="17.5703125" style="1" customWidth="1"/>
    <col min="88" max="88" width="15.7109375" style="1" customWidth="1"/>
    <col min="89" max="89" width="14.85546875" style="1" customWidth="1"/>
    <col min="90" max="90" width="15.28515625" style="1" customWidth="1"/>
    <col min="91" max="91" width="14.140625" style="1" customWidth="1"/>
    <col min="92" max="92" width="14.28515625" style="1" customWidth="1"/>
    <col min="93" max="97" width="13.85546875" style="1" customWidth="1"/>
    <col min="98" max="99" width="15" style="1" customWidth="1"/>
    <col min="100" max="119" width="11.42578125" style="1" customWidth="1"/>
    <col min="120" max="321" width="9.28515625" style="1"/>
    <col min="322" max="322" width="27.7109375" style="1" customWidth="1"/>
    <col min="323" max="325" width="11.7109375" style="1" customWidth="1"/>
    <col min="326" max="326" width="10.28515625" style="1" bestFit="1" customWidth="1"/>
    <col min="327" max="327" width="9.28515625" style="1" bestFit="1" customWidth="1"/>
    <col min="328" max="328" width="10.7109375" style="1" customWidth="1"/>
    <col min="329" max="329" width="9.28515625" style="1"/>
    <col min="330" max="330" width="10.5703125" style="1" bestFit="1" customWidth="1"/>
    <col min="331" max="331" width="11.42578125" style="1" customWidth="1"/>
    <col min="332" max="333" width="9.28515625" style="1"/>
    <col min="334" max="334" width="11.28515625" style="1" bestFit="1" customWidth="1"/>
    <col min="335" max="577" width="9.28515625" style="1"/>
    <col min="578" max="578" width="27.7109375" style="1" customWidth="1"/>
    <col min="579" max="581" width="11.7109375" style="1" customWidth="1"/>
    <col min="582" max="582" width="10.28515625" style="1" bestFit="1" customWidth="1"/>
    <col min="583" max="583" width="9.28515625" style="1" bestFit="1" customWidth="1"/>
    <col min="584" max="584" width="10.7109375" style="1" customWidth="1"/>
    <col min="585" max="585" width="9.28515625" style="1"/>
    <col min="586" max="586" width="10.5703125" style="1" bestFit="1" customWidth="1"/>
    <col min="587" max="587" width="11.42578125" style="1" customWidth="1"/>
    <col min="588" max="589" width="9.28515625" style="1"/>
    <col min="590" max="590" width="11.28515625" style="1" bestFit="1" customWidth="1"/>
    <col min="591" max="833" width="9.28515625" style="1"/>
    <col min="834" max="834" width="27.7109375" style="1" customWidth="1"/>
    <col min="835" max="837" width="11.7109375" style="1" customWidth="1"/>
    <col min="838" max="838" width="10.28515625" style="1" bestFit="1" customWidth="1"/>
    <col min="839" max="839" width="9.28515625" style="1" bestFit="1" customWidth="1"/>
    <col min="840" max="840" width="10.7109375" style="1" customWidth="1"/>
    <col min="841" max="841" width="9.28515625" style="1"/>
    <col min="842" max="842" width="10.5703125" style="1" bestFit="1" customWidth="1"/>
    <col min="843" max="843" width="11.42578125" style="1" customWidth="1"/>
    <col min="844" max="845" width="9.28515625" style="1"/>
    <col min="846" max="846" width="11.28515625" style="1" bestFit="1" customWidth="1"/>
    <col min="847" max="1089" width="9.28515625" style="1"/>
    <col min="1090" max="1090" width="27.7109375" style="1" customWidth="1"/>
    <col min="1091" max="1093" width="11.7109375" style="1" customWidth="1"/>
    <col min="1094" max="1094" width="10.28515625" style="1" bestFit="1" customWidth="1"/>
    <col min="1095" max="1095" width="9.28515625" style="1" bestFit="1" customWidth="1"/>
    <col min="1096" max="1096" width="10.7109375" style="1" customWidth="1"/>
    <col min="1097" max="1097" width="9.28515625" style="1"/>
    <col min="1098" max="1098" width="10.5703125" style="1" bestFit="1" customWidth="1"/>
    <col min="1099" max="1099" width="11.42578125" style="1" customWidth="1"/>
    <col min="1100" max="1101" width="9.28515625" style="1"/>
    <col min="1102" max="1102" width="11.28515625" style="1" bestFit="1" customWidth="1"/>
    <col min="1103" max="1345" width="9.28515625" style="1"/>
    <col min="1346" max="1346" width="27.7109375" style="1" customWidth="1"/>
    <col min="1347" max="1349" width="11.7109375" style="1" customWidth="1"/>
    <col min="1350" max="1350" width="10.28515625" style="1" bestFit="1" customWidth="1"/>
    <col min="1351" max="1351" width="9.28515625" style="1" bestFit="1" customWidth="1"/>
    <col min="1352" max="1352" width="10.7109375" style="1" customWidth="1"/>
    <col min="1353" max="1353" width="9.28515625" style="1"/>
    <col min="1354" max="1354" width="10.5703125" style="1" bestFit="1" customWidth="1"/>
    <col min="1355" max="1355" width="11.42578125" style="1" customWidth="1"/>
    <col min="1356" max="1357" width="9.28515625" style="1"/>
    <col min="1358" max="1358" width="11.28515625" style="1" bestFit="1" customWidth="1"/>
    <col min="1359" max="1601" width="9.28515625" style="1"/>
    <col min="1602" max="1602" width="27.7109375" style="1" customWidth="1"/>
    <col min="1603" max="1605" width="11.7109375" style="1" customWidth="1"/>
    <col min="1606" max="1606" width="10.28515625" style="1" bestFit="1" customWidth="1"/>
    <col min="1607" max="1607" width="9.28515625" style="1" bestFit="1" customWidth="1"/>
    <col min="1608" max="1608" width="10.7109375" style="1" customWidth="1"/>
    <col min="1609" max="1609" width="9.28515625" style="1"/>
    <col min="1610" max="1610" width="10.5703125" style="1" bestFit="1" customWidth="1"/>
    <col min="1611" max="1611" width="11.42578125" style="1" customWidth="1"/>
    <col min="1612" max="1613" width="9.28515625" style="1"/>
    <col min="1614" max="1614" width="11.28515625" style="1" bestFit="1" customWidth="1"/>
    <col min="1615" max="1857" width="9.28515625" style="1"/>
    <col min="1858" max="1858" width="27.7109375" style="1" customWidth="1"/>
    <col min="1859" max="1861" width="11.7109375" style="1" customWidth="1"/>
    <col min="1862" max="1862" width="10.28515625" style="1" bestFit="1" customWidth="1"/>
    <col min="1863" max="1863" width="9.28515625" style="1" bestFit="1" customWidth="1"/>
    <col min="1864" max="1864" width="10.7109375" style="1" customWidth="1"/>
    <col min="1865" max="1865" width="9.28515625" style="1"/>
    <col min="1866" max="1866" width="10.5703125" style="1" bestFit="1" customWidth="1"/>
    <col min="1867" max="1867" width="11.42578125" style="1" customWidth="1"/>
    <col min="1868" max="1869" width="9.28515625" style="1"/>
    <col min="1870" max="1870" width="11.28515625" style="1" bestFit="1" customWidth="1"/>
    <col min="1871" max="2113" width="9.28515625" style="1"/>
    <col min="2114" max="2114" width="27.7109375" style="1" customWidth="1"/>
    <col min="2115" max="2117" width="11.7109375" style="1" customWidth="1"/>
    <col min="2118" max="2118" width="10.28515625" style="1" bestFit="1" customWidth="1"/>
    <col min="2119" max="2119" width="9.28515625" style="1" bestFit="1" customWidth="1"/>
    <col min="2120" max="2120" width="10.7109375" style="1" customWidth="1"/>
    <col min="2121" max="2121" width="9.28515625" style="1"/>
    <col min="2122" max="2122" width="10.5703125" style="1" bestFit="1" customWidth="1"/>
    <col min="2123" max="2123" width="11.42578125" style="1" customWidth="1"/>
    <col min="2124" max="2125" width="9.28515625" style="1"/>
    <col min="2126" max="2126" width="11.28515625" style="1" bestFit="1" customWidth="1"/>
    <col min="2127" max="2369" width="9.28515625" style="1"/>
    <col min="2370" max="2370" width="27.7109375" style="1" customWidth="1"/>
    <col min="2371" max="2373" width="11.7109375" style="1" customWidth="1"/>
    <col min="2374" max="2374" width="10.28515625" style="1" bestFit="1" customWidth="1"/>
    <col min="2375" max="2375" width="9.28515625" style="1" bestFit="1" customWidth="1"/>
    <col min="2376" max="2376" width="10.7109375" style="1" customWidth="1"/>
    <col min="2377" max="2377" width="9.28515625" style="1"/>
    <col min="2378" max="2378" width="10.5703125" style="1" bestFit="1" customWidth="1"/>
    <col min="2379" max="2379" width="11.42578125" style="1" customWidth="1"/>
    <col min="2380" max="2381" width="9.28515625" style="1"/>
    <col min="2382" max="2382" width="11.28515625" style="1" bestFit="1" customWidth="1"/>
    <col min="2383" max="2625" width="9.28515625" style="1"/>
    <col min="2626" max="2626" width="27.7109375" style="1" customWidth="1"/>
    <col min="2627" max="2629" width="11.7109375" style="1" customWidth="1"/>
    <col min="2630" max="2630" width="10.28515625" style="1" bestFit="1" customWidth="1"/>
    <col min="2631" max="2631" width="9.28515625" style="1" bestFit="1" customWidth="1"/>
    <col min="2632" max="2632" width="10.7109375" style="1" customWidth="1"/>
    <col min="2633" max="2633" width="9.28515625" style="1"/>
    <col min="2634" max="2634" width="10.5703125" style="1" bestFit="1" customWidth="1"/>
    <col min="2635" max="2635" width="11.42578125" style="1" customWidth="1"/>
    <col min="2636" max="2637" width="9.28515625" style="1"/>
    <col min="2638" max="2638" width="11.28515625" style="1" bestFit="1" customWidth="1"/>
    <col min="2639" max="2881" width="9.28515625" style="1"/>
    <col min="2882" max="2882" width="27.7109375" style="1" customWidth="1"/>
    <col min="2883" max="2885" width="11.7109375" style="1" customWidth="1"/>
    <col min="2886" max="2886" width="10.28515625" style="1" bestFit="1" customWidth="1"/>
    <col min="2887" max="2887" width="9.28515625" style="1" bestFit="1" customWidth="1"/>
    <col min="2888" max="2888" width="10.7109375" style="1" customWidth="1"/>
    <col min="2889" max="2889" width="9.28515625" style="1"/>
    <col min="2890" max="2890" width="10.5703125" style="1" bestFit="1" customWidth="1"/>
    <col min="2891" max="2891" width="11.42578125" style="1" customWidth="1"/>
    <col min="2892" max="2893" width="9.28515625" style="1"/>
    <col min="2894" max="2894" width="11.28515625" style="1" bestFit="1" customWidth="1"/>
    <col min="2895" max="3137" width="9.28515625" style="1"/>
    <col min="3138" max="3138" width="27.7109375" style="1" customWidth="1"/>
    <col min="3139" max="3141" width="11.7109375" style="1" customWidth="1"/>
    <col min="3142" max="3142" width="10.28515625" style="1" bestFit="1" customWidth="1"/>
    <col min="3143" max="3143" width="9.28515625" style="1" bestFit="1" customWidth="1"/>
    <col min="3144" max="3144" width="10.7109375" style="1" customWidth="1"/>
    <col min="3145" max="3145" width="9.28515625" style="1"/>
    <col min="3146" max="3146" width="10.5703125" style="1" bestFit="1" customWidth="1"/>
    <col min="3147" max="3147" width="11.42578125" style="1" customWidth="1"/>
    <col min="3148" max="3149" width="9.28515625" style="1"/>
    <col min="3150" max="3150" width="11.28515625" style="1" bestFit="1" customWidth="1"/>
    <col min="3151" max="3393" width="9.28515625" style="1"/>
    <col min="3394" max="3394" width="27.7109375" style="1" customWidth="1"/>
    <col min="3395" max="3397" width="11.7109375" style="1" customWidth="1"/>
    <col min="3398" max="3398" width="10.28515625" style="1" bestFit="1" customWidth="1"/>
    <col min="3399" max="3399" width="9.28515625" style="1" bestFit="1" customWidth="1"/>
    <col min="3400" max="3400" width="10.7109375" style="1" customWidth="1"/>
    <col min="3401" max="3401" width="9.28515625" style="1"/>
    <col min="3402" max="3402" width="10.5703125" style="1" bestFit="1" customWidth="1"/>
    <col min="3403" max="3403" width="11.42578125" style="1" customWidth="1"/>
    <col min="3404" max="3405" width="9.28515625" style="1"/>
    <col min="3406" max="3406" width="11.28515625" style="1" bestFit="1" customWidth="1"/>
    <col min="3407" max="3649" width="9.28515625" style="1"/>
    <col min="3650" max="3650" width="27.7109375" style="1" customWidth="1"/>
    <col min="3651" max="3653" width="11.7109375" style="1" customWidth="1"/>
    <col min="3654" max="3654" width="10.28515625" style="1" bestFit="1" customWidth="1"/>
    <col min="3655" max="3655" width="9.28515625" style="1" bestFit="1" customWidth="1"/>
    <col min="3656" max="3656" width="10.7109375" style="1" customWidth="1"/>
    <col min="3657" max="3657" width="9.28515625" style="1"/>
    <col min="3658" max="3658" width="10.5703125" style="1" bestFit="1" customWidth="1"/>
    <col min="3659" max="3659" width="11.42578125" style="1" customWidth="1"/>
    <col min="3660" max="3661" width="9.28515625" style="1"/>
    <col min="3662" max="3662" width="11.28515625" style="1" bestFit="1" customWidth="1"/>
    <col min="3663" max="3905" width="9.28515625" style="1"/>
    <col min="3906" max="3906" width="27.7109375" style="1" customWidth="1"/>
    <col min="3907" max="3909" width="11.7109375" style="1" customWidth="1"/>
    <col min="3910" max="3910" width="10.28515625" style="1" bestFit="1" customWidth="1"/>
    <col min="3911" max="3911" width="9.28515625" style="1" bestFit="1" customWidth="1"/>
    <col min="3912" max="3912" width="10.7109375" style="1" customWidth="1"/>
    <col min="3913" max="3913" width="9.28515625" style="1"/>
    <col min="3914" max="3914" width="10.5703125" style="1" bestFit="1" customWidth="1"/>
    <col min="3915" max="3915" width="11.42578125" style="1" customWidth="1"/>
    <col min="3916" max="3917" width="9.28515625" style="1"/>
    <col min="3918" max="3918" width="11.28515625" style="1" bestFit="1" customWidth="1"/>
    <col min="3919" max="4161" width="9.28515625" style="1"/>
    <col min="4162" max="4162" width="27.7109375" style="1" customWidth="1"/>
    <col min="4163" max="4165" width="11.7109375" style="1" customWidth="1"/>
    <col min="4166" max="4166" width="10.28515625" style="1" bestFit="1" customWidth="1"/>
    <col min="4167" max="4167" width="9.28515625" style="1" bestFit="1" customWidth="1"/>
    <col min="4168" max="4168" width="10.7109375" style="1" customWidth="1"/>
    <col min="4169" max="4169" width="9.28515625" style="1"/>
    <col min="4170" max="4170" width="10.5703125" style="1" bestFit="1" customWidth="1"/>
    <col min="4171" max="4171" width="11.42578125" style="1" customWidth="1"/>
    <col min="4172" max="4173" width="9.28515625" style="1"/>
    <col min="4174" max="4174" width="11.28515625" style="1" bestFit="1" customWidth="1"/>
    <col min="4175" max="4417" width="9.28515625" style="1"/>
    <col min="4418" max="4418" width="27.7109375" style="1" customWidth="1"/>
    <col min="4419" max="4421" width="11.7109375" style="1" customWidth="1"/>
    <col min="4422" max="4422" width="10.28515625" style="1" bestFit="1" customWidth="1"/>
    <col min="4423" max="4423" width="9.28515625" style="1" bestFit="1" customWidth="1"/>
    <col min="4424" max="4424" width="10.7109375" style="1" customWidth="1"/>
    <col min="4425" max="4425" width="9.28515625" style="1"/>
    <col min="4426" max="4426" width="10.5703125" style="1" bestFit="1" customWidth="1"/>
    <col min="4427" max="4427" width="11.42578125" style="1" customWidth="1"/>
    <col min="4428" max="4429" width="9.28515625" style="1"/>
    <col min="4430" max="4430" width="11.28515625" style="1" bestFit="1" customWidth="1"/>
    <col min="4431" max="4673" width="9.28515625" style="1"/>
    <col min="4674" max="4674" width="27.7109375" style="1" customWidth="1"/>
    <col min="4675" max="4677" width="11.7109375" style="1" customWidth="1"/>
    <col min="4678" max="4678" width="10.28515625" style="1" bestFit="1" customWidth="1"/>
    <col min="4679" max="4679" width="9.28515625" style="1" bestFit="1" customWidth="1"/>
    <col min="4680" max="4680" width="10.7109375" style="1" customWidth="1"/>
    <col min="4681" max="4681" width="9.28515625" style="1"/>
    <col min="4682" max="4682" width="10.5703125" style="1" bestFit="1" customWidth="1"/>
    <col min="4683" max="4683" width="11.42578125" style="1" customWidth="1"/>
    <col min="4684" max="4685" width="9.28515625" style="1"/>
    <col min="4686" max="4686" width="11.28515625" style="1" bestFit="1" customWidth="1"/>
    <col min="4687" max="4929" width="9.28515625" style="1"/>
    <col min="4930" max="4930" width="27.7109375" style="1" customWidth="1"/>
    <col min="4931" max="4933" width="11.7109375" style="1" customWidth="1"/>
    <col min="4934" max="4934" width="10.28515625" style="1" bestFit="1" customWidth="1"/>
    <col min="4935" max="4935" width="9.28515625" style="1" bestFit="1" customWidth="1"/>
    <col min="4936" max="4936" width="10.7109375" style="1" customWidth="1"/>
    <col min="4937" max="4937" width="9.28515625" style="1"/>
    <col min="4938" max="4938" width="10.5703125" style="1" bestFit="1" customWidth="1"/>
    <col min="4939" max="4939" width="11.42578125" style="1" customWidth="1"/>
    <col min="4940" max="4941" width="9.28515625" style="1"/>
    <col min="4942" max="4942" width="11.28515625" style="1" bestFit="1" customWidth="1"/>
    <col min="4943" max="5185" width="9.28515625" style="1"/>
    <col min="5186" max="5186" width="27.7109375" style="1" customWidth="1"/>
    <col min="5187" max="5189" width="11.7109375" style="1" customWidth="1"/>
    <col min="5190" max="5190" width="10.28515625" style="1" bestFit="1" customWidth="1"/>
    <col min="5191" max="5191" width="9.28515625" style="1" bestFit="1" customWidth="1"/>
    <col min="5192" max="5192" width="10.7109375" style="1" customWidth="1"/>
    <col min="5193" max="5193" width="9.28515625" style="1"/>
    <col min="5194" max="5194" width="10.5703125" style="1" bestFit="1" customWidth="1"/>
    <col min="5195" max="5195" width="11.42578125" style="1" customWidth="1"/>
    <col min="5196" max="5197" width="9.28515625" style="1"/>
    <col min="5198" max="5198" width="11.28515625" style="1" bestFit="1" customWidth="1"/>
    <col min="5199" max="5441" width="9.28515625" style="1"/>
    <col min="5442" max="5442" width="27.7109375" style="1" customWidth="1"/>
    <col min="5443" max="5445" width="11.7109375" style="1" customWidth="1"/>
    <col min="5446" max="5446" width="10.28515625" style="1" bestFit="1" customWidth="1"/>
    <col min="5447" max="5447" width="9.28515625" style="1" bestFit="1" customWidth="1"/>
    <col min="5448" max="5448" width="10.7109375" style="1" customWidth="1"/>
    <col min="5449" max="5449" width="9.28515625" style="1"/>
    <col min="5450" max="5450" width="10.5703125" style="1" bestFit="1" customWidth="1"/>
    <col min="5451" max="5451" width="11.42578125" style="1" customWidth="1"/>
    <col min="5452" max="5453" width="9.28515625" style="1"/>
    <col min="5454" max="5454" width="11.28515625" style="1" bestFit="1" customWidth="1"/>
    <col min="5455" max="5697" width="9.28515625" style="1"/>
    <col min="5698" max="5698" width="27.7109375" style="1" customWidth="1"/>
    <col min="5699" max="5701" width="11.7109375" style="1" customWidth="1"/>
    <col min="5702" max="5702" width="10.28515625" style="1" bestFit="1" customWidth="1"/>
    <col min="5703" max="5703" width="9.28515625" style="1" bestFit="1" customWidth="1"/>
    <col min="5704" max="5704" width="10.7109375" style="1" customWidth="1"/>
    <col min="5705" max="5705" width="9.28515625" style="1"/>
    <col min="5706" max="5706" width="10.5703125" style="1" bestFit="1" customWidth="1"/>
    <col min="5707" max="5707" width="11.42578125" style="1" customWidth="1"/>
    <col min="5708" max="5709" width="9.28515625" style="1"/>
    <col min="5710" max="5710" width="11.28515625" style="1" bestFit="1" customWidth="1"/>
    <col min="5711" max="5953" width="9.28515625" style="1"/>
    <col min="5954" max="5954" width="27.7109375" style="1" customWidth="1"/>
    <col min="5955" max="5957" width="11.7109375" style="1" customWidth="1"/>
    <col min="5958" max="5958" width="10.28515625" style="1" bestFit="1" customWidth="1"/>
    <col min="5959" max="5959" width="9.28515625" style="1" bestFit="1" customWidth="1"/>
    <col min="5960" max="5960" width="10.7109375" style="1" customWidth="1"/>
    <col min="5961" max="5961" width="9.28515625" style="1"/>
    <col min="5962" max="5962" width="10.5703125" style="1" bestFit="1" customWidth="1"/>
    <col min="5963" max="5963" width="11.42578125" style="1" customWidth="1"/>
    <col min="5964" max="5965" width="9.28515625" style="1"/>
    <col min="5966" max="5966" width="11.28515625" style="1" bestFit="1" customWidth="1"/>
    <col min="5967" max="6209" width="9.28515625" style="1"/>
    <col min="6210" max="6210" width="27.7109375" style="1" customWidth="1"/>
    <col min="6211" max="6213" width="11.7109375" style="1" customWidth="1"/>
    <col min="6214" max="6214" width="10.28515625" style="1" bestFit="1" customWidth="1"/>
    <col min="6215" max="6215" width="9.28515625" style="1" bestFit="1" customWidth="1"/>
    <col min="6216" max="6216" width="10.7109375" style="1" customWidth="1"/>
    <col min="6217" max="6217" width="9.28515625" style="1"/>
    <col min="6218" max="6218" width="10.5703125" style="1" bestFit="1" customWidth="1"/>
    <col min="6219" max="6219" width="11.42578125" style="1" customWidth="1"/>
    <col min="6220" max="6221" width="9.28515625" style="1"/>
    <col min="6222" max="6222" width="11.28515625" style="1" bestFit="1" customWidth="1"/>
    <col min="6223" max="6465" width="9.28515625" style="1"/>
    <col min="6466" max="6466" width="27.7109375" style="1" customWidth="1"/>
    <col min="6467" max="6469" width="11.7109375" style="1" customWidth="1"/>
    <col min="6470" max="6470" width="10.28515625" style="1" bestFit="1" customWidth="1"/>
    <col min="6471" max="6471" width="9.28515625" style="1" bestFit="1" customWidth="1"/>
    <col min="6472" max="6472" width="10.7109375" style="1" customWidth="1"/>
    <col min="6473" max="6473" width="9.28515625" style="1"/>
    <col min="6474" max="6474" width="10.5703125" style="1" bestFit="1" customWidth="1"/>
    <col min="6475" max="6475" width="11.42578125" style="1" customWidth="1"/>
    <col min="6476" max="6477" width="9.28515625" style="1"/>
    <col min="6478" max="6478" width="11.28515625" style="1" bestFit="1" customWidth="1"/>
    <col min="6479" max="6721" width="9.28515625" style="1"/>
    <col min="6722" max="6722" width="27.7109375" style="1" customWidth="1"/>
    <col min="6723" max="6725" width="11.7109375" style="1" customWidth="1"/>
    <col min="6726" max="6726" width="10.28515625" style="1" bestFit="1" customWidth="1"/>
    <col min="6727" max="6727" width="9.28515625" style="1" bestFit="1" customWidth="1"/>
    <col min="6728" max="6728" width="10.7109375" style="1" customWidth="1"/>
    <col min="6729" max="6729" width="9.28515625" style="1"/>
    <col min="6730" max="6730" width="10.5703125" style="1" bestFit="1" customWidth="1"/>
    <col min="6731" max="6731" width="11.42578125" style="1" customWidth="1"/>
    <col min="6732" max="6733" width="9.28515625" style="1"/>
    <col min="6734" max="6734" width="11.28515625" style="1" bestFit="1" customWidth="1"/>
    <col min="6735" max="6977" width="9.28515625" style="1"/>
    <col min="6978" max="6978" width="27.7109375" style="1" customWidth="1"/>
    <col min="6979" max="6981" width="11.7109375" style="1" customWidth="1"/>
    <col min="6982" max="6982" width="10.28515625" style="1" bestFit="1" customWidth="1"/>
    <col min="6983" max="6983" width="9.28515625" style="1" bestFit="1" customWidth="1"/>
    <col min="6984" max="6984" width="10.7109375" style="1" customWidth="1"/>
    <col min="6985" max="6985" width="9.28515625" style="1"/>
    <col min="6986" max="6986" width="10.5703125" style="1" bestFit="1" customWidth="1"/>
    <col min="6987" max="6987" width="11.42578125" style="1" customWidth="1"/>
    <col min="6988" max="6989" width="9.28515625" style="1"/>
    <col min="6990" max="6990" width="11.28515625" style="1" bestFit="1" customWidth="1"/>
    <col min="6991" max="7233" width="9.28515625" style="1"/>
    <col min="7234" max="7234" width="27.7109375" style="1" customWidth="1"/>
    <col min="7235" max="7237" width="11.7109375" style="1" customWidth="1"/>
    <col min="7238" max="7238" width="10.28515625" style="1" bestFit="1" customWidth="1"/>
    <col min="7239" max="7239" width="9.28515625" style="1" bestFit="1" customWidth="1"/>
    <col min="7240" max="7240" width="10.7109375" style="1" customWidth="1"/>
    <col min="7241" max="7241" width="9.28515625" style="1"/>
    <col min="7242" max="7242" width="10.5703125" style="1" bestFit="1" customWidth="1"/>
    <col min="7243" max="7243" width="11.42578125" style="1" customWidth="1"/>
    <col min="7244" max="7245" width="9.28515625" style="1"/>
    <col min="7246" max="7246" width="11.28515625" style="1" bestFit="1" customWidth="1"/>
    <col min="7247" max="7489" width="9.28515625" style="1"/>
    <col min="7490" max="7490" width="27.7109375" style="1" customWidth="1"/>
    <col min="7491" max="7493" width="11.7109375" style="1" customWidth="1"/>
    <col min="7494" max="7494" width="10.28515625" style="1" bestFit="1" customWidth="1"/>
    <col min="7495" max="7495" width="9.28515625" style="1" bestFit="1" customWidth="1"/>
    <col min="7496" max="7496" width="10.7109375" style="1" customWidth="1"/>
    <col min="7497" max="7497" width="9.28515625" style="1"/>
    <col min="7498" max="7498" width="10.5703125" style="1" bestFit="1" customWidth="1"/>
    <col min="7499" max="7499" width="11.42578125" style="1" customWidth="1"/>
    <col min="7500" max="7501" width="9.28515625" style="1"/>
    <col min="7502" max="7502" width="11.28515625" style="1" bestFit="1" customWidth="1"/>
    <col min="7503" max="7745" width="9.28515625" style="1"/>
    <col min="7746" max="7746" width="27.7109375" style="1" customWidth="1"/>
    <col min="7747" max="7749" width="11.7109375" style="1" customWidth="1"/>
    <col min="7750" max="7750" width="10.28515625" style="1" bestFit="1" customWidth="1"/>
    <col min="7751" max="7751" width="9.28515625" style="1" bestFit="1" customWidth="1"/>
    <col min="7752" max="7752" width="10.7109375" style="1" customWidth="1"/>
    <col min="7753" max="7753" width="9.28515625" style="1"/>
    <col min="7754" max="7754" width="10.5703125" style="1" bestFit="1" customWidth="1"/>
    <col min="7755" max="7755" width="11.42578125" style="1" customWidth="1"/>
    <col min="7756" max="7757" width="9.28515625" style="1"/>
    <col min="7758" max="7758" width="11.28515625" style="1" bestFit="1" customWidth="1"/>
    <col min="7759" max="8001" width="9.28515625" style="1"/>
    <col min="8002" max="8002" width="27.7109375" style="1" customWidth="1"/>
    <col min="8003" max="8005" width="11.7109375" style="1" customWidth="1"/>
    <col min="8006" max="8006" width="10.28515625" style="1" bestFit="1" customWidth="1"/>
    <col min="8007" max="8007" width="9.28515625" style="1" bestFit="1" customWidth="1"/>
    <col min="8008" max="8008" width="10.7109375" style="1" customWidth="1"/>
    <col min="8009" max="8009" width="9.28515625" style="1"/>
    <col min="8010" max="8010" width="10.5703125" style="1" bestFit="1" customWidth="1"/>
    <col min="8011" max="8011" width="11.42578125" style="1" customWidth="1"/>
    <col min="8012" max="8013" width="9.28515625" style="1"/>
    <col min="8014" max="8014" width="11.28515625" style="1" bestFit="1" customWidth="1"/>
    <col min="8015" max="8257" width="9.28515625" style="1"/>
    <col min="8258" max="8258" width="27.7109375" style="1" customWidth="1"/>
    <col min="8259" max="8261" width="11.7109375" style="1" customWidth="1"/>
    <col min="8262" max="8262" width="10.28515625" style="1" bestFit="1" customWidth="1"/>
    <col min="8263" max="8263" width="9.28515625" style="1" bestFit="1" customWidth="1"/>
    <col min="8264" max="8264" width="10.7109375" style="1" customWidth="1"/>
    <col min="8265" max="8265" width="9.28515625" style="1"/>
    <col min="8266" max="8266" width="10.5703125" style="1" bestFit="1" customWidth="1"/>
    <col min="8267" max="8267" width="11.42578125" style="1" customWidth="1"/>
    <col min="8268" max="8269" width="9.28515625" style="1"/>
    <col min="8270" max="8270" width="11.28515625" style="1" bestFit="1" customWidth="1"/>
    <col min="8271" max="8513" width="9.28515625" style="1"/>
    <col min="8514" max="8514" width="27.7109375" style="1" customWidth="1"/>
    <col min="8515" max="8517" width="11.7109375" style="1" customWidth="1"/>
    <col min="8518" max="8518" width="10.28515625" style="1" bestFit="1" customWidth="1"/>
    <col min="8519" max="8519" width="9.28515625" style="1" bestFit="1" customWidth="1"/>
    <col min="8520" max="8520" width="10.7109375" style="1" customWidth="1"/>
    <col min="8521" max="8521" width="9.28515625" style="1"/>
    <col min="8522" max="8522" width="10.5703125" style="1" bestFit="1" customWidth="1"/>
    <col min="8523" max="8523" width="11.42578125" style="1" customWidth="1"/>
    <col min="8524" max="8525" width="9.28515625" style="1"/>
    <col min="8526" max="8526" width="11.28515625" style="1" bestFit="1" customWidth="1"/>
    <col min="8527" max="8769" width="9.28515625" style="1"/>
    <col min="8770" max="8770" width="27.7109375" style="1" customWidth="1"/>
    <col min="8771" max="8773" width="11.7109375" style="1" customWidth="1"/>
    <col min="8774" max="8774" width="10.28515625" style="1" bestFit="1" customWidth="1"/>
    <col min="8775" max="8775" width="9.28515625" style="1" bestFit="1" customWidth="1"/>
    <col min="8776" max="8776" width="10.7109375" style="1" customWidth="1"/>
    <col min="8777" max="8777" width="9.28515625" style="1"/>
    <col min="8778" max="8778" width="10.5703125" style="1" bestFit="1" customWidth="1"/>
    <col min="8779" max="8779" width="11.42578125" style="1" customWidth="1"/>
    <col min="8780" max="8781" width="9.28515625" style="1"/>
    <col min="8782" max="8782" width="11.28515625" style="1" bestFit="1" customWidth="1"/>
    <col min="8783" max="9025" width="9.28515625" style="1"/>
    <col min="9026" max="9026" width="27.7109375" style="1" customWidth="1"/>
    <col min="9027" max="9029" width="11.7109375" style="1" customWidth="1"/>
    <col min="9030" max="9030" width="10.28515625" style="1" bestFit="1" customWidth="1"/>
    <col min="9031" max="9031" width="9.28515625" style="1" bestFit="1" customWidth="1"/>
    <col min="9032" max="9032" width="10.7109375" style="1" customWidth="1"/>
    <col min="9033" max="9033" width="9.28515625" style="1"/>
    <col min="9034" max="9034" width="10.5703125" style="1" bestFit="1" customWidth="1"/>
    <col min="9035" max="9035" width="11.42578125" style="1" customWidth="1"/>
    <col min="9036" max="9037" width="9.28515625" style="1"/>
    <col min="9038" max="9038" width="11.28515625" style="1" bestFit="1" customWidth="1"/>
    <col min="9039" max="9281" width="9.28515625" style="1"/>
    <col min="9282" max="9282" width="27.7109375" style="1" customWidth="1"/>
    <col min="9283" max="9285" width="11.7109375" style="1" customWidth="1"/>
    <col min="9286" max="9286" width="10.28515625" style="1" bestFit="1" customWidth="1"/>
    <col min="9287" max="9287" width="9.28515625" style="1" bestFit="1" customWidth="1"/>
    <col min="9288" max="9288" width="10.7109375" style="1" customWidth="1"/>
    <col min="9289" max="9289" width="9.28515625" style="1"/>
    <col min="9290" max="9290" width="10.5703125" style="1" bestFit="1" customWidth="1"/>
    <col min="9291" max="9291" width="11.42578125" style="1" customWidth="1"/>
    <col min="9292" max="9293" width="9.28515625" style="1"/>
    <col min="9294" max="9294" width="11.28515625" style="1" bestFit="1" customWidth="1"/>
    <col min="9295" max="9537" width="9.28515625" style="1"/>
    <col min="9538" max="9538" width="27.7109375" style="1" customWidth="1"/>
    <col min="9539" max="9541" width="11.7109375" style="1" customWidth="1"/>
    <col min="9542" max="9542" width="10.28515625" style="1" bestFit="1" customWidth="1"/>
    <col min="9543" max="9543" width="9.28515625" style="1" bestFit="1" customWidth="1"/>
    <col min="9544" max="9544" width="10.7109375" style="1" customWidth="1"/>
    <col min="9545" max="9545" width="9.28515625" style="1"/>
    <col min="9546" max="9546" width="10.5703125" style="1" bestFit="1" customWidth="1"/>
    <col min="9547" max="9547" width="11.42578125" style="1" customWidth="1"/>
    <col min="9548" max="9549" width="9.28515625" style="1"/>
    <col min="9550" max="9550" width="11.28515625" style="1" bestFit="1" customWidth="1"/>
    <col min="9551" max="9793" width="9.28515625" style="1"/>
    <col min="9794" max="9794" width="27.7109375" style="1" customWidth="1"/>
    <col min="9795" max="9797" width="11.7109375" style="1" customWidth="1"/>
    <col min="9798" max="9798" width="10.28515625" style="1" bestFit="1" customWidth="1"/>
    <col min="9799" max="9799" width="9.28515625" style="1" bestFit="1" customWidth="1"/>
    <col min="9800" max="9800" width="10.7109375" style="1" customWidth="1"/>
    <col min="9801" max="9801" width="9.28515625" style="1"/>
    <col min="9802" max="9802" width="10.5703125" style="1" bestFit="1" customWidth="1"/>
    <col min="9803" max="9803" width="11.42578125" style="1" customWidth="1"/>
    <col min="9804" max="9805" width="9.28515625" style="1"/>
    <col min="9806" max="9806" width="11.28515625" style="1" bestFit="1" customWidth="1"/>
    <col min="9807" max="10049" width="9.28515625" style="1"/>
    <col min="10050" max="10050" width="27.7109375" style="1" customWidth="1"/>
    <col min="10051" max="10053" width="11.7109375" style="1" customWidth="1"/>
    <col min="10054" max="10054" width="10.28515625" style="1" bestFit="1" customWidth="1"/>
    <col min="10055" max="10055" width="9.28515625" style="1" bestFit="1" customWidth="1"/>
    <col min="10056" max="10056" width="10.7109375" style="1" customWidth="1"/>
    <col min="10057" max="10057" width="9.28515625" style="1"/>
    <col min="10058" max="10058" width="10.5703125" style="1" bestFit="1" customWidth="1"/>
    <col min="10059" max="10059" width="11.42578125" style="1" customWidth="1"/>
    <col min="10060" max="10061" width="9.28515625" style="1"/>
    <col min="10062" max="10062" width="11.28515625" style="1" bestFit="1" customWidth="1"/>
    <col min="10063" max="10305" width="9.28515625" style="1"/>
    <col min="10306" max="10306" width="27.7109375" style="1" customWidth="1"/>
    <col min="10307" max="10309" width="11.7109375" style="1" customWidth="1"/>
    <col min="10310" max="10310" width="10.28515625" style="1" bestFit="1" customWidth="1"/>
    <col min="10311" max="10311" width="9.28515625" style="1" bestFit="1" customWidth="1"/>
    <col min="10312" max="10312" width="10.7109375" style="1" customWidth="1"/>
    <col min="10313" max="10313" width="9.28515625" style="1"/>
    <col min="10314" max="10314" width="10.5703125" style="1" bestFit="1" customWidth="1"/>
    <col min="10315" max="10315" width="11.42578125" style="1" customWidth="1"/>
    <col min="10316" max="10317" width="9.28515625" style="1"/>
    <col min="10318" max="10318" width="11.28515625" style="1" bestFit="1" customWidth="1"/>
    <col min="10319" max="10561" width="9.28515625" style="1"/>
    <col min="10562" max="10562" width="27.7109375" style="1" customWidth="1"/>
    <col min="10563" max="10565" width="11.7109375" style="1" customWidth="1"/>
    <col min="10566" max="10566" width="10.28515625" style="1" bestFit="1" customWidth="1"/>
    <col min="10567" max="10567" width="9.28515625" style="1" bestFit="1" customWidth="1"/>
    <col min="10568" max="10568" width="10.7109375" style="1" customWidth="1"/>
    <col min="10569" max="10569" width="9.28515625" style="1"/>
    <col min="10570" max="10570" width="10.5703125" style="1" bestFit="1" customWidth="1"/>
    <col min="10571" max="10571" width="11.42578125" style="1" customWidth="1"/>
    <col min="10572" max="10573" width="9.28515625" style="1"/>
    <col min="10574" max="10574" width="11.28515625" style="1" bestFit="1" customWidth="1"/>
    <col min="10575" max="10817" width="9.28515625" style="1"/>
    <col min="10818" max="10818" width="27.7109375" style="1" customWidth="1"/>
    <col min="10819" max="10821" width="11.7109375" style="1" customWidth="1"/>
    <col min="10822" max="10822" width="10.28515625" style="1" bestFit="1" customWidth="1"/>
    <col min="10823" max="10823" width="9.28515625" style="1" bestFit="1" customWidth="1"/>
    <col min="10824" max="10824" width="10.7109375" style="1" customWidth="1"/>
    <col min="10825" max="10825" width="9.28515625" style="1"/>
    <col min="10826" max="10826" width="10.5703125" style="1" bestFit="1" customWidth="1"/>
    <col min="10827" max="10827" width="11.42578125" style="1" customWidth="1"/>
    <col min="10828" max="10829" width="9.28515625" style="1"/>
    <col min="10830" max="10830" width="11.28515625" style="1" bestFit="1" customWidth="1"/>
    <col min="10831" max="11073" width="9.28515625" style="1"/>
    <col min="11074" max="11074" width="27.7109375" style="1" customWidth="1"/>
    <col min="11075" max="11077" width="11.7109375" style="1" customWidth="1"/>
    <col min="11078" max="11078" width="10.28515625" style="1" bestFit="1" customWidth="1"/>
    <col min="11079" max="11079" width="9.28515625" style="1" bestFit="1" customWidth="1"/>
    <col min="11080" max="11080" width="10.7109375" style="1" customWidth="1"/>
    <col min="11081" max="11081" width="9.28515625" style="1"/>
    <col min="11082" max="11082" width="10.5703125" style="1" bestFit="1" customWidth="1"/>
    <col min="11083" max="11083" width="11.42578125" style="1" customWidth="1"/>
    <col min="11084" max="11085" width="9.28515625" style="1"/>
    <col min="11086" max="11086" width="11.28515625" style="1" bestFit="1" customWidth="1"/>
    <col min="11087" max="11329" width="9.28515625" style="1"/>
    <col min="11330" max="11330" width="27.7109375" style="1" customWidth="1"/>
    <col min="11331" max="11333" width="11.7109375" style="1" customWidth="1"/>
    <col min="11334" max="11334" width="10.28515625" style="1" bestFit="1" customWidth="1"/>
    <col min="11335" max="11335" width="9.28515625" style="1" bestFit="1" customWidth="1"/>
    <col min="11336" max="11336" width="10.7109375" style="1" customWidth="1"/>
    <col min="11337" max="11337" width="9.28515625" style="1"/>
    <col min="11338" max="11338" width="10.5703125" style="1" bestFit="1" customWidth="1"/>
    <col min="11339" max="11339" width="11.42578125" style="1" customWidth="1"/>
    <col min="11340" max="11341" width="9.28515625" style="1"/>
    <col min="11342" max="11342" width="11.28515625" style="1" bestFit="1" customWidth="1"/>
    <col min="11343" max="11585" width="9.28515625" style="1"/>
    <col min="11586" max="11586" width="27.7109375" style="1" customWidth="1"/>
    <col min="11587" max="11589" width="11.7109375" style="1" customWidth="1"/>
    <col min="11590" max="11590" width="10.28515625" style="1" bestFit="1" customWidth="1"/>
    <col min="11591" max="11591" width="9.28515625" style="1" bestFit="1" customWidth="1"/>
    <col min="11592" max="11592" width="10.7109375" style="1" customWidth="1"/>
    <col min="11593" max="11593" width="9.28515625" style="1"/>
    <col min="11594" max="11594" width="10.5703125" style="1" bestFit="1" customWidth="1"/>
    <col min="11595" max="11595" width="11.42578125" style="1" customWidth="1"/>
    <col min="11596" max="11597" width="9.28515625" style="1"/>
    <col min="11598" max="11598" width="11.28515625" style="1" bestFit="1" customWidth="1"/>
    <col min="11599" max="11841" width="9.28515625" style="1"/>
    <col min="11842" max="11842" width="27.7109375" style="1" customWidth="1"/>
    <col min="11843" max="11845" width="11.7109375" style="1" customWidth="1"/>
    <col min="11846" max="11846" width="10.28515625" style="1" bestFit="1" customWidth="1"/>
    <col min="11847" max="11847" width="9.28515625" style="1" bestFit="1" customWidth="1"/>
    <col min="11848" max="11848" width="10.7109375" style="1" customWidth="1"/>
    <col min="11849" max="11849" width="9.28515625" style="1"/>
    <col min="11850" max="11850" width="10.5703125" style="1" bestFit="1" customWidth="1"/>
    <col min="11851" max="11851" width="11.42578125" style="1" customWidth="1"/>
    <col min="11852" max="11853" width="9.28515625" style="1"/>
    <col min="11854" max="11854" width="11.28515625" style="1" bestFit="1" customWidth="1"/>
    <col min="11855" max="12097" width="9.28515625" style="1"/>
    <col min="12098" max="12098" width="27.7109375" style="1" customWidth="1"/>
    <col min="12099" max="12101" width="11.7109375" style="1" customWidth="1"/>
    <col min="12102" max="12102" width="10.28515625" style="1" bestFit="1" customWidth="1"/>
    <col min="12103" max="12103" width="9.28515625" style="1" bestFit="1" customWidth="1"/>
    <col min="12104" max="12104" width="10.7109375" style="1" customWidth="1"/>
    <col min="12105" max="12105" width="9.28515625" style="1"/>
    <col min="12106" max="12106" width="10.5703125" style="1" bestFit="1" customWidth="1"/>
    <col min="12107" max="12107" width="11.42578125" style="1" customWidth="1"/>
    <col min="12108" max="12109" width="9.28515625" style="1"/>
    <col min="12110" max="12110" width="11.28515625" style="1" bestFit="1" customWidth="1"/>
    <col min="12111" max="12353" width="9.28515625" style="1"/>
    <col min="12354" max="12354" width="27.7109375" style="1" customWidth="1"/>
    <col min="12355" max="12357" width="11.7109375" style="1" customWidth="1"/>
    <col min="12358" max="12358" width="10.28515625" style="1" bestFit="1" customWidth="1"/>
    <col min="12359" max="12359" width="9.28515625" style="1" bestFit="1" customWidth="1"/>
    <col min="12360" max="12360" width="10.7109375" style="1" customWidth="1"/>
    <col min="12361" max="12361" width="9.28515625" style="1"/>
    <col min="12362" max="12362" width="10.5703125" style="1" bestFit="1" customWidth="1"/>
    <col min="12363" max="12363" width="11.42578125" style="1" customWidth="1"/>
    <col min="12364" max="12365" width="9.28515625" style="1"/>
    <col min="12366" max="12366" width="11.28515625" style="1" bestFit="1" customWidth="1"/>
    <col min="12367" max="12609" width="9.28515625" style="1"/>
    <col min="12610" max="12610" width="27.7109375" style="1" customWidth="1"/>
    <col min="12611" max="12613" width="11.7109375" style="1" customWidth="1"/>
    <col min="12614" max="12614" width="10.28515625" style="1" bestFit="1" customWidth="1"/>
    <col min="12615" max="12615" width="9.28515625" style="1" bestFit="1" customWidth="1"/>
    <col min="12616" max="12616" width="10.7109375" style="1" customWidth="1"/>
    <col min="12617" max="12617" width="9.28515625" style="1"/>
    <col min="12618" max="12618" width="10.5703125" style="1" bestFit="1" customWidth="1"/>
    <col min="12619" max="12619" width="11.42578125" style="1" customWidth="1"/>
    <col min="12620" max="12621" width="9.28515625" style="1"/>
    <col min="12622" max="12622" width="11.28515625" style="1" bestFit="1" customWidth="1"/>
    <col min="12623" max="12865" width="9.28515625" style="1"/>
    <col min="12866" max="12866" width="27.7109375" style="1" customWidth="1"/>
    <col min="12867" max="12869" width="11.7109375" style="1" customWidth="1"/>
    <col min="12870" max="12870" width="10.28515625" style="1" bestFit="1" customWidth="1"/>
    <col min="12871" max="12871" width="9.28515625" style="1" bestFit="1" customWidth="1"/>
    <col min="12872" max="12872" width="10.7109375" style="1" customWidth="1"/>
    <col min="12873" max="12873" width="9.28515625" style="1"/>
    <col min="12874" max="12874" width="10.5703125" style="1" bestFit="1" customWidth="1"/>
    <col min="12875" max="12875" width="11.42578125" style="1" customWidth="1"/>
    <col min="12876" max="12877" width="9.28515625" style="1"/>
    <col min="12878" max="12878" width="11.28515625" style="1" bestFit="1" customWidth="1"/>
    <col min="12879" max="13121" width="9.28515625" style="1"/>
    <col min="13122" max="13122" width="27.7109375" style="1" customWidth="1"/>
    <col min="13123" max="13125" width="11.7109375" style="1" customWidth="1"/>
    <col min="13126" max="13126" width="10.28515625" style="1" bestFit="1" customWidth="1"/>
    <col min="13127" max="13127" width="9.28515625" style="1" bestFit="1" customWidth="1"/>
    <col min="13128" max="13128" width="10.7109375" style="1" customWidth="1"/>
    <col min="13129" max="13129" width="9.28515625" style="1"/>
    <col min="13130" max="13130" width="10.5703125" style="1" bestFit="1" customWidth="1"/>
    <col min="13131" max="13131" width="11.42578125" style="1" customWidth="1"/>
    <col min="13132" max="13133" width="9.28515625" style="1"/>
    <col min="13134" max="13134" width="11.28515625" style="1" bestFit="1" customWidth="1"/>
    <col min="13135" max="13377" width="9.28515625" style="1"/>
    <col min="13378" max="13378" width="27.7109375" style="1" customWidth="1"/>
    <col min="13379" max="13381" width="11.7109375" style="1" customWidth="1"/>
    <col min="13382" max="13382" width="10.28515625" style="1" bestFit="1" customWidth="1"/>
    <col min="13383" max="13383" width="9.28515625" style="1" bestFit="1" customWidth="1"/>
    <col min="13384" max="13384" width="10.7109375" style="1" customWidth="1"/>
    <col min="13385" max="13385" width="9.28515625" style="1"/>
    <col min="13386" max="13386" width="10.5703125" style="1" bestFit="1" customWidth="1"/>
    <col min="13387" max="13387" width="11.42578125" style="1" customWidth="1"/>
    <col min="13388" max="13389" width="9.28515625" style="1"/>
    <col min="13390" max="13390" width="11.28515625" style="1" bestFit="1" customWidth="1"/>
    <col min="13391" max="13633" width="9.28515625" style="1"/>
    <col min="13634" max="13634" width="27.7109375" style="1" customWidth="1"/>
    <col min="13635" max="13637" width="11.7109375" style="1" customWidth="1"/>
    <col min="13638" max="13638" width="10.28515625" style="1" bestFit="1" customWidth="1"/>
    <col min="13639" max="13639" width="9.28515625" style="1" bestFit="1" customWidth="1"/>
    <col min="13640" max="13640" width="10.7109375" style="1" customWidth="1"/>
    <col min="13641" max="13641" width="9.28515625" style="1"/>
    <col min="13642" max="13642" width="10.5703125" style="1" bestFit="1" customWidth="1"/>
    <col min="13643" max="13643" width="11.42578125" style="1" customWidth="1"/>
    <col min="13644" max="13645" width="9.28515625" style="1"/>
    <col min="13646" max="13646" width="11.28515625" style="1" bestFit="1" customWidth="1"/>
    <col min="13647" max="13889" width="9.28515625" style="1"/>
    <col min="13890" max="13890" width="27.7109375" style="1" customWidth="1"/>
    <col min="13891" max="13893" width="11.7109375" style="1" customWidth="1"/>
    <col min="13894" max="13894" width="10.28515625" style="1" bestFit="1" customWidth="1"/>
    <col min="13895" max="13895" width="9.28515625" style="1" bestFit="1" customWidth="1"/>
    <col min="13896" max="13896" width="10.7109375" style="1" customWidth="1"/>
    <col min="13897" max="13897" width="9.28515625" style="1"/>
    <col min="13898" max="13898" width="10.5703125" style="1" bestFit="1" customWidth="1"/>
    <col min="13899" max="13899" width="11.42578125" style="1" customWidth="1"/>
    <col min="13900" max="13901" width="9.28515625" style="1"/>
    <col min="13902" max="13902" width="11.28515625" style="1" bestFit="1" customWidth="1"/>
    <col min="13903" max="14145" width="9.28515625" style="1"/>
    <col min="14146" max="14146" width="27.7109375" style="1" customWidth="1"/>
    <col min="14147" max="14149" width="11.7109375" style="1" customWidth="1"/>
    <col min="14150" max="14150" width="10.28515625" style="1" bestFit="1" customWidth="1"/>
    <col min="14151" max="14151" width="9.28515625" style="1" bestFit="1" customWidth="1"/>
    <col min="14152" max="14152" width="10.7109375" style="1" customWidth="1"/>
    <col min="14153" max="14153" width="9.28515625" style="1"/>
    <col min="14154" max="14154" width="10.5703125" style="1" bestFit="1" customWidth="1"/>
    <col min="14155" max="14155" width="11.42578125" style="1" customWidth="1"/>
    <col min="14156" max="14157" width="9.28515625" style="1"/>
    <col min="14158" max="14158" width="11.28515625" style="1" bestFit="1" customWidth="1"/>
    <col min="14159" max="14401" width="9.28515625" style="1"/>
    <col min="14402" max="14402" width="27.7109375" style="1" customWidth="1"/>
    <col min="14403" max="14405" width="11.7109375" style="1" customWidth="1"/>
    <col min="14406" max="14406" width="10.28515625" style="1" bestFit="1" customWidth="1"/>
    <col min="14407" max="14407" width="9.28515625" style="1" bestFit="1" customWidth="1"/>
    <col min="14408" max="14408" width="10.7109375" style="1" customWidth="1"/>
    <col min="14409" max="14409" width="9.28515625" style="1"/>
    <col min="14410" max="14410" width="10.5703125" style="1" bestFit="1" customWidth="1"/>
    <col min="14411" max="14411" width="11.42578125" style="1" customWidth="1"/>
    <col min="14412" max="14413" width="9.28515625" style="1"/>
    <col min="14414" max="14414" width="11.28515625" style="1" bestFit="1" customWidth="1"/>
    <col min="14415" max="14657" width="9.28515625" style="1"/>
    <col min="14658" max="14658" width="27.7109375" style="1" customWidth="1"/>
    <col min="14659" max="14661" width="11.7109375" style="1" customWidth="1"/>
    <col min="14662" max="14662" width="10.28515625" style="1" bestFit="1" customWidth="1"/>
    <col min="14663" max="14663" width="9.28515625" style="1" bestFit="1" customWidth="1"/>
    <col min="14664" max="14664" width="10.7109375" style="1" customWidth="1"/>
    <col min="14665" max="14665" width="9.28515625" style="1"/>
    <col min="14666" max="14666" width="10.5703125" style="1" bestFit="1" customWidth="1"/>
    <col min="14667" max="14667" width="11.42578125" style="1" customWidth="1"/>
    <col min="14668" max="14669" width="9.28515625" style="1"/>
    <col min="14670" max="14670" width="11.28515625" style="1" bestFit="1" customWidth="1"/>
    <col min="14671" max="14913" width="9.28515625" style="1"/>
    <col min="14914" max="14914" width="27.7109375" style="1" customWidth="1"/>
    <col min="14915" max="14917" width="11.7109375" style="1" customWidth="1"/>
    <col min="14918" max="14918" width="10.28515625" style="1" bestFit="1" customWidth="1"/>
    <col min="14919" max="14919" width="9.28515625" style="1" bestFit="1" customWidth="1"/>
    <col min="14920" max="14920" width="10.7109375" style="1" customWidth="1"/>
    <col min="14921" max="14921" width="9.28515625" style="1"/>
    <col min="14922" max="14922" width="10.5703125" style="1" bestFit="1" customWidth="1"/>
    <col min="14923" max="14923" width="11.42578125" style="1" customWidth="1"/>
    <col min="14924" max="14925" width="9.28515625" style="1"/>
    <col min="14926" max="14926" width="11.28515625" style="1" bestFit="1" customWidth="1"/>
    <col min="14927" max="15169" width="9.28515625" style="1"/>
    <col min="15170" max="15170" width="27.7109375" style="1" customWidth="1"/>
    <col min="15171" max="15173" width="11.7109375" style="1" customWidth="1"/>
    <col min="15174" max="15174" width="10.28515625" style="1" bestFit="1" customWidth="1"/>
    <col min="15175" max="15175" width="9.28515625" style="1" bestFit="1" customWidth="1"/>
    <col min="15176" max="15176" width="10.7109375" style="1" customWidth="1"/>
    <col min="15177" max="15177" width="9.28515625" style="1"/>
    <col min="15178" max="15178" width="10.5703125" style="1" bestFit="1" customWidth="1"/>
    <col min="15179" max="15179" width="11.42578125" style="1" customWidth="1"/>
    <col min="15180" max="15181" width="9.28515625" style="1"/>
    <col min="15182" max="15182" width="11.28515625" style="1" bestFit="1" customWidth="1"/>
    <col min="15183" max="15425" width="9.28515625" style="1"/>
    <col min="15426" max="15426" width="27.7109375" style="1" customWidth="1"/>
    <col min="15427" max="15429" width="11.7109375" style="1" customWidth="1"/>
    <col min="15430" max="15430" width="10.28515625" style="1" bestFit="1" customWidth="1"/>
    <col min="15431" max="15431" width="9.28515625" style="1" bestFit="1" customWidth="1"/>
    <col min="15432" max="15432" width="10.7109375" style="1" customWidth="1"/>
    <col min="15433" max="15433" width="9.28515625" style="1"/>
    <col min="15434" max="15434" width="10.5703125" style="1" bestFit="1" customWidth="1"/>
    <col min="15435" max="15435" width="11.42578125" style="1" customWidth="1"/>
    <col min="15436" max="15437" width="9.28515625" style="1"/>
    <col min="15438" max="15438" width="11.28515625" style="1" bestFit="1" customWidth="1"/>
    <col min="15439" max="15681" width="9.28515625" style="1"/>
    <col min="15682" max="15682" width="27.7109375" style="1" customWidth="1"/>
    <col min="15683" max="15685" width="11.7109375" style="1" customWidth="1"/>
    <col min="15686" max="15686" width="10.28515625" style="1" bestFit="1" customWidth="1"/>
    <col min="15687" max="15687" width="9.28515625" style="1" bestFit="1" customWidth="1"/>
    <col min="15688" max="15688" width="10.7109375" style="1" customWidth="1"/>
    <col min="15689" max="15689" width="9.28515625" style="1"/>
    <col min="15690" max="15690" width="10.5703125" style="1" bestFit="1" customWidth="1"/>
    <col min="15691" max="15691" width="11.42578125" style="1" customWidth="1"/>
    <col min="15692" max="15693" width="9.28515625" style="1"/>
    <col min="15694" max="15694" width="11.28515625" style="1" bestFit="1" customWidth="1"/>
    <col min="15695" max="15937" width="9.28515625" style="1"/>
    <col min="15938" max="15938" width="27.7109375" style="1" customWidth="1"/>
    <col min="15939" max="15941" width="11.7109375" style="1" customWidth="1"/>
    <col min="15942" max="15942" width="10.28515625" style="1" bestFit="1" customWidth="1"/>
    <col min="15943" max="15943" width="9.28515625" style="1" bestFit="1" customWidth="1"/>
    <col min="15944" max="15944" width="10.7109375" style="1" customWidth="1"/>
    <col min="15945" max="15945" width="9.28515625" style="1"/>
    <col min="15946" max="15946" width="10.5703125" style="1" bestFit="1" customWidth="1"/>
    <col min="15947" max="15947" width="11.42578125" style="1" customWidth="1"/>
    <col min="15948" max="15949" width="9.28515625" style="1"/>
    <col min="15950" max="15950" width="11.28515625" style="1" bestFit="1" customWidth="1"/>
    <col min="15951" max="16036" width="9.28515625" style="1"/>
    <col min="16037" max="16384" width="9.28515625" style="1" customWidth="1"/>
  </cols>
  <sheetData>
    <row r="1" spans="1:117" ht="57" customHeight="1" x14ac:dyDescent="0.3">
      <c r="H1" s="1922" t="s">
        <v>625</v>
      </c>
      <c r="I1" s="1922"/>
      <c r="J1" s="1922"/>
      <c r="K1" s="1922"/>
      <c r="L1" s="1922"/>
      <c r="M1" s="1922"/>
      <c r="N1" s="1922"/>
      <c r="O1" s="1922"/>
      <c r="P1" s="1922"/>
      <c r="Q1" s="1922"/>
      <c r="R1" s="1922"/>
      <c r="S1" s="1922"/>
      <c r="T1" s="1922"/>
      <c r="U1" s="1922"/>
      <c r="V1" s="1922"/>
      <c r="W1" s="1922"/>
      <c r="X1" s="1922"/>
      <c r="Y1" s="1922"/>
      <c r="Z1" s="1922"/>
      <c r="AA1" s="1922"/>
      <c r="AB1" s="1922"/>
      <c r="AC1" s="1922"/>
      <c r="AD1" s="1922"/>
      <c r="AE1" s="1922"/>
      <c r="AF1" s="1922"/>
      <c r="AG1" s="1922"/>
      <c r="AH1" s="1922"/>
      <c r="AI1" s="1922"/>
      <c r="AJ1" s="1922"/>
      <c r="AK1" s="1922"/>
      <c r="AL1" s="1922"/>
      <c r="AM1" s="1922"/>
      <c r="AN1" s="1922"/>
      <c r="AO1" s="1922"/>
      <c r="AP1" s="1922"/>
      <c r="AQ1" s="1922"/>
      <c r="AR1" s="1922"/>
      <c r="AS1" s="1922"/>
      <c r="AT1" s="1922"/>
      <c r="AU1" s="1922"/>
      <c r="AV1" s="1922"/>
      <c r="AW1" s="1922"/>
      <c r="AX1" s="1922"/>
      <c r="AY1" s="1922"/>
      <c r="AZ1" s="1922"/>
      <c r="BA1" s="1922"/>
      <c r="BB1" s="1922"/>
      <c r="BC1" s="1922"/>
      <c r="BD1" s="1922"/>
      <c r="BE1" s="1922"/>
      <c r="BF1" s="1922"/>
      <c r="BG1" s="1922"/>
      <c r="BH1" s="1922"/>
      <c r="BI1" s="1922"/>
      <c r="BJ1" s="1922"/>
      <c r="BK1" s="1922"/>
      <c r="BL1" s="1922"/>
      <c r="BM1" s="1922"/>
      <c r="BN1" s="1922"/>
      <c r="BO1" s="1922"/>
      <c r="BP1" s="1922"/>
      <c r="BQ1" s="1922"/>
      <c r="BR1" s="1922"/>
      <c r="BS1" s="1922"/>
      <c r="BT1" s="1922"/>
      <c r="BU1" s="1922"/>
      <c r="BV1" s="1922"/>
      <c r="BW1" s="1922"/>
      <c r="BX1" s="1922"/>
      <c r="BY1" s="1922"/>
      <c r="BZ1" s="1922"/>
      <c r="CA1" s="1922"/>
      <c r="CB1" s="1922"/>
      <c r="CC1" s="1922"/>
      <c r="CD1" s="1922"/>
      <c r="CE1" s="1922"/>
      <c r="CG1" s="78">
        <f>BU6/B6</f>
        <v>3.355231528316849E-9</v>
      </c>
      <c r="CH1" s="78"/>
      <c r="CI1" s="78"/>
      <c r="CJ1" s="78"/>
      <c r="CK1" s="78"/>
      <c r="CL1" s="78"/>
      <c r="CM1" s="78"/>
      <c r="CN1" s="78"/>
      <c r="CO1" s="78"/>
      <c r="CP1" s="78"/>
      <c r="CQ1" s="78"/>
      <c r="CR1" s="78"/>
      <c r="CS1" s="78"/>
      <c r="CT1" s="78"/>
      <c r="CU1" s="78"/>
      <c r="DA1" s="1851">
        <v>5501760</v>
      </c>
    </row>
    <row r="2" spans="1:117" ht="15.75" thickBot="1" x14ac:dyDescent="0.3"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  <c r="AF2" s="78"/>
      <c r="AG2" s="78"/>
      <c r="AH2" s="78"/>
      <c r="AI2" s="78"/>
      <c r="AJ2" s="78"/>
      <c r="AK2" s="78"/>
      <c r="AL2" s="78"/>
      <c r="AM2" s="78"/>
      <c r="AN2" s="78"/>
      <c r="AO2" s="78"/>
      <c r="AP2" s="78"/>
      <c r="AQ2" s="78"/>
      <c r="AR2" s="78"/>
      <c r="AS2" s="78"/>
      <c r="AT2" s="78"/>
      <c r="AU2" s="78"/>
      <c r="AV2" s="78"/>
      <c r="AW2" s="78"/>
      <c r="AX2" s="78"/>
      <c r="AY2" s="78"/>
      <c r="AZ2" s="78"/>
      <c r="BA2" s="78"/>
      <c r="BB2" s="78"/>
      <c r="BC2" s="78"/>
      <c r="BD2" s="78"/>
      <c r="BE2" s="78"/>
      <c r="BF2" s="78"/>
      <c r="BG2" s="78"/>
      <c r="BH2" s="78"/>
      <c r="BI2" s="78"/>
      <c r="BJ2" s="78"/>
      <c r="BK2" s="78"/>
      <c r="BL2" s="78"/>
      <c r="BM2" s="78"/>
      <c r="BN2" s="78"/>
      <c r="BO2" s="78"/>
      <c r="BP2" s="78"/>
      <c r="BQ2" s="78"/>
      <c r="BR2" s="78"/>
      <c r="BS2" s="78"/>
      <c r="BT2" s="78"/>
      <c r="BU2" s="78"/>
      <c r="BV2" s="78"/>
      <c r="BW2" s="78"/>
      <c r="BX2" s="78"/>
      <c r="BY2" s="78"/>
      <c r="BZ2" s="78"/>
      <c r="CC2" s="768"/>
      <c r="CE2" s="768"/>
      <c r="CG2" s="48">
        <f>BU6-B6</f>
        <v>-5241720.9824128123</v>
      </c>
      <c r="CH2" s="48"/>
      <c r="CI2" s="48"/>
      <c r="CJ2" s="48"/>
      <c r="CK2" s="48"/>
      <c r="CL2" s="48"/>
      <c r="CM2" s="48"/>
      <c r="CN2" s="48"/>
      <c r="CO2" s="48"/>
      <c r="CP2" s="48"/>
      <c r="CQ2" s="48"/>
      <c r="CR2" s="48"/>
      <c r="CS2" s="48"/>
      <c r="CT2" s="48"/>
      <c r="CU2" s="48"/>
    </row>
    <row r="3" spans="1:117" ht="26.25" customHeight="1" thickBot="1" x14ac:dyDescent="0.3">
      <c r="A3" s="1911" t="s">
        <v>41</v>
      </c>
      <c r="B3" s="1916" t="s">
        <v>890</v>
      </c>
      <c r="C3" s="1917"/>
      <c r="D3" s="1917"/>
      <c r="E3" s="1917"/>
      <c r="F3" s="1917"/>
      <c r="G3" s="1917"/>
      <c r="H3" s="1917"/>
      <c r="I3" s="1917"/>
      <c r="J3" s="1917"/>
      <c r="K3" s="1917"/>
      <c r="L3" s="1917"/>
      <c r="M3" s="1917"/>
      <c r="N3" s="1917"/>
      <c r="O3" s="1917"/>
      <c r="P3" s="1917"/>
      <c r="Q3" s="1917"/>
      <c r="R3" s="1917"/>
      <c r="S3" s="1917"/>
      <c r="T3" s="1917"/>
      <c r="U3" s="1917"/>
      <c r="V3" s="1917"/>
      <c r="W3" s="1917"/>
      <c r="X3" s="1917"/>
      <c r="Y3" s="1917"/>
      <c r="Z3" s="1917"/>
      <c r="AA3" s="1917"/>
      <c r="AB3" s="1917"/>
      <c r="AC3" s="1917"/>
      <c r="AD3" s="1917"/>
      <c r="AE3" s="1917"/>
      <c r="AF3" s="1917"/>
      <c r="AG3" s="1917"/>
      <c r="AH3" s="1917"/>
      <c r="AI3" s="1917"/>
      <c r="AJ3" s="1917"/>
      <c r="AK3" s="1917"/>
      <c r="AL3" s="1917"/>
      <c r="AM3" s="1917"/>
      <c r="AN3" s="1917"/>
      <c r="AO3" s="1917"/>
      <c r="AP3" s="1917"/>
      <c r="AQ3" s="1917"/>
      <c r="AR3" s="1917"/>
      <c r="AS3" s="1917"/>
      <c r="AT3" s="1917"/>
      <c r="AU3" s="1917"/>
      <c r="AV3" s="1917"/>
      <c r="AW3" s="1917"/>
      <c r="AX3" s="1917"/>
      <c r="AY3" s="1917"/>
      <c r="AZ3" s="1917"/>
      <c r="BA3" s="1917"/>
      <c r="BB3" s="1917"/>
      <c r="BC3" s="1917"/>
      <c r="BD3" s="1917"/>
      <c r="BE3" s="1917"/>
      <c r="BF3" s="1917"/>
      <c r="BG3" s="1917"/>
      <c r="BH3" s="1917"/>
      <c r="BI3" s="1917"/>
      <c r="BJ3" s="1917"/>
      <c r="BK3" s="1917"/>
      <c r="BL3" s="1917"/>
      <c r="BM3" s="1917"/>
      <c r="BN3" s="1917"/>
      <c r="BO3" s="1917"/>
      <c r="BP3" s="1917"/>
      <c r="BQ3" s="1917"/>
      <c r="BR3" s="1917"/>
      <c r="BS3" s="1917"/>
      <c r="BT3" s="1917"/>
      <c r="BU3" s="1917"/>
      <c r="BV3" s="1917"/>
      <c r="BW3" s="1917"/>
      <c r="BX3" s="1917"/>
      <c r="BY3" s="1917"/>
      <c r="BZ3" s="1917"/>
      <c r="CA3" s="1917"/>
      <c r="CB3" s="1917"/>
      <c r="CC3" s="1917"/>
      <c r="CD3" s="1917"/>
      <c r="CE3" s="1917"/>
      <c r="CF3" s="1917"/>
      <c r="CG3" s="1917"/>
      <c r="CH3" s="1917"/>
      <c r="CI3" s="1917" t="s">
        <v>556</v>
      </c>
      <c r="CJ3" s="1917"/>
      <c r="CK3" s="1917"/>
      <c r="CL3" s="1917"/>
      <c r="CM3" s="1917"/>
      <c r="CN3" s="1917"/>
      <c r="CO3" s="1917"/>
      <c r="CP3" s="1917"/>
      <c r="CQ3" s="1917"/>
      <c r="CR3" s="1917"/>
      <c r="CS3" s="1917"/>
      <c r="CT3" s="1917"/>
      <c r="CU3" s="1937"/>
      <c r="CV3" s="1923" t="s">
        <v>129</v>
      </c>
      <c r="CW3" s="1924"/>
      <c r="CX3" s="1924"/>
      <c r="CY3" s="1924"/>
      <c r="CZ3" s="1924"/>
      <c r="DA3" s="1924"/>
      <c r="DB3" s="1924"/>
      <c r="DC3" s="1924"/>
      <c r="DD3" s="1924"/>
      <c r="DE3" s="1924"/>
      <c r="DF3" s="1924"/>
      <c r="DG3" s="1924"/>
      <c r="DH3" s="1924"/>
      <c r="DI3" s="1924"/>
      <c r="DJ3" s="1204"/>
      <c r="DK3" s="1204"/>
      <c r="DL3" s="1933" t="s">
        <v>42</v>
      </c>
      <c r="DM3" s="1934"/>
    </row>
    <row r="4" spans="1:117" ht="30" customHeight="1" x14ac:dyDescent="0.25">
      <c r="A4" s="1912"/>
      <c r="B4" s="1914">
        <v>44562</v>
      </c>
      <c r="C4" s="1914">
        <v>44896</v>
      </c>
      <c r="D4" s="1592" t="s">
        <v>854</v>
      </c>
      <c r="E4" s="1592" t="s">
        <v>852</v>
      </c>
      <c r="F4" s="1592" t="s">
        <v>855</v>
      </c>
      <c r="G4" s="1592" t="s">
        <v>857</v>
      </c>
      <c r="H4" s="1592" t="s">
        <v>858</v>
      </c>
      <c r="I4" s="1592" t="s">
        <v>859</v>
      </c>
      <c r="J4" s="1592" t="s">
        <v>860</v>
      </c>
      <c r="K4" s="1592" t="s">
        <v>862</v>
      </c>
      <c r="L4" s="1592" t="s">
        <v>864</v>
      </c>
      <c r="M4" s="1592" t="s">
        <v>865</v>
      </c>
      <c r="N4" s="1592" t="s">
        <v>866</v>
      </c>
      <c r="O4" s="1592" t="s">
        <v>867</v>
      </c>
      <c r="P4" s="1592" t="s">
        <v>869</v>
      </c>
      <c r="Q4" s="1592" t="s">
        <v>870</v>
      </c>
      <c r="R4" s="1592" t="s">
        <v>872</v>
      </c>
      <c r="S4" s="1592" t="s">
        <v>873</v>
      </c>
      <c r="T4" s="1592" t="s">
        <v>875</v>
      </c>
      <c r="U4" s="1592" t="s">
        <v>877</v>
      </c>
      <c r="V4" s="1592" t="s">
        <v>878</v>
      </c>
      <c r="W4" s="1592" t="s">
        <v>879</v>
      </c>
      <c r="X4" s="1592" t="s">
        <v>880</v>
      </c>
      <c r="Y4" s="1719" t="s">
        <v>882</v>
      </c>
      <c r="Z4" s="1718" t="s">
        <v>895</v>
      </c>
      <c r="AA4" s="1718" t="s">
        <v>896</v>
      </c>
      <c r="AB4" s="1718" t="s">
        <v>899</v>
      </c>
      <c r="AC4" s="1718" t="s">
        <v>900</v>
      </c>
      <c r="AD4" s="1718" t="s">
        <v>903</v>
      </c>
      <c r="AE4" s="1718" t="s">
        <v>904</v>
      </c>
      <c r="AF4" s="1718" t="s">
        <v>905</v>
      </c>
      <c r="AG4" s="1718" t="s">
        <v>909</v>
      </c>
      <c r="AH4" s="1718" t="s">
        <v>911</v>
      </c>
      <c r="AI4" s="1718" t="s">
        <v>913</v>
      </c>
      <c r="AJ4" s="1718" t="s">
        <v>915</v>
      </c>
      <c r="AK4" s="1718" t="s">
        <v>917</v>
      </c>
      <c r="AL4" s="1718" t="s">
        <v>919</v>
      </c>
      <c r="AM4" s="1718" t="s">
        <v>921</v>
      </c>
      <c r="AN4" s="1718" t="s">
        <v>923</v>
      </c>
      <c r="AO4" s="1718" t="s">
        <v>925</v>
      </c>
      <c r="AP4" s="1718" t="s">
        <v>927</v>
      </c>
      <c r="AQ4" s="1718" t="s">
        <v>929</v>
      </c>
      <c r="AR4" s="1718" t="s">
        <v>934</v>
      </c>
      <c r="AS4" s="1718" t="s">
        <v>936</v>
      </c>
      <c r="AT4" s="1718" t="s">
        <v>938</v>
      </c>
      <c r="AU4" s="1718" t="s">
        <v>941</v>
      </c>
      <c r="AV4" s="1718" t="s">
        <v>943</v>
      </c>
      <c r="AW4" s="1718" t="s">
        <v>946</v>
      </c>
      <c r="AX4" s="1718" t="s">
        <v>947</v>
      </c>
      <c r="AY4" s="1718" t="s">
        <v>950</v>
      </c>
      <c r="AZ4" s="1718" t="s">
        <v>952</v>
      </c>
      <c r="BA4" s="1718" t="s">
        <v>955</v>
      </c>
      <c r="BB4" s="1718" t="s">
        <v>957</v>
      </c>
      <c r="BC4" s="1718" t="s">
        <v>961</v>
      </c>
      <c r="BD4" s="1718" t="s">
        <v>963</v>
      </c>
      <c r="BE4" s="1718" t="s">
        <v>965</v>
      </c>
      <c r="BF4" s="1718" t="s">
        <v>967</v>
      </c>
      <c r="BG4" s="1718" t="s">
        <v>970</v>
      </c>
      <c r="BH4" s="1718" t="s">
        <v>972</v>
      </c>
      <c r="BI4" s="1718" t="s">
        <v>974</v>
      </c>
      <c r="BJ4" s="1718" t="s">
        <v>976</v>
      </c>
      <c r="BK4" s="1718" t="s">
        <v>978</v>
      </c>
      <c r="BL4" s="1718" t="s">
        <v>980</v>
      </c>
      <c r="BM4" s="1718" t="s">
        <v>982</v>
      </c>
      <c r="BN4" s="1718" t="s">
        <v>985</v>
      </c>
      <c r="BO4" s="1718" t="s">
        <v>989</v>
      </c>
      <c r="BP4" s="1927" t="s">
        <v>44</v>
      </c>
      <c r="BQ4" s="1928"/>
      <c r="BR4" s="1929" t="s">
        <v>689</v>
      </c>
      <c r="BS4" s="1930"/>
      <c r="BT4" s="1918" t="s">
        <v>809</v>
      </c>
      <c r="BU4" s="1919"/>
      <c r="BV4" s="1252"/>
      <c r="BW4" s="1935">
        <v>44562</v>
      </c>
      <c r="BX4" s="1935">
        <v>44593</v>
      </c>
      <c r="BY4" s="1935">
        <v>44621</v>
      </c>
      <c r="BZ4" s="1935">
        <v>44652</v>
      </c>
      <c r="CA4" s="1935">
        <v>44682</v>
      </c>
      <c r="CB4" s="1935" t="s">
        <v>674</v>
      </c>
      <c r="CC4" s="1935" t="s">
        <v>700</v>
      </c>
      <c r="CD4" s="1935" t="s">
        <v>732</v>
      </c>
      <c r="CE4" s="1935" t="s">
        <v>760</v>
      </c>
      <c r="CF4" s="1935" t="s">
        <v>791</v>
      </c>
      <c r="CG4" s="1935" t="s">
        <v>819</v>
      </c>
      <c r="CH4" s="1935" t="s">
        <v>847</v>
      </c>
      <c r="CI4" s="1935" t="s">
        <v>882</v>
      </c>
      <c r="CJ4" s="953">
        <v>44197</v>
      </c>
      <c r="CK4" s="953">
        <v>44228</v>
      </c>
      <c r="CL4" s="953">
        <v>44256</v>
      </c>
      <c r="CM4" s="953">
        <v>44287</v>
      </c>
      <c r="CN4" s="953">
        <v>44317</v>
      </c>
      <c r="CO4" s="953">
        <v>44348</v>
      </c>
      <c r="CP4" s="953">
        <v>44378</v>
      </c>
      <c r="CQ4" s="953">
        <v>44410</v>
      </c>
      <c r="CR4" s="953">
        <v>44440</v>
      </c>
      <c r="CS4" s="953">
        <v>44470</v>
      </c>
      <c r="CT4" s="953">
        <v>44501</v>
      </c>
      <c r="CU4" s="954">
        <v>44531</v>
      </c>
      <c r="CV4" s="953">
        <v>44562</v>
      </c>
      <c r="CW4" s="1925" t="s">
        <v>590</v>
      </c>
      <c r="CX4" s="1926"/>
      <c r="CY4" s="1705">
        <v>43831</v>
      </c>
      <c r="CZ4" s="1705">
        <v>43862</v>
      </c>
      <c r="DA4" s="1705">
        <v>43891</v>
      </c>
      <c r="DB4" s="1705">
        <v>43922</v>
      </c>
      <c r="DC4" s="1707">
        <v>43952</v>
      </c>
      <c r="DD4" s="1707">
        <v>43983</v>
      </c>
      <c r="DE4" s="1707">
        <v>44013</v>
      </c>
      <c r="DF4" s="1707">
        <v>44044</v>
      </c>
      <c r="DG4" s="1707">
        <v>44075</v>
      </c>
      <c r="DH4" s="1707">
        <v>44105</v>
      </c>
      <c r="DI4" s="1707">
        <v>44137</v>
      </c>
      <c r="DJ4" s="1707">
        <v>44166</v>
      </c>
      <c r="DK4" s="1707">
        <v>44197</v>
      </c>
      <c r="DL4" s="1709" t="s">
        <v>43</v>
      </c>
      <c r="DM4" s="1710"/>
    </row>
    <row r="5" spans="1:117" ht="27.2" customHeight="1" thickBot="1" x14ac:dyDescent="0.3">
      <c r="A5" s="1913"/>
      <c r="B5" s="1915"/>
      <c r="C5" s="1915"/>
      <c r="D5" s="1593"/>
      <c r="E5" s="1593"/>
      <c r="F5" s="1593"/>
      <c r="G5" s="1593"/>
      <c r="H5" s="1593"/>
      <c r="I5" s="1593"/>
      <c r="J5" s="1593"/>
      <c r="K5" s="1593"/>
      <c r="L5" s="1593"/>
      <c r="M5" s="1593"/>
      <c r="N5" s="1593"/>
      <c r="O5" s="1593"/>
      <c r="P5" s="1593"/>
      <c r="Q5" s="1593"/>
      <c r="R5" s="1593"/>
      <c r="S5" s="1593"/>
      <c r="T5" s="1593"/>
      <c r="U5" s="1593"/>
      <c r="V5" s="1593"/>
      <c r="W5" s="1593"/>
      <c r="X5" s="1593"/>
      <c r="Y5" s="1593"/>
      <c r="Z5" s="1593"/>
      <c r="AA5" s="1593"/>
      <c r="AB5" s="1593"/>
      <c r="AC5" s="1593"/>
      <c r="AD5" s="1593"/>
      <c r="AE5" s="1593"/>
      <c r="AF5" s="1593"/>
      <c r="AG5" s="1593"/>
      <c r="AH5" s="1593"/>
      <c r="AI5" s="1593"/>
      <c r="AJ5" s="1593"/>
      <c r="AK5" s="1593"/>
      <c r="AL5" s="1593"/>
      <c r="AM5" s="1593"/>
      <c r="AN5" s="1593"/>
      <c r="AO5" s="1593"/>
      <c r="AP5" s="1593"/>
      <c r="AQ5" s="1593"/>
      <c r="AR5" s="1593"/>
      <c r="AS5" s="1593"/>
      <c r="AT5" s="1593"/>
      <c r="AU5" s="1593"/>
      <c r="AV5" s="1593"/>
      <c r="AW5" s="1593"/>
      <c r="AX5" s="1593"/>
      <c r="AY5" s="1593"/>
      <c r="AZ5" s="1593"/>
      <c r="BA5" s="1593"/>
      <c r="BB5" s="1593"/>
      <c r="BC5" s="1593"/>
      <c r="BD5" s="1593"/>
      <c r="BE5" s="1593"/>
      <c r="BF5" s="1593"/>
      <c r="BG5" s="1593"/>
      <c r="BH5" s="1593"/>
      <c r="BI5" s="1593"/>
      <c r="BJ5" s="1593"/>
      <c r="BK5" s="1593"/>
      <c r="BL5" s="1593"/>
      <c r="BM5" s="1593"/>
      <c r="BN5" s="1593"/>
      <c r="BO5" s="1518"/>
      <c r="BP5" s="79" t="s">
        <v>45</v>
      </c>
      <c r="BQ5" s="80" t="s">
        <v>46</v>
      </c>
      <c r="BR5" s="1931"/>
      <c r="BS5" s="1932"/>
      <c r="BT5" s="1920"/>
      <c r="BU5" s="1921"/>
      <c r="BV5" s="1253"/>
      <c r="BW5" s="1936"/>
      <c r="BX5" s="1936"/>
      <c r="BY5" s="1936"/>
      <c r="BZ5" s="1936"/>
      <c r="CA5" s="1936"/>
      <c r="CB5" s="1936"/>
      <c r="CC5" s="1936"/>
      <c r="CD5" s="1936"/>
      <c r="CE5" s="1936"/>
      <c r="CF5" s="1936"/>
      <c r="CG5" s="1936"/>
      <c r="CH5" s="1936"/>
      <c r="CI5" s="1936"/>
      <c r="CJ5" s="675"/>
      <c r="CK5" s="675"/>
      <c r="CL5" s="675"/>
      <c r="CM5" s="675"/>
      <c r="CN5" s="675"/>
      <c r="CO5" s="675"/>
      <c r="CP5" s="675"/>
      <c r="CQ5" s="675"/>
      <c r="CR5" s="674"/>
      <c r="CS5" s="674"/>
      <c r="CT5" s="674"/>
      <c r="CU5" s="851"/>
      <c r="CV5" s="674"/>
      <c r="CW5" s="946" t="s">
        <v>45</v>
      </c>
      <c r="CX5" s="947" t="s">
        <v>46</v>
      </c>
      <c r="CY5" s="1706"/>
      <c r="CZ5" s="1706"/>
      <c r="DA5" s="1706"/>
      <c r="DB5" s="1706"/>
      <c r="DC5" s="1708"/>
      <c r="DD5" s="1708"/>
      <c r="DE5" s="1708"/>
      <c r="DF5" s="1708"/>
      <c r="DG5" s="1708"/>
      <c r="DH5" s="1708"/>
      <c r="DI5" s="1708"/>
      <c r="DJ5" s="1708"/>
      <c r="DK5" s="1708"/>
      <c r="DL5" s="1102" t="s">
        <v>45</v>
      </c>
      <c r="DM5" s="1103" t="s">
        <v>46</v>
      </c>
    </row>
    <row r="6" spans="1:117" s="373" customFormat="1" ht="18" customHeight="1" x14ac:dyDescent="0.2">
      <c r="A6" s="1235" t="s">
        <v>47</v>
      </c>
      <c r="B6" s="1236">
        <v>5241721</v>
      </c>
      <c r="C6" s="1437">
        <v>4885574</v>
      </c>
      <c r="D6" s="1437">
        <v>4887455</v>
      </c>
      <c r="E6" s="1437">
        <v>4893778</v>
      </c>
      <c r="F6" s="1437">
        <v>4930903</v>
      </c>
      <c r="G6" s="1437">
        <v>4934721</v>
      </c>
      <c r="H6" s="1437">
        <v>4937290</v>
      </c>
      <c r="I6" s="1437">
        <v>4937800</v>
      </c>
      <c r="J6" s="1437">
        <v>4915679</v>
      </c>
      <c r="K6" s="1437">
        <v>4922292</v>
      </c>
      <c r="L6" s="1437">
        <v>4927379</v>
      </c>
      <c r="M6" s="1437">
        <v>4928063</v>
      </c>
      <c r="N6" s="1437">
        <v>4896049</v>
      </c>
      <c r="O6" s="1437">
        <v>4887400</v>
      </c>
      <c r="P6" s="1437">
        <v>4904041</v>
      </c>
      <c r="Q6" s="1437">
        <v>4897540</v>
      </c>
      <c r="R6" s="1437">
        <v>4898324</v>
      </c>
      <c r="S6" s="1437">
        <v>4903420</v>
      </c>
      <c r="T6" s="1437">
        <v>4895844</v>
      </c>
      <c r="U6" s="1437">
        <v>4927821</v>
      </c>
      <c r="V6" s="1437">
        <v>4943711</v>
      </c>
      <c r="W6" s="1437">
        <v>4952885</v>
      </c>
      <c r="X6" s="1437">
        <v>4958137</v>
      </c>
      <c r="Y6" s="1437">
        <v>4967423</v>
      </c>
      <c r="Z6" s="1437">
        <v>5003018</v>
      </c>
      <c r="AA6" s="1437">
        <v>5006304</v>
      </c>
      <c r="AB6" s="1437">
        <v>5005578</v>
      </c>
      <c r="AC6" s="1437">
        <v>4993914</v>
      </c>
      <c r="AD6" s="1437">
        <v>5006916</v>
      </c>
      <c r="AE6" s="1437">
        <v>4988009</v>
      </c>
      <c r="AF6" s="1437">
        <v>4979372</v>
      </c>
      <c r="AG6" s="1437">
        <v>4971243</v>
      </c>
      <c r="AH6" s="1437">
        <v>4952433</v>
      </c>
      <c r="AI6" s="1437">
        <v>4930336</v>
      </c>
      <c r="AJ6" s="1437">
        <v>4937555</v>
      </c>
      <c r="AK6" s="1437">
        <v>4936356</v>
      </c>
      <c r="AL6" s="1437">
        <v>4934285</v>
      </c>
      <c r="AM6" s="1437">
        <v>4914756</v>
      </c>
      <c r="AN6" s="1437">
        <v>4930651</v>
      </c>
      <c r="AO6" s="1437">
        <v>4940621</v>
      </c>
      <c r="AP6" s="1437">
        <v>4937443</v>
      </c>
      <c r="AQ6" s="1437">
        <v>4947101</v>
      </c>
      <c r="AR6" s="1437">
        <v>4954224</v>
      </c>
      <c r="AS6" s="1437">
        <v>4983691</v>
      </c>
      <c r="AT6" s="1437">
        <v>4997561</v>
      </c>
      <c r="AU6" s="1437">
        <v>5001721</v>
      </c>
      <c r="AV6" s="1437">
        <v>5010965</v>
      </c>
      <c r="AW6" s="1437">
        <v>5016475</v>
      </c>
      <c r="AX6" s="1437">
        <v>5039998</v>
      </c>
      <c r="AY6" s="1437">
        <v>5049147</v>
      </c>
      <c r="AZ6" s="1437">
        <v>5051462</v>
      </c>
      <c r="BA6" s="1437">
        <v>5052137</v>
      </c>
      <c r="BB6" s="1437">
        <v>5027832</v>
      </c>
      <c r="BC6" s="1437">
        <v>5033472</v>
      </c>
      <c r="BD6" s="1437">
        <v>5038928</v>
      </c>
      <c r="BE6" s="1437">
        <v>5012383</v>
      </c>
      <c r="BF6" s="1437">
        <v>5009204</v>
      </c>
      <c r="BG6" s="1437">
        <v>5003822</v>
      </c>
      <c r="BH6" s="1437">
        <v>5003976</v>
      </c>
      <c r="BI6" s="1437">
        <v>5009423</v>
      </c>
      <c r="BJ6" s="1437">
        <v>5013440</v>
      </c>
      <c r="BK6" s="1437">
        <v>5018366</v>
      </c>
      <c r="BL6" s="1437">
        <v>5014232</v>
      </c>
      <c r="BM6" s="1437">
        <v>5039231</v>
      </c>
      <c r="BN6" s="1437">
        <v>5049736</v>
      </c>
      <c r="BO6" s="1237">
        <f>'отч дата'!D35</f>
        <v>5054786</v>
      </c>
      <c r="BP6" s="1238">
        <f>BO6/BN6</f>
        <v>1.0010000522799607</v>
      </c>
      <c r="BQ6" s="1239">
        <f>BO6-BN6</f>
        <v>5050</v>
      </c>
      <c r="BR6" s="1442">
        <f>BO6-Y6</f>
        <v>87363</v>
      </c>
      <c r="BS6" s="1443">
        <f>(BO6/Y6)-1</f>
        <v>1.7587187561840523E-2</v>
      </c>
      <c r="BT6" s="1645">
        <f>BO6-Y6</f>
        <v>87363</v>
      </c>
      <c r="BU6" s="1646">
        <f>BO6/Y6-1</f>
        <v>1.7587187561840523E-2</v>
      </c>
      <c r="BV6" s="1240"/>
      <c r="BW6" s="1437">
        <v>5241721</v>
      </c>
      <c r="BX6" s="1437">
        <v>5166705</v>
      </c>
      <c r="BY6" s="1437">
        <v>5164930</v>
      </c>
      <c r="BZ6" s="1437">
        <v>5100499</v>
      </c>
      <c r="CA6" s="1437">
        <v>4935245</v>
      </c>
      <c r="CB6" s="1437">
        <v>4850530</v>
      </c>
      <c r="CC6" s="1437">
        <v>4785300</v>
      </c>
      <c r="CD6" s="1437">
        <v>4753233</v>
      </c>
      <c r="CE6" s="1437">
        <v>4784224</v>
      </c>
      <c r="CF6" s="1437">
        <v>4794843</v>
      </c>
      <c r="CG6" s="1437">
        <v>4821675</v>
      </c>
      <c r="CH6" s="1437">
        <v>4885574</v>
      </c>
      <c r="CI6" s="1437">
        <v>4967423</v>
      </c>
      <c r="CJ6" s="1241">
        <v>5551879</v>
      </c>
      <c r="CK6" s="1242">
        <v>5419371</v>
      </c>
      <c r="CL6" s="1242">
        <v>5326669</v>
      </c>
      <c r="CM6" s="1242">
        <v>5316768</v>
      </c>
      <c r="CN6" s="1243">
        <v>5288219</v>
      </c>
      <c r="CO6" s="1243">
        <v>5263089</v>
      </c>
      <c r="CP6" s="1243">
        <v>5241070</v>
      </c>
      <c r="CQ6" s="1243">
        <v>5209300</v>
      </c>
      <c r="CR6" s="1243">
        <v>5249381</v>
      </c>
      <c r="CS6" s="1243">
        <v>5237002</v>
      </c>
      <c r="CT6" s="1244">
        <v>5200910</v>
      </c>
      <c r="CU6" s="1243">
        <v>5222819</v>
      </c>
      <c r="CV6" s="1243">
        <v>5241721</v>
      </c>
      <c r="CW6" s="1245">
        <f t="shared" ref="CW6:CW31" si="0">CV6/CJ6</f>
        <v>0.94413458938856554</v>
      </c>
      <c r="CX6" s="1246">
        <f t="shared" ref="CX6:CX31" si="1">CV6-CJ6</f>
        <v>-310158</v>
      </c>
      <c r="CY6" s="1094">
        <v>5480954</v>
      </c>
      <c r="CZ6" s="1851">
        <v>5501760</v>
      </c>
      <c r="DA6" s="1095">
        <v>5553862</v>
      </c>
      <c r="DB6" s="1096">
        <v>5838745</v>
      </c>
      <c r="DC6" s="1096">
        <v>5760421</v>
      </c>
      <c r="DD6" s="1096">
        <v>5697593</v>
      </c>
      <c r="DE6" s="1097">
        <v>5703952</v>
      </c>
      <c r="DF6" s="1098">
        <v>5743670</v>
      </c>
      <c r="DG6" s="1098">
        <v>5884165</v>
      </c>
      <c r="DH6" s="1099">
        <v>5789374</v>
      </c>
      <c r="DI6" s="1099">
        <v>5667709</v>
      </c>
      <c r="DJ6" s="1099">
        <v>5588741</v>
      </c>
      <c r="DK6" s="1099">
        <v>5551879</v>
      </c>
      <c r="DL6" s="1100">
        <f t="shared" ref="DL6:DL31" si="2">DK6/CY6</f>
        <v>1.0129402655085229</v>
      </c>
      <c r="DM6" s="1101">
        <f>DK6-CY6</f>
        <v>70925</v>
      </c>
    </row>
    <row r="7" spans="1:117" s="601" customFormat="1" ht="18" customHeight="1" x14ac:dyDescent="0.25">
      <c r="A7" s="1247" t="s">
        <v>48</v>
      </c>
      <c r="B7" s="1150">
        <v>476610</v>
      </c>
      <c r="C7" s="1438">
        <v>497694</v>
      </c>
      <c r="D7" s="1438">
        <v>497978</v>
      </c>
      <c r="E7" s="1438">
        <v>498181</v>
      </c>
      <c r="F7" s="1438">
        <v>500751</v>
      </c>
      <c r="G7" s="1438">
        <v>501079</v>
      </c>
      <c r="H7" s="1438">
        <v>501183</v>
      </c>
      <c r="I7" s="1438">
        <v>500249</v>
      </c>
      <c r="J7" s="1438">
        <v>499421</v>
      </c>
      <c r="K7" s="1438">
        <v>501095</v>
      </c>
      <c r="L7" s="1438">
        <v>500961</v>
      </c>
      <c r="M7" s="1438">
        <v>500988</v>
      </c>
      <c r="N7" s="1438">
        <v>500462</v>
      </c>
      <c r="O7" s="1438">
        <v>500036</v>
      </c>
      <c r="P7" s="1438">
        <v>502029</v>
      </c>
      <c r="Q7" s="1438">
        <v>501596</v>
      </c>
      <c r="R7" s="1438">
        <v>501389</v>
      </c>
      <c r="S7" s="1438">
        <v>501372</v>
      </c>
      <c r="T7" s="1438">
        <v>500489</v>
      </c>
      <c r="U7" s="1438">
        <v>503297</v>
      </c>
      <c r="V7" s="1438">
        <v>504079</v>
      </c>
      <c r="W7" s="1438">
        <v>505048</v>
      </c>
      <c r="X7" s="1438">
        <v>505825</v>
      </c>
      <c r="Y7" s="1438">
        <v>506840</v>
      </c>
      <c r="Z7" s="1438">
        <v>510297</v>
      </c>
      <c r="AA7" s="1438">
        <v>510068</v>
      </c>
      <c r="AB7" s="1438">
        <v>509830</v>
      </c>
      <c r="AC7" s="1438">
        <v>509445</v>
      </c>
      <c r="AD7" s="1438">
        <v>510337</v>
      </c>
      <c r="AE7" s="1438">
        <v>508512</v>
      </c>
      <c r="AF7" s="1438">
        <v>507943</v>
      </c>
      <c r="AG7" s="1438">
        <v>507300</v>
      </c>
      <c r="AH7" s="1438">
        <v>506453</v>
      </c>
      <c r="AI7" s="1438">
        <v>506952</v>
      </c>
      <c r="AJ7" s="1438">
        <v>506941</v>
      </c>
      <c r="AK7" s="1438">
        <v>506643</v>
      </c>
      <c r="AL7" s="1438">
        <v>506144</v>
      </c>
      <c r="AM7" s="1438">
        <v>505223</v>
      </c>
      <c r="AN7" s="1438">
        <v>505563</v>
      </c>
      <c r="AO7" s="1438">
        <v>505468</v>
      </c>
      <c r="AP7" s="1438">
        <v>504949</v>
      </c>
      <c r="AQ7" s="1438">
        <v>505023</v>
      </c>
      <c r="AR7" s="1438">
        <v>505143</v>
      </c>
      <c r="AS7" s="1438">
        <v>507370</v>
      </c>
      <c r="AT7" s="1438">
        <v>507969</v>
      </c>
      <c r="AU7" s="1438">
        <v>508388</v>
      </c>
      <c r="AV7" s="1438">
        <v>508806</v>
      </c>
      <c r="AW7" s="1438">
        <v>508919</v>
      </c>
      <c r="AX7" s="1438">
        <v>510349</v>
      </c>
      <c r="AY7" s="1438">
        <v>510613</v>
      </c>
      <c r="AZ7" s="1438">
        <v>510670</v>
      </c>
      <c r="BA7" s="1438">
        <v>510548</v>
      </c>
      <c r="BB7" s="1438">
        <v>509703</v>
      </c>
      <c r="BC7" s="1438">
        <v>509816</v>
      </c>
      <c r="BD7" s="1438">
        <v>509830</v>
      </c>
      <c r="BE7" s="1438">
        <v>509555</v>
      </c>
      <c r="BF7" s="1438">
        <v>509289</v>
      </c>
      <c r="BG7" s="1438">
        <v>508775</v>
      </c>
      <c r="BH7" s="1438">
        <v>509692</v>
      </c>
      <c r="BI7" s="1438">
        <v>509387</v>
      </c>
      <c r="BJ7" s="1438">
        <v>509254</v>
      </c>
      <c r="BK7" s="1438">
        <v>509323</v>
      </c>
      <c r="BL7" s="1438">
        <v>508526</v>
      </c>
      <c r="BM7" s="1438">
        <v>509433</v>
      </c>
      <c r="BN7" s="1438">
        <v>508900</v>
      </c>
      <c r="BO7" s="1248">
        <f>'отч дата'!E35</f>
        <v>509226</v>
      </c>
      <c r="BP7" s="1664">
        <f t="shared" ref="BP7:BP30" si="3">BO7/BN7</f>
        <v>1.0006405973668697</v>
      </c>
      <c r="BQ7" s="1665">
        <f t="shared" ref="BQ7:BQ30" si="4">BO7-BN7</f>
        <v>326</v>
      </c>
      <c r="BR7" s="1444">
        <f t="shared" ref="BR7:BR30" si="5">BO7-Y7</f>
        <v>2386</v>
      </c>
      <c r="BS7" s="1445">
        <f t="shared" ref="BS7:BS30" si="6">(BO7/Y7)-1</f>
        <v>4.7076000315682265E-3</v>
      </c>
      <c r="BT7" s="1647">
        <f t="shared" ref="BT7:BT30" si="7">BO7-Y7</f>
        <v>2386</v>
      </c>
      <c r="BU7" s="1648">
        <f t="shared" ref="BU7:BU30" si="8">BO7/Y7-1</f>
        <v>4.7076000315682265E-3</v>
      </c>
      <c r="BV7" s="1247" t="s">
        <v>48</v>
      </c>
      <c r="BW7" s="1438">
        <v>476610</v>
      </c>
      <c r="BX7" s="1438">
        <v>466530</v>
      </c>
      <c r="BY7" s="1438">
        <v>459070</v>
      </c>
      <c r="BZ7" s="1438">
        <v>461265</v>
      </c>
      <c r="CA7" s="1438">
        <v>463031</v>
      </c>
      <c r="CB7" s="1438">
        <v>468341</v>
      </c>
      <c r="CC7" s="1438">
        <v>467336</v>
      </c>
      <c r="CD7" s="1438">
        <v>470319</v>
      </c>
      <c r="CE7" s="1438">
        <v>479089</v>
      </c>
      <c r="CF7" s="1438">
        <v>486365</v>
      </c>
      <c r="CG7" s="1438">
        <v>491098</v>
      </c>
      <c r="CH7" s="1438">
        <v>497694</v>
      </c>
      <c r="CI7" s="1438">
        <v>506840</v>
      </c>
      <c r="CJ7" s="956">
        <v>583040</v>
      </c>
      <c r="CK7" s="776">
        <v>578860</v>
      </c>
      <c r="CL7" s="776">
        <v>576701</v>
      </c>
      <c r="CM7" s="776">
        <v>577397</v>
      </c>
      <c r="CN7" s="777">
        <v>561302</v>
      </c>
      <c r="CO7" s="777">
        <v>541452</v>
      </c>
      <c r="CP7" s="777">
        <v>521136</v>
      </c>
      <c r="CQ7" s="777">
        <v>507859</v>
      </c>
      <c r="CR7" s="1864">
        <v>501976</v>
      </c>
      <c r="CS7" s="777">
        <v>494931</v>
      </c>
      <c r="CT7" s="777">
        <v>485908</v>
      </c>
      <c r="CU7" s="777">
        <v>481346</v>
      </c>
      <c r="CV7" s="777">
        <v>476610</v>
      </c>
      <c r="CW7" s="1249">
        <f t="shared" si="0"/>
        <v>0.81745677826564211</v>
      </c>
      <c r="CX7" s="1250">
        <f t="shared" si="1"/>
        <v>-106430</v>
      </c>
      <c r="CY7" s="76">
        <v>491396</v>
      </c>
      <c r="CZ7" s="1852">
        <v>497619</v>
      </c>
      <c r="DA7" s="74">
        <v>502370</v>
      </c>
      <c r="DB7" s="77">
        <v>536959</v>
      </c>
      <c r="DC7" s="77">
        <v>538740</v>
      </c>
      <c r="DD7" s="77">
        <v>544651</v>
      </c>
      <c r="DE7" s="212">
        <v>557862</v>
      </c>
      <c r="DF7" s="77">
        <v>567312</v>
      </c>
      <c r="DG7" s="77">
        <v>575246</v>
      </c>
      <c r="DH7" s="213">
        <v>563817</v>
      </c>
      <c r="DI7" s="213">
        <v>556348</v>
      </c>
      <c r="DJ7" s="213">
        <v>557198</v>
      </c>
      <c r="DK7" s="213">
        <v>583040</v>
      </c>
      <c r="DL7" s="421">
        <f t="shared" si="2"/>
        <v>1.1864972445848154</v>
      </c>
      <c r="DM7" s="950">
        <f t="shared" ref="DM7:DM31" si="9">DK7-CY7</f>
        <v>91644</v>
      </c>
    </row>
    <row r="8" spans="1:117" s="1381" customFormat="1" ht="18" customHeight="1" x14ac:dyDescent="0.25">
      <c r="A8" s="1373" t="s">
        <v>49</v>
      </c>
      <c r="B8" s="1374">
        <v>78271</v>
      </c>
      <c r="C8" s="1439">
        <v>66839</v>
      </c>
      <c r="D8" s="1439">
        <v>66886</v>
      </c>
      <c r="E8" s="1439">
        <v>66803</v>
      </c>
      <c r="F8" s="1439">
        <v>66914</v>
      </c>
      <c r="G8" s="1439">
        <v>66806</v>
      </c>
      <c r="H8" s="1439">
        <v>66687</v>
      </c>
      <c r="I8" s="1439">
        <v>66586</v>
      </c>
      <c r="J8" s="1439">
        <v>66498</v>
      </c>
      <c r="K8" s="1439">
        <v>66551</v>
      </c>
      <c r="L8" s="1439">
        <v>66465</v>
      </c>
      <c r="M8" s="1439">
        <v>66469</v>
      </c>
      <c r="N8" s="1439">
        <v>66458</v>
      </c>
      <c r="O8" s="1439">
        <v>66353</v>
      </c>
      <c r="P8" s="1439">
        <v>66258</v>
      </c>
      <c r="Q8" s="1439">
        <v>66067</v>
      </c>
      <c r="R8" s="1439">
        <v>65912</v>
      </c>
      <c r="S8" s="1439">
        <v>65822</v>
      </c>
      <c r="T8" s="1439">
        <v>65747</v>
      </c>
      <c r="U8" s="1439">
        <v>66224</v>
      </c>
      <c r="V8" s="1439">
        <v>66292</v>
      </c>
      <c r="W8" s="1439">
        <v>66324</v>
      </c>
      <c r="X8" s="1439">
        <v>66432</v>
      </c>
      <c r="Y8" s="1439">
        <v>66615</v>
      </c>
      <c r="Z8" s="1439">
        <v>66761</v>
      </c>
      <c r="AA8" s="1439">
        <v>66589</v>
      </c>
      <c r="AB8" s="1439">
        <v>66535</v>
      </c>
      <c r="AC8" s="1439">
        <v>66387</v>
      </c>
      <c r="AD8" s="1439">
        <v>66377</v>
      </c>
      <c r="AE8" s="1439">
        <v>66178</v>
      </c>
      <c r="AF8" s="1439">
        <v>65934</v>
      </c>
      <c r="AG8" s="1439">
        <v>65848</v>
      </c>
      <c r="AH8" s="1439">
        <v>65673</v>
      </c>
      <c r="AI8" s="1439">
        <v>65724</v>
      </c>
      <c r="AJ8" s="1439">
        <v>65683</v>
      </c>
      <c r="AK8" s="1439">
        <v>65687</v>
      </c>
      <c r="AL8" s="1439">
        <v>65571</v>
      </c>
      <c r="AM8" s="1439">
        <v>65512</v>
      </c>
      <c r="AN8" s="1439">
        <v>65664</v>
      </c>
      <c r="AO8" s="1439">
        <v>65597</v>
      </c>
      <c r="AP8" s="1439">
        <v>65610</v>
      </c>
      <c r="AQ8" s="1439">
        <v>65511</v>
      </c>
      <c r="AR8" s="1439">
        <v>65504</v>
      </c>
      <c r="AS8" s="1439">
        <v>65920</v>
      </c>
      <c r="AT8" s="1439">
        <v>66025</v>
      </c>
      <c r="AU8" s="1439">
        <v>66101</v>
      </c>
      <c r="AV8" s="1439">
        <v>65972</v>
      </c>
      <c r="AW8" s="1439">
        <v>65918</v>
      </c>
      <c r="AX8" s="1439">
        <v>66045</v>
      </c>
      <c r="AY8" s="1439">
        <v>65996</v>
      </c>
      <c r="AZ8" s="1439">
        <v>65958</v>
      </c>
      <c r="BA8" s="1439">
        <v>65936</v>
      </c>
      <c r="BB8" s="1439">
        <v>65852</v>
      </c>
      <c r="BC8" s="1439">
        <v>65632</v>
      </c>
      <c r="BD8" s="1439">
        <v>65518</v>
      </c>
      <c r="BE8" s="1439">
        <v>65491</v>
      </c>
      <c r="BF8" s="1439">
        <v>65308</v>
      </c>
      <c r="BG8" s="1439">
        <v>65214</v>
      </c>
      <c r="BH8" s="1439">
        <v>65036</v>
      </c>
      <c r="BI8" s="1439">
        <v>64886</v>
      </c>
      <c r="BJ8" s="1439">
        <v>64816</v>
      </c>
      <c r="BK8" s="1439">
        <v>64781</v>
      </c>
      <c r="BL8" s="1439">
        <v>64778</v>
      </c>
      <c r="BM8" s="1439">
        <v>65067</v>
      </c>
      <c r="BN8" s="1439">
        <v>65071</v>
      </c>
      <c r="BO8" s="1375">
        <f>'отч дата'!F35</f>
        <v>65122</v>
      </c>
      <c r="BP8" s="1664">
        <f t="shared" si="3"/>
        <v>1.0007837592783269</v>
      </c>
      <c r="BQ8" s="1665">
        <f t="shared" si="4"/>
        <v>51</v>
      </c>
      <c r="BR8" s="1444">
        <f t="shared" si="5"/>
        <v>-1493</v>
      </c>
      <c r="BS8" s="1445">
        <f t="shared" si="6"/>
        <v>-2.2412369586429448E-2</v>
      </c>
      <c r="BT8" s="1647">
        <f t="shared" si="7"/>
        <v>-1493</v>
      </c>
      <c r="BU8" s="1648">
        <f t="shared" si="8"/>
        <v>-2.2412369586429448E-2</v>
      </c>
      <c r="BV8" s="1373" t="s">
        <v>49</v>
      </c>
      <c r="BW8" s="1439">
        <v>78271</v>
      </c>
      <c r="BX8" s="1439">
        <v>76412</v>
      </c>
      <c r="BY8" s="1439">
        <v>76291</v>
      </c>
      <c r="BZ8" s="1439">
        <v>74485</v>
      </c>
      <c r="CA8" s="1439">
        <v>74757</v>
      </c>
      <c r="CB8" s="1439">
        <v>75436</v>
      </c>
      <c r="CC8" s="1439">
        <v>74036</v>
      </c>
      <c r="CD8" s="1439">
        <v>72263</v>
      </c>
      <c r="CE8" s="1439">
        <v>70376</v>
      </c>
      <c r="CF8" s="1439">
        <v>68087</v>
      </c>
      <c r="CG8" s="1439">
        <v>67175</v>
      </c>
      <c r="CH8" s="1439">
        <v>66839</v>
      </c>
      <c r="CI8" s="1439">
        <v>66615</v>
      </c>
      <c r="CJ8" s="1376">
        <v>79537</v>
      </c>
      <c r="CK8" s="1377">
        <v>84007</v>
      </c>
      <c r="CL8" s="1377">
        <v>88516</v>
      </c>
      <c r="CM8" s="1377">
        <v>88474</v>
      </c>
      <c r="CN8" s="1378">
        <v>89589</v>
      </c>
      <c r="CO8" s="1378">
        <v>89678</v>
      </c>
      <c r="CP8" s="1378">
        <v>90286</v>
      </c>
      <c r="CQ8" s="1378">
        <v>90554</v>
      </c>
      <c r="CR8" s="1864">
        <v>87276</v>
      </c>
      <c r="CS8" s="1378">
        <v>84738</v>
      </c>
      <c r="CT8" s="1378">
        <v>81659</v>
      </c>
      <c r="CU8" s="1378">
        <v>79839</v>
      </c>
      <c r="CV8" s="1378">
        <v>78271</v>
      </c>
      <c r="CW8" s="1379">
        <f t="shared" si="0"/>
        <v>0.98408287966606733</v>
      </c>
      <c r="CX8" s="1380">
        <f t="shared" si="1"/>
        <v>-1266</v>
      </c>
      <c r="CY8" s="76">
        <v>66754</v>
      </c>
      <c r="CZ8" s="1852">
        <v>69885</v>
      </c>
      <c r="DA8" s="74">
        <v>71454</v>
      </c>
      <c r="DB8" s="77">
        <v>77066</v>
      </c>
      <c r="DC8" s="77">
        <v>76269</v>
      </c>
      <c r="DD8" s="77">
        <v>73735</v>
      </c>
      <c r="DE8" s="212">
        <v>74477</v>
      </c>
      <c r="DF8" s="77">
        <v>80173</v>
      </c>
      <c r="DG8" s="77">
        <v>79925</v>
      </c>
      <c r="DH8" s="213">
        <v>75977</v>
      </c>
      <c r="DI8" s="213">
        <v>75882</v>
      </c>
      <c r="DJ8" s="213">
        <v>74622</v>
      </c>
      <c r="DK8" s="213">
        <v>79537</v>
      </c>
      <c r="DL8" s="421">
        <f t="shared" si="2"/>
        <v>1.1914941426730983</v>
      </c>
      <c r="DM8" s="950">
        <f t="shared" si="9"/>
        <v>12783</v>
      </c>
    </row>
    <row r="9" spans="1:117" s="601" customFormat="1" ht="18" customHeight="1" x14ac:dyDescent="0.25">
      <c r="A9" s="769" t="s">
        <v>50</v>
      </c>
      <c r="B9" s="1150">
        <v>586028</v>
      </c>
      <c r="C9" s="1438">
        <v>564642</v>
      </c>
      <c r="D9" s="1438">
        <v>567045</v>
      </c>
      <c r="E9" s="1438">
        <v>569289</v>
      </c>
      <c r="F9" s="1438">
        <v>582945</v>
      </c>
      <c r="G9" s="1438">
        <v>581477</v>
      </c>
      <c r="H9" s="1438">
        <v>581653</v>
      </c>
      <c r="I9" s="1438">
        <v>581700</v>
      </c>
      <c r="J9" s="1438">
        <v>575494</v>
      </c>
      <c r="K9" s="1438">
        <v>577358</v>
      </c>
      <c r="L9" s="1438">
        <v>577001</v>
      </c>
      <c r="M9" s="1438">
        <v>575782</v>
      </c>
      <c r="N9" s="1438">
        <v>550215</v>
      </c>
      <c r="O9" s="1438">
        <v>549703</v>
      </c>
      <c r="P9" s="1438">
        <v>559067</v>
      </c>
      <c r="Q9" s="1438">
        <v>557731</v>
      </c>
      <c r="R9" s="1438">
        <v>560886</v>
      </c>
      <c r="S9" s="1438">
        <v>564589</v>
      </c>
      <c r="T9" s="1438">
        <v>567172</v>
      </c>
      <c r="U9" s="1438">
        <v>580242</v>
      </c>
      <c r="V9" s="1438">
        <v>584624</v>
      </c>
      <c r="W9" s="1438">
        <v>588790</v>
      </c>
      <c r="X9" s="1438">
        <v>591810</v>
      </c>
      <c r="Y9" s="1438">
        <v>594232</v>
      </c>
      <c r="Z9" s="1438">
        <v>603599</v>
      </c>
      <c r="AA9" s="1438">
        <v>605030</v>
      </c>
      <c r="AB9" s="1438">
        <v>605388</v>
      </c>
      <c r="AC9" s="1438">
        <v>599245</v>
      </c>
      <c r="AD9" s="1438">
        <v>600970</v>
      </c>
      <c r="AE9" s="1438">
        <v>594848</v>
      </c>
      <c r="AF9" s="1438">
        <v>591969</v>
      </c>
      <c r="AG9" s="1438">
        <v>588641</v>
      </c>
      <c r="AH9" s="1438">
        <v>582587</v>
      </c>
      <c r="AI9" s="1438">
        <v>559608</v>
      </c>
      <c r="AJ9" s="1438">
        <v>560902</v>
      </c>
      <c r="AK9" s="1438">
        <v>561201</v>
      </c>
      <c r="AL9" s="1438">
        <v>562362</v>
      </c>
      <c r="AM9" s="1438">
        <v>558318</v>
      </c>
      <c r="AN9" s="1438">
        <v>568461</v>
      </c>
      <c r="AO9" s="1438">
        <v>571334</v>
      </c>
      <c r="AP9" s="1438">
        <v>573108</v>
      </c>
      <c r="AQ9" s="1438">
        <v>575517</v>
      </c>
      <c r="AR9" s="1438">
        <v>578198</v>
      </c>
      <c r="AS9" s="1438">
        <v>586363</v>
      </c>
      <c r="AT9" s="1438">
        <v>587838</v>
      </c>
      <c r="AU9" s="1438">
        <v>589743</v>
      </c>
      <c r="AV9" s="1438">
        <v>591325</v>
      </c>
      <c r="AW9" s="1438">
        <v>593880</v>
      </c>
      <c r="AX9" s="1438">
        <v>599417</v>
      </c>
      <c r="AY9" s="1438">
        <v>600462</v>
      </c>
      <c r="AZ9" s="1438">
        <v>599982</v>
      </c>
      <c r="BA9" s="1438">
        <v>599612</v>
      </c>
      <c r="BB9" s="1438">
        <v>592086</v>
      </c>
      <c r="BC9" s="1438">
        <v>594048</v>
      </c>
      <c r="BD9" s="1438">
        <v>593353</v>
      </c>
      <c r="BE9" s="1438">
        <v>570805</v>
      </c>
      <c r="BF9" s="1438">
        <v>571446</v>
      </c>
      <c r="BG9" s="1438">
        <v>571822</v>
      </c>
      <c r="BH9" s="1438">
        <v>576833</v>
      </c>
      <c r="BI9" s="1438">
        <v>579457</v>
      </c>
      <c r="BJ9" s="1438">
        <v>582473</v>
      </c>
      <c r="BK9" s="1438">
        <v>585009</v>
      </c>
      <c r="BL9" s="1438">
        <v>587380</v>
      </c>
      <c r="BM9" s="1438">
        <v>596585</v>
      </c>
      <c r="BN9" s="1438">
        <v>598420</v>
      </c>
      <c r="BO9" s="1248">
        <f>'отч дата'!G35</f>
        <v>600486</v>
      </c>
      <c r="BP9" s="1664">
        <f t="shared" si="3"/>
        <v>1.0034524247184251</v>
      </c>
      <c r="BQ9" s="1665">
        <f t="shared" si="4"/>
        <v>2066</v>
      </c>
      <c r="BR9" s="1444">
        <f t="shared" si="5"/>
        <v>6254</v>
      </c>
      <c r="BS9" s="1445">
        <f t="shared" si="6"/>
        <v>1.0524508946000877E-2</v>
      </c>
      <c r="BT9" s="1647">
        <f t="shared" si="7"/>
        <v>6254</v>
      </c>
      <c r="BU9" s="1648">
        <f t="shared" si="8"/>
        <v>1.0524508946000877E-2</v>
      </c>
      <c r="BV9" s="769" t="s">
        <v>50</v>
      </c>
      <c r="BW9" s="1438">
        <v>586028</v>
      </c>
      <c r="BX9" s="1438">
        <v>563565</v>
      </c>
      <c r="BY9" s="1438">
        <v>556709</v>
      </c>
      <c r="BZ9" s="1438">
        <v>572344</v>
      </c>
      <c r="CA9" s="1438">
        <v>544713</v>
      </c>
      <c r="CB9" s="1438">
        <v>537118</v>
      </c>
      <c r="CC9" s="1438">
        <v>534192</v>
      </c>
      <c r="CD9" s="1438">
        <v>519465</v>
      </c>
      <c r="CE9" s="1438">
        <v>523658</v>
      </c>
      <c r="CF9" s="1438">
        <v>526405</v>
      </c>
      <c r="CG9" s="1438">
        <v>540087</v>
      </c>
      <c r="CH9" s="1438">
        <v>564642</v>
      </c>
      <c r="CI9" s="1438">
        <v>594232</v>
      </c>
      <c r="CJ9" s="956">
        <v>443071</v>
      </c>
      <c r="CK9" s="776">
        <v>421207</v>
      </c>
      <c r="CL9" s="776">
        <v>415790</v>
      </c>
      <c r="CM9" s="776">
        <v>434184</v>
      </c>
      <c r="CN9" s="777">
        <v>439012</v>
      </c>
      <c r="CO9" s="777">
        <v>441069</v>
      </c>
      <c r="CP9" s="777">
        <v>446517</v>
      </c>
      <c r="CQ9" s="777">
        <v>443943</v>
      </c>
      <c r="CR9" s="1864">
        <v>457341</v>
      </c>
      <c r="CS9" s="777">
        <v>467319</v>
      </c>
      <c r="CT9" s="777">
        <v>578866</v>
      </c>
      <c r="CU9" s="777">
        <v>577062</v>
      </c>
      <c r="CV9" s="777">
        <v>586028</v>
      </c>
      <c r="CW9" s="1249">
        <f t="shared" si="0"/>
        <v>1.3226503201518494</v>
      </c>
      <c r="CX9" s="1250">
        <f t="shared" si="1"/>
        <v>142957</v>
      </c>
      <c r="CY9" s="76">
        <v>447182</v>
      </c>
      <c r="CZ9" s="1852">
        <v>435610</v>
      </c>
      <c r="DA9" s="74">
        <v>432857</v>
      </c>
      <c r="DB9" s="77">
        <v>457198</v>
      </c>
      <c r="DC9" s="77">
        <v>443163</v>
      </c>
      <c r="DD9" s="77">
        <v>439493</v>
      </c>
      <c r="DE9" s="212">
        <v>447054</v>
      </c>
      <c r="DF9" s="77">
        <v>448522</v>
      </c>
      <c r="DG9" s="77">
        <v>451528</v>
      </c>
      <c r="DH9" s="213">
        <v>447354</v>
      </c>
      <c r="DI9" s="213">
        <v>439927</v>
      </c>
      <c r="DJ9" s="213">
        <v>435612</v>
      </c>
      <c r="DK9" s="213">
        <v>443071</v>
      </c>
      <c r="DL9" s="421">
        <f t="shared" si="2"/>
        <v>0.99080687505311038</v>
      </c>
      <c r="DM9" s="950">
        <f t="shared" si="9"/>
        <v>-4111</v>
      </c>
    </row>
    <row r="10" spans="1:117" s="601" customFormat="1" ht="18" customHeight="1" x14ac:dyDescent="0.25">
      <c r="A10" s="1247" t="s">
        <v>51</v>
      </c>
      <c r="B10" s="1150">
        <v>135</v>
      </c>
      <c r="C10" s="1438">
        <v>88</v>
      </c>
      <c r="D10" s="1438">
        <v>88</v>
      </c>
      <c r="E10" s="1438">
        <v>88</v>
      </c>
      <c r="F10" s="1438">
        <v>88</v>
      </c>
      <c r="G10" s="1438">
        <v>88</v>
      </c>
      <c r="H10" s="1438">
        <v>88</v>
      </c>
      <c r="I10" s="1438">
        <v>87</v>
      </c>
      <c r="J10" s="1438">
        <v>87</v>
      </c>
      <c r="K10" s="1438">
        <v>87</v>
      </c>
      <c r="L10" s="1438">
        <v>87</v>
      </c>
      <c r="M10" s="1438">
        <v>87</v>
      </c>
      <c r="N10" s="1438">
        <v>87</v>
      </c>
      <c r="O10" s="1438">
        <v>87</v>
      </c>
      <c r="P10" s="1438">
        <v>87</v>
      </c>
      <c r="Q10" s="1438">
        <v>87</v>
      </c>
      <c r="R10" s="1438">
        <v>87</v>
      </c>
      <c r="S10" s="1438">
        <v>87</v>
      </c>
      <c r="T10" s="1438">
        <v>87</v>
      </c>
      <c r="U10" s="1438">
        <v>87</v>
      </c>
      <c r="V10" s="1438">
        <v>83</v>
      </c>
      <c r="W10" s="1438">
        <v>82</v>
      </c>
      <c r="X10" s="1438">
        <v>81</v>
      </c>
      <c r="Y10" s="1438">
        <v>80</v>
      </c>
      <c r="Z10" s="1438">
        <v>80</v>
      </c>
      <c r="AA10" s="1438">
        <v>80</v>
      </c>
      <c r="AB10" s="1438">
        <v>80</v>
      </c>
      <c r="AC10" s="1438">
        <v>80</v>
      </c>
      <c r="AD10" s="1438">
        <v>80</v>
      </c>
      <c r="AE10" s="1438">
        <v>79</v>
      </c>
      <c r="AF10" s="1438">
        <v>79</v>
      </c>
      <c r="AG10" s="1438">
        <v>79</v>
      </c>
      <c r="AH10" s="1438">
        <v>79</v>
      </c>
      <c r="AI10" s="1438">
        <v>79</v>
      </c>
      <c r="AJ10" s="1438">
        <v>79</v>
      </c>
      <c r="AK10" s="1438">
        <v>79</v>
      </c>
      <c r="AL10" s="1438">
        <v>79</v>
      </c>
      <c r="AM10" s="1438">
        <v>79</v>
      </c>
      <c r="AN10" s="1438">
        <v>79</v>
      </c>
      <c r="AO10" s="1438">
        <v>79</v>
      </c>
      <c r="AP10" s="1438">
        <v>79</v>
      </c>
      <c r="AQ10" s="1438">
        <v>79</v>
      </c>
      <c r="AR10" s="1438">
        <v>79</v>
      </c>
      <c r="AS10" s="1438">
        <v>79</v>
      </c>
      <c r="AT10" s="1438">
        <v>76</v>
      </c>
      <c r="AU10" s="1438">
        <v>76</v>
      </c>
      <c r="AV10" s="1438">
        <v>76</v>
      </c>
      <c r="AW10" s="1438">
        <v>76</v>
      </c>
      <c r="AX10" s="1438">
        <v>76</v>
      </c>
      <c r="AY10" s="1438">
        <v>76</v>
      </c>
      <c r="AZ10" s="1438">
        <v>76</v>
      </c>
      <c r="BA10" s="1438">
        <v>76</v>
      </c>
      <c r="BB10" s="1438">
        <v>76</v>
      </c>
      <c r="BC10" s="1438">
        <v>76</v>
      </c>
      <c r="BD10" s="1438">
        <v>76</v>
      </c>
      <c r="BE10" s="1438">
        <v>76</v>
      </c>
      <c r="BF10" s="1438">
        <v>76</v>
      </c>
      <c r="BG10" s="1438">
        <v>76</v>
      </c>
      <c r="BH10" s="1438">
        <v>76</v>
      </c>
      <c r="BI10" s="1438">
        <v>76</v>
      </c>
      <c r="BJ10" s="1438">
        <v>76</v>
      </c>
      <c r="BK10" s="1438">
        <v>76</v>
      </c>
      <c r="BL10" s="1438">
        <v>76</v>
      </c>
      <c r="BM10" s="1438">
        <v>76</v>
      </c>
      <c r="BN10" s="1438">
        <v>73</v>
      </c>
      <c r="BO10" s="1248">
        <f>'отч дата'!H$35</f>
        <v>73</v>
      </c>
      <c r="BP10" s="1664">
        <f t="shared" si="3"/>
        <v>1</v>
      </c>
      <c r="BQ10" s="1665">
        <f t="shared" si="4"/>
        <v>0</v>
      </c>
      <c r="BR10" s="1444">
        <f t="shared" si="5"/>
        <v>-7</v>
      </c>
      <c r="BS10" s="1445">
        <f t="shared" si="6"/>
        <v>-8.7500000000000022E-2</v>
      </c>
      <c r="BT10" s="1647">
        <f t="shared" si="7"/>
        <v>-7</v>
      </c>
      <c r="BU10" s="1648">
        <f t="shared" si="8"/>
        <v>-8.7500000000000022E-2</v>
      </c>
      <c r="BV10" s="1247" t="s">
        <v>51</v>
      </c>
      <c r="BW10" s="1438">
        <v>135</v>
      </c>
      <c r="BX10" s="1438">
        <v>138</v>
      </c>
      <c r="BY10" s="1438">
        <v>134</v>
      </c>
      <c r="BZ10" s="1438">
        <v>130</v>
      </c>
      <c r="CA10" s="1438">
        <v>126</v>
      </c>
      <c r="CB10" s="1438">
        <v>121</v>
      </c>
      <c r="CC10" s="1438">
        <v>117</v>
      </c>
      <c r="CD10" s="1438">
        <v>113</v>
      </c>
      <c r="CE10" s="1438">
        <v>105</v>
      </c>
      <c r="CF10" s="1438">
        <v>101</v>
      </c>
      <c r="CG10" s="1438">
        <v>98</v>
      </c>
      <c r="CH10" s="1438">
        <v>88</v>
      </c>
      <c r="CI10" s="1438">
        <v>80</v>
      </c>
      <c r="CJ10" s="956">
        <v>55</v>
      </c>
      <c r="CK10" s="776">
        <v>49</v>
      </c>
      <c r="CL10" s="776">
        <v>46</v>
      </c>
      <c r="CM10" s="776">
        <v>59</v>
      </c>
      <c r="CN10" s="777">
        <v>111</v>
      </c>
      <c r="CO10" s="777">
        <v>108</v>
      </c>
      <c r="CP10" s="777">
        <v>110</v>
      </c>
      <c r="CQ10" s="777">
        <v>110</v>
      </c>
      <c r="CR10" s="1864">
        <v>144</v>
      </c>
      <c r="CS10" s="777">
        <v>140</v>
      </c>
      <c r="CT10" s="777">
        <v>143</v>
      </c>
      <c r="CU10" s="777">
        <v>140</v>
      </c>
      <c r="CV10" s="777">
        <v>135</v>
      </c>
      <c r="CW10" s="1249">
        <f t="shared" si="0"/>
        <v>2.4545454545454546</v>
      </c>
      <c r="CX10" s="1250">
        <f t="shared" si="1"/>
        <v>80</v>
      </c>
      <c r="CY10" s="76">
        <v>93</v>
      </c>
      <c r="CZ10" s="1852">
        <v>89</v>
      </c>
      <c r="DA10" s="74">
        <v>94</v>
      </c>
      <c r="DB10" s="77">
        <v>88</v>
      </c>
      <c r="DC10" s="77">
        <v>83</v>
      </c>
      <c r="DD10" s="77">
        <v>78</v>
      </c>
      <c r="DE10" s="212">
        <v>73</v>
      </c>
      <c r="DF10" s="77">
        <v>62</v>
      </c>
      <c r="DG10" s="77">
        <v>57</v>
      </c>
      <c r="DH10" s="213">
        <v>51</v>
      </c>
      <c r="DI10" s="213">
        <v>45</v>
      </c>
      <c r="DJ10" s="213">
        <v>39</v>
      </c>
      <c r="DK10" s="213">
        <v>55</v>
      </c>
      <c r="DL10" s="421">
        <f t="shared" si="2"/>
        <v>0.59139784946236562</v>
      </c>
      <c r="DM10" s="950">
        <f t="shared" si="9"/>
        <v>-38</v>
      </c>
    </row>
    <row r="11" spans="1:117" s="601" customFormat="1" ht="20.25" customHeight="1" x14ac:dyDescent="0.25">
      <c r="A11" s="1247" t="s">
        <v>52</v>
      </c>
      <c r="B11" s="1150">
        <v>47027</v>
      </c>
      <c r="C11" s="1438">
        <v>38731</v>
      </c>
      <c r="D11" s="1438">
        <v>38592</v>
      </c>
      <c r="E11" s="1438">
        <v>38627</v>
      </c>
      <c r="F11" s="1438">
        <v>38619</v>
      </c>
      <c r="G11" s="1438">
        <v>38614</v>
      </c>
      <c r="H11" s="1438">
        <v>38575</v>
      </c>
      <c r="I11" s="1438">
        <v>38580</v>
      </c>
      <c r="J11" s="1438">
        <v>38361</v>
      </c>
      <c r="K11" s="1438">
        <v>38229</v>
      </c>
      <c r="L11" s="1438">
        <v>38214</v>
      </c>
      <c r="M11" s="1438">
        <v>38178</v>
      </c>
      <c r="N11" s="1438">
        <v>38025</v>
      </c>
      <c r="O11" s="1438">
        <v>37927</v>
      </c>
      <c r="P11" s="1438">
        <v>37831</v>
      </c>
      <c r="Q11" s="1438">
        <v>37719</v>
      </c>
      <c r="R11" s="1438">
        <v>37686</v>
      </c>
      <c r="S11" s="1438">
        <v>37634</v>
      </c>
      <c r="T11" s="1438">
        <v>37695</v>
      </c>
      <c r="U11" s="1438">
        <v>37793</v>
      </c>
      <c r="V11" s="1438">
        <v>37841</v>
      </c>
      <c r="W11" s="1438">
        <v>37746</v>
      </c>
      <c r="X11" s="1438">
        <v>37685</v>
      </c>
      <c r="Y11" s="1438">
        <v>37761</v>
      </c>
      <c r="Z11" s="1438">
        <v>37701</v>
      </c>
      <c r="AA11" s="1438">
        <v>37713</v>
      </c>
      <c r="AB11" s="1438">
        <v>37647</v>
      </c>
      <c r="AC11" s="1438">
        <v>37597</v>
      </c>
      <c r="AD11" s="1438">
        <v>37474</v>
      </c>
      <c r="AE11" s="1438">
        <v>37337</v>
      </c>
      <c r="AF11" s="1438">
        <v>37248</v>
      </c>
      <c r="AG11" s="1438">
        <v>37238</v>
      </c>
      <c r="AH11" s="1438">
        <v>37086</v>
      </c>
      <c r="AI11" s="1438">
        <v>36965</v>
      </c>
      <c r="AJ11" s="1438">
        <v>36959</v>
      </c>
      <c r="AK11" s="1438">
        <v>36860</v>
      </c>
      <c r="AL11" s="1438">
        <v>36864</v>
      </c>
      <c r="AM11" s="1438">
        <v>36799</v>
      </c>
      <c r="AN11" s="1438">
        <v>36889</v>
      </c>
      <c r="AO11" s="1438">
        <v>37020</v>
      </c>
      <c r="AP11" s="1438">
        <v>37073</v>
      </c>
      <c r="AQ11" s="1438">
        <v>37234</v>
      </c>
      <c r="AR11" s="1438">
        <v>37305</v>
      </c>
      <c r="AS11" s="1438">
        <v>37362</v>
      </c>
      <c r="AT11" s="1438">
        <v>37496</v>
      </c>
      <c r="AU11" s="1438">
        <v>37295</v>
      </c>
      <c r="AV11" s="1438">
        <v>37400</v>
      </c>
      <c r="AW11" s="1438">
        <v>37446</v>
      </c>
      <c r="AX11" s="1438">
        <v>37485</v>
      </c>
      <c r="AY11" s="1438">
        <v>37669</v>
      </c>
      <c r="AZ11" s="1438">
        <v>37695</v>
      </c>
      <c r="BA11" s="1438">
        <v>37692</v>
      </c>
      <c r="BB11" s="1438">
        <v>38142</v>
      </c>
      <c r="BC11" s="1438">
        <v>38093</v>
      </c>
      <c r="BD11" s="1438">
        <v>38078</v>
      </c>
      <c r="BE11" s="1438">
        <v>38131</v>
      </c>
      <c r="BF11" s="1438">
        <v>38066</v>
      </c>
      <c r="BG11" s="1438">
        <v>37991</v>
      </c>
      <c r="BH11" s="1438">
        <v>37716</v>
      </c>
      <c r="BI11" s="1438">
        <v>37833</v>
      </c>
      <c r="BJ11" s="1438">
        <v>37833</v>
      </c>
      <c r="BK11" s="1438">
        <v>37942</v>
      </c>
      <c r="BL11" s="1438">
        <v>37992</v>
      </c>
      <c r="BM11" s="1438">
        <v>38171</v>
      </c>
      <c r="BN11" s="1438">
        <v>38215</v>
      </c>
      <c r="BO11" s="1248">
        <f>'отч дата'!I35</f>
        <v>38186</v>
      </c>
      <c r="BP11" s="1664">
        <f t="shared" si="3"/>
        <v>0.99924113567970696</v>
      </c>
      <c r="BQ11" s="1665">
        <f t="shared" si="4"/>
        <v>-29</v>
      </c>
      <c r="BR11" s="1444">
        <f t="shared" si="5"/>
        <v>425</v>
      </c>
      <c r="BS11" s="1445">
        <f t="shared" si="6"/>
        <v>1.1254998543470673E-2</v>
      </c>
      <c r="BT11" s="1647">
        <f t="shared" si="7"/>
        <v>425</v>
      </c>
      <c r="BU11" s="1648">
        <f t="shared" si="8"/>
        <v>1.1254998543470673E-2</v>
      </c>
      <c r="BV11" s="1247" t="s">
        <v>52</v>
      </c>
      <c r="BW11" s="1438">
        <v>47027</v>
      </c>
      <c r="BX11" s="1438">
        <v>45200</v>
      </c>
      <c r="BY11" s="1438">
        <v>44230</v>
      </c>
      <c r="BZ11" s="1438">
        <v>42428</v>
      </c>
      <c r="CA11" s="1438">
        <v>40786</v>
      </c>
      <c r="CB11" s="1438">
        <v>40206</v>
      </c>
      <c r="CC11" s="1438">
        <v>40543</v>
      </c>
      <c r="CD11" s="1438">
        <v>39784</v>
      </c>
      <c r="CE11" s="1438">
        <v>39235</v>
      </c>
      <c r="CF11" s="1438">
        <v>39400</v>
      </c>
      <c r="CG11" s="1438">
        <v>39307</v>
      </c>
      <c r="CH11" s="1438">
        <v>38731</v>
      </c>
      <c r="CI11" s="1438">
        <v>37761</v>
      </c>
      <c r="CJ11" s="956">
        <v>59686</v>
      </c>
      <c r="CK11" s="776">
        <v>58260</v>
      </c>
      <c r="CL11" s="776">
        <v>56634</v>
      </c>
      <c r="CM11" s="776">
        <v>55797</v>
      </c>
      <c r="CN11" s="777">
        <v>55289</v>
      </c>
      <c r="CO11" s="777">
        <v>54764</v>
      </c>
      <c r="CP11" s="777">
        <v>54036</v>
      </c>
      <c r="CQ11" s="777">
        <v>52878</v>
      </c>
      <c r="CR11" s="1864">
        <v>51863</v>
      </c>
      <c r="CS11" s="777">
        <v>50834</v>
      </c>
      <c r="CT11" s="777">
        <v>49700</v>
      </c>
      <c r="CU11" s="777">
        <v>48544</v>
      </c>
      <c r="CV11" s="777">
        <v>47027</v>
      </c>
      <c r="CW11" s="1249">
        <f t="shared" si="0"/>
        <v>0.7879067117917099</v>
      </c>
      <c r="CX11" s="1250">
        <f t="shared" si="1"/>
        <v>-12659</v>
      </c>
      <c r="CY11" s="76">
        <v>43698</v>
      </c>
      <c r="CZ11" s="1852">
        <v>42987</v>
      </c>
      <c r="DA11" s="74">
        <v>42661</v>
      </c>
      <c r="DB11" s="77">
        <v>44761</v>
      </c>
      <c r="DC11" s="77">
        <v>45615</v>
      </c>
      <c r="DD11" s="77">
        <v>47966</v>
      </c>
      <c r="DE11" s="212">
        <v>51094</v>
      </c>
      <c r="DF11" s="77">
        <v>58761</v>
      </c>
      <c r="DG11" s="77">
        <v>64185</v>
      </c>
      <c r="DH11" s="213">
        <v>62465</v>
      </c>
      <c r="DI11" s="213">
        <v>60854</v>
      </c>
      <c r="DJ11" s="213">
        <v>60044</v>
      </c>
      <c r="DK11" s="213">
        <v>59686</v>
      </c>
      <c r="DL11" s="421">
        <f t="shared" si="2"/>
        <v>1.3658748684150304</v>
      </c>
      <c r="DM11" s="950">
        <f t="shared" si="9"/>
        <v>15988</v>
      </c>
    </row>
    <row r="12" spans="1:117" s="601" customFormat="1" ht="18" customHeight="1" x14ac:dyDescent="0.25">
      <c r="A12" s="1247" t="s">
        <v>53</v>
      </c>
      <c r="B12" s="1150">
        <v>247692</v>
      </c>
      <c r="C12" s="1438">
        <v>212442</v>
      </c>
      <c r="D12" s="1438">
        <v>213030</v>
      </c>
      <c r="E12" s="1438">
        <v>213665</v>
      </c>
      <c r="F12" s="1438">
        <v>214884</v>
      </c>
      <c r="G12" s="1438">
        <v>216212</v>
      </c>
      <c r="H12" s="1438">
        <v>216941</v>
      </c>
      <c r="I12" s="1438">
        <v>217461</v>
      </c>
      <c r="J12" s="1438">
        <v>217409</v>
      </c>
      <c r="K12" s="1438">
        <v>218002</v>
      </c>
      <c r="L12" s="1438">
        <v>218799</v>
      </c>
      <c r="M12" s="1438">
        <v>219370</v>
      </c>
      <c r="N12" s="1438">
        <v>219392</v>
      </c>
      <c r="O12" s="1438">
        <v>219462</v>
      </c>
      <c r="P12" s="1438">
        <v>220007</v>
      </c>
      <c r="Q12" s="1438">
        <v>220815</v>
      </c>
      <c r="R12" s="1438">
        <v>221217</v>
      </c>
      <c r="S12" s="1438">
        <v>221462</v>
      </c>
      <c r="T12" s="1438">
        <v>221324</v>
      </c>
      <c r="U12" s="1438">
        <v>221954</v>
      </c>
      <c r="V12" s="1438">
        <v>222708</v>
      </c>
      <c r="W12" s="1438">
        <v>223273</v>
      </c>
      <c r="X12" s="1438">
        <v>223547</v>
      </c>
      <c r="Y12" s="1438">
        <v>224047</v>
      </c>
      <c r="Z12" s="1438">
        <v>224106</v>
      </c>
      <c r="AA12" s="1438">
        <v>224377</v>
      </c>
      <c r="AB12" s="1438">
        <v>224479</v>
      </c>
      <c r="AC12" s="1438">
        <v>224508</v>
      </c>
      <c r="AD12" s="1438">
        <v>224842</v>
      </c>
      <c r="AE12" s="1438">
        <v>224444</v>
      </c>
      <c r="AF12" s="1438">
        <v>224608</v>
      </c>
      <c r="AG12" s="1438">
        <v>224313</v>
      </c>
      <c r="AH12" s="1438">
        <v>223897</v>
      </c>
      <c r="AI12" s="1438">
        <v>223709</v>
      </c>
      <c r="AJ12" s="1438">
        <v>223978</v>
      </c>
      <c r="AK12" s="1438">
        <v>224107</v>
      </c>
      <c r="AL12" s="1438">
        <v>224102</v>
      </c>
      <c r="AM12" s="1438">
        <v>223715</v>
      </c>
      <c r="AN12" s="1438">
        <v>223512</v>
      </c>
      <c r="AO12" s="1438">
        <v>223316</v>
      </c>
      <c r="AP12" s="1438">
        <v>223132</v>
      </c>
      <c r="AQ12" s="1438">
        <v>223452</v>
      </c>
      <c r="AR12" s="1438">
        <v>223828</v>
      </c>
      <c r="AS12" s="1438">
        <v>224625</v>
      </c>
      <c r="AT12" s="1438">
        <v>225413</v>
      </c>
      <c r="AU12" s="1438">
        <v>225670</v>
      </c>
      <c r="AV12" s="1438">
        <v>226149</v>
      </c>
      <c r="AW12" s="1438">
        <v>226254</v>
      </c>
      <c r="AX12" s="1438">
        <v>227324</v>
      </c>
      <c r="AY12" s="1438">
        <v>227868</v>
      </c>
      <c r="AZ12" s="1438">
        <v>228270</v>
      </c>
      <c r="BA12" s="1438">
        <v>228713</v>
      </c>
      <c r="BB12" s="1438">
        <v>228072</v>
      </c>
      <c r="BC12" s="1438">
        <v>228234</v>
      </c>
      <c r="BD12" s="1438">
        <v>228524</v>
      </c>
      <c r="BE12" s="1438">
        <v>228585</v>
      </c>
      <c r="BF12" s="1438">
        <v>228690</v>
      </c>
      <c r="BG12" s="1438">
        <v>228785</v>
      </c>
      <c r="BH12" s="1438">
        <v>228612</v>
      </c>
      <c r="BI12" s="1438">
        <v>228723</v>
      </c>
      <c r="BJ12" s="1438">
        <v>228623</v>
      </c>
      <c r="BK12" s="1438">
        <v>228808</v>
      </c>
      <c r="BL12" s="1438">
        <v>228715</v>
      </c>
      <c r="BM12" s="1438">
        <v>229119</v>
      </c>
      <c r="BN12" s="1438">
        <v>229589</v>
      </c>
      <c r="BO12" s="1248">
        <f>'отч дата'!J35</f>
        <v>229588</v>
      </c>
      <c r="BP12" s="1664">
        <f t="shared" si="3"/>
        <v>0.99999564439062849</v>
      </c>
      <c r="BQ12" s="1665">
        <f t="shared" si="4"/>
        <v>-1</v>
      </c>
      <c r="BR12" s="1444">
        <f t="shared" si="5"/>
        <v>5541</v>
      </c>
      <c r="BS12" s="1445">
        <f t="shared" si="6"/>
        <v>2.4731417961409985E-2</v>
      </c>
      <c r="BT12" s="1647">
        <f t="shared" si="7"/>
        <v>5541</v>
      </c>
      <c r="BU12" s="1648">
        <f t="shared" si="8"/>
        <v>2.4731417961409985E-2</v>
      </c>
      <c r="BV12" s="1247" t="s">
        <v>53</v>
      </c>
      <c r="BW12" s="1438">
        <v>247692</v>
      </c>
      <c r="BX12" s="1438">
        <v>245602</v>
      </c>
      <c r="BY12" s="1438">
        <v>245422</v>
      </c>
      <c r="BZ12" s="1438">
        <v>233987</v>
      </c>
      <c r="CA12" s="1438">
        <v>223934</v>
      </c>
      <c r="CB12" s="1438">
        <v>215769</v>
      </c>
      <c r="CC12" s="1438">
        <v>209244</v>
      </c>
      <c r="CD12" s="1438">
        <v>205214</v>
      </c>
      <c r="CE12" s="1438">
        <v>202541</v>
      </c>
      <c r="CF12" s="1438">
        <v>203068</v>
      </c>
      <c r="CG12" s="1438">
        <v>203882</v>
      </c>
      <c r="CH12" s="1438">
        <v>212442</v>
      </c>
      <c r="CI12" s="1438">
        <v>224047</v>
      </c>
      <c r="CJ12" s="956">
        <v>286956</v>
      </c>
      <c r="CK12" s="776">
        <v>281536</v>
      </c>
      <c r="CL12" s="776">
        <v>273705</v>
      </c>
      <c r="CM12" s="776">
        <v>265134</v>
      </c>
      <c r="CN12" s="777">
        <v>257468</v>
      </c>
      <c r="CO12" s="777">
        <v>253624</v>
      </c>
      <c r="CP12" s="777">
        <v>251625</v>
      </c>
      <c r="CQ12" s="777">
        <v>246348</v>
      </c>
      <c r="CR12" s="1864">
        <v>245355</v>
      </c>
      <c r="CS12" s="777">
        <v>244933</v>
      </c>
      <c r="CT12" s="777">
        <v>245258</v>
      </c>
      <c r="CU12" s="777">
        <v>247434</v>
      </c>
      <c r="CV12" s="777">
        <v>247692</v>
      </c>
      <c r="CW12" s="1249">
        <f t="shared" si="0"/>
        <v>0.86317066031029144</v>
      </c>
      <c r="CX12" s="1250">
        <f t="shared" si="1"/>
        <v>-39264</v>
      </c>
      <c r="CY12" s="76">
        <v>258627</v>
      </c>
      <c r="CZ12" s="1852">
        <v>264702</v>
      </c>
      <c r="DA12" s="74">
        <v>265641</v>
      </c>
      <c r="DB12" s="77">
        <v>276967</v>
      </c>
      <c r="DC12" s="77">
        <v>280096</v>
      </c>
      <c r="DD12" s="77">
        <v>285558</v>
      </c>
      <c r="DE12" s="212">
        <v>291382</v>
      </c>
      <c r="DF12" s="77">
        <v>296063</v>
      </c>
      <c r="DG12" s="77">
        <v>307251</v>
      </c>
      <c r="DH12" s="213">
        <v>298838</v>
      </c>
      <c r="DI12" s="213">
        <v>291698</v>
      </c>
      <c r="DJ12" s="213">
        <v>288909</v>
      </c>
      <c r="DK12" s="213">
        <v>286956</v>
      </c>
      <c r="DL12" s="421">
        <f t="shared" si="2"/>
        <v>1.1095361273184934</v>
      </c>
      <c r="DM12" s="950">
        <f t="shared" si="9"/>
        <v>28329</v>
      </c>
    </row>
    <row r="13" spans="1:117" s="601" customFormat="1" ht="18" customHeight="1" x14ac:dyDescent="0.25">
      <c r="A13" s="1247" t="s">
        <v>54</v>
      </c>
      <c r="B13" s="1150">
        <v>13226</v>
      </c>
      <c r="C13" s="1438"/>
      <c r="D13" s="1438"/>
      <c r="E13" s="1438"/>
      <c r="F13" s="1438"/>
      <c r="G13" s="1438"/>
      <c r="H13" s="1438"/>
      <c r="I13" s="1438"/>
      <c r="J13" s="1438"/>
      <c r="K13" s="1438"/>
      <c r="L13" s="1438"/>
      <c r="M13" s="1438"/>
      <c r="N13" s="1438"/>
      <c r="O13" s="1438"/>
      <c r="P13" s="1438"/>
      <c r="Q13" s="1438"/>
      <c r="R13" s="1438"/>
      <c r="S13" s="1438"/>
      <c r="T13" s="1438"/>
      <c r="U13" s="1438"/>
      <c r="V13" s="1438"/>
      <c r="W13" s="1438"/>
      <c r="X13" s="1438"/>
      <c r="Y13" s="1438"/>
      <c r="Z13" s="1438"/>
      <c r="AA13" s="1438"/>
      <c r="AB13" s="1438"/>
      <c r="AC13" s="1438"/>
      <c r="AD13" s="1438"/>
      <c r="AE13" s="1438"/>
      <c r="AF13" s="1438"/>
      <c r="AG13" s="1438"/>
      <c r="AH13" s="1438"/>
      <c r="AI13" s="1438"/>
      <c r="AJ13" s="1438"/>
      <c r="AK13" s="1438"/>
      <c r="AL13" s="1438"/>
      <c r="AM13" s="1438"/>
      <c r="AN13" s="1438"/>
      <c r="AO13" s="1438"/>
      <c r="AP13" s="1438"/>
      <c r="AQ13" s="1438"/>
      <c r="AR13" s="1438"/>
      <c r="AS13" s="1438"/>
      <c r="AT13" s="1438"/>
      <c r="AU13" s="1438"/>
      <c r="AV13" s="1438"/>
      <c r="AW13" s="1438"/>
      <c r="AX13" s="1438"/>
      <c r="AY13" s="1438"/>
      <c r="AZ13" s="1438"/>
      <c r="BA13" s="1438"/>
      <c r="BB13" s="1438"/>
      <c r="BC13" s="1438"/>
      <c r="BD13" s="1438"/>
      <c r="BE13" s="1438"/>
      <c r="BF13" s="1438"/>
      <c r="BG13" s="1438"/>
      <c r="BH13" s="1438"/>
      <c r="BI13" s="1438"/>
      <c r="BJ13" s="1438"/>
      <c r="BK13" s="1438"/>
      <c r="BL13" s="1438"/>
      <c r="BM13" s="1438"/>
      <c r="BN13" s="1438"/>
      <c r="BO13" s="1248"/>
      <c r="BP13" s="1664" t="e">
        <f t="shared" si="3"/>
        <v>#DIV/0!</v>
      </c>
      <c r="BQ13" s="1665">
        <f t="shared" si="4"/>
        <v>0</v>
      </c>
      <c r="BR13" s="1444">
        <f t="shared" si="5"/>
        <v>0</v>
      </c>
      <c r="BS13" s="1445" t="e">
        <f t="shared" si="6"/>
        <v>#DIV/0!</v>
      </c>
      <c r="BT13" s="1647">
        <f t="shared" si="7"/>
        <v>0</v>
      </c>
      <c r="BU13" s="1648" t="e">
        <f t="shared" si="8"/>
        <v>#DIV/0!</v>
      </c>
      <c r="BV13" s="1247" t="s">
        <v>54</v>
      </c>
      <c r="BW13" s="1438">
        <v>13226</v>
      </c>
      <c r="BX13" s="1438">
        <v>12790</v>
      </c>
      <c r="BY13" s="1438">
        <v>12336</v>
      </c>
      <c r="BZ13" s="1438">
        <v>11868</v>
      </c>
      <c r="CA13" s="1438">
        <v>0</v>
      </c>
      <c r="CB13" s="1438"/>
      <c r="CC13" s="1438"/>
      <c r="CD13" s="1438"/>
      <c r="CE13" s="1438"/>
      <c r="CF13" s="1438"/>
      <c r="CG13" s="1438"/>
      <c r="CH13" s="1438"/>
      <c r="CI13" s="1438"/>
      <c r="CJ13" s="956">
        <v>13374</v>
      </c>
      <c r="CK13" s="776">
        <v>13094</v>
      </c>
      <c r="CL13" s="776">
        <v>13185</v>
      </c>
      <c r="CM13" s="776">
        <v>13249</v>
      </c>
      <c r="CN13" s="777">
        <v>13182</v>
      </c>
      <c r="CO13" s="777">
        <v>13093</v>
      </c>
      <c r="CP13" s="777">
        <v>13191</v>
      </c>
      <c r="CQ13" s="777">
        <v>13353</v>
      </c>
      <c r="CR13" s="1864">
        <v>13456</v>
      </c>
      <c r="CS13" s="777">
        <v>13482</v>
      </c>
      <c r="CT13" s="777">
        <v>13292</v>
      </c>
      <c r="CU13" s="777">
        <v>13350</v>
      </c>
      <c r="CV13" s="777">
        <v>13226</v>
      </c>
      <c r="CW13" s="1249">
        <f t="shared" si="0"/>
        <v>0.98893375205622847</v>
      </c>
      <c r="CX13" s="1250">
        <f t="shared" si="1"/>
        <v>-148</v>
      </c>
      <c r="CY13" s="76">
        <v>11958</v>
      </c>
      <c r="CZ13" s="1852">
        <v>11956</v>
      </c>
      <c r="DA13" s="74">
        <v>11997</v>
      </c>
      <c r="DB13" s="77">
        <v>12230</v>
      </c>
      <c r="DC13" s="77">
        <v>12280</v>
      </c>
      <c r="DD13" s="77">
        <v>12441</v>
      </c>
      <c r="DE13" s="212">
        <v>12960</v>
      </c>
      <c r="DF13" s="77">
        <v>13903</v>
      </c>
      <c r="DG13" s="77">
        <v>14499</v>
      </c>
      <c r="DH13" s="213">
        <v>14122</v>
      </c>
      <c r="DI13" s="213">
        <v>13805</v>
      </c>
      <c r="DJ13" s="213">
        <v>13730</v>
      </c>
      <c r="DK13" s="213">
        <v>13374</v>
      </c>
      <c r="DL13" s="421">
        <f t="shared" si="2"/>
        <v>1.1184144505770195</v>
      </c>
      <c r="DM13" s="950">
        <f t="shared" si="9"/>
        <v>1416</v>
      </c>
    </row>
    <row r="14" spans="1:117" s="601" customFormat="1" ht="18" customHeight="1" x14ac:dyDescent="0.25">
      <c r="A14" s="1247" t="s">
        <v>55</v>
      </c>
      <c r="B14" s="1150">
        <v>297902</v>
      </c>
      <c r="C14" s="1438">
        <v>381897</v>
      </c>
      <c r="D14" s="1438">
        <v>382283</v>
      </c>
      <c r="E14" s="1438">
        <v>383171</v>
      </c>
      <c r="F14" s="1438">
        <v>386294</v>
      </c>
      <c r="G14" s="1438">
        <v>387487</v>
      </c>
      <c r="H14" s="1438">
        <v>388107</v>
      </c>
      <c r="I14" s="1438">
        <v>388962</v>
      </c>
      <c r="J14" s="1438">
        <v>386409</v>
      </c>
      <c r="K14" s="1438">
        <v>388192</v>
      </c>
      <c r="L14" s="1438">
        <v>389149</v>
      </c>
      <c r="M14" s="1438">
        <v>389827</v>
      </c>
      <c r="N14" s="1438">
        <v>388286</v>
      </c>
      <c r="O14" s="1438">
        <v>388456</v>
      </c>
      <c r="P14" s="1438">
        <v>390484</v>
      </c>
      <c r="Q14" s="1438">
        <v>390676</v>
      </c>
      <c r="R14" s="1438">
        <v>391382</v>
      </c>
      <c r="S14" s="1438">
        <v>392297</v>
      </c>
      <c r="T14" s="1438">
        <v>392188</v>
      </c>
      <c r="U14" s="1438">
        <v>396725</v>
      </c>
      <c r="V14" s="1438">
        <v>398450</v>
      </c>
      <c r="W14" s="1438">
        <v>400097</v>
      </c>
      <c r="X14" s="1438">
        <v>401230</v>
      </c>
      <c r="Y14" s="1438">
        <v>402377</v>
      </c>
      <c r="Z14" s="1438">
        <v>405747</v>
      </c>
      <c r="AA14" s="1438">
        <v>406799</v>
      </c>
      <c r="AB14" s="1438">
        <v>406851</v>
      </c>
      <c r="AC14" s="1438">
        <v>406851</v>
      </c>
      <c r="AD14" s="1438">
        <v>408665</v>
      </c>
      <c r="AE14" s="1438">
        <v>406685</v>
      </c>
      <c r="AF14" s="1438">
        <v>406537</v>
      </c>
      <c r="AG14" s="1438">
        <v>406180</v>
      </c>
      <c r="AH14" s="1438">
        <v>404298</v>
      </c>
      <c r="AI14" s="1438">
        <v>405379</v>
      </c>
      <c r="AJ14" s="1438">
        <v>406481</v>
      </c>
      <c r="AK14" s="1438">
        <v>406966</v>
      </c>
      <c r="AL14" s="1438">
        <v>407462</v>
      </c>
      <c r="AM14" s="1438">
        <v>406815</v>
      </c>
      <c r="AN14" s="1438">
        <v>409803</v>
      </c>
      <c r="AO14" s="1438">
        <v>411198</v>
      </c>
      <c r="AP14" s="1438">
        <v>411806</v>
      </c>
      <c r="AQ14" s="1438">
        <v>413639</v>
      </c>
      <c r="AR14" s="1438">
        <v>414936</v>
      </c>
      <c r="AS14" s="1438">
        <v>418975</v>
      </c>
      <c r="AT14" s="1438">
        <v>420960</v>
      </c>
      <c r="AU14" s="1438">
        <v>421146</v>
      </c>
      <c r="AV14" s="1438">
        <v>422252</v>
      </c>
      <c r="AW14" s="1438">
        <v>422497</v>
      </c>
      <c r="AX14" s="1438">
        <v>425908</v>
      </c>
      <c r="AY14" s="1438">
        <v>426708</v>
      </c>
      <c r="AZ14" s="1438">
        <v>427354</v>
      </c>
      <c r="BA14" s="1438">
        <v>427443</v>
      </c>
      <c r="BB14" s="1438">
        <v>423691</v>
      </c>
      <c r="BC14" s="1438">
        <v>426010</v>
      </c>
      <c r="BD14" s="1438">
        <v>426413</v>
      </c>
      <c r="BE14" s="1438">
        <v>424935</v>
      </c>
      <c r="BF14" s="1438">
        <v>424791</v>
      </c>
      <c r="BG14" s="1438">
        <v>424101</v>
      </c>
      <c r="BH14" s="1438">
        <v>424538</v>
      </c>
      <c r="BI14" s="1438">
        <v>425553</v>
      </c>
      <c r="BJ14" s="1438">
        <v>426125</v>
      </c>
      <c r="BK14" s="1438">
        <v>427005</v>
      </c>
      <c r="BL14" s="1438">
        <v>427324</v>
      </c>
      <c r="BM14" s="1438">
        <v>431351</v>
      </c>
      <c r="BN14" s="1438">
        <v>432582</v>
      </c>
      <c r="BO14" s="1248">
        <f>'отч дата'!K35</f>
        <v>432746</v>
      </c>
      <c r="BP14" s="1664">
        <f t="shared" si="3"/>
        <v>1.0003791188722602</v>
      </c>
      <c r="BQ14" s="1665">
        <f t="shared" si="4"/>
        <v>164</v>
      </c>
      <c r="BR14" s="1444">
        <f t="shared" si="5"/>
        <v>30369</v>
      </c>
      <c r="BS14" s="1445">
        <f t="shared" si="6"/>
        <v>7.5473995780076963E-2</v>
      </c>
      <c r="BT14" s="1647">
        <f t="shared" si="7"/>
        <v>30369</v>
      </c>
      <c r="BU14" s="1648">
        <f t="shared" si="8"/>
        <v>7.5473995780076963E-2</v>
      </c>
      <c r="BV14" s="1247" t="s">
        <v>55</v>
      </c>
      <c r="BW14" s="1438">
        <v>297902</v>
      </c>
      <c r="BX14" s="1438">
        <v>298550</v>
      </c>
      <c r="BY14" s="1438">
        <v>303263</v>
      </c>
      <c r="BZ14" s="1438">
        <v>301860</v>
      </c>
      <c r="CA14" s="1438">
        <v>303703</v>
      </c>
      <c r="CB14" s="1438">
        <v>300225</v>
      </c>
      <c r="CC14" s="1438">
        <v>310511</v>
      </c>
      <c r="CD14" s="1438">
        <v>321672</v>
      </c>
      <c r="CE14" s="1438">
        <v>335613</v>
      </c>
      <c r="CF14" s="1438">
        <v>347535</v>
      </c>
      <c r="CG14" s="1438">
        <v>362709</v>
      </c>
      <c r="CH14" s="1438">
        <v>381897</v>
      </c>
      <c r="CI14" s="1438">
        <v>402377</v>
      </c>
      <c r="CJ14" s="956">
        <v>296294</v>
      </c>
      <c r="CK14" s="776">
        <v>290072</v>
      </c>
      <c r="CL14" s="776">
        <v>284769</v>
      </c>
      <c r="CM14" s="776">
        <v>283029</v>
      </c>
      <c r="CN14" s="777">
        <v>281054</v>
      </c>
      <c r="CO14" s="777">
        <v>280118</v>
      </c>
      <c r="CP14" s="777">
        <v>278935</v>
      </c>
      <c r="CQ14" s="777">
        <v>280801</v>
      </c>
      <c r="CR14" s="1864">
        <v>285172</v>
      </c>
      <c r="CS14" s="777">
        <v>287735</v>
      </c>
      <c r="CT14" s="777">
        <v>288121</v>
      </c>
      <c r="CU14" s="777">
        <v>293324</v>
      </c>
      <c r="CV14" s="777">
        <v>297902</v>
      </c>
      <c r="CW14" s="1249">
        <f t="shared" si="0"/>
        <v>1.0054270420595759</v>
      </c>
      <c r="CX14" s="1250">
        <f t="shared" si="1"/>
        <v>1608</v>
      </c>
      <c r="CY14" s="76">
        <v>288850</v>
      </c>
      <c r="CZ14" s="1852">
        <v>287468</v>
      </c>
      <c r="DA14" s="74">
        <v>287168</v>
      </c>
      <c r="DB14" s="77">
        <v>294537</v>
      </c>
      <c r="DC14" s="77">
        <v>292269</v>
      </c>
      <c r="DD14" s="77">
        <v>294933</v>
      </c>
      <c r="DE14" s="212">
        <v>300921</v>
      </c>
      <c r="DF14" s="77">
        <v>308181</v>
      </c>
      <c r="DG14" s="77">
        <v>314948</v>
      </c>
      <c r="DH14" s="213">
        <v>306336</v>
      </c>
      <c r="DI14" s="213">
        <v>299923</v>
      </c>
      <c r="DJ14" s="213">
        <v>297818</v>
      </c>
      <c r="DK14" s="213">
        <v>296294</v>
      </c>
      <c r="DL14" s="421">
        <f t="shared" si="2"/>
        <v>1.02577116150251</v>
      </c>
      <c r="DM14" s="950">
        <f t="shared" si="9"/>
        <v>7444</v>
      </c>
    </row>
    <row r="15" spans="1:117" s="601" customFormat="1" ht="18" customHeight="1" x14ac:dyDescent="0.25">
      <c r="A15" s="1247" t="s">
        <v>56</v>
      </c>
      <c r="B15" s="1150">
        <v>303370</v>
      </c>
      <c r="C15" s="1438">
        <v>231811</v>
      </c>
      <c r="D15" s="1438">
        <v>232330</v>
      </c>
      <c r="E15" s="1438">
        <v>233247</v>
      </c>
      <c r="F15" s="1438">
        <v>235287</v>
      </c>
      <c r="G15" s="1438">
        <v>235796</v>
      </c>
      <c r="H15" s="1438">
        <v>236006</v>
      </c>
      <c r="I15" s="1438">
        <v>236589</v>
      </c>
      <c r="J15" s="1438">
        <v>236162</v>
      </c>
      <c r="K15" s="1438">
        <v>237117</v>
      </c>
      <c r="L15" s="1438">
        <v>237337</v>
      </c>
      <c r="M15" s="1438">
        <v>237633</v>
      </c>
      <c r="N15" s="1438">
        <v>237065</v>
      </c>
      <c r="O15" s="1438">
        <v>237001</v>
      </c>
      <c r="P15" s="1438">
        <v>238376</v>
      </c>
      <c r="Q15" s="1438">
        <v>237914</v>
      </c>
      <c r="R15" s="1438">
        <v>237850</v>
      </c>
      <c r="S15" s="1438">
        <v>237859</v>
      </c>
      <c r="T15" s="1438">
        <v>238016</v>
      </c>
      <c r="U15" s="1438">
        <v>241270</v>
      </c>
      <c r="V15" s="1438">
        <v>242407</v>
      </c>
      <c r="W15" s="1438">
        <v>243482</v>
      </c>
      <c r="X15" s="1438">
        <v>244470</v>
      </c>
      <c r="Y15" s="1438">
        <v>245710</v>
      </c>
      <c r="Z15" s="1438">
        <v>247026</v>
      </c>
      <c r="AA15" s="1438">
        <v>247452</v>
      </c>
      <c r="AB15" s="1438">
        <v>247617</v>
      </c>
      <c r="AC15" s="1438">
        <v>247778</v>
      </c>
      <c r="AD15" s="1438">
        <v>248961</v>
      </c>
      <c r="AE15" s="1438">
        <v>248185</v>
      </c>
      <c r="AF15" s="1438">
        <v>247810</v>
      </c>
      <c r="AG15" s="1438">
        <v>247501</v>
      </c>
      <c r="AH15" s="1438">
        <v>246561</v>
      </c>
      <c r="AI15" s="1438">
        <v>246236</v>
      </c>
      <c r="AJ15" s="1438">
        <v>246069</v>
      </c>
      <c r="AK15" s="1438">
        <v>245640</v>
      </c>
      <c r="AL15" s="1438">
        <v>245284</v>
      </c>
      <c r="AM15" s="1438">
        <v>244048</v>
      </c>
      <c r="AN15" s="1438">
        <v>244262</v>
      </c>
      <c r="AO15" s="1438">
        <v>244365</v>
      </c>
      <c r="AP15" s="1438">
        <v>244300</v>
      </c>
      <c r="AQ15" s="1438">
        <v>244823</v>
      </c>
      <c r="AR15" s="1438">
        <v>245446</v>
      </c>
      <c r="AS15" s="1438">
        <v>247324</v>
      </c>
      <c r="AT15" s="1438">
        <v>247809</v>
      </c>
      <c r="AU15" s="1438">
        <v>248005</v>
      </c>
      <c r="AV15" s="1438">
        <v>248401</v>
      </c>
      <c r="AW15" s="1438">
        <v>248660</v>
      </c>
      <c r="AX15" s="1438">
        <v>250099</v>
      </c>
      <c r="AY15" s="1438">
        <v>250375</v>
      </c>
      <c r="AZ15" s="1438">
        <v>250702</v>
      </c>
      <c r="BA15" s="1438">
        <v>250975</v>
      </c>
      <c r="BB15" s="1438">
        <v>250212</v>
      </c>
      <c r="BC15" s="1438">
        <v>251393</v>
      </c>
      <c r="BD15" s="1438">
        <v>251287</v>
      </c>
      <c r="BE15" s="1438">
        <v>250698</v>
      </c>
      <c r="BF15" s="1438">
        <v>250408</v>
      </c>
      <c r="BG15" s="1438">
        <v>250124</v>
      </c>
      <c r="BH15" s="1438">
        <v>250154</v>
      </c>
      <c r="BI15" s="1438">
        <v>249800</v>
      </c>
      <c r="BJ15" s="1438">
        <v>249719</v>
      </c>
      <c r="BK15" s="1438">
        <v>250020</v>
      </c>
      <c r="BL15" s="1438">
        <v>249987</v>
      </c>
      <c r="BM15" s="1438">
        <v>251610</v>
      </c>
      <c r="BN15" s="1438">
        <v>252178</v>
      </c>
      <c r="BO15" s="1248">
        <f>'отч дата'!L$35</f>
        <v>252374</v>
      </c>
      <c r="BP15" s="1664">
        <f t="shared" si="3"/>
        <v>1.0007772287828438</v>
      </c>
      <c r="BQ15" s="1665">
        <f t="shared" si="4"/>
        <v>196</v>
      </c>
      <c r="BR15" s="1444">
        <f t="shared" si="5"/>
        <v>6664</v>
      </c>
      <c r="BS15" s="1445">
        <f t="shared" si="6"/>
        <v>2.712140328028978E-2</v>
      </c>
      <c r="BT15" s="1647">
        <f t="shared" si="7"/>
        <v>6664</v>
      </c>
      <c r="BU15" s="1648">
        <f t="shared" si="8"/>
        <v>2.712140328028978E-2</v>
      </c>
      <c r="BV15" s="1247" t="s">
        <v>56</v>
      </c>
      <c r="BW15" s="1438">
        <v>303370</v>
      </c>
      <c r="BX15" s="1438">
        <v>300169</v>
      </c>
      <c r="BY15" s="1438">
        <v>298726</v>
      </c>
      <c r="BZ15" s="1438">
        <v>275715</v>
      </c>
      <c r="CA15" s="1438">
        <v>253222</v>
      </c>
      <c r="CB15" s="1438">
        <v>237311</v>
      </c>
      <c r="CC15" s="1438">
        <v>227748</v>
      </c>
      <c r="CD15" s="1438">
        <v>221137</v>
      </c>
      <c r="CE15" s="1438">
        <v>219600</v>
      </c>
      <c r="CF15" s="1438">
        <v>216645</v>
      </c>
      <c r="CG15" s="1438">
        <v>217862</v>
      </c>
      <c r="CH15" s="1438">
        <v>231811</v>
      </c>
      <c r="CI15" s="1438">
        <v>245710</v>
      </c>
      <c r="CJ15" s="956">
        <v>246412</v>
      </c>
      <c r="CK15" s="776">
        <v>246747</v>
      </c>
      <c r="CL15" s="776">
        <v>249873</v>
      </c>
      <c r="CM15" s="776">
        <v>251622</v>
      </c>
      <c r="CN15" s="777">
        <v>252208</v>
      </c>
      <c r="CO15" s="777">
        <v>251947</v>
      </c>
      <c r="CP15" s="777">
        <v>255780</v>
      </c>
      <c r="CQ15" s="777">
        <v>262129</v>
      </c>
      <c r="CR15" s="1864">
        <v>269181</v>
      </c>
      <c r="CS15" s="777">
        <v>270040</v>
      </c>
      <c r="CT15" s="777">
        <v>272351</v>
      </c>
      <c r="CU15" s="777">
        <v>286223</v>
      </c>
      <c r="CV15" s="777">
        <v>303370</v>
      </c>
      <c r="CW15" s="1249">
        <f t="shared" si="0"/>
        <v>1.2311494570069639</v>
      </c>
      <c r="CX15" s="1250">
        <f t="shared" si="1"/>
        <v>56958</v>
      </c>
      <c r="CY15" s="76">
        <v>204375</v>
      </c>
      <c r="CZ15" s="1852">
        <v>206456</v>
      </c>
      <c r="DA15" s="74">
        <v>208160</v>
      </c>
      <c r="DB15" s="77">
        <v>216499</v>
      </c>
      <c r="DC15" s="77">
        <v>217984</v>
      </c>
      <c r="DD15" s="77">
        <v>219040</v>
      </c>
      <c r="DE15" s="212">
        <v>219736</v>
      </c>
      <c r="DF15" s="77">
        <v>219909</v>
      </c>
      <c r="DG15" s="77">
        <v>222964</v>
      </c>
      <c r="DH15" s="213">
        <v>221830</v>
      </c>
      <c r="DI15" s="213">
        <v>221515</v>
      </c>
      <c r="DJ15" s="213">
        <v>231817</v>
      </c>
      <c r="DK15" s="213">
        <v>246412</v>
      </c>
      <c r="DL15" s="421">
        <f t="shared" si="2"/>
        <v>1.205685626911315</v>
      </c>
      <c r="DM15" s="950">
        <f t="shared" si="9"/>
        <v>42037</v>
      </c>
    </row>
    <row r="16" spans="1:117" s="601" customFormat="1" ht="18" customHeight="1" x14ac:dyDescent="0.25">
      <c r="A16" s="1247" t="s">
        <v>57</v>
      </c>
      <c r="B16" s="1150">
        <v>44952</v>
      </c>
      <c r="C16" s="1438">
        <v>36363</v>
      </c>
      <c r="D16" s="1438">
        <v>36383</v>
      </c>
      <c r="E16" s="1438">
        <v>36525</v>
      </c>
      <c r="F16" s="1438">
        <v>36524</v>
      </c>
      <c r="G16" s="1438">
        <v>36553</v>
      </c>
      <c r="H16" s="1438">
        <v>36595</v>
      </c>
      <c r="I16" s="1438">
        <v>36638</v>
      </c>
      <c r="J16" s="1438">
        <v>36559</v>
      </c>
      <c r="K16" s="1438">
        <v>36456</v>
      </c>
      <c r="L16" s="1438">
        <v>36483</v>
      </c>
      <c r="M16" s="1438">
        <v>36462</v>
      </c>
      <c r="N16" s="1438">
        <v>36444</v>
      </c>
      <c r="O16" s="1438">
        <v>36342</v>
      </c>
      <c r="P16" s="1438">
        <v>36163</v>
      </c>
      <c r="Q16" s="1438">
        <v>36022</v>
      </c>
      <c r="R16" s="1438">
        <v>36063</v>
      </c>
      <c r="S16" s="1438">
        <v>36144</v>
      </c>
      <c r="T16" s="1438">
        <v>36258</v>
      </c>
      <c r="U16" s="1438">
        <v>36367</v>
      </c>
      <c r="V16" s="1438">
        <v>36450</v>
      </c>
      <c r="W16" s="1438">
        <v>36625</v>
      </c>
      <c r="X16" s="1438">
        <v>36767</v>
      </c>
      <c r="Y16" s="1438">
        <v>36855</v>
      </c>
      <c r="Z16" s="1438">
        <v>36780</v>
      </c>
      <c r="AA16" s="1438">
        <v>36831</v>
      </c>
      <c r="AB16" s="1438">
        <v>36787</v>
      </c>
      <c r="AC16" s="1438">
        <v>36768</v>
      </c>
      <c r="AD16" s="1438">
        <v>36750</v>
      </c>
      <c r="AE16" s="1438">
        <v>36652</v>
      </c>
      <c r="AF16" s="1438">
        <v>36632</v>
      </c>
      <c r="AG16" s="1438">
        <v>36622</v>
      </c>
      <c r="AH16" s="1438">
        <v>36528</v>
      </c>
      <c r="AI16" s="1438">
        <v>36373</v>
      </c>
      <c r="AJ16" s="1438">
        <v>36408</v>
      </c>
      <c r="AK16" s="1438">
        <v>36341</v>
      </c>
      <c r="AL16" s="1438">
        <v>36220</v>
      </c>
      <c r="AM16" s="1438">
        <v>36172</v>
      </c>
      <c r="AN16" s="1438">
        <v>36210</v>
      </c>
      <c r="AO16" s="1438">
        <v>36353</v>
      </c>
      <c r="AP16" s="1438">
        <v>36538</v>
      </c>
      <c r="AQ16" s="1438">
        <v>36536</v>
      </c>
      <c r="AR16" s="1438">
        <v>36611</v>
      </c>
      <c r="AS16" s="1438">
        <v>36794</v>
      </c>
      <c r="AT16" s="1438">
        <v>36867</v>
      </c>
      <c r="AU16" s="1438">
        <v>36966</v>
      </c>
      <c r="AV16" s="1438">
        <v>37024</v>
      </c>
      <c r="AW16" s="1438">
        <v>37054</v>
      </c>
      <c r="AX16" s="1438">
        <v>37122</v>
      </c>
      <c r="AY16" s="1438">
        <v>37195</v>
      </c>
      <c r="AZ16" s="1438">
        <v>37234</v>
      </c>
      <c r="BA16" s="1438">
        <v>37252</v>
      </c>
      <c r="BB16" s="1438">
        <v>37186</v>
      </c>
      <c r="BC16" s="1438">
        <v>37173</v>
      </c>
      <c r="BD16" s="1438">
        <v>37178</v>
      </c>
      <c r="BE16" s="1438">
        <v>37098</v>
      </c>
      <c r="BF16" s="1438">
        <v>37059</v>
      </c>
      <c r="BG16" s="1438">
        <v>36897</v>
      </c>
      <c r="BH16" s="1438">
        <v>36742</v>
      </c>
      <c r="BI16" s="1438">
        <v>36800</v>
      </c>
      <c r="BJ16" s="1438">
        <v>36896</v>
      </c>
      <c r="BK16" s="1438">
        <v>37004</v>
      </c>
      <c r="BL16" s="1438">
        <v>36987</v>
      </c>
      <c r="BM16" s="1438">
        <v>37138</v>
      </c>
      <c r="BN16" s="1438">
        <v>37301</v>
      </c>
      <c r="BO16" s="1248">
        <f>'отч дата'!M$35</f>
        <v>37345</v>
      </c>
      <c r="BP16" s="1664">
        <f t="shared" si="3"/>
        <v>1.0011795930404011</v>
      </c>
      <c r="BQ16" s="1665">
        <f t="shared" si="4"/>
        <v>44</v>
      </c>
      <c r="BR16" s="1444">
        <f t="shared" si="5"/>
        <v>490</v>
      </c>
      <c r="BS16" s="1445">
        <f t="shared" si="6"/>
        <v>1.3295346628680038E-2</v>
      </c>
      <c r="BT16" s="1647">
        <f t="shared" si="7"/>
        <v>490</v>
      </c>
      <c r="BU16" s="1648">
        <f t="shared" si="8"/>
        <v>1.3295346628680038E-2</v>
      </c>
      <c r="BV16" s="1247" t="s">
        <v>57</v>
      </c>
      <c r="BW16" s="1438">
        <v>44952</v>
      </c>
      <c r="BX16" s="1438">
        <v>42834</v>
      </c>
      <c r="BY16" s="1438">
        <v>41091</v>
      </c>
      <c r="BZ16" s="1438">
        <v>38190</v>
      </c>
      <c r="CA16" s="1438">
        <v>36514</v>
      </c>
      <c r="CB16" s="1438">
        <v>35711</v>
      </c>
      <c r="CC16" s="1438">
        <v>35734</v>
      </c>
      <c r="CD16" s="1438">
        <v>35209</v>
      </c>
      <c r="CE16" s="1438">
        <v>34951</v>
      </c>
      <c r="CF16" s="1438">
        <v>35125</v>
      </c>
      <c r="CG16" s="1438">
        <v>35479</v>
      </c>
      <c r="CH16" s="1438">
        <v>36363</v>
      </c>
      <c r="CI16" s="1438">
        <v>36855</v>
      </c>
      <c r="CJ16" s="956">
        <v>49792</v>
      </c>
      <c r="CK16" s="776">
        <v>52158</v>
      </c>
      <c r="CL16" s="776">
        <v>53779</v>
      </c>
      <c r="CM16" s="776">
        <v>54782</v>
      </c>
      <c r="CN16" s="777">
        <v>55311</v>
      </c>
      <c r="CO16" s="777">
        <v>54665</v>
      </c>
      <c r="CP16" s="777">
        <v>53690</v>
      </c>
      <c r="CQ16" s="777">
        <v>52404</v>
      </c>
      <c r="CR16" s="1864">
        <v>51331</v>
      </c>
      <c r="CS16" s="777">
        <v>49965</v>
      </c>
      <c r="CT16" s="777">
        <v>48373</v>
      </c>
      <c r="CU16" s="777">
        <v>46709</v>
      </c>
      <c r="CV16" s="777">
        <v>44952</v>
      </c>
      <c r="CW16" s="1249">
        <f t="shared" si="0"/>
        <v>0.90279562982005146</v>
      </c>
      <c r="CX16" s="1250">
        <f t="shared" si="1"/>
        <v>-4840</v>
      </c>
      <c r="CY16" s="76">
        <v>37726</v>
      </c>
      <c r="CZ16" s="1852">
        <v>37725</v>
      </c>
      <c r="DA16" s="74">
        <v>38504</v>
      </c>
      <c r="DB16" s="77">
        <v>40643</v>
      </c>
      <c r="DC16" s="77">
        <v>38383</v>
      </c>
      <c r="DD16" s="77">
        <v>38824</v>
      </c>
      <c r="DE16" s="212">
        <v>41131</v>
      </c>
      <c r="DF16" s="77">
        <v>44480</v>
      </c>
      <c r="DG16" s="77">
        <v>43164</v>
      </c>
      <c r="DH16" s="213">
        <v>41861</v>
      </c>
      <c r="DI16" s="213">
        <v>43966</v>
      </c>
      <c r="DJ16" s="213">
        <v>46248</v>
      </c>
      <c r="DK16" s="213">
        <v>49792</v>
      </c>
      <c r="DL16" s="421">
        <f t="shared" si="2"/>
        <v>1.3198324762763081</v>
      </c>
      <c r="DM16" s="950">
        <f t="shared" si="9"/>
        <v>12066</v>
      </c>
    </row>
    <row r="17" spans="1:119" s="601" customFormat="1" ht="18" customHeight="1" x14ac:dyDescent="0.25">
      <c r="A17" s="1247" t="s">
        <v>58</v>
      </c>
      <c r="B17" s="1150">
        <v>0</v>
      </c>
      <c r="C17" s="1438">
        <v>0</v>
      </c>
      <c r="D17" s="1438">
        <v>0</v>
      </c>
      <c r="E17" s="1438">
        <v>0</v>
      </c>
      <c r="F17" s="1438">
        <v>0</v>
      </c>
      <c r="G17" s="1438">
        <v>0</v>
      </c>
      <c r="H17" s="1438">
        <v>0</v>
      </c>
      <c r="I17" s="1438">
        <v>0</v>
      </c>
      <c r="J17" s="1438">
        <v>0</v>
      </c>
      <c r="K17" s="1438">
        <v>0</v>
      </c>
      <c r="L17" s="1438">
        <v>0</v>
      </c>
      <c r="M17" s="1438">
        <v>0</v>
      </c>
      <c r="N17" s="1438">
        <v>0</v>
      </c>
      <c r="O17" s="1438">
        <v>0</v>
      </c>
      <c r="P17" s="1438">
        <v>0</v>
      </c>
      <c r="Q17" s="1438">
        <v>0</v>
      </c>
      <c r="R17" s="1438">
        <v>0</v>
      </c>
      <c r="S17" s="1438">
        <v>0</v>
      </c>
      <c r="T17" s="1438">
        <v>0</v>
      </c>
      <c r="U17" s="1438">
        <v>0</v>
      </c>
      <c r="V17" s="1438">
        <v>0</v>
      </c>
      <c r="W17" s="1438">
        <v>0</v>
      </c>
      <c r="X17" s="1438">
        <v>0</v>
      </c>
      <c r="Y17" s="1438">
        <v>0</v>
      </c>
      <c r="Z17" s="1438">
        <v>0</v>
      </c>
      <c r="AA17" s="1438">
        <v>0</v>
      </c>
      <c r="AB17" s="1438">
        <v>0</v>
      </c>
      <c r="AC17" s="1438">
        <v>0</v>
      </c>
      <c r="AD17" s="1438">
        <v>0</v>
      </c>
      <c r="AE17" s="1438">
        <v>0</v>
      </c>
      <c r="AF17" s="1438">
        <v>0</v>
      </c>
      <c r="AG17" s="1438">
        <v>0</v>
      </c>
      <c r="AH17" s="1438">
        <v>0</v>
      </c>
      <c r="AI17" s="1438">
        <v>0</v>
      </c>
      <c r="AJ17" s="1438">
        <v>0</v>
      </c>
      <c r="AK17" s="1438">
        <v>0</v>
      </c>
      <c r="AL17" s="1438">
        <v>0</v>
      </c>
      <c r="AM17" s="1438">
        <v>0</v>
      </c>
      <c r="AN17" s="1438">
        <v>0</v>
      </c>
      <c r="AO17" s="1438">
        <v>0</v>
      </c>
      <c r="AP17" s="1438">
        <v>0</v>
      </c>
      <c r="AQ17" s="1438">
        <v>0</v>
      </c>
      <c r="AR17" s="1438">
        <v>0</v>
      </c>
      <c r="AS17" s="1438">
        <v>0</v>
      </c>
      <c r="AT17" s="1438">
        <v>0</v>
      </c>
      <c r="AU17" s="1438">
        <v>0</v>
      </c>
      <c r="AV17" s="1438">
        <v>0</v>
      </c>
      <c r="AW17" s="1438">
        <v>0</v>
      </c>
      <c r="AX17" s="1438">
        <v>0</v>
      </c>
      <c r="AY17" s="1438">
        <v>0</v>
      </c>
      <c r="AZ17" s="1438">
        <v>0</v>
      </c>
      <c r="BA17" s="1438">
        <v>0</v>
      </c>
      <c r="BB17" s="1438">
        <v>0</v>
      </c>
      <c r="BC17" s="1438">
        <v>0</v>
      </c>
      <c r="BD17" s="1438">
        <v>0</v>
      </c>
      <c r="BE17" s="1438">
        <v>0</v>
      </c>
      <c r="BF17" s="1438">
        <v>0</v>
      </c>
      <c r="BG17" s="1438">
        <v>0</v>
      </c>
      <c r="BH17" s="1438">
        <v>0</v>
      </c>
      <c r="BI17" s="1438">
        <v>0</v>
      </c>
      <c r="BJ17" s="1438">
        <v>0</v>
      </c>
      <c r="BK17" s="1438">
        <v>0</v>
      </c>
      <c r="BL17" s="1438">
        <v>0</v>
      </c>
      <c r="BM17" s="1438">
        <v>0</v>
      </c>
      <c r="BN17" s="1438">
        <v>0</v>
      </c>
      <c r="BO17" s="1248">
        <f>'отч дата'!N$35</f>
        <v>0</v>
      </c>
      <c r="BP17" s="1664" t="e">
        <f t="shared" si="3"/>
        <v>#DIV/0!</v>
      </c>
      <c r="BQ17" s="1665">
        <f t="shared" si="4"/>
        <v>0</v>
      </c>
      <c r="BR17" s="1444">
        <f t="shared" si="5"/>
        <v>0</v>
      </c>
      <c r="BS17" s="1578" t="e">
        <f t="shared" si="6"/>
        <v>#DIV/0!</v>
      </c>
      <c r="BT17" s="1647">
        <f t="shared" si="7"/>
        <v>0</v>
      </c>
      <c r="BU17" s="1648" t="e">
        <f t="shared" si="8"/>
        <v>#DIV/0!</v>
      </c>
      <c r="BV17" s="1247" t="s">
        <v>58</v>
      </c>
      <c r="BW17" s="1438">
        <v>0</v>
      </c>
      <c r="BX17" s="1438">
        <v>0</v>
      </c>
      <c r="BY17" s="1438">
        <v>0</v>
      </c>
      <c r="BZ17" s="1438">
        <v>0</v>
      </c>
      <c r="CA17" s="1438">
        <v>0</v>
      </c>
      <c r="CB17" s="1438">
        <v>0</v>
      </c>
      <c r="CC17" s="1438">
        <v>0</v>
      </c>
      <c r="CD17" s="1438">
        <v>0</v>
      </c>
      <c r="CE17" s="1438">
        <v>0</v>
      </c>
      <c r="CF17" s="1438">
        <v>0</v>
      </c>
      <c r="CG17" s="1438">
        <v>0</v>
      </c>
      <c r="CH17" s="1438">
        <v>0</v>
      </c>
      <c r="CI17" s="1438">
        <v>0</v>
      </c>
      <c r="CJ17" s="956">
        <v>0</v>
      </c>
      <c r="CK17" s="776">
        <v>0</v>
      </c>
      <c r="CL17" s="776">
        <v>0</v>
      </c>
      <c r="CM17" s="776">
        <v>0</v>
      </c>
      <c r="CN17" s="777">
        <v>0</v>
      </c>
      <c r="CO17" s="777">
        <v>0</v>
      </c>
      <c r="CP17" s="777">
        <v>0</v>
      </c>
      <c r="CQ17" s="777">
        <v>0</v>
      </c>
      <c r="CR17" s="1864">
        <v>0</v>
      </c>
      <c r="CS17" s="777">
        <v>0</v>
      </c>
      <c r="CT17" s="777">
        <v>0</v>
      </c>
      <c r="CU17" s="777">
        <v>0</v>
      </c>
      <c r="CV17" s="777">
        <v>0</v>
      </c>
      <c r="CW17" s="1249" t="e">
        <f t="shared" si="0"/>
        <v>#DIV/0!</v>
      </c>
      <c r="CX17" s="1250">
        <f t="shared" si="1"/>
        <v>0</v>
      </c>
      <c r="CY17" s="76">
        <v>0</v>
      </c>
      <c r="CZ17" s="1852">
        <v>0</v>
      </c>
      <c r="DA17" s="74">
        <v>0</v>
      </c>
      <c r="DB17" s="77">
        <v>0</v>
      </c>
      <c r="DC17" s="77">
        <v>0</v>
      </c>
      <c r="DD17" s="77">
        <v>0</v>
      </c>
      <c r="DE17" s="212">
        <v>0</v>
      </c>
      <c r="DF17" s="77">
        <v>0</v>
      </c>
      <c r="DG17" s="77">
        <v>0</v>
      </c>
      <c r="DH17" s="213">
        <v>0</v>
      </c>
      <c r="DI17" s="213">
        <v>0</v>
      </c>
      <c r="DJ17" s="213">
        <v>0</v>
      </c>
      <c r="DK17" s="213">
        <v>0</v>
      </c>
      <c r="DL17" s="421" t="e">
        <f t="shared" si="2"/>
        <v>#DIV/0!</v>
      </c>
      <c r="DM17" s="950">
        <f t="shared" si="9"/>
        <v>0</v>
      </c>
    </row>
    <row r="18" spans="1:119" s="601" customFormat="1" ht="18" customHeight="1" x14ac:dyDescent="0.25">
      <c r="A18" s="1247" t="s">
        <v>466</v>
      </c>
      <c r="B18" s="1150">
        <v>290130</v>
      </c>
      <c r="C18" s="1438">
        <v>273433</v>
      </c>
      <c r="D18" s="1438">
        <v>273382</v>
      </c>
      <c r="E18" s="1438">
        <v>273599</v>
      </c>
      <c r="F18" s="1438">
        <v>275441</v>
      </c>
      <c r="G18" s="1438">
        <v>275736</v>
      </c>
      <c r="H18" s="1438">
        <v>275879</v>
      </c>
      <c r="I18" s="1438">
        <v>275808</v>
      </c>
      <c r="J18" s="1438">
        <v>274255</v>
      </c>
      <c r="K18" s="1438">
        <v>273674</v>
      </c>
      <c r="L18" s="1438">
        <v>273673</v>
      </c>
      <c r="M18" s="1438">
        <v>273868</v>
      </c>
      <c r="N18" s="1438">
        <v>273421</v>
      </c>
      <c r="O18" s="1438">
        <v>272382</v>
      </c>
      <c r="P18" s="1438">
        <v>272424</v>
      </c>
      <c r="Q18" s="1438">
        <v>271689</v>
      </c>
      <c r="R18" s="1438">
        <v>271265</v>
      </c>
      <c r="S18" s="1438">
        <v>271137</v>
      </c>
      <c r="T18" s="1438">
        <v>269928</v>
      </c>
      <c r="U18" s="1438">
        <v>270357</v>
      </c>
      <c r="V18" s="1438">
        <v>270606</v>
      </c>
      <c r="W18" s="1438">
        <v>270780</v>
      </c>
      <c r="X18" s="1438">
        <v>270545</v>
      </c>
      <c r="Y18" s="1438">
        <v>269721</v>
      </c>
      <c r="Z18" s="1438">
        <v>271232</v>
      </c>
      <c r="AA18" s="1438">
        <v>271016</v>
      </c>
      <c r="AB18" s="1438">
        <v>271195</v>
      </c>
      <c r="AC18" s="1438">
        <v>270344</v>
      </c>
      <c r="AD18" s="1438">
        <v>270409</v>
      </c>
      <c r="AE18" s="1438">
        <v>269681</v>
      </c>
      <c r="AF18" s="1438">
        <v>268255</v>
      </c>
      <c r="AG18" s="1438">
        <v>267382</v>
      </c>
      <c r="AH18" s="1438">
        <v>266094</v>
      </c>
      <c r="AI18" s="1438">
        <v>266352</v>
      </c>
      <c r="AJ18" s="1438">
        <v>266524</v>
      </c>
      <c r="AK18" s="1438">
        <v>266457</v>
      </c>
      <c r="AL18" s="1438">
        <v>265833</v>
      </c>
      <c r="AM18" s="1438">
        <v>264719</v>
      </c>
      <c r="AN18" s="1438">
        <v>265113</v>
      </c>
      <c r="AO18" s="1438">
        <v>265376</v>
      </c>
      <c r="AP18" s="1438">
        <v>265395</v>
      </c>
      <c r="AQ18" s="1438">
        <v>265747</v>
      </c>
      <c r="AR18" s="1438">
        <v>265809</v>
      </c>
      <c r="AS18" s="1438">
        <v>267074</v>
      </c>
      <c r="AT18" s="1438">
        <v>267234</v>
      </c>
      <c r="AU18" s="1438">
        <v>267353</v>
      </c>
      <c r="AV18" s="1438">
        <v>267584</v>
      </c>
      <c r="AW18" s="1438">
        <v>268104</v>
      </c>
      <c r="AX18" s="1438">
        <v>268850</v>
      </c>
      <c r="AY18" s="1438">
        <v>268992</v>
      </c>
      <c r="AZ18" s="1438">
        <v>269244</v>
      </c>
      <c r="BA18" s="1438">
        <v>269204</v>
      </c>
      <c r="BB18" s="1438">
        <v>267389</v>
      </c>
      <c r="BC18" s="1438">
        <v>267076</v>
      </c>
      <c r="BD18" s="1438">
        <v>267215</v>
      </c>
      <c r="BE18" s="1438">
        <v>267365</v>
      </c>
      <c r="BF18" s="1438">
        <v>267209</v>
      </c>
      <c r="BG18" s="1438">
        <v>266831</v>
      </c>
      <c r="BH18" s="1438">
        <v>266658</v>
      </c>
      <c r="BI18" s="1438">
        <v>266758</v>
      </c>
      <c r="BJ18" s="1438">
        <v>266978</v>
      </c>
      <c r="BK18" s="1438">
        <v>267298</v>
      </c>
      <c r="BL18" s="1438">
        <v>267098</v>
      </c>
      <c r="BM18" s="1438">
        <v>268502</v>
      </c>
      <c r="BN18" s="1438">
        <v>268634</v>
      </c>
      <c r="BO18" s="1248">
        <f>'отч дата'!O$35</f>
        <v>269228</v>
      </c>
      <c r="BP18" s="1664">
        <f t="shared" si="3"/>
        <v>1.0022111869681425</v>
      </c>
      <c r="BQ18" s="1665">
        <f t="shared" si="4"/>
        <v>594</v>
      </c>
      <c r="BR18" s="1444">
        <f t="shared" si="5"/>
        <v>-493</v>
      </c>
      <c r="BS18" s="1445">
        <f t="shared" si="6"/>
        <v>-1.8278146677492835E-3</v>
      </c>
      <c r="BT18" s="1647">
        <f t="shared" si="7"/>
        <v>-493</v>
      </c>
      <c r="BU18" s="1648">
        <f t="shared" si="8"/>
        <v>-1.8278146677492835E-3</v>
      </c>
      <c r="BV18" s="1247" t="s">
        <v>466</v>
      </c>
      <c r="BW18" s="1438">
        <v>290130</v>
      </c>
      <c r="BX18" s="1438">
        <v>289930</v>
      </c>
      <c r="BY18" s="1438">
        <v>292778</v>
      </c>
      <c r="BZ18" s="1438">
        <v>287576</v>
      </c>
      <c r="CA18" s="1438">
        <v>277099</v>
      </c>
      <c r="CB18" s="1438">
        <v>271558</v>
      </c>
      <c r="CC18" s="1438">
        <v>269962</v>
      </c>
      <c r="CD18" s="1438">
        <v>269899</v>
      </c>
      <c r="CE18" s="1438">
        <v>273839</v>
      </c>
      <c r="CF18" s="1438">
        <v>273843</v>
      </c>
      <c r="CG18" s="1438">
        <v>272514</v>
      </c>
      <c r="CH18" s="1438">
        <v>273433</v>
      </c>
      <c r="CI18" s="1438">
        <v>269721</v>
      </c>
      <c r="CJ18" s="956">
        <v>258580</v>
      </c>
      <c r="CK18" s="776">
        <v>253893</v>
      </c>
      <c r="CL18" s="776">
        <v>255828</v>
      </c>
      <c r="CM18" s="776">
        <v>266526</v>
      </c>
      <c r="CN18" s="777">
        <v>274019</v>
      </c>
      <c r="CO18" s="777">
        <v>275932</v>
      </c>
      <c r="CP18" s="777">
        <v>275597</v>
      </c>
      <c r="CQ18" s="777">
        <v>274728</v>
      </c>
      <c r="CR18" s="1864">
        <v>276270</v>
      </c>
      <c r="CS18" s="777">
        <v>276985</v>
      </c>
      <c r="CT18" s="777">
        <v>280908</v>
      </c>
      <c r="CU18" s="777">
        <v>287506</v>
      </c>
      <c r="CV18" s="777">
        <v>290130</v>
      </c>
      <c r="CW18" s="1249">
        <f t="shared" si="0"/>
        <v>1.1220125299713821</v>
      </c>
      <c r="CX18" s="1250">
        <f t="shared" si="1"/>
        <v>31550</v>
      </c>
      <c r="CY18" s="76">
        <v>266924</v>
      </c>
      <c r="CZ18" s="1852">
        <v>265806</v>
      </c>
      <c r="DA18" s="74">
        <v>270105</v>
      </c>
      <c r="DB18" s="77">
        <v>283145</v>
      </c>
      <c r="DC18" s="77">
        <v>273550</v>
      </c>
      <c r="DD18" s="77">
        <v>268886</v>
      </c>
      <c r="DE18" s="212">
        <v>270011</v>
      </c>
      <c r="DF18" s="77">
        <v>271166</v>
      </c>
      <c r="DG18" s="77">
        <v>281321</v>
      </c>
      <c r="DH18" s="213">
        <v>277153</v>
      </c>
      <c r="DI18" s="213">
        <v>270525</v>
      </c>
      <c r="DJ18" s="213">
        <v>266183</v>
      </c>
      <c r="DK18" s="213">
        <v>258580</v>
      </c>
      <c r="DL18" s="421">
        <f t="shared" si="2"/>
        <v>0.96874016574006083</v>
      </c>
      <c r="DM18" s="950">
        <f t="shared" si="9"/>
        <v>-8344</v>
      </c>
    </row>
    <row r="19" spans="1:119" s="601" customFormat="1" ht="18" customHeight="1" x14ac:dyDescent="0.25">
      <c r="A19" s="1247" t="s">
        <v>59</v>
      </c>
      <c r="B19" s="1150">
        <v>67819</v>
      </c>
      <c r="C19" s="1438">
        <v>53292</v>
      </c>
      <c r="D19" s="1438">
        <v>53209</v>
      </c>
      <c r="E19" s="1438">
        <v>53134</v>
      </c>
      <c r="F19" s="1438">
        <v>53118</v>
      </c>
      <c r="G19" s="1438">
        <v>53138</v>
      </c>
      <c r="H19" s="1438">
        <v>53128</v>
      </c>
      <c r="I19" s="1438">
        <v>53059</v>
      </c>
      <c r="J19" s="1438">
        <v>52946</v>
      </c>
      <c r="K19" s="1438">
        <v>52871</v>
      </c>
      <c r="L19" s="1438">
        <v>52977</v>
      </c>
      <c r="M19" s="1438">
        <v>52951</v>
      </c>
      <c r="N19" s="1438">
        <v>52780</v>
      </c>
      <c r="O19" s="1438">
        <v>52705</v>
      </c>
      <c r="P19" s="1438">
        <v>52554</v>
      </c>
      <c r="Q19" s="1438">
        <v>52465</v>
      </c>
      <c r="R19" s="1438">
        <v>52385</v>
      </c>
      <c r="S19" s="1438">
        <v>52313</v>
      </c>
      <c r="T19" s="1438">
        <v>52126</v>
      </c>
      <c r="U19" s="1438">
        <v>51953</v>
      </c>
      <c r="V19" s="1438">
        <v>51887</v>
      </c>
      <c r="W19" s="1438">
        <v>51832</v>
      </c>
      <c r="X19" s="1438">
        <v>51778</v>
      </c>
      <c r="Y19" s="1438">
        <v>51721</v>
      </c>
      <c r="Z19" s="1438">
        <v>51628</v>
      </c>
      <c r="AA19" s="1438">
        <v>51528</v>
      </c>
      <c r="AB19" s="1438">
        <v>51487</v>
      </c>
      <c r="AC19" s="1438">
        <v>51379</v>
      </c>
      <c r="AD19" s="1438">
        <v>51312</v>
      </c>
      <c r="AE19" s="1438">
        <v>51178</v>
      </c>
      <c r="AF19" s="1438">
        <v>51092</v>
      </c>
      <c r="AG19" s="1438">
        <v>51066</v>
      </c>
      <c r="AH19" s="1438">
        <v>50901</v>
      </c>
      <c r="AI19" s="1438">
        <v>50841</v>
      </c>
      <c r="AJ19" s="1438">
        <v>50836</v>
      </c>
      <c r="AK19" s="1438">
        <v>50704</v>
      </c>
      <c r="AL19" s="1438">
        <v>50618</v>
      </c>
      <c r="AM19" s="1438">
        <v>50438</v>
      </c>
      <c r="AN19" s="1438">
        <v>50358</v>
      </c>
      <c r="AO19" s="1438">
        <v>50336</v>
      </c>
      <c r="AP19" s="1438">
        <v>50262</v>
      </c>
      <c r="AQ19" s="1438">
        <v>50226</v>
      </c>
      <c r="AR19" s="1438">
        <v>50120</v>
      </c>
      <c r="AS19" s="1438">
        <v>50061</v>
      </c>
      <c r="AT19" s="1438">
        <v>50025</v>
      </c>
      <c r="AU19" s="1438">
        <v>49992</v>
      </c>
      <c r="AV19" s="1438">
        <v>49910</v>
      </c>
      <c r="AW19" s="1438">
        <v>49828</v>
      </c>
      <c r="AX19" s="1438">
        <v>49795</v>
      </c>
      <c r="AY19" s="1438">
        <v>49733</v>
      </c>
      <c r="AZ19" s="1438">
        <v>49614</v>
      </c>
      <c r="BA19" s="1438">
        <v>49563</v>
      </c>
      <c r="BB19" s="1438">
        <v>49437</v>
      </c>
      <c r="BC19" s="1438">
        <v>49321</v>
      </c>
      <c r="BD19" s="1438">
        <v>49311</v>
      </c>
      <c r="BE19" s="1438">
        <v>49341</v>
      </c>
      <c r="BF19" s="1438">
        <v>49226</v>
      </c>
      <c r="BG19" s="1438">
        <v>49173</v>
      </c>
      <c r="BH19" s="1438">
        <v>48991</v>
      </c>
      <c r="BI19" s="1438">
        <v>48963</v>
      </c>
      <c r="BJ19" s="1438">
        <v>48910</v>
      </c>
      <c r="BK19" s="1438">
        <v>48950</v>
      </c>
      <c r="BL19" s="1438">
        <v>48842</v>
      </c>
      <c r="BM19" s="1438">
        <v>48657</v>
      </c>
      <c r="BN19" s="1438">
        <v>48586</v>
      </c>
      <c r="BO19" s="1248">
        <f>'отч дата'!P$35</f>
        <v>48471</v>
      </c>
      <c r="BP19" s="1664">
        <f t="shared" si="3"/>
        <v>0.99763306302226984</v>
      </c>
      <c r="BQ19" s="1665">
        <f t="shared" si="4"/>
        <v>-115</v>
      </c>
      <c r="BR19" s="1444">
        <f t="shared" si="5"/>
        <v>-3250</v>
      </c>
      <c r="BS19" s="1445">
        <f t="shared" si="6"/>
        <v>-6.2837145453490839E-2</v>
      </c>
      <c r="BT19" s="1647">
        <f t="shared" si="7"/>
        <v>-3250</v>
      </c>
      <c r="BU19" s="1648">
        <f t="shared" si="8"/>
        <v>-6.2837145453490839E-2</v>
      </c>
      <c r="BV19" s="1247" t="s">
        <v>59</v>
      </c>
      <c r="BW19" s="1438">
        <v>67819</v>
      </c>
      <c r="BX19" s="1438">
        <v>66483</v>
      </c>
      <c r="BY19" s="1438">
        <v>65183</v>
      </c>
      <c r="BZ19" s="1438">
        <v>63017</v>
      </c>
      <c r="CA19" s="1438">
        <v>61265</v>
      </c>
      <c r="CB19" s="1438">
        <v>59905</v>
      </c>
      <c r="CC19" s="1438">
        <v>58377</v>
      </c>
      <c r="CD19" s="1438">
        <v>57231</v>
      </c>
      <c r="CE19" s="1438">
        <v>56454</v>
      </c>
      <c r="CF19" s="1438">
        <v>55291</v>
      </c>
      <c r="CG19" s="1438">
        <v>54368</v>
      </c>
      <c r="CH19" s="1438">
        <v>53292</v>
      </c>
      <c r="CI19" s="1438">
        <v>51721</v>
      </c>
      <c r="CJ19" s="956">
        <v>83682</v>
      </c>
      <c r="CK19" s="776">
        <v>82618</v>
      </c>
      <c r="CL19" s="776">
        <v>81660</v>
      </c>
      <c r="CM19" s="776">
        <v>80817</v>
      </c>
      <c r="CN19" s="777">
        <v>79527</v>
      </c>
      <c r="CO19" s="777">
        <v>77924</v>
      </c>
      <c r="CP19" s="777">
        <v>76628</v>
      </c>
      <c r="CQ19" s="777">
        <v>75312</v>
      </c>
      <c r="CR19" s="1864">
        <v>73555</v>
      </c>
      <c r="CS19" s="777">
        <v>72000</v>
      </c>
      <c r="CT19" s="777">
        <v>70480</v>
      </c>
      <c r="CU19" s="777">
        <v>68635</v>
      </c>
      <c r="CV19" s="777">
        <v>67819</v>
      </c>
      <c r="CW19" s="1249">
        <f t="shared" si="0"/>
        <v>0.81043713104371307</v>
      </c>
      <c r="CX19" s="1250">
        <f t="shared" si="1"/>
        <v>-15863</v>
      </c>
      <c r="CY19" s="76">
        <v>83573</v>
      </c>
      <c r="CZ19" s="1852">
        <v>82949</v>
      </c>
      <c r="DA19" s="74">
        <v>82821</v>
      </c>
      <c r="DB19" s="77">
        <v>83545</v>
      </c>
      <c r="DC19" s="77">
        <v>81698</v>
      </c>
      <c r="DD19" s="77">
        <v>80675</v>
      </c>
      <c r="DE19" s="212">
        <v>80851</v>
      </c>
      <c r="DF19" s="77">
        <v>83550</v>
      </c>
      <c r="DG19" s="77">
        <v>85467</v>
      </c>
      <c r="DH19" s="213">
        <v>84455</v>
      </c>
      <c r="DI19" s="213">
        <v>85296</v>
      </c>
      <c r="DJ19" s="213">
        <v>83787</v>
      </c>
      <c r="DK19" s="213">
        <v>83682</v>
      </c>
      <c r="DL19" s="421">
        <f t="shared" si="2"/>
        <v>1.0013042489799338</v>
      </c>
      <c r="DM19" s="950">
        <f t="shared" si="9"/>
        <v>109</v>
      </c>
    </row>
    <row r="20" spans="1:119" s="601" customFormat="1" ht="18" customHeight="1" x14ac:dyDescent="0.25">
      <c r="A20" s="1247" t="s">
        <v>60</v>
      </c>
      <c r="B20" s="1150">
        <v>30231</v>
      </c>
      <c r="C20" s="1438">
        <v>38618</v>
      </c>
      <c r="D20" s="1438">
        <v>38527</v>
      </c>
      <c r="E20" s="1438">
        <v>38523</v>
      </c>
      <c r="F20" s="1438">
        <v>38673</v>
      </c>
      <c r="G20" s="1438">
        <v>38706</v>
      </c>
      <c r="H20" s="1438">
        <v>38741</v>
      </c>
      <c r="I20" s="1438">
        <v>38733</v>
      </c>
      <c r="J20" s="1438">
        <v>38514</v>
      </c>
      <c r="K20" s="1438">
        <v>38470</v>
      </c>
      <c r="L20" s="1438">
        <v>38414</v>
      </c>
      <c r="M20" s="1438">
        <v>38347</v>
      </c>
      <c r="N20" s="1438">
        <v>38231</v>
      </c>
      <c r="O20" s="1438">
        <v>38330</v>
      </c>
      <c r="P20" s="1438">
        <v>38620</v>
      </c>
      <c r="Q20" s="1438">
        <v>38594</v>
      </c>
      <c r="R20" s="1438">
        <v>38657</v>
      </c>
      <c r="S20" s="1438">
        <v>38712</v>
      </c>
      <c r="T20" s="1438">
        <v>38733</v>
      </c>
      <c r="U20" s="1438">
        <v>39082</v>
      </c>
      <c r="V20" s="1438">
        <v>39153</v>
      </c>
      <c r="W20" s="1438">
        <v>39357</v>
      </c>
      <c r="X20" s="1438">
        <v>39596</v>
      </c>
      <c r="Y20" s="1438">
        <v>39795</v>
      </c>
      <c r="Z20" s="1438">
        <v>39984</v>
      </c>
      <c r="AA20" s="1438">
        <v>40007</v>
      </c>
      <c r="AB20" s="1438">
        <v>40134</v>
      </c>
      <c r="AC20" s="1438">
        <v>40191</v>
      </c>
      <c r="AD20" s="1438">
        <v>40566</v>
      </c>
      <c r="AE20" s="1438">
        <v>40516</v>
      </c>
      <c r="AF20" s="1438">
        <v>40541</v>
      </c>
      <c r="AG20" s="1438">
        <v>40535</v>
      </c>
      <c r="AH20" s="1438">
        <v>40477</v>
      </c>
      <c r="AI20" s="1438">
        <v>40672</v>
      </c>
      <c r="AJ20" s="1438">
        <v>40747</v>
      </c>
      <c r="AK20" s="1438">
        <v>40742</v>
      </c>
      <c r="AL20" s="1438">
        <v>40824</v>
      </c>
      <c r="AM20" s="1438">
        <v>40821</v>
      </c>
      <c r="AN20" s="1438">
        <v>41042</v>
      </c>
      <c r="AO20" s="1438">
        <v>41228</v>
      </c>
      <c r="AP20" s="1438">
        <v>41269</v>
      </c>
      <c r="AQ20" s="1438">
        <v>41365</v>
      </c>
      <c r="AR20" s="1438">
        <v>41466</v>
      </c>
      <c r="AS20" s="1438">
        <v>41974</v>
      </c>
      <c r="AT20" s="1438">
        <v>42266</v>
      </c>
      <c r="AU20" s="1438">
        <v>42321</v>
      </c>
      <c r="AV20" s="1438">
        <v>42282</v>
      </c>
      <c r="AW20" s="1438">
        <v>42265</v>
      </c>
      <c r="AX20" s="1438">
        <v>42526</v>
      </c>
      <c r="AY20" s="1438">
        <v>42613</v>
      </c>
      <c r="AZ20" s="1438">
        <v>42677</v>
      </c>
      <c r="BA20" s="1438">
        <v>42642</v>
      </c>
      <c r="BB20" s="1438">
        <v>42486</v>
      </c>
      <c r="BC20" s="1438">
        <v>42614</v>
      </c>
      <c r="BD20" s="1438">
        <v>42561</v>
      </c>
      <c r="BE20" s="1438">
        <v>42478</v>
      </c>
      <c r="BF20" s="1438">
        <v>42562</v>
      </c>
      <c r="BG20" s="1438">
        <v>42640</v>
      </c>
      <c r="BH20" s="1438">
        <v>42818</v>
      </c>
      <c r="BI20" s="1438">
        <v>42851</v>
      </c>
      <c r="BJ20" s="1438">
        <v>42909</v>
      </c>
      <c r="BK20" s="1438">
        <v>42987</v>
      </c>
      <c r="BL20" s="1438">
        <v>42932</v>
      </c>
      <c r="BM20" s="1438">
        <v>43026</v>
      </c>
      <c r="BN20" s="1438">
        <v>43044</v>
      </c>
      <c r="BO20" s="1248">
        <f>'отч дата'!Q$35</f>
        <v>42871</v>
      </c>
      <c r="BP20" s="1664">
        <f t="shared" si="3"/>
        <v>0.99598085679769544</v>
      </c>
      <c r="BQ20" s="1665">
        <f t="shared" si="4"/>
        <v>-173</v>
      </c>
      <c r="BR20" s="1444">
        <f t="shared" si="5"/>
        <v>3076</v>
      </c>
      <c r="BS20" s="1445">
        <f t="shared" si="6"/>
        <v>7.7296142731498874E-2</v>
      </c>
      <c r="BT20" s="1647">
        <f t="shared" si="7"/>
        <v>3076</v>
      </c>
      <c r="BU20" s="1648">
        <f t="shared" si="8"/>
        <v>7.7296142731498874E-2</v>
      </c>
      <c r="BV20" s="1247" t="s">
        <v>60</v>
      </c>
      <c r="BW20" s="1438">
        <v>30231</v>
      </c>
      <c r="BX20" s="1438">
        <v>31111</v>
      </c>
      <c r="BY20" s="1438">
        <v>31674</v>
      </c>
      <c r="BZ20" s="1438">
        <v>33943</v>
      </c>
      <c r="CA20" s="1438">
        <v>31408</v>
      </c>
      <c r="CB20" s="1438">
        <v>32919</v>
      </c>
      <c r="CC20" s="1438">
        <v>34366</v>
      </c>
      <c r="CD20" s="1438">
        <v>34879</v>
      </c>
      <c r="CE20" s="1438">
        <v>36715</v>
      </c>
      <c r="CF20" s="1438">
        <v>37316</v>
      </c>
      <c r="CG20" s="1438">
        <v>37330</v>
      </c>
      <c r="CH20" s="1438">
        <v>38618</v>
      </c>
      <c r="CI20" s="1438">
        <v>39795</v>
      </c>
      <c r="CJ20" s="956">
        <v>30116</v>
      </c>
      <c r="CK20" s="776">
        <v>28167</v>
      </c>
      <c r="CL20" s="776">
        <v>26726</v>
      </c>
      <c r="CM20" s="776">
        <v>25414</v>
      </c>
      <c r="CN20" s="777">
        <v>24181</v>
      </c>
      <c r="CO20" s="777">
        <v>23314</v>
      </c>
      <c r="CP20" s="777">
        <v>22794</v>
      </c>
      <c r="CQ20" s="777">
        <v>22440</v>
      </c>
      <c r="CR20" s="1864">
        <v>22555</v>
      </c>
      <c r="CS20" s="777">
        <v>22791</v>
      </c>
      <c r="CT20" s="777">
        <v>23960</v>
      </c>
      <c r="CU20" s="777">
        <v>26796</v>
      </c>
      <c r="CV20" s="777">
        <v>30231</v>
      </c>
      <c r="CW20" s="1249">
        <f t="shared" si="0"/>
        <v>1.0038185682029486</v>
      </c>
      <c r="CX20" s="1250">
        <f t="shared" si="1"/>
        <v>115</v>
      </c>
      <c r="CY20" s="76">
        <v>56289</v>
      </c>
      <c r="CZ20" s="1852">
        <v>55972</v>
      </c>
      <c r="DA20" s="74">
        <v>56043</v>
      </c>
      <c r="DB20" s="77">
        <v>56967</v>
      </c>
      <c r="DC20" s="77">
        <v>54253</v>
      </c>
      <c r="DD20" s="77">
        <v>50479</v>
      </c>
      <c r="DE20" s="212">
        <v>46526</v>
      </c>
      <c r="DF20" s="77">
        <v>42924</v>
      </c>
      <c r="DG20" s="77">
        <v>39894</v>
      </c>
      <c r="DH20" s="213">
        <v>37132</v>
      </c>
      <c r="DI20" s="213">
        <v>34485</v>
      </c>
      <c r="DJ20" s="213">
        <v>32110</v>
      </c>
      <c r="DK20" s="213">
        <v>30116</v>
      </c>
      <c r="DL20" s="421">
        <f t="shared" si="2"/>
        <v>0.53502460516264283</v>
      </c>
      <c r="DM20" s="950">
        <f t="shared" si="9"/>
        <v>-26173</v>
      </c>
    </row>
    <row r="21" spans="1:119" s="601" customFormat="1" ht="18" customHeight="1" x14ac:dyDescent="0.25">
      <c r="A21" s="1247" t="s">
        <v>61</v>
      </c>
      <c r="B21" s="1150">
        <v>234333</v>
      </c>
      <c r="C21" s="1438">
        <v>194815</v>
      </c>
      <c r="D21" s="1438">
        <v>194550</v>
      </c>
      <c r="E21" s="1438">
        <v>194523</v>
      </c>
      <c r="F21" s="1438">
        <v>195303</v>
      </c>
      <c r="G21" s="1438">
        <v>195499</v>
      </c>
      <c r="H21" s="1438">
        <v>195696</v>
      </c>
      <c r="I21" s="1438">
        <v>195760</v>
      </c>
      <c r="J21" s="1438">
        <v>195293</v>
      </c>
      <c r="K21" s="1438">
        <v>195651</v>
      </c>
      <c r="L21" s="1438">
        <v>195665</v>
      </c>
      <c r="M21" s="1438">
        <v>195733</v>
      </c>
      <c r="N21" s="1438">
        <v>195702</v>
      </c>
      <c r="O21" s="1438">
        <v>195344</v>
      </c>
      <c r="P21" s="1438">
        <v>195607</v>
      </c>
      <c r="Q21" s="1438">
        <v>194784</v>
      </c>
      <c r="R21" s="1438">
        <v>194743</v>
      </c>
      <c r="S21" s="1438">
        <v>195016</v>
      </c>
      <c r="T21" s="1438">
        <v>194774</v>
      </c>
      <c r="U21" s="1438">
        <v>195388</v>
      </c>
      <c r="V21" s="1438">
        <v>195471</v>
      </c>
      <c r="W21" s="1438">
        <v>195706</v>
      </c>
      <c r="X21" s="1438">
        <v>195774</v>
      </c>
      <c r="Y21" s="1438">
        <v>196050</v>
      </c>
      <c r="Z21" s="1438">
        <v>196741</v>
      </c>
      <c r="AA21" s="1438">
        <v>196527</v>
      </c>
      <c r="AB21" s="1438">
        <v>196357</v>
      </c>
      <c r="AC21" s="1438">
        <v>195958</v>
      </c>
      <c r="AD21" s="1438">
        <v>196255</v>
      </c>
      <c r="AE21" s="1438">
        <v>195643</v>
      </c>
      <c r="AF21" s="1438">
        <v>195274</v>
      </c>
      <c r="AG21" s="1438">
        <v>195005</v>
      </c>
      <c r="AH21" s="1438">
        <v>194483</v>
      </c>
      <c r="AI21" s="1438">
        <v>194499</v>
      </c>
      <c r="AJ21" s="1438">
        <v>194253</v>
      </c>
      <c r="AK21" s="1438">
        <v>194106</v>
      </c>
      <c r="AL21" s="1438">
        <v>193865</v>
      </c>
      <c r="AM21" s="1438">
        <v>193072</v>
      </c>
      <c r="AN21" s="1438">
        <v>193332</v>
      </c>
      <c r="AO21" s="1438">
        <v>193203</v>
      </c>
      <c r="AP21" s="1438">
        <v>193279</v>
      </c>
      <c r="AQ21" s="1438">
        <v>193509</v>
      </c>
      <c r="AR21" s="1438">
        <v>193762</v>
      </c>
      <c r="AS21" s="1438">
        <v>194552</v>
      </c>
      <c r="AT21" s="1438">
        <v>194684</v>
      </c>
      <c r="AU21" s="1438">
        <v>194387</v>
      </c>
      <c r="AV21" s="1438">
        <v>194479</v>
      </c>
      <c r="AW21" s="1438">
        <v>194252</v>
      </c>
      <c r="AX21" s="1438">
        <v>194696</v>
      </c>
      <c r="AY21" s="1438">
        <v>194695</v>
      </c>
      <c r="AZ21" s="1438">
        <v>194660</v>
      </c>
      <c r="BA21" s="1438">
        <v>194615</v>
      </c>
      <c r="BB21" s="1438">
        <v>193897</v>
      </c>
      <c r="BC21" s="1438">
        <v>193948</v>
      </c>
      <c r="BD21" s="1438">
        <v>193943</v>
      </c>
      <c r="BE21" s="1438">
        <v>193774</v>
      </c>
      <c r="BF21" s="1438">
        <v>193336</v>
      </c>
      <c r="BG21" s="1438">
        <v>192910</v>
      </c>
      <c r="BH21" s="1438">
        <v>192545</v>
      </c>
      <c r="BI21" s="1438">
        <v>192129</v>
      </c>
      <c r="BJ21" s="1438">
        <v>192424</v>
      </c>
      <c r="BK21" s="1438">
        <v>192589</v>
      </c>
      <c r="BL21" s="1438">
        <v>192637</v>
      </c>
      <c r="BM21" s="1438">
        <v>193555</v>
      </c>
      <c r="BN21" s="1438">
        <v>193905</v>
      </c>
      <c r="BO21" s="1248">
        <f>'отч дата'!R35</f>
        <v>193849</v>
      </c>
      <c r="BP21" s="1664">
        <f t="shared" si="3"/>
        <v>0.99971119878290915</v>
      </c>
      <c r="BQ21" s="1665">
        <f t="shared" si="4"/>
        <v>-56</v>
      </c>
      <c r="BR21" s="1444">
        <f t="shared" si="5"/>
        <v>-2201</v>
      </c>
      <c r="BS21" s="1445">
        <f t="shared" si="6"/>
        <v>-1.1226727875541909E-2</v>
      </c>
      <c r="BT21" s="1647">
        <f t="shared" si="7"/>
        <v>-2201</v>
      </c>
      <c r="BU21" s="1648">
        <f t="shared" si="8"/>
        <v>-1.1226727875541909E-2</v>
      </c>
      <c r="BV21" s="1247" t="s">
        <v>61</v>
      </c>
      <c r="BW21" s="1438">
        <v>234333</v>
      </c>
      <c r="BX21" s="1438">
        <v>228247</v>
      </c>
      <c r="BY21" s="1438">
        <v>225017</v>
      </c>
      <c r="BZ21" s="1438">
        <v>216209</v>
      </c>
      <c r="CA21" s="1438">
        <v>207061</v>
      </c>
      <c r="CB21" s="1438">
        <v>200460</v>
      </c>
      <c r="CC21" s="1438">
        <v>197242</v>
      </c>
      <c r="CD21" s="1438">
        <v>195211</v>
      </c>
      <c r="CE21" s="1438">
        <v>195076</v>
      </c>
      <c r="CF21" s="1438">
        <v>193528</v>
      </c>
      <c r="CG21" s="1438">
        <v>193200</v>
      </c>
      <c r="CH21" s="1438">
        <v>194815</v>
      </c>
      <c r="CI21" s="1438">
        <v>196050</v>
      </c>
      <c r="CJ21" s="956">
        <v>278303</v>
      </c>
      <c r="CK21" s="776">
        <v>273591</v>
      </c>
      <c r="CL21" s="776">
        <v>269745</v>
      </c>
      <c r="CM21" s="776">
        <v>269685</v>
      </c>
      <c r="CN21" s="777">
        <v>267294</v>
      </c>
      <c r="CO21" s="777">
        <v>265453</v>
      </c>
      <c r="CP21" s="777">
        <v>262301</v>
      </c>
      <c r="CQ21" s="777">
        <v>258274</v>
      </c>
      <c r="CR21" s="1864">
        <v>256436</v>
      </c>
      <c r="CS21" s="777">
        <v>252253</v>
      </c>
      <c r="CT21" s="777">
        <v>246369</v>
      </c>
      <c r="CU21" s="777">
        <v>241501</v>
      </c>
      <c r="CV21" s="777">
        <v>234333</v>
      </c>
      <c r="CW21" s="1249">
        <f t="shared" si="0"/>
        <v>0.84200673366798062</v>
      </c>
      <c r="CX21" s="1250">
        <f t="shared" si="1"/>
        <v>-43970</v>
      </c>
      <c r="CY21" s="76">
        <v>280880</v>
      </c>
      <c r="CZ21" s="1852">
        <v>277997</v>
      </c>
      <c r="DA21" s="74">
        <v>276822</v>
      </c>
      <c r="DB21" s="77">
        <v>285485</v>
      </c>
      <c r="DC21" s="77">
        <v>284903</v>
      </c>
      <c r="DD21" s="77">
        <v>281859</v>
      </c>
      <c r="DE21" s="212">
        <v>281304</v>
      </c>
      <c r="DF21" s="77">
        <v>283567</v>
      </c>
      <c r="DG21" s="77">
        <v>293632</v>
      </c>
      <c r="DH21" s="213">
        <v>292241</v>
      </c>
      <c r="DI21" s="213">
        <v>287169</v>
      </c>
      <c r="DJ21" s="213">
        <v>282283</v>
      </c>
      <c r="DK21" s="213">
        <v>278303</v>
      </c>
      <c r="DL21" s="421">
        <f t="shared" si="2"/>
        <v>0.99082526345770439</v>
      </c>
      <c r="DM21" s="950">
        <f t="shared" si="9"/>
        <v>-2577</v>
      </c>
    </row>
    <row r="22" spans="1:119" s="601" customFormat="1" ht="18" customHeight="1" x14ac:dyDescent="0.25">
      <c r="A22" s="769" t="s">
        <v>62</v>
      </c>
      <c r="B22" s="1150">
        <v>468670</v>
      </c>
      <c r="C22" s="1438">
        <v>408291</v>
      </c>
      <c r="D22" s="1438">
        <v>408453</v>
      </c>
      <c r="E22" s="1438">
        <v>408649</v>
      </c>
      <c r="F22" s="1438">
        <v>412286</v>
      </c>
      <c r="G22" s="1438">
        <v>412570</v>
      </c>
      <c r="H22" s="1438">
        <v>412488</v>
      </c>
      <c r="I22" s="1438">
        <v>411607</v>
      </c>
      <c r="J22" s="1438">
        <v>408926</v>
      </c>
      <c r="K22" s="1438">
        <v>408378</v>
      </c>
      <c r="L22" s="1438">
        <v>407608</v>
      </c>
      <c r="M22" s="1438">
        <v>406688</v>
      </c>
      <c r="N22" s="1438">
        <v>404619</v>
      </c>
      <c r="O22" s="1438">
        <v>401854</v>
      </c>
      <c r="P22" s="1438">
        <v>400643</v>
      </c>
      <c r="Q22" s="1438">
        <v>396697</v>
      </c>
      <c r="R22" s="1438">
        <v>395100</v>
      </c>
      <c r="S22" s="1438">
        <v>395313</v>
      </c>
      <c r="T22" s="1438">
        <v>393375</v>
      </c>
      <c r="U22" s="1438">
        <v>396897</v>
      </c>
      <c r="V22" s="1438">
        <v>397412</v>
      </c>
      <c r="W22" s="1438">
        <v>397163</v>
      </c>
      <c r="X22" s="1438">
        <v>396715</v>
      </c>
      <c r="Y22" s="1438">
        <v>396978</v>
      </c>
      <c r="Z22" s="1438">
        <v>403083</v>
      </c>
      <c r="AA22" s="1438">
        <v>403118</v>
      </c>
      <c r="AB22" s="1438">
        <v>403167</v>
      </c>
      <c r="AC22" s="1438">
        <v>401620</v>
      </c>
      <c r="AD22" s="1438">
        <v>402820</v>
      </c>
      <c r="AE22" s="1438">
        <v>401650</v>
      </c>
      <c r="AF22" s="1438">
        <v>399867</v>
      </c>
      <c r="AG22" s="1438">
        <v>398592</v>
      </c>
      <c r="AH22" s="1438">
        <v>396160</v>
      </c>
      <c r="AI22" s="1438">
        <v>394562</v>
      </c>
      <c r="AJ22" s="1438">
        <v>393989</v>
      </c>
      <c r="AK22" s="1438">
        <v>392928</v>
      </c>
      <c r="AL22" s="1438">
        <v>390743</v>
      </c>
      <c r="AM22" s="1438">
        <v>387731</v>
      </c>
      <c r="AN22" s="1438">
        <v>388345</v>
      </c>
      <c r="AO22" s="1438">
        <v>389083</v>
      </c>
      <c r="AP22" s="1438">
        <v>389132</v>
      </c>
      <c r="AQ22" s="1438">
        <v>389761</v>
      </c>
      <c r="AR22" s="1438">
        <v>389973</v>
      </c>
      <c r="AS22" s="1438">
        <v>392965</v>
      </c>
      <c r="AT22" s="1438">
        <v>393726</v>
      </c>
      <c r="AU22" s="1438">
        <v>394246</v>
      </c>
      <c r="AV22" s="1438">
        <v>394456</v>
      </c>
      <c r="AW22" s="1438">
        <v>394671</v>
      </c>
      <c r="AX22" s="1438">
        <v>397382</v>
      </c>
      <c r="AY22" s="1438">
        <v>397552</v>
      </c>
      <c r="AZ22" s="1438">
        <v>396947</v>
      </c>
      <c r="BA22" s="1438">
        <v>396099</v>
      </c>
      <c r="BB22" s="1438">
        <v>394404</v>
      </c>
      <c r="BC22" s="1438">
        <v>393109</v>
      </c>
      <c r="BD22" s="1438">
        <v>392686</v>
      </c>
      <c r="BE22" s="1438">
        <v>390826</v>
      </c>
      <c r="BF22" s="1438">
        <v>389022</v>
      </c>
      <c r="BG22" s="1438">
        <v>387261</v>
      </c>
      <c r="BH22" s="1438">
        <v>383910</v>
      </c>
      <c r="BI22" s="1438">
        <v>381745</v>
      </c>
      <c r="BJ22" s="1438">
        <v>381633</v>
      </c>
      <c r="BK22" s="1438">
        <v>381843</v>
      </c>
      <c r="BL22" s="1438">
        <v>381512</v>
      </c>
      <c r="BM22" s="1438">
        <v>384935</v>
      </c>
      <c r="BN22" s="1438">
        <v>385508</v>
      </c>
      <c r="BO22" s="1248">
        <f>'отч дата'!S35</f>
        <v>386024</v>
      </c>
      <c r="BP22" s="1664">
        <f t="shared" si="3"/>
        <v>1.0013384936239975</v>
      </c>
      <c r="BQ22" s="1665">
        <f t="shared" si="4"/>
        <v>516</v>
      </c>
      <c r="BR22" s="1444">
        <f t="shared" si="5"/>
        <v>-10954</v>
      </c>
      <c r="BS22" s="1445">
        <f t="shared" si="6"/>
        <v>-2.7593468655693787E-2</v>
      </c>
      <c r="BT22" s="1647">
        <f t="shared" si="7"/>
        <v>-10954</v>
      </c>
      <c r="BU22" s="1648">
        <f t="shared" si="8"/>
        <v>-2.7593468655693787E-2</v>
      </c>
      <c r="BV22" s="769" t="s">
        <v>62</v>
      </c>
      <c r="BW22" s="1438">
        <v>468670</v>
      </c>
      <c r="BX22" s="1438">
        <v>462665</v>
      </c>
      <c r="BY22" s="1438">
        <v>461826</v>
      </c>
      <c r="BZ22" s="1438">
        <v>474286</v>
      </c>
      <c r="CA22" s="1438">
        <v>458582</v>
      </c>
      <c r="CB22" s="1438">
        <v>452481</v>
      </c>
      <c r="CC22" s="1438">
        <v>440540</v>
      </c>
      <c r="CD22" s="1438">
        <v>428596</v>
      </c>
      <c r="CE22" s="1438">
        <v>423203</v>
      </c>
      <c r="CF22" s="1438">
        <v>417805</v>
      </c>
      <c r="CG22" s="1438">
        <v>413617</v>
      </c>
      <c r="CH22" s="1438">
        <v>408291</v>
      </c>
      <c r="CI22" s="1438">
        <v>396978</v>
      </c>
      <c r="CJ22" s="956">
        <v>545679</v>
      </c>
      <c r="CK22" s="776">
        <v>527610</v>
      </c>
      <c r="CL22" s="776">
        <v>513757</v>
      </c>
      <c r="CM22" s="776">
        <v>508536</v>
      </c>
      <c r="CN22" s="777">
        <v>501695</v>
      </c>
      <c r="CO22" s="777">
        <v>497849</v>
      </c>
      <c r="CP22" s="777">
        <v>493238</v>
      </c>
      <c r="CQ22" s="777">
        <v>486297</v>
      </c>
      <c r="CR22" s="1864">
        <v>485684</v>
      </c>
      <c r="CS22" s="777">
        <v>481362</v>
      </c>
      <c r="CT22" s="777">
        <v>473816</v>
      </c>
      <c r="CU22" s="777">
        <v>471940</v>
      </c>
      <c r="CV22" s="777">
        <v>468670</v>
      </c>
      <c r="CW22" s="1249">
        <f t="shared" si="0"/>
        <v>0.85887490630938701</v>
      </c>
      <c r="CX22" s="1250">
        <f t="shared" si="1"/>
        <v>-77009</v>
      </c>
      <c r="CY22" s="770">
        <v>593884</v>
      </c>
      <c r="CZ22" s="1852">
        <v>600174</v>
      </c>
      <c r="DA22" s="771">
        <v>593655</v>
      </c>
      <c r="DB22" s="772">
        <v>633219</v>
      </c>
      <c r="DC22" s="772">
        <v>628687</v>
      </c>
      <c r="DD22" s="772">
        <v>612921</v>
      </c>
      <c r="DE22" s="773">
        <v>603269</v>
      </c>
      <c r="DF22" s="772">
        <v>588330</v>
      </c>
      <c r="DG22" s="772">
        <v>584052</v>
      </c>
      <c r="DH22" s="774">
        <v>581603</v>
      </c>
      <c r="DI22" s="774">
        <v>568887</v>
      </c>
      <c r="DJ22" s="774">
        <v>557312</v>
      </c>
      <c r="DK22" s="774">
        <v>545679</v>
      </c>
      <c r="DL22" s="775">
        <f t="shared" si="2"/>
        <v>0.91883095015188154</v>
      </c>
      <c r="DM22" s="951">
        <f t="shared" si="9"/>
        <v>-48205</v>
      </c>
    </row>
    <row r="23" spans="1:119" s="601" customFormat="1" ht="18" customHeight="1" x14ac:dyDescent="0.25">
      <c r="A23" s="1247" t="s">
        <v>63</v>
      </c>
      <c r="B23" s="1150">
        <v>673698</v>
      </c>
      <c r="C23" s="1438">
        <v>553062</v>
      </c>
      <c r="D23" s="1438">
        <v>552244</v>
      </c>
      <c r="E23" s="1438">
        <v>551539</v>
      </c>
      <c r="F23" s="1438">
        <v>551192</v>
      </c>
      <c r="G23" s="1438">
        <v>550570</v>
      </c>
      <c r="H23" s="1438">
        <v>549830</v>
      </c>
      <c r="I23" s="1438">
        <v>548743</v>
      </c>
      <c r="J23" s="1438">
        <v>546454</v>
      </c>
      <c r="K23" s="1438">
        <v>545409</v>
      </c>
      <c r="L23" s="1438">
        <v>544732</v>
      </c>
      <c r="M23" s="1438">
        <v>544176</v>
      </c>
      <c r="N23" s="1438">
        <v>542336</v>
      </c>
      <c r="O23" s="1438">
        <v>541216</v>
      </c>
      <c r="P23" s="1438">
        <v>540799</v>
      </c>
      <c r="Q23" s="1438">
        <v>538944</v>
      </c>
      <c r="R23" s="1438">
        <v>538284</v>
      </c>
      <c r="S23" s="1438">
        <v>537781</v>
      </c>
      <c r="T23" s="1438">
        <v>535913</v>
      </c>
      <c r="U23" s="1438">
        <v>534796</v>
      </c>
      <c r="V23" s="1438">
        <v>533990</v>
      </c>
      <c r="W23" s="1438">
        <v>532137</v>
      </c>
      <c r="X23" s="1438">
        <v>531153</v>
      </c>
      <c r="Y23" s="1438">
        <v>530438</v>
      </c>
      <c r="Z23" s="1438">
        <v>529768</v>
      </c>
      <c r="AA23" s="1438">
        <v>529066</v>
      </c>
      <c r="AB23" s="1438">
        <v>528271</v>
      </c>
      <c r="AC23" s="1438">
        <v>526800</v>
      </c>
      <c r="AD23" s="1438">
        <v>526165</v>
      </c>
      <c r="AE23" s="1438">
        <v>524039</v>
      </c>
      <c r="AF23" s="1438">
        <v>523360</v>
      </c>
      <c r="AG23" s="1438">
        <v>522700</v>
      </c>
      <c r="AH23" s="1438">
        <v>521744</v>
      </c>
      <c r="AI23" s="1438">
        <v>521507</v>
      </c>
      <c r="AJ23" s="1438">
        <v>521583</v>
      </c>
      <c r="AK23" s="1438">
        <v>521266</v>
      </c>
      <c r="AL23" s="1438">
        <v>521102</v>
      </c>
      <c r="AM23" s="1438">
        <v>519770</v>
      </c>
      <c r="AN23" s="1438">
        <v>519928</v>
      </c>
      <c r="AO23" s="1438">
        <v>520012</v>
      </c>
      <c r="AP23" s="1438">
        <v>519178</v>
      </c>
      <c r="AQ23" s="1438">
        <v>519088</v>
      </c>
      <c r="AR23" s="1438">
        <v>518741</v>
      </c>
      <c r="AS23" s="1438">
        <v>518628</v>
      </c>
      <c r="AT23" s="1438">
        <v>518539</v>
      </c>
      <c r="AU23" s="1438">
        <v>518499</v>
      </c>
      <c r="AV23" s="1438">
        <v>519055</v>
      </c>
      <c r="AW23" s="1438">
        <v>518891</v>
      </c>
      <c r="AX23" s="1438">
        <v>520041</v>
      </c>
      <c r="AY23" s="1438">
        <v>519736</v>
      </c>
      <c r="AZ23" s="1438">
        <v>519475</v>
      </c>
      <c r="BA23" s="1438">
        <v>519146</v>
      </c>
      <c r="BB23" s="1438">
        <v>516809</v>
      </c>
      <c r="BC23" s="1438">
        <v>516696</v>
      </c>
      <c r="BD23" s="1438">
        <v>516850</v>
      </c>
      <c r="BE23" s="1438">
        <v>515646</v>
      </c>
      <c r="BF23" s="1438">
        <v>515856</v>
      </c>
      <c r="BG23" s="1438">
        <v>515422</v>
      </c>
      <c r="BH23" s="1438">
        <v>514852</v>
      </c>
      <c r="BI23" s="1438">
        <v>514234</v>
      </c>
      <c r="BJ23" s="1438">
        <v>514171</v>
      </c>
      <c r="BK23" s="1438">
        <v>513932</v>
      </c>
      <c r="BL23" s="1438">
        <v>513376</v>
      </c>
      <c r="BM23" s="1438">
        <v>513118</v>
      </c>
      <c r="BN23" s="1438">
        <v>511466</v>
      </c>
      <c r="BO23" s="1248">
        <f>'отч дата'!T35</f>
        <v>510449</v>
      </c>
      <c r="BP23" s="1664">
        <f t="shared" si="3"/>
        <v>0.99801159803388695</v>
      </c>
      <c r="BQ23" s="1665">
        <f t="shared" si="4"/>
        <v>-1017</v>
      </c>
      <c r="BR23" s="1444">
        <f t="shared" si="5"/>
        <v>-19989</v>
      </c>
      <c r="BS23" s="1445">
        <f t="shared" si="6"/>
        <v>-3.7683951753079481E-2</v>
      </c>
      <c r="BT23" s="1647">
        <f t="shared" si="7"/>
        <v>-19989</v>
      </c>
      <c r="BU23" s="1648">
        <f t="shared" si="8"/>
        <v>-3.7683951753079481E-2</v>
      </c>
      <c r="BV23" s="1247" t="s">
        <v>63</v>
      </c>
      <c r="BW23" s="1438">
        <v>673698</v>
      </c>
      <c r="BX23" s="1438">
        <v>668160</v>
      </c>
      <c r="BY23" s="1438">
        <v>692288</v>
      </c>
      <c r="BZ23" s="1438">
        <v>670204</v>
      </c>
      <c r="CA23" s="1438">
        <v>650164</v>
      </c>
      <c r="CB23" s="1438">
        <v>635043</v>
      </c>
      <c r="CC23" s="1438">
        <v>619259</v>
      </c>
      <c r="CD23" s="1438">
        <v>608088</v>
      </c>
      <c r="CE23" s="1438">
        <v>597525</v>
      </c>
      <c r="CF23" s="1438">
        <v>586933</v>
      </c>
      <c r="CG23" s="1438">
        <v>573667</v>
      </c>
      <c r="CH23" s="1438">
        <v>553062</v>
      </c>
      <c r="CI23" s="1438">
        <v>530438</v>
      </c>
      <c r="CJ23" s="956">
        <v>667432</v>
      </c>
      <c r="CK23" s="776">
        <v>648831</v>
      </c>
      <c r="CL23" s="776">
        <v>633772</v>
      </c>
      <c r="CM23" s="776">
        <v>629192</v>
      </c>
      <c r="CN23" s="777">
        <v>640222</v>
      </c>
      <c r="CO23" s="777">
        <v>652663</v>
      </c>
      <c r="CP23" s="777">
        <v>663271</v>
      </c>
      <c r="CQ23" s="777">
        <v>664592</v>
      </c>
      <c r="CR23" s="1864">
        <v>669577</v>
      </c>
      <c r="CS23" s="777">
        <v>670455</v>
      </c>
      <c r="CT23" s="777">
        <v>671125</v>
      </c>
      <c r="CU23" s="777">
        <v>675400</v>
      </c>
      <c r="CV23" s="777">
        <v>673698</v>
      </c>
      <c r="CW23" s="1249">
        <f t="shared" si="0"/>
        <v>1.0093882223207757</v>
      </c>
      <c r="CX23" s="1250">
        <f t="shared" si="1"/>
        <v>6266</v>
      </c>
      <c r="CY23" s="76">
        <v>652475</v>
      </c>
      <c r="CZ23" s="1852">
        <v>656317</v>
      </c>
      <c r="DA23" s="74">
        <v>682358</v>
      </c>
      <c r="DB23" s="77">
        <v>734647</v>
      </c>
      <c r="DC23" s="77">
        <v>720785</v>
      </c>
      <c r="DD23" s="77">
        <v>708639</v>
      </c>
      <c r="DE23" s="212">
        <v>699985</v>
      </c>
      <c r="DF23" s="77">
        <v>699674</v>
      </c>
      <c r="DG23" s="77">
        <v>734543</v>
      </c>
      <c r="DH23" s="213">
        <v>720276</v>
      </c>
      <c r="DI23" s="213">
        <v>702258</v>
      </c>
      <c r="DJ23" s="213">
        <v>685760</v>
      </c>
      <c r="DK23" s="213">
        <v>667432</v>
      </c>
      <c r="DL23" s="421">
        <f t="shared" si="2"/>
        <v>1.0229234836583778</v>
      </c>
      <c r="DM23" s="950">
        <f t="shared" si="9"/>
        <v>14957</v>
      </c>
    </row>
    <row r="24" spans="1:119" s="601" customFormat="1" ht="18" customHeight="1" x14ac:dyDescent="0.25">
      <c r="A24" s="1247" t="s">
        <v>64</v>
      </c>
      <c r="B24" s="1150">
        <v>0</v>
      </c>
      <c r="C24" s="1440"/>
      <c r="D24" s="1440"/>
      <c r="E24" s="1440"/>
      <c r="F24" s="1440"/>
      <c r="G24" s="1440"/>
      <c r="H24" s="1440"/>
      <c r="I24" s="1440"/>
      <c r="J24" s="1440"/>
      <c r="K24" s="1440"/>
      <c r="L24" s="1440"/>
      <c r="M24" s="1440"/>
      <c r="N24" s="1440"/>
      <c r="O24" s="1440"/>
      <c r="P24" s="1440"/>
      <c r="Q24" s="1440"/>
      <c r="R24" s="1440"/>
      <c r="S24" s="1440"/>
      <c r="T24" s="1440"/>
      <c r="U24" s="1440"/>
      <c r="V24" s="1440"/>
      <c r="W24" s="1440"/>
      <c r="X24" s="1440"/>
      <c r="Y24" s="1440"/>
      <c r="Z24" s="1440"/>
      <c r="AA24" s="1440"/>
      <c r="AB24" s="1440"/>
      <c r="AC24" s="1440"/>
      <c r="AD24" s="1440"/>
      <c r="AE24" s="1440"/>
      <c r="AF24" s="1440"/>
      <c r="AG24" s="1440"/>
      <c r="AH24" s="1440"/>
      <c r="AI24" s="1440"/>
      <c r="AJ24" s="1440"/>
      <c r="AK24" s="1440"/>
      <c r="AL24" s="1440"/>
      <c r="AM24" s="1440"/>
      <c r="AN24" s="1440"/>
      <c r="AO24" s="1440"/>
      <c r="AP24" s="1440"/>
      <c r="AQ24" s="1440"/>
      <c r="AR24" s="1440"/>
      <c r="AS24" s="1440"/>
      <c r="AT24" s="1440"/>
      <c r="AU24" s="1440"/>
      <c r="AV24" s="1440"/>
      <c r="AW24" s="1440"/>
      <c r="AX24" s="1440"/>
      <c r="AY24" s="1440"/>
      <c r="AZ24" s="1440"/>
      <c r="BA24" s="1440"/>
      <c r="BB24" s="1440"/>
      <c r="BC24" s="1440"/>
      <c r="BD24" s="1440"/>
      <c r="BE24" s="1440"/>
      <c r="BF24" s="1440"/>
      <c r="BG24" s="1440"/>
      <c r="BH24" s="1440"/>
      <c r="BI24" s="1440"/>
      <c r="BJ24" s="1440"/>
      <c r="BK24" s="1440"/>
      <c r="BL24" s="1440"/>
      <c r="BM24" s="1440"/>
      <c r="BN24" s="1440"/>
      <c r="BP24" s="1664" t="e">
        <f t="shared" si="3"/>
        <v>#DIV/0!</v>
      </c>
      <c r="BQ24" s="1665">
        <f t="shared" si="4"/>
        <v>0</v>
      </c>
      <c r="BR24" s="1444">
        <f t="shared" si="5"/>
        <v>0</v>
      </c>
      <c r="BS24" s="1578" t="e">
        <f t="shared" si="6"/>
        <v>#DIV/0!</v>
      </c>
      <c r="BT24" s="1647">
        <f t="shared" si="7"/>
        <v>0</v>
      </c>
      <c r="BU24" s="1648" t="e">
        <f t="shared" si="8"/>
        <v>#DIV/0!</v>
      </c>
      <c r="BV24" s="1247" t="s">
        <v>64</v>
      </c>
      <c r="BW24" s="1440">
        <v>0</v>
      </c>
      <c r="BX24" s="1440"/>
      <c r="BY24" s="1440"/>
      <c r="BZ24" s="1440"/>
      <c r="CA24" s="1440"/>
      <c r="CB24" s="1440"/>
      <c r="CC24" s="1440"/>
      <c r="CD24" s="1440"/>
      <c r="CE24" s="1440"/>
      <c r="CF24" s="1440"/>
      <c r="CG24" s="1440"/>
      <c r="CH24" s="1440"/>
      <c r="CI24" s="1440"/>
      <c r="CJ24" s="956">
        <v>193258</v>
      </c>
      <c r="CK24" s="776">
        <v>184063</v>
      </c>
      <c r="CL24" s="776">
        <v>175752</v>
      </c>
      <c r="CM24" s="776">
        <v>167473</v>
      </c>
      <c r="CN24" s="777">
        <v>159886</v>
      </c>
      <c r="CO24" s="777">
        <v>153935</v>
      </c>
      <c r="CP24" s="777">
        <v>146360</v>
      </c>
      <c r="CQ24" s="777">
        <v>138486</v>
      </c>
      <c r="CR24" s="1864">
        <v>130179</v>
      </c>
      <c r="CS24" s="777">
        <v>121959</v>
      </c>
      <c r="CT24" s="777">
        <v>0</v>
      </c>
      <c r="CU24" s="777">
        <v>0</v>
      </c>
      <c r="CV24" s="777">
        <v>0</v>
      </c>
      <c r="CW24" s="1249">
        <f t="shared" si="0"/>
        <v>0</v>
      </c>
      <c r="CX24" s="1250">
        <f t="shared" si="1"/>
        <v>-193258</v>
      </c>
      <c r="CY24" s="76">
        <v>242209</v>
      </c>
      <c r="CZ24" s="1852">
        <v>244604</v>
      </c>
      <c r="DA24" s="74">
        <v>253851</v>
      </c>
      <c r="DB24" s="77">
        <v>251358</v>
      </c>
      <c r="DC24" s="77">
        <v>239195</v>
      </c>
      <c r="DD24" s="77">
        <v>228355</v>
      </c>
      <c r="DE24" s="212">
        <v>224405</v>
      </c>
      <c r="DF24" s="77">
        <v>228535</v>
      </c>
      <c r="DG24" s="77">
        <v>227253</v>
      </c>
      <c r="DH24" s="213">
        <v>218997</v>
      </c>
      <c r="DI24" s="213">
        <v>209984</v>
      </c>
      <c r="DJ24" s="213">
        <v>200940</v>
      </c>
      <c r="DK24" s="213">
        <v>193258</v>
      </c>
      <c r="DL24" s="421">
        <f t="shared" si="2"/>
        <v>0.79789768340565381</v>
      </c>
      <c r="DM24" s="950">
        <f t="shared" si="9"/>
        <v>-48951</v>
      </c>
    </row>
    <row r="25" spans="1:119" s="601" customFormat="1" ht="18" customHeight="1" x14ac:dyDescent="0.25">
      <c r="A25" s="1247" t="s">
        <v>65</v>
      </c>
      <c r="B25" s="1150">
        <v>117899</v>
      </c>
      <c r="C25" s="1438">
        <v>95605</v>
      </c>
      <c r="D25" s="1438">
        <v>95576</v>
      </c>
      <c r="E25" s="1438">
        <v>95456</v>
      </c>
      <c r="F25" s="1438">
        <v>95423</v>
      </c>
      <c r="G25" s="1438">
        <v>95370</v>
      </c>
      <c r="H25" s="1438">
        <v>95331</v>
      </c>
      <c r="I25" s="1438">
        <v>95216</v>
      </c>
      <c r="J25" s="1438">
        <v>95141</v>
      </c>
      <c r="K25" s="1438">
        <v>94948</v>
      </c>
      <c r="L25" s="1438">
        <v>94877</v>
      </c>
      <c r="M25" s="1438">
        <v>94818</v>
      </c>
      <c r="N25" s="1438">
        <v>94739</v>
      </c>
      <c r="O25" s="1438">
        <v>94681</v>
      </c>
      <c r="P25" s="1438">
        <v>94628</v>
      </c>
      <c r="Q25" s="1438">
        <v>94574</v>
      </c>
      <c r="R25" s="1438">
        <v>94526</v>
      </c>
      <c r="S25" s="1438">
        <v>94402</v>
      </c>
      <c r="T25" s="1438">
        <v>94346</v>
      </c>
      <c r="U25" s="1438">
        <v>94239</v>
      </c>
      <c r="V25" s="1438">
        <v>94188</v>
      </c>
      <c r="W25" s="1438">
        <v>94131</v>
      </c>
      <c r="X25" s="1438">
        <v>94103</v>
      </c>
      <c r="Y25" s="1438">
        <v>94086</v>
      </c>
      <c r="Z25" s="1438">
        <v>94011</v>
      </c>
      <c r="AA25" s="1438">
        <v>93964</v>
      </c>
      <c r="AB25" s="1438">
        <v>93887</v>
      </c>
      <c r="AC25" s="1438">
        <v>93821</v>
      </c>
      <c r="AD25" s="1438">
        <v>93673</v>
      </c>
      <c r="AE25" s="1438">
        <v>93528</v>
      </c>
      <c r="AF25" s="1438">
        <v>93425</v>
      </c>
      <c r="AG25" s="1438">
        <v>93339</v>
      </c>
      <c r="AH25" s="1438">
        <v>93209</v>
      </c>
      <c r="AI25" s="1438">
        <v>93057</v>
      </c>
      <c r="AJ25" s="1438">
        <v>92973</v>
      </c>
      <c r="AK25" s="1438">
        <v>92821</v>
      </c>
      <c r="AL25" s="1438">
        <v>92779</v>
      </c>
      <c r="AM25" s="1438">
        <v>92735</v>
      </c>
      <c r="AN25" s="1438">
        <v>92508</v>
      </c>
      <c r="AO25" s="1438">
        <v>92474</v>
      </c>
      <c r="AP25" s="1438">
        <v>92420</v>
      </c>
      <c r="AQ25" s="1438">
        <v>92300</v>
      </c>
      <c r="AR25" s="1438">
        <v>92192</v>
      </c>
      <c r="AS25" s="1438">
        <v>92157</v>
      </c>
      <c r="AT25" s="1438">
        <v>92155</v>
      </c>
      <c r="AU25" s="1438">
        <v>92126</v>
      </c>
      <c r="AV25" s="1438">
        <v>92067</v>
      </c>
      <c r="AW25" s="1438">
        <v>92038</v>
      </c>
      <c r="AX25" s="1438">
        <v>91911</v>
      </c>
      <c r="AY25" s="1438">
        <v>91884</v>
      </c>
      <c r="AZ25" s="1438">
        <v>91827</v>
      </c>
      <c r="BA25" s="1438">
        <v>91798</v>
      </c>
      <c r="BB25" s="1438">
        <v>91662</v>
      </c>
      <c r="BC25" s="1438">
        <v>91504</v>
      </c>
      <c r="BD25" s="1438">
        <v>91436</v>
      </c>
      <c r="BE25" s="1438">
        <v>91449</v>
      </c>
      <c r="BF25" s="1438">
        <v>91420</v>
      </c>
      <c r="BG25" s="1438">
        <v>91488</v>
      </c>
      <c r="BH25" s="1438">
        <v>91501</v>
      </c>
      <c r="BI25" s="1438">
        <v>91497</v>
      </c>
      <c r="BJ25" s="1438">
        <v>91513</v>
      </c>
      <c r="BK25" s="1438">
        <v>91537</v>
      </c>
      <c r="BL25" s="1438">
        <v>91598</v>
      </c>
      <c r="BM25" s="1438">
        <v>91507</v>
      </c>
      <c r="BN25" s="1438">
        <v>91528</v>
      </c>
      <c r="BO25" s="1248">
        <f>'отч дата'!U35</f>
        <v>91570</v>
      </c>
      <c r="BP25" s="1664">
        <f t="shared" si="3"/>
        <v>1.00045887597238</v>
      </c>
      <c r="BQ25" s="1665">
        <f t="shared" si="4"/>
        <v>42</v>
      </c>
      <c r="BR25" s="1444">
        <f t="shared" si="5"/>
        <v>-2516</v>
      </c>
      <c r="BS25" s="1445">
        <f t="shared" si="6"/>
        <v>-2.6741491826626662E-2</v>
      </c>
      <c r="BT25" s="1647">
        <f t="shared" si="7"/>
        <v>-2516</v>
      </c>
      <c r="BU25" s="1648">
        <f t="shared" si="8"/>
        <v>-2.6741491826626662E-2</v>
      </c>
      <c r="BV25" s="1247" t="s">
        <v>65</v>
      </c>
      <c r="BW25" s="1438">
        <v>117899</v>
      </c>
      <c r="BX25" s="1438">
        <v>115760</v>
      </c>
      <c r="BY25" s="1438">
        <v>113628</v>
      </c>
      <c r="BZ25" s="1438">
        <v>111375</v>
      </c>
      <c r="CA25" s="1438">
        <v>108990</v>
      </c>
      <c r="CB25" s="1438">
        <v>107402</v>
      </c>
      <c r="CC25" s="1438">
        <v>105291</v>
      </c>
      <c r="CD25" s="1438">
        <v>103403</v>
      </c>
      <c r="CE25" s="1438">
        <v>101430</v>
      </c>
      <c r="CF25" s="1438">
        <v>99419</v>
      </c>
      <c r="CG25" s="1438">
        <v>97642</v>
      </c>
      <c r="CH25" s="1438">
        <v>95605</v>
      </c>
      <c r="CI25" s="1438">
        <v>94086</v>
      </c>
      <c r="CJ25" s="956">
        <v>134431</v>
      </c>
      <c r="CK25" s="776">
        <v>135228</v>
      </c>
      <c r="CL25" s="776">
        <v>135208</v>
      </c>
      <c r="CM25" s="776">
        <v>134650</v>
      </c>
      <c r="CN25" s="777">
        <v>133097</v>
      </c>
      <c r="CO25" s="777">
        <v>131233</v>
      </c>
      <c r="CP25" s="777">
        <v>129343</v>
      </c>
      <c r="CQ25" s="777">
        <v>127439</v>
      </c>
      <c r="CR25" s="1864">
        <v>125743</v>
      </c>
      <c r="CS25" s="777">
        <v>123565</v>
      </c>
      <c r="CT25" s="777">
        <v>121561</v>
      </c>
      <c r="CU25" s="777">
        <v>119474</v>
      </c>
      <c r="CV25" s="777">
        <v>117899</v>
      </c>
      <c r="CW25" s="1249">
        <f t="shared" si="0"/>
        <v>0.8770224129851002</v>
      </c>
      <c r="CX25" s="1250">
        <f t="shared" si="1"/>
        <v>-16532</v>
      </c>
      <c r="CY25" s="76">
        <v>108044</v>
      </c>
      <c r="CZ25" s="1852">
        <v>114559</v>
      </c>
      <c r="DA25" s="74">
        <v>118576</v>
      </c>
      <c r="DB25" s="77">
        <v>123006</v>
      </c>
      <c r="DC25" s="77">
        <v>120347</v>
      </c>
      <c r="DD25" s="77">
        <v>118340</v>
      </c>
      <c r="DE25" s="212">
        <v>117631</v>
      </c>
      <c r="DF25" s="77">
        <v>119426</v>
      </c>
      <c r="DG25" s="77">
        <v>121748</v>
      </c>
      <c r="DH25" s="213">
        <v>124919</v>
      </c>
      <c r="DI25" s="213">
        <v>126964</v>
      </c>
      <c r="DJ25" s="213">
        <v>130055</v>
      </c>
      <c r="DK25" s="213">
        <v>134431</v>
      </c>
      <c r="DL25" s="421">
        <f t="shared" si="2"/>
        <v>1.2442245751730776</v>
      </c>
      <c r="DM25" s="950">
        <f t="shared" si="9"/>
        <v>26387</v>
      </c>
    </row>
    <row r="26" spans="1:119" s="601" customFormat="1" ht="18" customHeight="1" x14ac:dyDescent="0.25">
      <c r="A26" s="1247" t="s">
        <v>66</v>
      </c>
      <c r="B26" s="1150">
        <v>174013</v>
      </c>
      <c r="C26" s="1438">
        <v>157277</v>
      </c>
      <c r="D26" s="1438">
        <v>156823</v>
      </c>
      <c r="E26" s="1438">
        <v>155745</v>
      </c>
      <c r="F26" s="1438">
        <v>155182</v>
      </c>
      <c r="G26" s="1438">
        <v>155239</v>
      </c>
      <c r="H26" s="1438">
        <v>155184</v>
      </c>
      <c r="I26" s="1438">
        <v>155112</v>
      </c>
      <c r="J26" s="1438">
        <v>154700</v>
      </c>
      <c r="K26" s="1438">
        <v>155474</v>
      </c>
      <c r="L26" s="1438">
        <v>155401</v>
      </c>
      <c r="M26" s="1438">
        <v>155203</v>
      </c>
      <c r="N26" s="1438">
        <v>154830</v>
      </c>
      <c r="O26" s="1438">
        <v>154527</v>
      </c>
      <c r="P26" s="1438">
        <v>155518</v>
      </c>
      <c r="Q26" s="1438">
        <v>155376</v>
      </c>
      <c r="R26" s="1438">
        <v>155051</v>
      </c>
      <c r="S26" s="1438">
        <v>154894</v>
      </c>
      <c r="T26" s="1438">
        <v>154585</v>
      </c>
      <c r="U26" s="1438">
        <v>155589</v>
      </c>
      <c r="V26" s="1438">
        <v>155975</v>
      </c>
      <c r="W26" s="1438">
        <v>156326</v>
      </c>
      <c r="X26" s="1438">
        <v>156750</v>
      </c>
      <c r="Y26" s="1438">
        <v>157458</v>
      </c>
      <c r="Z26" s="1438">
        <v>159203</v>
      </c>
      <c r="AA26" s="1438">
        <v>159789</v>
      </c>
      <c r="AB26" s="1438">
        <v>159879</v>
      </c>
      <c r="AC26" s="1438">
        <v>160089</v>
      </c>
      <c r="AD26" s="1438">
        <v>161114</v>
      </c>
      <c r="AE26" s="1438">
        <v>160998</v>
      </c>
      <c r="AF26" s="1438">
        <v>160758</v>
      </c>
      <c r="AG26" s="1438">
        <v>160688</v>
      </c>
      <c r="AH26" s="1438">
        <v>160472</v>
      </c>
      <c r="AI26" s="1438">
        <v>160812</v>
      </c>
      <c r="AJ26" s="1438">
        <v>159952</v>
      </c>
      <c r="AK26" s="1438">
        <v>159721</v>
      </c>
      <c r="AL26" s="1438">
        <v>159435</v>
      </c>
      <c r="AM26" s="1438">
        <v>158886</v>
      </c>
      <c r="AN26" s="1438">
        <v>158984</v>
      </c>
      <c r="AO26" s="1438">
        <v>158740</v>
      </c>
      <c r="AP26" s="1438">
        <v>158273</v>
      </c>
      <c r="AQ26" s="1438">
        <v>158138</v>
      </c>
      <c r="AR26" s="1438">
        <v>158027</v>
      </c>
      <c r="AS26" s="1438">
        <v>159310</v>
      </c>
      <c r="AT26" s="1438">
        <v>159655</v>
      </c>
      <c r="AU26" s="1438">
        <v>159749</v>
      </c>
      <c r="AV26" s="1438">
        <v>159905</v>
      </c>
      <c r="AW26" s="1438">
        <v>160072</v>
      </c>
      <c r="AX26" s="1438">
        <v>161220</v>
      </c>
      <c r="AY26" s="1438">
        <v>161289</v>
      </c>
      <c r="AZ26" s="1438">
        <v>161364</v>
      </c>
      <c r="BA26" s="1438">
        <v>161418</v>
      </c>
      <c r="BB26" s="1438">
        <v>160985</v>
      </c>
      <c r="BC26" s="1438">
        <v>160611</v>
      </c>
      <c r="BD26" s="1438">
        <v>160496</v>
      </c>
      <c r="BE26" s="1438">
        <v>160220</v>
      </c>
      <c r="BF26" s="1438">
        <v>159727</v>
      </c>
      <c r="BG26" s="1438">
        <v>159313</v>
      </c>
      <c r="BH26" s="1438">
        <v>157656</v>
      </c>
      <c r="BI26" s="1438">
        <v>159081</v>
      </c>
      <c r="BJ26" s="1438">
        <v>158538</v>
      </c>
      <c r="BK26" s="1438">
        <v>158269</v>
      </c>
      <c r="BL26" s="1438">
        <v>157856</v>
      </c>
      <c r="BM26" s="1438">
        <v>158266</v>
      </c>
      <c r="BN26" s="1438">
        <v>158494</v>
      </c>
      <c r="BO26" s="1248">
        <f>'отч дата'!V35</f>
        <v>158411</v>
      </c>
      <c r="BP26" s="1664">
        <f t="shared" si="3"/>
        <v>0.99947632087019067</v>
      </c>
      <c r="BQ26" s="1665">
        <f t="shared" si="4"/>
        <v>-83</v>
      </c>
      <c r="BR26" s="1444">
        <f t="shared" si="5"/>
        <v>953</v>
      </c>
      <c r="BS26" s="1445">
        <f t="shared" si="6"/>
        <v>6.0524076261605497E-3</v>
      </c>
      <c r="BT26" s="1647">
        <f t="shared" si="7"/>
        <v>953</v>
      </c>
      <c r="BU26" s="1648">
        <f t="shared" si="8"/>
        <v>6.0524076261605497E-3</v>
      </c>
      <c r="BV26" s="1247" t="s">
        <v>66</v>
      </c>
      <c r="BW26" s="1438">
        <v>174013</v>
      </c>
      <c r="BX26" s="1438">
        <v>173140</v>
      </c>
      <c r="BY26" s="1438">
        <v>170753</v>
      </c>
      <c r="BZ26" s="1438">
        <v>174419</v>
      </c>
      <c r="CA26" s="1438">
        <v>175210</v>
      </c>
      <c r="CB26" s="1438">
        <v>176204</v>
      </c>
      <c r="CC26" s="1438">
        <v>172176</v>
      </c>
      <c r="CD26" s="1438">
        <v>169419</v>
      </c>
      <c r="CE26" s="1438">
        <v>168263</v>
      </c>
      <c r="CF26" s="1438">
        <v>167649</v>
      </c>
      <c r="CG26" s="1438">
        <v>162070</v>
      </c>
      <c r="CH26" s="1438">
        <v>157277</v>
      </c>
      <c r="CI26" s="1438">
        <v>157458</v>
      </c>
      <c r="CJ26" s="956">
        <v>159851</v>
      </c>
      <c r="CK26" s="776">
        <v>156854</v>
      </c>
      <c r="CL26" s="776">
        <v>152955</v>
      </c>
      <c r="CM26" s="776">
        <v>152262</v>
      </c>
      <c r="CN26" s="777">
        <v>151526</v>
      </c>
      <c r="CO26" s="777">
        <v>150868</v>
      </c>
      <c r="CP26" s="777">
        <v>152329</v>
      </c>
      <c r="CQ26" s="777">
        <v>153826</v>
      </c>
      <c r="CR26" s="1864">
        <v>160537</v>
      </c>
      <c r="CS26" s="777">
        <v>164358</v>
      </c>
      <c r="CT26" s="777">
        <v>164625</v>
      </c>
      <c r="CU26" s="777">
        <v>166566</v>
      </c>
      <c r="CV26" s="777">
        <v>174013</v>
      </c>
      <c r="CW26" s="1249">
        <f t="shared" si="0"/>
        <v>1.0885950040975658</v>
      </c>
      <c r="CX26" s="1250">
        <f t="shared" si="1"/>
        <v>14162</v>
      </c>
      <c r="CY26" s="76">
        <v>113130</v>
      </c>
      <c r="CZ26" s="1852">
        <v>113079</v>
      </c>
      <c r="DA26" s="74">
        <v>113768</v>
      </c>
      <c r="DB26" s="77">
        <v>121184</v>
      </c>
      <c r="DC26" s="77">
        <v>123875</v>
      </c>
      <c r="DD26" s="77">
        <v>132580</v>
      </c>
      <c r="DE26" s="212">
        <v>148214</v>
      </c>
      <c r="DF26" s="77">
        <v>161578</v>
      </c>
      <c r="DG26" s="77">
        <v>185228</v>
      </c>
      <c r="DH26" s="213">
        <v>178172</v>
      </c>
      <c r="DI26" s="213">
        <v>168762</v>
      </c>
      <c r="DJ26" s="213">
        <v>162709</v>
      </c>
      <c r="DK26" s="213">
        <v>159851</v>
      </c>
      <c r="DL26" s="421">
        <f t="shared" si="2"/>
        <v>1.4129850614337487</v>
      </c>
      <c r="DM26" s="950">
        <f t="shared" si="9"/>
        <v>46721</v>
      </c>
    </row>
    <row r="27" spans="1:119" s="601" customFormat="1" ht="18" customHeight="1" x14ac:dyDescent="0.25">
      <c r="A27" s="1247" t="s">
        <v>67</v>
      </c>
      <c r="B27" s="1150">
        <v>861991</v>
      </c>
      <c r="C27" s="1438">
        <v>855063</v>
      </c>
      <c r="D27" s="1438">
        <v>854857</v>
      </c>
      <c r="E27" s="1438">
        <v>856731</v>
      </c>
      <c r="F27" s="1438">
        <v>862240</v>
      </c>
      <c r="G27" s="1438">
        <v>863118</v>
      </c>
      <c r="H27" s="1438">
        <v>864019</v>
      </c>
      <c r="I27" s="1438">
        <v>865047</v>
      </c>
      <c r="J27" s="1438">
        <v>863077</v>
      </c>
      <c r="K27" s="1438">
        <v>865829</v>
      </c>
      <c r="L27" s="1438">
        <v>866671</v>
      </c>
      <c r="M27" s="1438">
        <v>868362</v>
      </c>
      <c r="N27" s="1438">
        <v>869986</v>
      </c>
      <c r="O27" s="1438">
        <v>869811</v>
      </c>
      <c r="P27" s="1438">
        <v>873166</v>
      </c>
      <c r="Q27" s="1438">
        <v>873367</v>
      </c>
      <c r="R27" s="1438">
        <v>873028</v>
      </c>
      <c r="S27" s="1438">
        <v>873790</v>
      </c>
      <c r="T27" s="1438">
        <v>873339</v>
      </c>
      <c r="U27" s="1438">
        <v>876820</v>
      </c>
      <c r="V27" s="1438">
        <v>876377</v>
      </c>
      <c r="W27" s="1438">
        <v>877737</v>
      </c>
      <c r="X27" s="1438">
        <v>879156</v>
      </c>
      <c r="Y27" s="1438">
        <v>881111</v>
      </c>
      <c r="Z27" s="1438">
        <v>886221</v>
      </c>
      <c r="AA27" s="1438">
        <v>886995</v>
      </c>
      <c r="AB27" s="1438">
        <v>886834</v>
      </c>
      <c r="AC27" s="1438">
        <v>885774</v>
      </c>
      <c r="AD27" s="1438">
        <v>888803</v>
      </c>
      <c r="AE27" s="1438">
        <v>888280</v>
      </c>
      <c r="AF27" s="1438">
        <v>888050</v>
      </c>
      <c r="AG27" s="1438">
        <v>888313</v>
      </c>
      <c r="AH27" s="1438">
        <v>887495</v>
      </c>
      <c r="AI27" s="1438">
        <v>890297</v>
      </c>
      <c r="AJ27" s="1438">
        <v>892032</v>
      </c>
      <c r="AK27" s="1438">
        <v>893081</v>
      </c>
      <c r="AL27" s="1438">
        <v>893640</v>
      </c>
      <c r="AM27" s="1438">
        <v>891647</v>
      </c>
      <c r="AN27" s="1438">
        <v>893727</v>
      </c>
      <c r="AO27" s="1438">
        <v>893936</v>
      </c>
      <c r="AP27" s="1438">
        <v>893789</v>
      </c>
      <c r="AQ27" s="1438">
        <v>894335</v>
      </c>
      <c r="AR27" s="1438">
        <v>895471</v>
      </c>
      <c r="AS27" s="1438">
        <v>900730</v>
      </c>
      <c r="AT27" s="1438">
        <v>902551</v>
      </c>
      <c r="AU27" s="1438">
        <v>903008</v>
      </c>
      <c r="AV27" s="1438">
        <v>905816</v>
      </c>
      <c r="AW27" s="1438">
        <v>906751</v>
      </c>
      <c r="AX27" s="1438">
        <v>910758</v>
      </c>
      <c r="AY27" s="1438">
        <v>912028</v>
      </c>
      <c r="AZ27" s="1438">
        <v>913205</v>
      </c>
      <c r="BA27" s="1438">
        <v>914513</v>
      </c>
      <c r="BB27" s="1438">
        <v>912819</v>
      </c>
      <c r="BC27" s="1438">
        <v>915825</v>
      </c>
      <c r="BD27" s="1438">
        <v>917272</v>
      </c>
      <c r="BE27" s="1438">
        <v>918935</v>
      </c>
      <c r="BF27" s="1438">
        <v>919422</v>
      </c>
      <c r="BG27" s="1438">
        <v>919225</v>
      </c>
      <c r="BH27" s="1438">
        <v>922051</v>
      </c>
      <c r="BI27" s="1438">
        <v>921789</v>
      </c>
      <c r="BJ27" s="1438">
        <v>922122</v>
      </c>
      <c r="BK27" s="1438">
        <v>922375</v>
      </c>
      <c r="BL27" s="1438">
        <v>920318</v>
      </c>
      <c r="BM27" s="1438">
        <v>923753</v>
      </c>
      <c r="BN27" s="1438">
        <v>925278</v>
      </c>
      <c r="BO27" s="1248">
        <f>'отч дата'!W35</f>
        <v>927117</v>
      </c>
      <c r="BP27" s="1664">
        <f t="shared" si="3"/>
        <v>1.0019875107805438</v>
      </c>
      <c r="BQ27" s="1665">
        <f t="shared" si="4"/>
        <v>1839</v>
      </c>
      <c r="BR27" s="1444">
        <f t="shared" si="5"/>
        <v>46006</v>
      </c>
      <c r="BS27" s="1445">
        <f t="shared" si="6"/>
        <v>5.2213625752033588E-2</v>
      </c>
      <c r="BT27" s="1647">
        <f t="shared" si="7"/>
        <v>46006</v>
      </c>
      <c r="BU27" s="1648">
        <f t="shared" si="8"/>
        <v>5.2213625752033588E-2</v>
      </c>
      <c r="BV27" s="1247" t="s">
        <v>67</v>
      </c>
      <c r="BW27" s="1438">
        <v>861991</v>
      </c>
      <c r="BX27" s="1438">
        <v>850295</v>
      </c>
      <c r="BY27" s="1438">
        <v>839906</v>
      </c>
      <c r="BZ27" s="1438">
        <v>820905</v>
      </c>
      <c r="CA27" s="1438">
        <v>796953</v>
      </c>
      <c r="CB27" s="1438">
        <v>779679</v>
      </c>
      <c r="CC27" s="1438">
        <v>770349</v>
      </c>
      <c r="CD27" s="1438">
        <v>789485</v>
      </c>
      <c r="CE27" s="1438">
        <v>813131</v>
      </c>
      <c r="CF27" s="1438">
        <v>828559</v>
      </c>
      <c r="CG27" s="1438">
        <v>841091</v>
      </c>
      <c r="CH27" s="1438">
        <v>855063</v>
      </c>
      <c r="CI27" s="1438">
        <v>881111</v>
      </c>
      <c r="CJ27" s="956">
        <v>920869</v>
      </c>
      <c r="CK27" s="776">
        <v>888434</v>
      </c>
      <c r="CL27" s="776">
        <v>861040</v>
      </c>
      <c r="CM27" s="776">
        <v>850577</v>
      </c>
      <c r="CN27" s="777">
        <v>846352</v>
      </c>
      <c r="CO27" s="777">
        <v>845529</v>
      </c>
      <c r="CP27" s="777">
        <v>846448</v>
      </c>
      <c r="CQ27" s="777">
        <v>851989</v>
      </c>
      <c r="CR27" s="1864">
        <v>872363</v>
      </c>
      <c r="CS27" s="777">
        <v>871456</v>
      </c>
      <c r="CT27" s="777">
        <v>862611</v>
      </c>
      <c r="CU27" s="777">
        <v>864038</v>
      </c>
      <c r="CV27" s="777">
        <v>861991</v>
      </c>
      <c r="CW27" s="1249">
        <f t="shared" si="0"/>
        <v>0.93606256698835555</v>
      </c>
      <c r="CX27" s="1250">
        <f t="shared" si="1"/>
        <v>-58878</v>
      </c>
      <c r="CY27" s="778">
        <v>996928</v>
      </c>
      <c r="CZ27" s="1852">
        <v>1000054</v>
      </c>
      <c r="DA27" s="779">
        <v>1006137</v>
      </c>
      <c r="DB27" s="780">
        <v>1048882</v>
      </c>
      <c r="DC27" s="780">
        <v>1032149</v>
      </c>
      <c r="DD27" s="780">
        <v>1004971</v>
      </c>
      <c r="DE27" s="781">
        <v>982488</v>
      </c>
      <c r="DF27" s="780">
        <v>977341</v>
      </c>
      <c r="DG27" s="780">
        <v>1003660</v>
      </c>
      <c r="DH27" s="782">
        <v>995435</v>
      </c>
      <c r="DI27" s="782">
        <v>971409</v>
      </c>
      <c r="DJ27" s="782">
        <v>950323</v>
      </c>
      <c r="DK27" s="782">
        <v>920869</v>
      </c>
      <c r="DL27" s="783">
        <f t="shared" si="2"/>
        <v>0.92370662675739867</v>
      </c>
      <c r="DM27" s="952">
        <f t="shared" si="9"/>
        <v>-76059</v>
      </c>
    </row>
    <row r="28" spans="1:119" s="601" customFormat="1" ht="18" customHeight="1" x14ac:dyDescent="0.25">
      <c r="A28" s="1247" t="s">
        <v>68</v>
      </c>
      <c r="B28" s="1150">
        <v>10409</v>
      </c>
      <c r="C28" s="1438">
        <v>6456</v>
      </c>
      <c r="D28" s="1438">
        <v>6451</v>
      </c>
      <c r="E28" s="1438">
        <v>6438</v>
      </c>
      <c r="F28" s="1438">
        <v>6435</v>
      </c>
      <c r="G28" s="1438">
        <v>6420</v>
      </c>
      <c r="H28" s="1438">
        <v>6420</v>
      </c>
      <c r="I28" s="1438">
        <v>6437</v>
      </c>
      <c r="J28" s="1438">
        <v>6399</v>
      </c>
      <c r="K28" s="1438">
        <v>6366</v>
      </c>
      <c r="L28" s="1438">
        <v>6358</v>
      </c>
      <c r="M28" s="1438">
        <v>6356</v>
      </c>
      <c r="N28" s="1438">
        <v>6355</v>
      </c>
      <c r="O28" s="1438">
        <v>6360</v>
      </c>
      <c r="P28" s="1438">
        <v>6355</v>
      </c>
      <c r="Q28" s="1438">
        <v>6352</v>
      </c>
      <c r="R28" s="1438">
        <v>6357</v>
      </c>
      <c r="S28" s="1438">
        <v>6377</v>
      </c>
      <c r="T28" s="1438">
        <v>6393</v>
      </c>
      <c r="U28" s="1438">
        <v>6403</v>
      </c>
      <c r="V28" s="1438">
        <v>6423</v>
      </c>
      <c r="W28" s="1438">
        <v>6432</v>
      </c>
      <c r="X28" s="1438">
        <v>6441</v>
      </c>
      <c r="Y28" s="1438">
        <v>6441</v>
      </c>
      <c r="Z28" s="1438">
        <v>6424</v>
      </c>
      <c r="AA28" s="1438">
        <v>6403</v>
      </c>
      <c r="AB28" s="1438">
        <v>6389</v>
      </c>
      <c r="AC28" s="1438">
        <v>6384</v>
      </c>
      <c r="AD28" s="1438">
        <v>6363</v>
      </c>
      <c r="AE28" s="1438">
        <v>6340</v>
      </c>
      <c r="AF28" s="1438">
        <v>6315</v>
      </c>
      <c r="AG28" s="1438">
        <v>6287</v>
      </c>
      <c r="AH28" s="1438">
        <v>6275</v>
      </c>
      <c r="AI28" s="1438">
        <v>6232</v>
      </c>
      <c r="AJ28" s="1438">
        <v>6225</v>
      </c>
      <c r="AK28" s="1438">
        <v>6225</v>
      </c>
      <c r="AL28" s="1438">
        <v>6223</v>
      </c>
      <c r="AM28" s="1438">
        <v>6223</v>
      </c>
      <c r="AN28" s="1438">
        <v>6206</v>
      </c>
      <c r="AO28" s="1438">
        <v>6216</v>
      </c>
      <c r="AP28" s="1438">
        <v>6219</v>
      </c>
      <c r="AQ28" s="1438">
        <v>6216</v>
      </c>
      <c r="AR28" s="1438">
        <v>6219</v>
      </c>
      <c r="AS28" s="1438">
        <v>6220</v>
      </c>
      <c r="AT28" s="1438">
        <v>6220</v>
      </c>
      <c r="AU28" s="1438">
        <v>6208</v>
      </c>
      <c r="AV28" s="1438">
        <v>6193</v>
      </c>
      <c r="AW28" s="1438">
        <v>6187</v>
      </c>
      <c r="AX28" s="1438">
        <v>6168</v>
      </c>
      <c r="AY28" s="1438">
        <v>6168</v>
      </c>
      <c r="AZ28" s="1438">
        <v>6170</v>
      </c>
      <c r="BA28" s="1438">
        <v>6169</v>
      </c>
      <c r="BB28" s="1438">
        <v>6164</v>
      </c>
      <c r="BC28" s="1438">
        <v>6126</v>
      </c>
      <c r="BD28" s="1438">
        <v>6099</v>
      </c>
      <c r="BE28" s="1438">
        <v>6089</v>
      </c>
      <c r="BF28" s="1438">
        <v>6069</v>
      </c>
      <c r="BG28" s="1438">
        <v>6047</v>
      </c>
      <c r="BH28" s="1438">
        <v>6029</v>
      </c>
      <c r="BI28" s="1438">
        <v>6026</v>
      </c>
      <c r="BJ28" s="1438">
        <v>6042</v>
      </c>
      <c r="BK28" s="1438">
        <v>6041</v>
      </c>
      <c r="BL28" s="1438">
        <v>6040</v>
      </c>
      <c r="BM28" s="1438">
        <v>6031</v>
      </c>
      <c r="BN28" s="1438">
        <v>6035</v>
      </c>
      <c r="BO28" s="1248">
        <f>'отч дата'!X35</f>
        <v>6033</v>
      </c>
      <c r="BP28" s="1664">
        <f t="shared" si="3"/>
        <v>0.9996685998342999</v>
      </c>
      <c r="BQ28" s="1665">
        <f t="shared" si="4"/>
        <v>-2</v>
      </c>
      <c r="BR28" s="1444">
        <f t="shared" si="5"/>
        <v>-408</v>
      </c>
      <c r="BS28" s="1445">
        <f t="shared" si="6"/>
        <v>-6.3344201210992046E-2</v>
      </c>
      <c r="BT28" s="1647">
        <f t="shared" si="7"/>
        <v>-408</v>
      </c>
      <c r="BU28" s="1648">
        <f t="shared" si="8"/>
        <v>-6.3344201210992046E-2</v>
      </c>
      <c r="BV28" s="1247" t="s">
        <v>68</v>
      </c>
      <c r="BW28" s="1438">
        <v>10409</v>
      </c>
      <c r="BX28" s="1438">
        <v>9910</v>
      </c>
      <c r="BY28" s="1438">
        <v>9475</v>
      </c>
      <c r="BZ28" s="1438">
        <v>9049</v>
      </c>
      <c r="CA28" s="1438">
        <v>8697</v>
      </c>
      <c r="CB28" s="1438">
        <v>8373</v>
      </c>
      <c r="CC28" s="1438">
        <v>8031</v>
      </c>
      <c r="CD28" s="1438">
        <v>7629</v>
      </c>
      <c r="CE28" s="1438">
        <v>7290</v>
      </c>
      <c r="CF28" s="1438">
        <v>6974</v>
      </c>
      <c r="CG28" s="1438">
        <v>6707</v>
      </c>
      <c r="CH28" s="1438">
        <v>6456</v>
      </c>
      <c r="CI28" s="1438">
        <v>6441</v>
      </c>
      <c r="CJ28" s="956">
        <v>16990</v>
      </c>
      <c r="CK28" s="776">
        <v>16309</v>
      </c>
      <c r="CL28" s="776">
        <v>15688</v>
      </c>
      <c r="CM28" s="776">
        <v>15089</v>
      </c>
      <c r="CN28" s="777">
        <v>14505</v>
      </c>
      <c r="CO28" s="777">
        <v>13961</v>
      </c>
      <c r="CP28" s="777">
        <v>13398</v>
      </c>
      <c r="CQ28" s="777">
        <v>12843</v>
      </c>
      <c r="CR28" s="1864">
        <v>12423</v>
      </c>
      <c r="CS28" s="777">
        <v>11924</v>
      </c>
      <c r="CT28" s="777">
        <v>11387</v>
      </c>
      <c r="CU28" s="777">
        <v>10847</v>
      </c>
      <c r="CV28" s="777">
        <v>10409</v>
      </c>
      <c r="CW28" s="1249">
        <f t="shared" si="0"/>
        <v>0.61265450264861687</v>
      </c>
      <c r="CX28" s="1250">
        <f t="shared" si="1"/>
        <v>-6581</v>
      </c>
      <c r="CY28" s="76">
        <v>18892</v>
      </c>
      <c r="CZ28" s="1852">
        <v>18619</v>
      </c>
      <c r="DA28" s="74">
        <v>18243</v>
      </c>
      <c r="DB28" s="77">
        <v>18416</v>
      </c>
      <c r="DC28" s="77">
        <v>18005</v>
      </c>
      <c r="DD28" s="77">
        <v>17825</v>
      </c>
      <c r="DE28" s="212">
        <v>18268</v>
      </c>
      <c r="DF28" s="77">
        <v>19032</v>
      </c>
      <c r="DG28" s="77">
        <v>19409</v>
      </c>
      <c r="DH28" s="213">
        <v>18825</v>
      </c>
      <c r="DI28" s="213">
        <v>18196</v>
      </c>
      <c r="DJ28" s="213">
        <v>17615</v>
      </c>
      <c r="DK28" s="213">
        <v>16990</v>
      </c>
      <c r="DL28" s="421">
        <f t="shared" si="2"/>
        <v>0.899322464535253</v>
      </c>
      <c r="DM28" s="950">
        <f t="shared" si="9"/>
        <v>-1902</v>
      </c>
    </row>
    <row r="29" spans="1:119" s="601" customFormat="1" ht="18" customHeight="1" x14ac:dyDescent="0.25">
      <c r="A29" s="769" t="s">
        <v>69</v>
      </c>
      <c r="B29" s="1150">
        <v>428</v>
      </c>
      <c r="C29" s="1438"/>
      <c r="D29" s="1438"/>
      <c r="E29" s="1438"/>
      <c r="F29" s="1438"/>
      <c r="G29" s="1438"/>
      <c r="H29" s="1438"/>
      <c r="I29" s="1438"/>
      <c r="J29" s="1438"/>
      <c r="K29" s="1438"/>
      <c r="L29" s="1438"/>
      <c r="M29" s="1438"/>
      <c r="N29" s="1438"/>
      <c r="O29" s="1438"/>
      <c r="P29" s="1438"/>
      <c r="Q29" s="1438"/>
      <c r="R29" s="1438"/>
      <c r="S29" s="1438"/>
      <c r="T29" s="1438"/>
      <c r="U29" s="1438"/>
      <c r="V29" s="1438"/>
      <c r="W29" s="1438"/>
      <c r="X29" s="1438"/>
      <c r="Y29" s="1438"/>
      <c r="Z29" s="1438"/>
      <c r="AA29" s="1438"/>
      <c r="AB29" s="1438"/>
      <c r="AC29" s="1438"/>
      <c r="AD29" s="1438"/>
      <c r="AE29" s="1438"/>
      <c r="AF29" s="1438"/>
      <c r="AG29" s="1438"/>
      <c r="AH29" s="1438"/>
      <c r="AI29" s="1438"/>
      <c r="AJ29" s="1438"/>
      <c r="AK29" s="1438"/>
      <c r="AL29" s="1438"/>
      <c r="AM29" s="1438"/>
      <c r="AN29" s="1438"/>
      <c r="AO29" s="1438"/>
      <c r="AP29" s="1438"/>
      <c r="AQ29" s="1438"/>
      <c r="AR29" s="1438"/>
      <c r="AS29" s="1438"/>
      <c r="AT29" s="1438"/>
      <c r="AU29" s="1438"/>
      <c r="AV29" s="1438"/>
      <c r="AW29" s="1438"/>
      <c r="AX29" s="1438"/>
      <c r="AY29" s="1438"/>
      <c r="AZ29" s="1438"/>
      <c r="BA29" s="1438"/>
      <c r="BB29" s="1438"/>
      <c r="BC29" s="1438"/>
      <c r="BD29" s="1438"/>
      <c r="BE29" s="1438"/>
      <c r="BF29" s="1438"/>
      <c r="BG29" s="1438"/>
      <c r="BH29" s="1438"/>
      <c r="BI29" s="1438"/>
      <c r="BJ29" s="1438"/>
      <c r="BK29" s="1438"/>
      <c r="BL29" s="1438"/>
      <c r="BM29" s="1438"/>
      <c r="BN29" s="1438"/>
      <c r="BO29" s="1248"/>
      <c r="BP29" s="1664" t="e">
        <f t="shared" si="3"/>
        <v>#DIV/0!</v>
      </c>
      <c r="BQ29" s="1665">
        <f t="shared" si="4"/>
        <v>0</v>
      </c>
      <c r="BR29" s="1444">
        <f t="shared" si="5"/>
        <v>0</v>
      </c>
      <c r="BS29" s="1445" t="e">
        <f t="shared" si="6"/>
        <v>#DIV/0!</v>
      </c>
      <c r="BT29" s="1647">
        <f t="shared" si="7"/>
        <v>0</v>
      </c>
      <c r="BU29" s="1648" t="e">
        <f t="shared" si="8"/>
        <v>#DIV/0!</v>
      </c>
      <c r="BV29" s="769" t="s">
        <v>69</v>
      </c>
      <c r="BW29" s="1438">
        <v>428</v>
      </c>
      <c r="BX29" s="1438">
        <v>357</v>
      </c>
      <c r="BY29" s="1438">
        <v>300</v>
      </c>
      <c r="BZ29" s="1438">
        <v>241</v>
      </c>
      <c r="CA29" s="1438">
        <v>192</v>
      </c>
      <c r="CB29" s="1438">
        <v>144</v>
      </c>
      <c r="CC29" s="1438">
        <v>108</v>
      </c>
      <c r="CD29" s="1438"/>
      <c r="CE29" s="1438"/>
      <c r="CF29" s="1438"/>
      <c r="CG29" s="1438"/>
      <c r="CH29" s="1438"/>
      <c r="CI29" s="1438"/>
      <c r="CJ29" s="956">
        <v>1593</v>
      </c>
      <c r="CK29" s="776">
        <v>1471</v>
      </c>
      <c r="CL29" s="776">
        <v>1372</v>
      </c>
      <c r="CM29" s="776">
        <v>1260</v>
      </c>
      <c r="CN29" s="777">
        <v>1151</v>
      </c>
      <c r="CO29" s="777">
        <v>1047</v>
      </c>
      <c r="CP29" s="777">
        <v>952</v>
      </c>
      <c r="CQ29" s="777">
        <v>859</v>
      </c>
      <c r="CR29" s="1864">
        <v>748</v>
      </c>
      <c r="CS29" s="777">
        <v>662</v>
      </c>
      <c r="CT29" s="777">
        <v>586</v>
      </c>
      <c r="CU29" s="777">
        <v>494</v>
      </c>
      <c r="CV29" s="777">
        <v>428</v>
      </c>
      <c r="CW29" s="1249">
        <f t="shared" si="0"/>
        <v>0.26867545511613306</v>
      </c>
      <c r="CX29" s="1250">
        <f t="shared" si="1"/>
        <v>-1165</v>
      </c>
      <c r="CY29" s="76">
        <v>3680</v>
      </c>
      <c r="CZ29" s="1852">
        <v>3446</v>
      </c>
      <c r="DA29" s="74">
        <v>3219</v>
      </c>
      <c r="DB29" s="77">
        <v>2948</v>
      </c>
      <c r="DC29" s="77">
        <v>2780</v>
      </c>
      <c r="DD29" s="77">
        <v>2591</v>
      </c>
      <c r="DE29" s="212">
        <v>2410</v>
      </c>
      <c r="DF29" s="77">
        <v>2257</v>
      </c>
      <c r="DG29" s="77">
        <v>2109</v>
      </c>
      <c r="DH29" s="213">
        <v>1969</v>
      </c>
      <c r="DI29" s="213">
        <v>1840</v>
      </c>
      <c r="DJ29" s="213">
        <v>1720</v>
      </c>
      <c r="DK29" s="213">
        <v>1593</v>
      </c>
      <c r="DL29" s="421">
        <f t="shared" si="2"/>
        <v>0.43288043478260868</v>
      </c>
      <c r="DM29" s="950">
        <f t="shared" si="9"/>
        <v>-2087</v>
      </c>
    </row>
    <row r="30" spans="1:119" s="601" customFormat="1" ht="18" customHeight="1" x14ac:dyDescent="0.25">
      <c r="A30" s="1247" t="s">
        <v>70</v>
      </c>
      <c r="B30" s="1150">
        <v>216887</v>
      </c>
      <c r="C30" s="1438">
        <v>219155</v>
      </c>
      <c r="D30" s="1438">
        <v>218768</v>
      </c>
      <c r="E30" s="1438">
        <v>219845</v>
      </c>
      <c r="F30" s="1438">
        <v>223304</v>
      </c>
      <c r="G30" s="1438">
        <v>224243</v>
      </c>
      <c r="H30" s="1438">
        <v>224739</v>
      </c>
      <c r="I30" s="1438">
        <v>225426</v>
      </c>
      <c r="J30" s="1438">
        <v>223574</v>
      </c>
      <c r="K30" s="1438">
        <v>222135</v>
      </c>
      <c r="L30" s="1438">
        <v>226507</v>
      </c>
      <c r="M30" s="1438">
        <v>226765</v>
      </c>
      <c r="N30" s="1438">
        <v>226616</v>
      </c>
      <c r="O30" s="1438">
        <v>224823</v>
      </c>
      <c r="P30" s="1438">
        <v>223425</v>
      </c>
      <c r="Q30" s="1438">
        <v>226071</v>
      </c>
      <c r="R30" s="1438">
        <v>226456</v>
      </c>
      <c r="S30" s="1438">
        <v>226419</v>
      </c>
      <c r="T30" s="1438">
        <v>223356</v>
      </c>
      <c r="U30" s="1438">
        <v>222338</v>
      </c>
      <c r="V30" s="1438">
        <v>229295</v>
      </c>
      <c r="W30" s="1438">
        <v>229817</v>
      </c>
      <c r="X30" s="1438">
        <v>228279</v>
      </c>
      <c r="Y30" s="1438">
        <v>229107</v>
      </c>
      <c r="Z30" s="1438">
        <v>232626</v>
      </c>
      <c r="AA30" s="1438">
        <v>232952</v>
      </c>
      <c r="AB30" s="1438">
        <v>232764</v>
      </c>
      <c r="AC30" s="1438">
        <v>232895</v>
      </c>
      <c r="AD30" s="1438">
        <v>234980</v>
      </c>
      <c r="AE30" s="1438">
        <v>233236</v>
      </c>
      <c r="AF30" s="1438">
        <v>233675</v>
      </c>
      <c r="AG30" s="1438">
        <v>233614</v>
      </c>
      <c r="AH30" s="1438">
        <v>231961</v>
      </c>
      <c r="AI30" s="1438">
        <v>230480</v>
      </c>
      <c r="AJ30" s="1438">
        <v>234941</v>
      </c>
      <c r="AK30" s="1438">
        <v>234781</v>
      </c>
      <c r="AL30" s="1438">
        <v>235135</v>
      </c>
      <c r="AM30" s="1438">
        <v>232033</v>
      </c>
      <c r="AN30" s="1438">
        <v>230665</v>
      </c>
      <c r="AO30" s="1438">
        <v>235287</v>
      </c>
      <c r="AP30" s="1438">
        <v>231632</v>
      </c>
      <c r="AQ30" s="1438">
        <v>234602</v>
      </c>
      <c r="AR30" s="1438">
        <v>235394</v>
      </c>
      <c r="AS30" s="1438">
        <v>235208</v>
      </c>
      <c r="AT30" s="1438">
        <v>240053</v>
      </c>
      <c r="AU30" s="1438">
        <v>240442</v>
      </c>
      <c r="AV30" s="1438">
        <v>241813</v>
      </c>
      <c r="AW30" s="1438">
        <v>242712</v>
      </c>
      <c r="AX30" s="1438">
        <v>242826</v>
      </c>
      <c r="AY30" s="1438">
        <v>247495</v>
      </c>
      <c r="AZ30" s="1438">
        <v>248338</v>
      </c>
      <c r="BA30" s="1438">
        <v>248723</v>
      </c>
      <c r="BB30" s="1438">
        <v>246760</v>
      </c>
      <c r="BC30" s="1438">
        <v>246167</v>
      </c>
      <c r="BD30" s="1438">
        <v>250802</v>
      </c>
      <c r="BE30" s="1438">
        <v>250886</v>
      </c>
      <c r="BF30" s="1438">
        <v>250222</v>
      </c>
      <c r="BG30" s="1438">
        <v>249727</v>
      </c>
      <c r="BH30" s="1438">
        <v>247566</v>
      </c>
      <c r="BI30" s="1438">
        <v>251835</v>
      </c>
      <c r="BJ30" s="1438">
        <v>252385</v>
      </c>
      <c r="BK30" s="1438">
        <v>252577</v>
      </c>
      <c r="BL30" s="1438">
        <v>250258</v>
      </c>
      <c r="BM30" s="1438">
        <v>249331</v>
      </c>
      <c r="BN30" s="1438">
        <v>254929</v>
      </c>
      <c r="BO30" s="1248">
        <f>'отч дата'!Y35</f>
        <v>255617</v>
      </c>
      <c r="BP30" s="1664">
        <f t="shared" si="3"/>
        <v>1.0026987906436695</v>
      </c>
      <c r="BQ30" s="1665">
        <f t="shared" si="4"/>
        <v>688</v>
      </c>
      <c r="BR30" s="1444">
        <f t="shared" si="5"/>
        <v>26510</v>
      </c>
      <c r="BS30" s="1445">
        <f t="shared" si="6"/>
        <v>0.1157101267093541</v>
      </c>
      <c r="BT30" s="1647">
        <f t="shared" si="7"/>
        <v>26510</v>
      </c>
      <c r="BU30" s="1648">
        <f t="shared" si="8"/>
        <v>0.1157101267093541</v>
      </c>
      <c r="BV30" s="1247" t="s">
        <v>70</v>
      </c>
      <c r="BW30" s="1438">
        <v>216887</v>
      </c>
      <c r="BX30" s="1438">
        <v>218857</v>
      </c>
      <c r="BY30" s="1438">
        <v>224830</v>
      </c>
      <c r="BZ30" s="1438">
        <v>227003</v>
      </c>
      <c r="CA30" s="1438">
        <v>218838</v>
      </c>
      <c r="CB30" s="1438">
        <v>216124</v>
      </c>
      <c r="CC30" s="1438">
        <v>210138</v>
      </c>
      <c r="CD30" s="1438">
        <v>204217</v>
      </c>
      <c r="CE30" s="1438">
        <v>206130</v>
      </c>
      <c r="CF30" s="1438">
        <v>204795</v>
      </c>
      <c r="CG30" s="1438">
        <v>211772</v>
      </c>
      <c r="CH30" s="1438">
        <v>219155</v>
      </c>
      <c r="CI30" s="1438">
        <v>229107</v>
      </c>
      <c r="CJ30" s="956">
        <v>202878</v>
      </c>
      <c r="CK30" s="776">
        <v>196312</v>
      </c>
      <c r="CL30" s="776">
        <v>190168</v>
      </c>
      <c r="CM30" s="776">
        <v>191560</v>
      </c>
      <c r="CN30" s="777">
        <v>190238</v>
      </c>
      <c r="CO30" s="777">
        <v>192863</v>
      </c>
      <c r="CP30" s="777">
        <v>193105</v>
      </c>
      <c r="CQ30" s="777">
        <v>191836</v>
      </c>
      <c r="CR30" s="1864">
        <v>200216</v>
      </c>
      <c r="CS30" s="777">
        <v>203115</v>
      </c>
      <c r="CT30" s="777">
        <v>209811</v>
      </c>
      <c r="CU30" s="777">
        <v>215651</v>
      </c>
      <c r="CV30" s="777">
        <v>216887</v>
      </c>
      <c r="CW30" s="1249">
        <f t="shared" si="0"/>
        <v>1.0690513510582715</v>
      </c>
      <c r="CX30" s="1250">
        <f t="shared" si="1"/>
        <v>14009</v>
      </c>
      <c r="CY30" s="76">
        <v>213384</v>
      </c>
      <c r="CZ30" s="1852">
        <v>213685</v>
      </c>
      <c r="DA30" s="74">
        <v>217358</v>
      </c>
      <c r="DB30" s="77">
        <v>238995</v>
      </c>
      <c r="DC30" s="77">
        <v>235312</v>
      </c>
      <c r="DD30" s="77">
        <v>232753</v>
      </c>
      <c r="DE30" s="212">
        <v>231900</v>
      </c>
      <c r="DF30" s="77">
        <v>228924</v>
      </c>
      <c r="DG30" s="77">
        <v>232082</v>
      </c>
      <c r="DH30" s="213">
        <v>225546</v>
      </c>
      <c r="DI30" s="213">
        <v>217971</v>
      </c>
      <c r="DJ30" s="213">
        <v>211907</v>
      </c>
      <c r="DK30" s="213">
        <v>202878</v>
      </c>
      <c r="DL30" s="421">
        <f t="shared" si="2"/>
        <v>0.95076481835564053</v>
      </c>
      <c r="DM30" s="950">
        <f t="shared" si="9"/>
        <v>-10506</v>
      </c>
    </row>
    <row r="31" spans="1:119" x14ac:dyDescent="0.25">
      <c r="A31" s="3" t="s">
        <v>71</v>
      </c>
      <c r="B31" s="1149">
        <v>0</v>
      </c>
      <c r="C31" s="1441">
        <v>0</v>
      </c>
      <c r="D31" s="1441">
        <v>0</v>
      </c>
      <c r="E31" s="1441">
        <v>0</v>
      </c>
      <c r="F31" s="1441">
        <v>0</v>
      </c>
      <c r="G31" s="1441">
        <v>0</v>
      </c>
      <c r="H31" s="1441">
        <v>0</v>
      </c>
      <c r="I31" s="1441">
        <v>0</v>
      </c>
      <c r="J31" s="1441">
        <v>0</v>
      </c>
      <c r="K31" s="1441">
        <v>0</v>
      </c>
      <c r="L31" s="1441">
        <v>0</v>
      </c>
      <c r="M31" s="1441">
        <v>0</v>
      </c>
      <c r="N31" s="1441">
        <v>0</v>
      </c>
      <c r="O31" s="1441">
        <v>0</v>
      </c>
      <c r="P31" s="1441">
        <v>0</v>
      </c>
      <c r="Q31" s="1441">
        <v>0</v>
      </c>
      <c r="R31" s="1441">
        <v>0</v>
      </c>
      <c r="S31" s="1441">
        <v>0</v>
      </c>
      <c r="T31" s="1441">
        <v>0</v>
      </c>
      <c r="U31" s="1441">
        <v>0</v>
      </c>
      <c r="V31" s="1441">
        <v>0</v>
      </c>
      <c r="W31" s="1441">
        <v>0</v>
      </c>
      <c r="X31" s="1441">
        <v>0</v>
      </c>
      <c r="Y31" s="1441">
        <v>0</v>
      </c>
      <c r="Z31" s="1441">
        <v>0</v>
      </c>
      <c r="AA31" s="1441">
        <v>0</v>
      </c>
      <c r="AB31" s="1441">
        <v>0</v>
      </c>
      <c r="AC31" s="1441">
        <v>0</v>
      </c>
      <c r="AD31" s="1441">
        <v>0</v>
      </c>
      <c r="AE31" s="1441">
        <v>0</v>
      </c>
      <c r="AF31" s="1441">
        <v>0</v>
      </c>
      <c r="AG31" s="1441">
        <v>0</v>
      </c>
      <c r="AH31" s="1441">
        <v>0</v>
      </c>
      <c r="AI31" s="1441">
        <v>0</v>
      </c>
      <c r="AJ31" s="1441">
        <v>0</v>
      </c>
      <c r="AK31" s="1441">
        <v>0</v>
      </c>
      <c r="AL31" s="1441">
        <v>0</v>
      </c>
      <c r="AM31" s="1441">
        <v>0</v>
      </c>
      <c r="AN31" s="1441">
        <v>0</v>
      </c>
      <c r="AO31" s="1441">
        <v>0</v>
      </c>
      <c r="AP31" s="1441">
        <v>0</v>
      </c>
      <c r="AQ31" s="1441">
        <v>0</v>
      </c>
      <c r="AR31" s="1441">
        <v>0</v>
      </c>
      <c r="AS31" s="1441">
        <v>0</v>
      </c>
      <c r="AT31" s="1441">
        <v>0</v>
      </c>
      <c r="AU31" s="1441">
        <v>0</v>
      </c>
      <c r="AV31" s="1441">
        <v>0</v>
      </c>
      <c r="AW31" s="1441">
        <v>0</v>
      </c>
      <c r="AX31" s="1441">
        <v>0</v>
      </c>
      <c r="AY31" s="1441">
        <v>0</v>
      </c>
      <c r="AZ31" s="1441">
        <v>0</v>
      </c>
      <c r="BA31" s="1441">
        <v>0</v>
      </c>
      <c r="BB31" s="1441">
        <v>0</v>
      </c>
      <c r="BC31" s="1441">
        <v>0</v>
      </c>
      <c r="BD31" s="1441">
        <v>0</v>
      </c>
      <c r="BE31" s="1441">
        <v>0</v>
      </c>
      <c r="BF31" s="1441">
        <v>0</v>
      </c>
      <c r="BG31" s="1441">
        <v>0</v>
      </c>
      <c r="BH31" s="1441">
        <v>0</v>
      </c>
      <c r="BI31" s="1441">
        <v>0</v>
      </c>
      <c r="BJ31" s="1441">
        <v>0</v>
      </c>
      <c r="BK31" s="1441">
        <v>0</v>
      </c>
      <c r="BL31" s="1441">
        <v>0</v>
      </c>
      <c r="BM31" s="1441">
        <v>0</v>
      </c>
      <c r="BN31" s="1441">
        <v>0</v>
      </c>
      <c r="BO31" s="1248">
        <f>'отч дата'!Z35</f>
        <v>0</v>
      </c>
      <c r="BP31" s="1664" t="e">
        <f t="shared" ref="BP31" si="10">BO31/C31</f>
        <v>#DIV/0!</v>
      </c>
      <c r="BQ31" s="1665">
        <f t="shared" ref="BQ31" si="11">BO31-C31</f>
        <v>0</v>
      </c>
      <c r="BR31" s="1444">
        <f>BO31-B31</f>
        <v>0</v>
      </c>
      <c r="BS31" s="1445" t="e">
        <f>(BO31/B31)-1</f>
        <v>#DIV/0!</v>
      </c>
      <c r="BT31" s="213"/>
      <c r="BU31" s="213"/>
      <c r="BV31" s="213"/>
      <c r="BW31" s="1441">
        <v>0</v>
      </c>
      <c r="BX31" s="1441">
        <v>0</v>
      </c>
      <c r="BY31" s="1441">
        <v>0</v>
      </c>
      <c r="BZ31" s="1441">
        <v>0</v>
      </c>
      <c r="CA31" s="1441">
        <v>0</v>
      </c>
      <c r="CB31" s="1441">
        <v>0</v>
      </c>
      <c r="CC31" s="1441">
        <v>0</v>
      </c>
      <c r="CD31" s="1441">
        <v>0</v>
      </c>
      <c r="CE31" s="1441">
        <v>0</v>
      </c>
      <c r="CF31" s="1441">
        <v>0</v>
      </c>
      <c r="CG31" s="1441">
        <v>0</v>
      </c>
      <c r="CH31" s="1441">
        <v>0</v>
      </c>
      <c r="CI31" s="1441">
        <v>0</v>
      </c>
      <c r="CJ31" s="955">
        <v>0</v>
      </c>
      <c r="CK31" s="642">
        <v>0</v>
      </c>
      <c r="CL31" s="642">
        <v>0</v>
      </c>
      <c r="CM31" s="642">
        <v>0</v>
      </c>
      <c r="CN31" s="643">
        <v>0</v>
      </c>
      <c r="CO31" s="643">
        <v>0</v>
      </c>
      <c r="CP31" s="643">
        <v>0</v>
      </c>
      <c r="CQ31" s="643">
        <v>0</v>
      </c>
      <c r="CR31" s="1864">
        <v>0</v>
      </c>
      <c r="CS31" s="643">
        <v>0</v>
      </c>
      <c r="CT31" s="643">
        <v>0</v>
      </c>
      <c r="CU31" s="643">
        <v>0</v>
      </c>
      <c r="CV31" s="643">
        <v>0</v>
      </c>
      <c r="CW31" s="948" t="e">
        <f t="shared" si="0"/>
        <v>#DIV/0!</v>
      </c>
      <c r="CX31" s="949">
        <f t="shared" si="1"/>
        <v>0</v>
      </c>
      <c r="CY31" s="76">
        <v>3</v>
      </c>
      <c r="CZ31" s="1853"/>
      <c r="DA31" s="74">
        <v>0</v>
      </c>
      <c r="DB31" s="680">
        <v>0</v>
      </c>
      <c r="DC31" s="681">
        <v>0</v>
      </c>
      <c r="DD31" s="681">
        <v>0</v>
      </c>
      <c r="DE31" s="682">
        <v>0</v>
      </c>
      <c r="DF31" s="77">
        <v>0</v>
      </c>
      <c r="DG31" s="77">
        <v>0</v>
      </c>
      <c r="DH31" s="213">
        <v>0</v>
      </c>
      <c r="DI31" s="213">
        <v>0</v>
      </c>
      <c r="DJ31" s="213">
        <v>0</v>
      </c>
      <c r="DK31" s="213">
        <v>0</v>
      </c>
      <c r="DL31" s="421">
        <f t="shared" si="2"/>
        <v>0</v>
      </c>
      <c r="DM31" s="950">
        <f t="shared" si="9"/>
        <v>-3</v>
      </c>
    </row>
    <row r="32" spans="1:119" s="472" customFormat="1" ht="15.75" thickBot="1" x14ac:dyDescent="0.3">
      <c r="A32" s="472" t="s">
        <v>565</v>
      </c>
      <c r="B32" s="1122"/>
      <c r="E32" s="1123"/>
      <c r="AT32" s="78">
        <f>AT6/BX6-1</f>
        <v>-3.2737305497410829E-2</v>
      </c>
      <c r="CA32" s="957">
        <f>'отч дата'!AB35</f>
        <v>0</v>
      </c>
      <c r="CV32" s="1124"/>
      <c r="CW32" s="1125"/>
      <c r="CX32" s="1125"/>
      <c r="CY32" s="1125"/>
      <c r="CZ32" s="1125"/>
      <c r="DA32" s="1125"/>
      <c r="DB32" s="1125"/>
      <c r="DC32" s="1125"/>
      <c r="DD32" s="1125"/>
      <c r="DE32" s="1125"/>
      <c r="DF32" s="1125"/>
      <c r="DG32" s="1125"/>
      <c r="DH32" s="1125"/>
      <c r="DI32" s="1125"/>
      <c r="DJ32" s="1125"/>
      <c r="DK32" s="1126"/>
      <c r="DN32" s="1"/>
      <c r="DO32" s="1"/>
    </row>
    <row r="33" spans="1:119" s="472" customFormat="1" x14ac:dyDescent="0.25">
      <c r="E33" s="958"/>
      <c r="H33" s="78"/>
      <c r="I33" s="189"/>
      <c r="J33" s="78"/>
      <c r="K33" s="78"/>
      <c r="L33" s="78"/>
      <c r="M33" s="78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  <c r="AA33" s="78"/>
      <c r="AB33" s="78"/>
      <c r="AC33" s="78"/>
      <c r="AD33" s="78"/>
      <c r="AE33" s="78"/>
      <c r="AF33" s="78"/>
      <c r="AG33" s="78"/>
      <c r="AH33" s="78"/>
      <c r="AI33" s="78"/>
      <c r="AJ33" s="78"/>
      <c r="AK33" s="78"/>
      <c r="AL33" s="78"/>
      <c r="AM33" s="78"/>
      <c r="AN33" s="78"/>
      <c r="AO33" s="78"/>
      <c r="AP33" s="78"/>
      <c r="AQ33" s="78"/>
      <c r="AR33" s="78"/>
      <c r="AS33" s="78"/>
      <c r="AT33" s="78"/>
      <c r="AU33" s="78"/>
      <c r="AV33" s="78"/>
      <c r="AW33" s="78"/>
      <c r="AX33" s="78"/>
      <c r="AY33" s="78"/>
      <c r="AZ33" s="78"/>
      <c r="BA33" s="78"/>
      <c r="BB33" s="78"/>
      <c r="BC33" s="78"/>
      <c r="BD33" s="78"/>
      <c r="BE33" s="78"/>
      <c r="BF33" s="78"/>
      <c r="BG33" s="78"/>
      <c r="BH33" s="78"/>
      <c r="BI33" s="78"/>
      <c r="BJ33" s="78"/>
      <c r="BK33" s="78"/>
      <c r="BL33" s="78"/>
      <c r="BM33" s="78"/>
      <c r="BN33" s="78"/>
      <c r="BO33" s="78"/>
      <c r="BP33" s="78"/>
      <c r="BQ33" s="78"/>
      <c r="BR33" s="78"/>
      <c r="BS33" s="78"/>
      <c r="BT33" s="78"/>
      <c r="BU33" s="78"/>
      <c r="BV33" s="78"/>
      <c r="BW33" s="78"/>
      <c r="BX33" s="78"/>
      <c r="BY33" s="78"/>
      <c r="BZ33" s="78"/>
      <c r="CA33" s="189"/>
      <c r="CZ33" s="472">
        <f>CZ6-CY6</f>
        <v>20806</v>
      </c>
      <c r="DD33" s="1127"/>
      <c r="DE33" s="1127"/>
      <c r="DF33" s="1127"/>
      <c r="DG33" s="1127"/>
      <c r="DH33" s="1127"/>
      <c r="DI33" s="1127"/>
      <c r="DJ33" s="1127"/>
      <c r="DK33" s="1127"/>
      <c r="DL33" s="1"/>
      <c r="DM33" s="1"/>
      <c r="DN33" s="1"/>
      <c r="DO33" s="1"/>
    </row>
    <row r="34" spans="1:119" ht="45.75" customHeight="1" x14ac:dyDescent="0.3">
      <c r="A34" s="1" t="s">
        <v>631</v>
      </c>
      <c r="B34" s="6" t="s">
        <v>2</v>
      </c>
      <c r="C34" s="1446" t="s">
        <v>3</v>
      </c>
      <c r="D34" s="1447"/>
      <c r="H34" s="1910" t="s">
        <v>690</v>
      </c>
      <c r="I34" s="1910"/>
      <c r="CA34" s="78"/>
      <c r="CV34" s="48"/>
    </row>
    <row r="35" spans="1:119" x14ac:dyDescent="0.25">
      <c r="A35" s="3" t="s">
        <v>48</v>
      </c>
      <c r="B35" s="1448">
        <f>BP7-1</f>
        <v>6.405973668697218E-4</v>
      </c>
      <c r="C35" s="1449">
        <f t="shared" ref="C35:C51" si="12">BQ7/1000</f>
        <v>0.32600000000000001</v>
      </c>
      <c r="D35" s="1449"/>
    </row>
    <row r="36" spans="1:119" x14ac:dyDescent="0.25">
      <c r="A36" s="3" t="s">
        <v>49</v>
      </c>
      <c r="B36" s="1448">
        <f t="shared" ref="B36:B51" si="13">BP8-1</f>
        <v>7.8375927832685655E-4</v>
      </c>
      <c r="C36" s="1449">
        <f t="shared" si="12"/>
        <v>5.0999999999999997E-2</v>
      </c>
      <c r="D36" s="1449"/>
    </row>
    <row r="37" spans="1:119" x14ac:dyDescent="0.25">
      <c r="A37" s="4" t="s">
        <v>50</v>
      </c>
      <c r="B37" s="1448">
        <f t="shared" si="13"/>
        <v>3.4524247184251067E-3</v>
      </c>
      <c r="C37" s="1449">
        <f t="shared" si="12"/>
        <v>2.0659999999999998</v>
      </c>
      <c r="D37" s="1449"/>
    </row>
    <row r="38" spans="1:119" x14ac:dyDescent="0.25">
      <c r="A38" s="3" t="s">
        <v>51</v>
      </c>
      <c r="B38" s="1448">
        <f t="shared" si="13"/>
        <v>0</v>
      </c>
      <c r="C38" s="1449">
        <f t="shared" si="12"/>
        <v>0</v>
      </c>
      <c r="D38" s="1449"/>
    </row>
    <row r="39" spans="1:119" x14ac:dyDescent="0.25">
      <c r="A39" s="3" t="s">
        <v>52</v>
      </c>
      <c r="B39" s="1448">
        <f t="shared" si="13"/>
        <v>-7.5886432029304007E-4</v>
      </c>
      <c r="C39" s="1449">
        <f t="shared" si="12"/>
        <v>-2.9000000000000001E-2</v>
      </c>
      <c r="D39" s="1449"/>
    </row>
    <row r="40" spans="1:119" x14ac:dyDescent="0.25">
      <c r="A40" s="3" t="s">
        <v>53</v>
      </c>
      <c r="B40" s="1448">
        <f t="shared" si="13"/>
        <v>-4.3556093715091393E-6</v>
      </c>
      <c r="C40" s="1449">
        <f t="shared" si="12"/>
        <v>-1E-3</v>
      </c>
      <c r="D40" s="1449"/>
    </row>
    <row r="41" spans="1:119" x14ac:dyDescent="0.25">
      <c r="A41" s="3" t="s">
        <v>54</v>
      </c>
      <c r="B41" s="1448" t="e">
        <f t="shared" si="13"/>
        <v>#DIV/0!</v>
      </c>
      <c r="C41" s="1449">
        <f t="shared" si="12"/>
        <v>0</v>
      </c>
      <c r="D41" s="1449"/>
    </row>
    <row r="42" spans="1:119" x14ac:dyDescent="0.25">
      <c r="A42" s="3" t="s">
        <v>55</v>
      </c>
      <c r="B42" s="1448">
        <f t="shared" si="13"/>
        <v>3.7911887226016461E-4</v>
      </c>
      <c r="C42" s="1449">
        <f t="shared" si="12"/>
        <v>0.16400000000000001</v>
      </c>
      <c r="D42" s="1449"/>
    </row>
    <row r="43" spans="1:119" x14ac:dyDescent="0.25">
      <c r="A43" s="3" t="s">
        <v>56</v>
      </c>
      <c r="B43" s="1448">
        <f t="shared" si="13"/>
        <v>7.7722878284380847E-4</v>
      </c>
      <c r="C43" s="1449">
        <f t="shared" si="12"/>
        <v>0.19600000000000001</v>
      </c>
      <c r="D43" s="1449"/>
    </row>
    <row r="44" spans="1:119" x14ac:dyDescent="0.25">
      <c r="A44" s="3" t="s">
        <v>57</v>
      </c>
      <c r="B44" s="1448">
        <f t="shared" si="13"/>
        <v>1.1795930404010502E-3</v>
      </c>
      <c r="C44" s="1449">
        <f t="shared" si="12"/>
        <v>4.3999999999999997E-2</v>
      </c>
      <c r="D44" s="1449"/>
    </row>
    <row r="45" spans="1:119" x14ac:dyDescent="0.25">
      <c r="A45" s="3" t="s">
        <v>58</v>
      </c>
      <c r="B45" s="1448" t="e">
        <f t="shared" si="13"/>
        <v>#DIV/0!</v>
      </c>
      <c r="C45" s="1449">
        <f t="shared" si="12"/>
        <v>0</v>
      </c>
      <c r="D45" s="1449"/>
    </row>
    <row r="46" spans="1:119" x14ac:dyDescent="0.25">
      <c r="A46" s="3" t="s">
        <v>466</v>
      </c>
      <c r="B46" s="1448">
        <f t="shared" si="13"/>
        <v>2.2111869681424867E-3</v>
      </c>
      <c r="C46" s="1449">
        <f t="shared" si="12"/>
        <v>0.59399999999999997</v>
      </c>
      <c r="D46" s="1449"/>
    </row>
    <row r="47" spans="1:119" x14ac:dyDescent="0.25">
      <c r="A47" s="3" t="s">
        <v>59</v>
      </c>
      <c r="B47" s="1448">
        <f t="shared" si="13"/>
        <v>-2.3669369777301608E-3</v>
      </c>
      <c r="C47" s="1449">
        <f t="shared" si="12"/>
        <v>-0.115</v>
      </c>
      <c r="D47" s="1449"/>
    </row>
    <row r="48" spans="1:119" x14ac:dyDescent="0.25">
      <c r="A48" s="3" t="s">
        <v>60</v>
      </c>
      <c r="B48" s="1448">
        <f t="shared" si="13"/>
        <v>-4.0191432023045648E-3</v>
      </c>
      <c r="C48" s="1449">
        <f t="shared" si="12"/>
        <v>-0.17299999999999999</v>
      </c>
      <c r="D48" s="1449"/>
    </row>
    <row r="49" spans="1:119" x14ac:dyDescent="0.25">
      <c r="A49" s="121" t="s">
        <v>61</v>
      </c>
      <c r="B49" s="1448">
        <f t="shared" si="13"/>
        <v>-2.8880121709085049E-4</v>
      </c>
      <c r="C49" s="1449">
        <f t="shared" si="12"/>
        <v>-5.6000000000000001E-2</v>
      </c>
      <c r="D49" s="1449"/>
    </row>
    <row r="50" spans="1:119" x14ac:dyDescent="0.25">
      <c r="A50" s="3" t="s">
        <v>62</v>
      </c>
      <c r="B50" s="1448">
        <f t="shared" si="13"/>
        <v>1.3384936239975165E-3</v>
      </c>
      <c r="C50" s="1449">
        <f t="shared" si="12"/>
        <v>0.51600000000000001</v>
      </c>
      <c r="D50" s="1449"/>
    </row>
    <row r="51" spans="1:119" x14ac:dyDescent="0.25">
      <c r="A51" s="3" t="s">
        <v>63</v>
      </c>
      <c r="B51" s="1448">
        <f t="shared" si="13"/>
        <v>-1.9884019661130514E-3</v>
      </c>
      <c r="C51" s="1449">
        <f t="shared" si="12"/>
        <v>-1.0169999999999999</v>
      </c>
      <c r="D51" s="1449"/>
    </row>
    <row r="52" spans="1:119" x14ac:dyDescent="0.25">
      <c r="A52" s="3" t="s">
        <v>64</v>
      </c>
      <c r="B52" s="1448"/>
      <c r="C52" s="1449"/>
      <c r="D52" s="1449"/>
    </row>
    <row r="53" spans="1:119" x14ac:dyDescent="0.25">
      <c r="A53" s="3" t="s">
        <v>65</v>
      </c>
      <c r="B53" s="1448">
        <f t="shared" ref="B53:B58" si="14">BP25-1</f>
        <v>4.5887597238003508E-4</v>
      </c>
      <c r="C53" s="1449">
        <f t="shared" ref="C53:C58" si="15">BQ25/1000</f>
        <v>4.2000000000000003E-2</v>
      </c>
      <c r="D53" s="1449"/>
    </row>
    <row r="54" spans="1:119" x14ac:dyDescent="0.25">
      <c r="A54" s="3" t="s">
        <v>66</v>
      </c>
      <c r="B54" s="1448">
        <f t="shared" si="14"/>
        <v>-5.2367912980932907E-4</v>
      </c>
      <c r="C54" s="1449">
        <f t="shared" si="15"/>
        <v>-8.3000000000000004E-2</v>
      </c>
      <c r="D54" s="1449"/>
    </row>
    <row r="55" spans="1:119" x14ac:dyDescent="0.25">
      <c r="A55" s="3" t="s">
        <v>67</v>
      </c>
      <c r="B55" s="1448">
        <f t="shared" si="14"/>
        <v>1.9875107805438219E-3</v>
      </c>
      <c r="C55" s="1449">
        <f t="shared" si="15"/>
        <v>1.839</v>
      </c>
      <c r="D55" s="1449"/>
    </row>
    <row r="56" spans="1:119" x14ac:dyDescent="0.25">
      <c r="A56" s="4" t="s">
        <v>68</v>
      </c>
      <c r="B56" s="1448">
        <f t="shared" si="14"/>
        <v>-3.31400165700102E-4</v>
      </c>
      <c r="C56" s="1449">
        <f t="shared" si="15"/>
        <v>-2E-3</v>
      </c>
      <c r="D56" s="1450"/>
    </row>
    <row r="57" spans="1:119" ht="15.75" thickBot="1" x14ac:dyDescent="0.3">
      <c r="A57" s="3" t="s">
        <v>69</v>
      </c>
      <c r="B57" s="1448" t="e">
        <f t="shared" si="14"/>
        <v>#DIV/0!</v>
      </c>
      <c r="C57" s="1449">
        <f t="shared" si="15"/>
        <v>0</v>
      </c>
      <c r="D57" s="1450"/>
    </row>
    <row r="58" spans="1:119" ht="15.75" thickBot="1" x14ac:dyDescent="0.3">
      <c r="A58" s="96" t="s">
        <v>70</v>
      </c>
      <c r="B58" s="1448">
        <f t="shared" si="14"/>
        <v>2.698790643669513E-3</v>
      </c>
      <c r="C58" s="1449">
        <f t="shared" si="15"/>
        <v>0.68799999999999994</v>
      </c>
      <c r="D58" s="1450"/>
      <c r="DL58" s="1199"/>
      <c r="DM58" s="1199"/>
      <c r="DN58" s="1199"/>
      <c r="DO58" s="1199"/>
    </row>
    <row r="61" spans="1:119" x14ac:dyDescent="0.25">
      <c r="DL61" s="768"/>
    </row>
    <row r="62" spans="1:119" ht="30" x14ac:dyDescent="0.25">
      <c r="B62" s="1446" t="s">
        <v>2</v>
      </c>
      <c r="C62" s="1446" t="s">
        <v>3</v>
      </c>
      <c r="DL62" s="768"/>
    </row>
    <row r="63" spans="1:119" ht="19.149999999999999" customHeight="1" x14ac:dyDescent="0.25">
      <c r="A63" s="3" t="s">
        <v>50</v>
      </c>
      <c r="B63" s="1448">
        <v>3.4524247184251067E-3</v>
      </c>
      <c r="C63" s="1449">
        <v>2.0659999999999998</v>
      </c>
      <c r="D63" s="1">
        <v>3</v>
      </c>
      <c r="DL63" s="768"/>
    </row>
    <row r="64" spans="1:119" ht="19.149999999999999" customHeight="1" x14ac:dyDescent="0.25">
      <c r="A64" s="3" t="s">
        <v>67</v>
      </c>
      <c r="B64" s="1448">
        <v>1.9875107805438219E-3</v>
      </c>
      <c r="C64" s="1449">
        <v>1.839</v>
      </c>
      <c r="D64" s="1">
        <v>21</v>
      </c>
      <c r="DL64" s="768"/>
    </row>
    <row r="65" spans="1:119" ht="19.149999999999999" customHeight="1" x14ac:dyDescent="0.25">
      <c r="A65" s="3" t="s">
        <v>70</v>
      </c>
      <c r="B65" s="1448">
        <v>2.698790643669513E-3</v>
      </c>
      <c r="C65" s="1449">
        <v>0.68799999999999994</v>
      </c>
      <c r="D65" s="1">
        <v>16</v>
      </c>
      <c r="DL65" s="768"/>
    </row>
    <row r="66" spans="1:119" ht="19.149999999999999" customHeight="1" x14ac:dyDescent="0.25">
      <c r="A66" s="3" t="s">
        <v>466</v>
      </c>
      <c r="B66" s="1448">
        <v>2.2111869681424867E-3</v>
      </c>
      <c r="C66" s="1449">
        <v>0.59399999999999997</v>
      </c>
      <c r="D66" s="1">
        <v>8</v>
      </c>
      <c r="DL66" s="768"/>
    </row>
    <row r="67" spans="1:119" ht="19.149999999999999" customHeight="1" x14ac:dyDescent="0.25">
      <c r="A67" s="3" t="s">
        <v>62</v>
      </c>
      <c r="B67" s="1448">
        <v>1.3384936239975165E-3</v>
      </c>
      <c r="C67" s="1449">
        <v>0.51600000000000001</v>
      </c>
      <c r="DL67" s="768"/>
    </row>
    <row r="68" spans="1:119" ht="15" customHeight="1" x14ac:dyDescent="0.25">
      <c r="A68" s="1644" t="s">
        <v>48</v>
      </c>
      <c r="B68" s="1448">
        <v>6.405973668697218E-4</v>
      </c>
      <c r="C68" s="1449">
        <v>0.32600000000000001</v>
      </c>
      <c r="D68" s="1">
        <v>1</v>
      </c>
      <c r="DL68" s="768"/>
    </row>
    <row r="69" spans="1:119" ht="19.149999999999999" customHeight="1" x14ac:dyDescent="0.25">
      <c r="A69" s="3" t="s">
        <v>56</v>
      </c>
      <c r="B69" s="1448">
        <v>7.7722878284380847E-4</v>
      </c>
      <c r="C69" s="1449">
        <v>0.19600000000000001</v>
      </c>
      <c r="D69" s="1">
        <v>12</v>
      </c>
      <c r="DL69" s="768"/>
    </row>
    <row r="70" spans="1:119" ht="19.149999999999999" customHeight="1" x14ac:dyDescent="0.25">
      <c r="A70" s="3" t="s">
        <v>55</v>
      </c>
      <c r="B70" s="1448">
        <v>3.7911887226016461E-4</v>
      </c>
      <c r="C70" s="1449">
        <v>0.16400000000000001</v>
      </c>
      <c r="D70" s="1">
        <v>6</v>
      </c>
      <c r="DL70" s="768"/>
    </row>
    <row r="71" spans="1:119" ht="19.149999999999999" customHeight="1" x14ac:dyDescent="0.25">
      <c r="A71" s="3" t="s">
        <v>49</v>
      </c>
      <c r="B71" s="1448">
        <v>7.8375927832685655E-4</v>
      </c>
      <c r="C71" s="1449">
        <v>5.0999999999999997E-2</v>
      </c>
      <c r="D71" s="1">
        <v>9</v>
      </c>
      <c r="DL71" s="768"/>
    </row>
    <row r="72" spans="1:119" ht="17.850000000000001" customHeight="1" x14ac:dyDescent="0.25">
      <c r="A72" s="3" t="s">
        <v>57</v>
      </c>
      <c r="B72" s="1448">
        <v>1.1795930404010502E-3</v>
      </c>
      <c r="C72" s="1449">
        <v>4.3999999999999997E-2</v>
      </c>
      <c r="D72" s="1">
        <v>10</v>
      </c>
      <c r="DL72" s="768"/>
    </row>
    <row r="73" spans="1:119" ht="17.850000000000001" customHeight="1" x14ac:dyDescent="0.25">
      <c r="A73" s="3" t="s">
        <v>65</v>
      </c>
      <c r="B73" s="1448">
        <v>4.5887597238003508E-4</v>
      </c>
      <c r="C73" s="1449">
        <v>4.2000000000000003E-2</v>
      </c>
      <c r="D73" s="1">
        <v>11</v>
      </c>
      <c r="DL73" s="768"/>
    </row>
    <row r="74" spans="1:119" ht="17.850000000000001" customHeight="1" x14ac:dyDescent="0.25">
      <c r="A74" s="3" t="s">
        <v>51</v>
      </c>
      <c r="B74" s="1448">
        <v>0</v>
      </c>
      <c r="C74" s="1449">
        <v>0</v>
      </c>
      <c r="D74" s="1">
        <v>20</v>
      </c>
      <c r="DL74" s="768"/>
    </row>
    <row r="75" spans="1:119" ht="17.850000000000001" customHeight="1" x14ac:dyDescent="0.25">
      <c r="A75" s="121" t="s">
        <v>54</v>
      </c>
      <c r="B75" s="1448" t="e">
        <v>#DIV/0!</v>
      </c>
      <c r="C75" s="1449">
        <v>0</v>
      </c>
      <c r="D75" s="1">
        <v>15</v>
      </c>
      <c r="DL75" s="768"/>
    </row>
    <row r="76" spans="1:119" ht="17.850000000000001" customHeight="1" x14ac:dyDescent="0.25">
      <c r="A76" s="3" t="s">
        <v>58</v>
      </c>
      <c r="B76" s="1448" t="e">
        <v>#DIV/0!</v>
      </c>
      <c r="C76" s="1449">
        <v>0</v>
      </c>
      <c r="D76" s="1">
        <v>5</v>
      </c>
      <c r="DL76" s="768"/>
    </row>
    <row r="77" spans="1:119" ht="17.850000000000001" customHeight="1" x14ac:dyDescent="0.25">
      <c r="A77" s="4" t="s">
        <v>69</v>
      </c>
      <c r="B77" s="1448" t="e">
        <v>#DIV/0!</v>
      </c>
      <c r="C77" s="1449">
        <v>0</v>
      </c>
      <c r="D77" s="1">
        <v>17</v>
      </c>
      <c r="DL77" s="753"/>
      <c r="DM77" s="601"/>
      <c r="DN77" s="601"/>
      <c r="DO77" s="601"/>
    </row>
    <row r="78" spans="1:119" ht="17.850000000000001" customHeight="1" x14ac:dyDescent="0.25">
      <c r="A78" s="1663" t="s">
        <v>53</v>
      </c>
      <c r="B78" s="1448">
        <v>-4.3556093715091393E-6</v>
      </c>
      <c r="C78" s="1449">
        <v>-1E-3</v>
      </c>
      <c r="D78" s="1">
        <v>14</v>
      </c>
      <c r="DL78" s="768"/>
    </row>
    <row r="79" spans="1:119" ht="17.850000000000001" customHeight="1" x14ac:dyDescent="0.25">
      <c r="A79" s="3" t="s">
        <v>68</v>
      </c>
      <c r="B79" s="1448">
        <v>-3.31400165700102E-4</v>
      </c>
      <c r="C79" s="1449">
        <v>-2E-3</v>
      </c>
      <c r="D79" s="1">
        <v>4</v>
      </c>
      <c r="DL79" s="768"/>
    </row>
    <row r="80" spans="1:119" ht="19.149999999999999" customHeight="1" x14ac:dyDescent="0.25">
      <c r="A80" s="3" t="s">
        <v>52</v>
      </c>
      <c r="B80" s="1448">
        <v>-7.5886432029304007E-4</v>
      </c>
      <c r="C80" s="1449">
        <v>-2.9000000000000001E-2</v>
      </c>
      <c r="D80" s="1">
        <v>7</v>
      </c>
      <c r="DL80" s="768"/>
    </row>
    <row r="81" spans="1:119" ht="19.149999999999999" customHeight="1" x14ac:dyDescent="0.25">
      <c r="A81" s="3" t="s">
        <v>61</v>
      </c>
      <c r="B81" s="1448">
        <v>-2.8880121709085049E-4</v>
      </c>
      <c r="C81" s="1449">
        <v>-5.6000000000000001E-2</v>
      </c>
      <c r="D81" s="1">
        <v>23</v>
      </c>
      <c r="DL81" s="768"/>
    </row>
    <row r="82" spans="1:119" ht="19.149999999999999" customHeight="1" x14ac:dyDescent="0.25">
      <c r="A82" s="3" t="s">
        <v>66</v>
      </c>
      <c r="B82" s="1448">
        <v>-5.2367912980932907E-4</v>
      </c>
      <c r="C82" s="1449">
        <v>-8.3000000000000004E-2</v>
      </c>
      <c r="D82" s="1">
        <v>2</v>
      </c>
      <c r="DL82" s="784"/>
      <c r="DM82" s="37"/>
      <c r="DN82" s="37"/>
      <c r="DO82" s="37"/>
    </row>
    <row r="83" spans="1:119" ht="19.149999999999999" customHeight="1" x14ac:dyDescent="0.25">
      <c r="A83" s="3" t="s">
        <v>59</v>
      </c>
      <c r="B83" s="1448">
        <v>-2.3669369777301608E-3</v>
      </c>
      <c r="C83" s="1449">
        <v>-0.115</v>
      </c>
      <c r="D83" s="1">
        <v>13</v>
      </c>
      <c r="DL83" s="768"/>
    </row>
    <row r="84" spans="1:119" ht="20.85" customHeight="1" x14ac:dyDescent="0.25">
      <c r="A84" s="4" t="s">
        <v>60</v>
      </c>
      <c r="B84" s="1448">
        <v>-4.0191432023045648E-3</v>
      </c>
      <c r="C84" s="1449">
        <v>-0.17299999999999999</v>
      </c>
      <c r="D84" s="1">
        <v>22</v>
      </c>
      <c r="DL84" s="768"/>
    </row>
    <row r="85" spans="1:119" ht="20.85" customHeight="1" x14ac:dyDescent="0.25">
      <c r="A85" s="3" t="s">
        <v>63</v>
      </c>
      <c r="B85" s="1448">
        <v>-1.9884019661130514E-3</v>
      </c>
      <c r="C85" s="1449">
        <v>-1.0169999999999999</v>
      </c>
      <c r="D85" s="1">
        <v>19</v>
      </c>
      <c r="DL85" s="768"/>
    </row>
    <row r="86" spans="1:119" ht="20.85" customHeight="1" x14ac:dyDescent="0.25">
      <c r="A86" s="21" t="s">
        <v>64</v>
      </c>
      <c r="B86" s="1448"/>
      <c r="C86" s="1449"/>
      <c r="D86" s="1">
        <v>18</v>
      </c>
    </row>
    <row r="87" spans="1:119" ht="12.2" customHeight="1" x14ac:dyDescent="0.25">
      <c r="A87" s="96"/>
      <c r="B87" s="56"/>
      <c r="C87" s="1076"/>
    </row>
    <row r="88" spans="1:119" ht="12.2" customHeight="1" x14ac:dyDescent="0.25">
      <c r="A88" s="96"/>
      <c r="B88" s="56"/>
      <c r="C88" s="1076"/>
    </row>
    <row r="89" spans="1:119" ht="12.2" customHeight="1" x14ac:dyDescent="0.25">
      <c r="A89" s="96"/>
      <c r="B89" s="56"/>
      <c r="C89" s="1076"/>
    </row>
    <row r="90" spans="1:119" ht="12.2" customHeight="1" x14ac:dyDescent="0.25">
      <c r="A90" s="96"/>
      <c r="B90" s="56"/>
      <c r="C90" s="1076"/>
    </row>
    <row r="91" spans="1:119" ht="12.2" customHeight="1" x14ac:dyDescent="0.25">
      <c r="A91" s="96"/>
      <c r="B91" s="56"/>
      <c r="C91" s="1076"/>
    </row>
    <row r="92" spans="1:119" ht="12.2" customHeight="1" x14ac:dyDescent="0.25">
      <c r="A92" s="96"/>
      <c r="B92" s="56"/>
      <c r="C92" s="1076"/>
    </row>
    <row r="93" spans="1:119" ht="12.2" customHeight="1" x14ac:dyDescent="0.25">
      <c r="DL93" s="601"/>
      <c r="DM93" s="726"/>
    </row>
    <row r="94" spans="1:119" ht="12.2" customHeight="1" x14ac:dyDescent="0.25">
      <c r="DL94" s="601"/>
      <c r="DM94" s="726"/>
    </row>
    <row r="95" spans="1:119" ht="12.2" customHeight="1" x14ac:dyDescent="0.25">
      <c r="DL95" s="601"/>
      <c r="DM95" s="726"/>
    </row>
  </sheetData>
  <sortState ref="A63:C86">
    <sortCondition descending="1" ref="C63:C86"/>
  </sortState>
  <customSheetViews>
    <customSheetView guid="{2137AD37-2161-4EBC-A853-F39C54C19140}" scale="80" showAutoFilter="1" hiddenRows="1" hiddenColumns="1" state="hidden" topLeftCell="A58">
      <selection activeCell="K88" sqref="K88:K89"/>
      <pageMargins left="0" right="0" top="0" bottom="0" header="0" footer="0"/>
      <pageSetup paperSize="9" orientation="portrait" horizontalDpi="300" verticalDpi="300" r:id="rId1"/>
      <autoFilter ref="A64:C88" xr:uid="{00000000-0000-0000-0000-000000000000}">
        <sortState ref="A65:C88">
          <sortCondition descending="1" ref="C64:C88"/>
        </sortState>
      </autoFilter>
    </customSheetView>
    <customSheetView guid="{713BD61C-8F57-4AE4-95C7-1307A575E61F}" scale="80" showAutoFilter="1" hiddenRows="1" hiddenColumns="1" topLeftCell="A58">
      <selection activeCell="A65" sqref="A65:C88"/>
      <pageMargins left="0" right="0" top="0" bottom="0" header="0" footer="0"/>
      <pageSetup paperSize="9" orientation="portrait" horizontalDpi="300" verticalDpi="300" r:id="rId2"/>
      <autoFilter ref="A64:C88" xr:uid="{00000000-0000-0000-0000-000000000000}">
        <sortState ref="A65:C88">
          <sortCondition descending="1" ref="C64:C88"/>
        </sortState>
      </autoFilter>
    </customSheetView>
  </customSheetViews>
  <mergeCells count="26">
    <mergeCell ref="DL3:DM3"/>
    <mergeCell ref="BW4:BW5"/>
    <mergeCell ref="BX4:BX5"/>
    <mergeCell ref="BY4:BY5"/>
    <mergeCell ref="BZ4:BZ5"/>
    <mergeCell ref="CA4:CA5"/>
    <mergeCell ref="CB4:CB5"/>
    <mergeCell ref="CC4:CC5"/>
    <mergeCell ref="CD4:CD5"/>
    <mergeCell ref="CE4:CE5"/>
    <mergeCell ref="CF4:CF5"/>
    <mergeCell ref="CG4:CG5"/>
    <mergeCell ref="CH4:CH5"/>
    <mergeCell ref="CI4:CI5"/>
    <mergeCell ref="CI3:CU3"/>
    <mergeCell ref="H1:CE1"/>
    <mergeCell ref="CV3:DI3"/>
    <mergeCell ref="CW4:CX4"/>
    <mergeCell ref="BP4:BQ4"/>
    <mergeCell ref="BR4:BS5"/>
    <mergeCell ref="H34:I34"/>
    <mergeCell ref="A3:A5"/>
    <mergeCell ref="B4:B5"/>
    <mergeCell ref="C4:C5"/>
    <mergeCell ref="B3:CH3"/>
    <mergeCell ref="BT4:BU5"/>
  </mergeCells>
  <pageMargins left="0.7" right="0.7" top="0.75" bottom="0.75" header="0.3" footer="0.3"/>
  <pageSetup paperSize="9" orientation="portrait" horizontalDpi="300" verticalDpi="300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G87"/>
  <sheetViews>
    <sheetView topLeftCell="A49" zoomScale="90" zoomScaleNormal="90" zoomScaleSheetLayoutView="90" workbookViewId="0">
      <selection activeCell="BO77" sqref="BO77"/>
    </sheetView>
  </sheetViews>
  <sheetFormatPr defaultRowHeight="15" x14ac:dyDescent="0.25"/>
  <cols>
    <col min="1" max="1" width="31.42578125" customWidth="1"/>
    <col min="2" max="3" width="11.5703125" customWidth="1"/>
    <col min="4" max="4" width="11.5703125" hidden="1" customWidth="1"/>
    <col min="5" max="5" width="13.5703125" hidden="1" customWidth="1"/>
    <col min="6" max="7" width="11.5703125" hidden="1" customWidth="1"/>
    <col min="8" max="8" width="13.42578125" hidden="1" customWidth="1"/>
    <col min="9" max="9" width="12.140625" hidden="1" customWidth="1"/>
    <col min="10" max="24" width="11.5703125" hidden="1" customWidth="1"/>
    <col min="25" max="25" width="11.5703125" customWidth="1"/>
    <col min="26" max="45" width="11.5703125" hidden="1" customWidth="1"/>
    <col min="46" max="46" width="11.5703125" customWidth="1"/>
    <col min="47" max="65" width="11.5703125" hidden="1" customWidth="1"/>
    <col min="66" max="71" width="11.5703125" customWidth="1"/>
    <col min="72" max="72" width="23.5703125" customWidth="1"/>
    <col min="73" max="78" width="11.5703125" customWidth="1"/>
    <col min="79" max="79" width="11.7109375" customWidth="1"/>
    <col min="80" max="80" width="10" customWidth="1"/>
    <col min="81" max="81" width="11.5703125" customWidth="1"/>
    <col min="82" max="83" width="11.7109375" customWidth="1"/>
    <col min="84" max="84" width="13.7109375" style="1649" customWidth="1"/>
    <col min="85" max="87" width="10.5703125" style="1649" customWidth="1"/>
    <col min="88" max="98" width="14.140625" style="1649" customWidth="1"/>
    <col min="99" max="99" width="13.28515625" style="1649" customWidth="1"/>
    <col min="100" max="175" width="11.5703125" customWidth="1"/>
    <col min="176" max="176" width="11.28515625" customWidth="1"/>
    <col min="177" max="351" width="11.5703125" customWidth="1"/>
    <col min="352" max="352" width="11.42578125" customWidth="1"/>
    <col min="353" max="358" width="11.5703125" customWidth="1"/>
    <col min="359" max="359" width="14.28515625" customWidth="1"/>
    <col min="360" max="423" width="11.5703125" customWidth="1"/>
    <col min="424" max="443" width="11.5703125" style="90" hidden="1" customWidth="1"/>
    <col min="444" max="465" width="11.5703125" style="90" customWidth="1"/>
    <col min="466" max="467" width="11.5703125" customWidth="1"/>
    <col min="468" max="469" width="11.5703125" style="90" customWidth="1"/>
    <col min="470" max="470" width="11.5703125" customWidth="1"/>
    <col min="471" max="471" width="10.28515625" customWidth="1"/>
    <col min="472" max="472" width="10" customWidth="1"/>
    <col min="473" max="473" width="13.28515625" customWidth="1"/>
    <col min="474" max="474" width="10.7109375" customWidth="1"/>
    <col min="475" max="476" width="9.28515625" customWidth="1"/>
    <col min="478" max="478" width="9.28515625" customWidth="1"/>
    <col min="720" max="720" width="31.42578125" customWidth="1"/>
    <col min="721" max="724" width="14.5703125" customWidth="1"/>
    <col min="726" max="726" width="11" customWidth="1"/>
    <col min="727" max="727" width="9.42578125" bestFit="1" customWidth="1"/>
    <col min="728" max="728" width="10.5703125" bestFit="1" customWidth="1"/>
    <col min="729" max="729" width="11.28515625" customWidth="1"/>
    <col min="734" max="734" width="9.7109375" bestFit="1" customWidth="1"/>
    <col min="976" max="976" width="31.42578125" customWidth="1"/>
    <col min="977" max="980" width="14.5703125" customWidth="1"/>
    <col min="982" max="982" width="11" customWidth="1"/>
    <col min="983" max="983" width="9.42578125" bestFit="1" customWidth="1"/>
    <col min="984" max="984" width="10.5703125" bestFit="1" customWidth="1"/>
    <col min="985" max="985" width="11.28515625" customWidth="1"/>
    <col min="990" max="990" width="9.7109375" bestFit="1" customWidth="1"/>
    <col min="1232" max="1232" width="31.42578125" customWidth="1"/>
    <col min="1233" max="1236" width="14.5703125" customWidth="1"/>
    <col min="1238" max="1238" width="11" customWidth="1"/>
    <col min="1239" max="1239" width="9.42578125" bestFit="1" customWidth="1"/>
    <col min="1240" max="1240" width="10.5703125" bestFit="1" customWidth="1"/>
    <col min="1241" max="1241" width="11.28515625" customWidth="1"/>
    <col min="1246" max="1246" width="9.7109375" bestFit="1" customWidth="1"/>
    <col min="1488" max="1488" width="31.42578125" customWidth="1"/>
    <col min="1489" max="1492" width="14.5703125" customWidth="1"/>
    <col min="1494" max="1494" width="11" customWidth="1"/>
    <col min="1495" max="1495" width="9.42578125" bestFit="1" customWidth="1"/>
    <col min="1496" max="1496" width="10.5703125" bestFit="1" customWidth="1"/>
    <col min="1497" max="1497" width="11.28515625" customWidth="1"/>
    <col min="1502" max="1502" width="9.7109375" bestFit="1" customWidth="1"/>
    <col min="1744" max="1744" width="31.42578125" customWidth="1"/>
    <col min="1745" max="1748" width="14.5703125" customWidth="1"/>
    <col min="1750" max="1750" width="11" customWidth="1"/>
    <col min="1751" max="1751" width="9.42578125" bestFit="1" customWidth="1"/>
    <col min="1752" max="1752" width="10.5703125" bestFit="1" customWidth="1"/>
    <col min="1753" max="1753" width="11.28515625" customWidth="1"/>
    <col min="1758" max="1758" width="9.7109375" bestFit="1" customWidth="1"/>
    <col min="2000" max="2000" width="31.42578125" customWidth="1"/>
    <col min="2001" max="2004" width="14.5703125" customWidth="1"/>
    <col min="2006" max="2006" width="11" customWidth="1"/>
    <col min="2007" max="2007" width="9.42578125" bestFit="1" customWidth="1"/>
    <col min="2008" max="2008" width="10.5703125" bestFit="1" customWidth="1"/>
    <col min="2009" max="2009" width="11.28515625" customWidth="1"/>
    <col min="2014" max="2014" width="9.7109375" bestFit="1" customWidth="1"/>
    <col min="2256" max="2256" width="31.42578125" customWidth="1"/>
    <col min="2257" max="2260" width="14.5703125" customWidth="1"/>
    <col min="2262" max="2262" width="11" customWidth="1"/>
    <col min="2263" max="2263" width="9.42578125" bestFit="1" customWidth="1"/>
    <col min="2264" max="2264" width="10.5703125" bestFit="1" customWidth="1"/>
    <col min="2265" max="2265" width="11.28515625" customWidth="1"/>
    <col min="2270" max="2270" width="9.7109375" bestFit="1" customWidth="1"/>
    <col min="2512" max="2512" width="31.42578125" customWidth="1"/>
    <col min="2513" max="2516" width="14.5703125" customWidth="1"/>
    <col min="2518" max="2518" width="11" customWidth="1"/>
    <col min="2519" max="2519" width="9.42578125" bestFit="1" customWidth="1"/>
    <col min="2520" max="2520" width="10.5703125" bestFit="1" customWidth="1"/>
    <col min="2521" max="2521" width="11.28515625" customWidth="1"/>
    <col min="2526" max="2526" width="9.7109375" bestFit="1" customWidth="1"/>
    <col min="2768" max="2768" width="31.42578125" customWidth="1"/>
    <col min="2769" max="2772" width="14.5703125" customWidth="1"/>
    <col min="2774" max="2774" width="11" customWidth="1"/>
    <col min="2775" max="2775" width="9.42578125" bestFit="1" customWidth="1"/>
    <col min="2776" max="2776" width="10.5703125" bestFit="1" customWidth="1"/>
    <col min="2777" max="2777" width="11.28515625" customWidth="1"/>
    <col min="2782" max="2782" width="9.7109375" bestFit="1" customWidth="1"/>
    <col min="3024" max="3024" width="31.42578125" customWidth="1"/>
    <col min="3025" max="3028" width="14.5703125" customWidth="1"/>
    <col min="3030" max="3030" width="11" customWidth="1"/>
    <col min="3031" max="3031" width="9.42578125" bestFit="1" customWidth="1"/>
    <col min="3032" max="3032" width="10.5703125" bestFit="1" customWidth="1"/>
    <col min="3033" max="3033" width="11.28515625" customWidth="1"/>
    <col min="3038" max="3038" width="9.7109375" bestFit="1" customWidth="1"/>
    <col min="3280" max="3280" width="31.42578125" customWidth="1"/>
    <col min="3281" max="3284" width="14.5703125" customWidth="1"/>
    <col min="3286" max="3286" width="11" customWidth="1"/>
    <col min="3287" max="3287" width="9.42578125" bestFit="1" customWidth="1"/>
    <col min="3288" max="3288" width="10.5703125" bestFit="1" customWidth="1"/>
    <col min="3289" max="3289" width="11.28515625" customWidth="1"/>
    <col min="3294" max="3294" width="9.7109375" bestFit="1" customWidth="1"/>
    <col min="3536" max="3536" width="31.42578125" customWidth="1"/>
    <col min="3537" max="3540" width="14.5703125" customWidth="1"/>
    <col min="3542" max="3542" width="11" customWidth="1"/>
    <col min="3543" max="3543" width="9.42578125" bestFit="1" customWidth="1"/>
    <col min="3544" max="3544" width="10.5703125" bestFit="1" customWidth="1"/>
    <col min="3545" max="3545" width="11.28515625" customWidth="1"/>
    <col min="3550" max="3550" width="9.7109375" bestFit="1" customWidth="1"/>
    <col min="3792" max="3792" width="31.42578125" customWidth="1"/>
    <col min="3793" max="3796" width="14.5703125" customWidth="1"/>
    <col min="3798" max="3798" width="11" customWidth="1"/>
    <col min="3799" max="3799" width="9.42578125" bestFit="1" customWidth="1"/>
    <col min="3800" max="3800" width="10.5703125" bestFit="1" customWidth="1"/>
    <col min="3801" max="3801" width="11.28515625" customWidth="1"/>
    <col min="3806" max="3806" width="9.7109375" bestFit="1" customWidth="1"/>
    <col min="4048" max="4048" width="31.42578125" customWidth="1"/>
    <col min="4049" max="4052" width="14.5703125" customWidth="1"/>
    <col min="4054" max="4054" width="11" customWidth="1"/>
    <col min="4055" max="4055" width="9.42578125" bestFit="1" customWidth="1"/>
    <col min="4056" max="4056" width="10.5703125" bestFit="1" customWidth="1"/>
    <col min="4057" max="4057" width="11.28515625" customWidth="1"/>
    <col min="4062" max="4062" width="9.7109375" bestFit="1" customWidth="1"/>
    <col min="4304" max="4304" width="31.42578125" customWidth="1"/>
    <col min="4305" max="4308" width="14.5703125" customWidth="1"/>
    <col min="4310" max="4310" width="11" customWidth="1"/>
    <col min="4311" max="4311" width="9.42578125" bestFit="1" customWidth="1"/>
    <col min="4312" max="4312" width="10.5703125" bestFit="1" customWidth="1"/>
    <col min="4313" max="4313" width="11.28515625" customWidth="1"/>
    <col min="4318" max="4318" width="9.7109375" bestFit="1" customWidth="1"/>
    <col min="4560" max="4560" width="31.42578125" customWidth="1"/>
    <col min="4561" max="4564" width="14.5703125" customWidth="1"/>
    <col min="4566" max="4566" width="11" customWidth="1"/>
    <col min="4567" max="4567" width="9.42578125" bestFit="1" customWidth="1"/>
    <col min="4568" max="4568" width="10.5703125" bestFit="1" customWidth="1"/>
    <col min="4569" max="4569" width="11.28515625" customWidth="1"/>
    <col min="4574" max="4574" width="9.7109375" bestFit="1" customWidth="1"/>
    <col min="4816" max="4816" width="31.42578125" customWidth="1"/>
    <col min="4817" max="4820" width="14.5703125" customWidth="1"/>
    <col min="4822" max="4822" width="11" customWidth="1"/>
    <col min="4823" max="4823" width="9.42578125" bestFit="1" customWidth="1"/>
    <col min="4824" max="4824" width="10.5703125" bestFit="1" customWidth="1"/>
    <col min="4825" max="4825" width="11.28515625" customWidth="1"/>
    <col min="4830" max="4830" width="9.7109375" bestFit="1" customWidth="1"/>
    <col min="5072" max="5072" width="31.42578125" customWidth="1"/>
    <col min="5073" max="5076" width="14.5703125" customWidth="1"/>
    <col min="5078" max="5078" width="11" customWidth="1"/>
    <col min="5079" max="5079" width="9.42578125" bestFit="1" customWidth="1"/>
    <col min="5080" max="5080" width="10.5703125" bestFit="1" customWidth="1"/>
    <col min="5081" max="5081" width="11.28515625" customWidth="1"/>
    <col min="5086" max="5086" width="9.7109375" bestFit="1" customWidth="1"/>
    <col min="5328" max="5328" width="31.42578125" customWidth="1"/>
    <col min="5329" max="5332" width="14.5703125" customWidth="1"/>
    <col min="5334" max="5334" width="11" customWidth="1"/>
    <col min="5335" max="5335" width="9.42578125" bestFit="1" customWidth="1"/>
    <col min="5336" max="5336" width="10.5703125" bestFit="1" customWidth="1"/>
    <col min="5337" max="5337" width="11.28515625" customWidth="1"/>
    <col min="5342" max="5342" width="9.7109375" bestFit="1" customWidth="1"/>
    <col min="5584" max="5584" width="31.42578125" customWidth="1"/>
    <col min="5585" max="5588" width="14.5703125" customWidth="1"/>
    <col min="5590" max="5590" width="11" customWidth="1"/>
    <col min="5591" max="5591" width="9.42578125" bestFit="1" customWidth="1"/>
    <col min="5592" max="5592" width="10.5703125" bestFit="1" customWidth="1"/>
    <col min="5593" max="5593" width="11.28515625" customWidth="1"/>
    <col min="5598" max="5598" width="9.7109375" bestFit="1" customWidth="1"/>
    <col min="5840" max="5840" width="31.42578125" customWidth="1"/>
    <col min="5841" max="5844" width="14.5703125" customWidth="1"/>
    <col min="5846" max="5846" width="11" customWidth="1"/>
    <col min="5847" max="5847" width="9.42578125" bestFit="1" customWidth="1"/>
    <col min="5848" max="5848" width="10.5703125" bestFit="1" customWidth="1"/>
    <col min="5849" max="5849" width="11.28515625" customWidth="1"/>
    <col min="5854" max="5854" width="9.7109375" bestFit="1" customWidth="1"/>
    <col min="6096" max="6096" width="31.42578125" customWidth="1"/>
    <col min="6097" max="6100" width="14.5703125" customWidth="1"/>
    <col min="6102" max="6102" width="11" customWidth="1"/>
    <col min="6103" max="6103" width="9.42578125" bestFit="1" customWidth="1"/>
    <col min="6104" max="6104" width="10.5703125" bestFit="1" customWidth="1"/>
    <col min="6105" max="6105" width="11.28515625" customWidth="1"/>
    <col min="6110" max="6110" width="9.7109375" bestFit="1" customWidth="1"/>
    <col min="6352" max="6352" width="31.42578125" customWidth="1"/>
    <col min="6353" max="6356" width="14.5703125" customWidth="1"/>
    <col min="6358" max="6358" width="11" customWidth="1"/>
    <col min="6359" max="6359" width="9.42578125" bestFit="1" customWidth="1"/>
    <col min="6360" max="6360" width="10.5703125" bestFit="1" customWidth="1"/>
    <col min="6361" max="6361" width="11.28515625" customWidth="1"/>
    <col min="6366" max="6366" width="9.7109375" bestFit="1" customWidth="1"/>
    <col min="6608" max="6608" width="31.42578125" customWidth="1"/>
    <col min="6609" max="6612" width="14.5703125" customWidth="1"/>
    <col min="6614" max="6614" width="11" customWidth="1"/>
    <col min="6615" max="6615" width="9.42578125" bestFit="1" customWidth="1"/>
    <col min="6616" max="6616" width="10.5703125" bestFit="1" customWidth="1"/>
    <col min="6617" max="6617" width="11.28515625" customWidth="1"/>
    <col min="6622" max="6622" width="9.7109375" bestFit="1" customWidth="1"/>
    <col min="6864" max="6864" width="31.42578125" customWidth="1"/>
    <col min="6865" max="6868" width="14.5703125" customWidth="1"/>
    <col min="6870" max="6870" width="11" customWidth="1"/>
    <col min="6871" max="6871" width="9.42578125" bestFit="1" customWidth="1"/>
    <col min="6872" max="6872" width="10.5703125" bestFit="1" customWidth="1"/>
    <col min="6873" max="6873" width="11.28515625" customWidth="1"/>
    <col min="6878" max="6878" width="9.7109375" bestFit="1" customWidth="1"/>
    <col min="7120" max="7120" width="31.42578125" customWidth="1"/>
    <col min="7121" max="7124" width="14.5703125" customWidth="1"/>
    <col min="7126" max="7126" width="11" customWidth="1"/>
    <col min="7127" max="7127" width="9.42578125" bestFit="1" customWidth="1"/>
    <col min="7128" max="7128" width="10.5703125" bestFit="1" customWidth="1"/>
    <col min="7129" max="7129" width="11.28515625" customWidth="1"/>
    <col min="7134" max="7134" width="9.7109375" bestFit="1" customWidth="1"/>
    <col min="7376" max="7376" width="31.42578125" customWidth="1"/>
    <col min="7377" max="7380" width="14.5703125" customWidth="1"/>
    <col min="7382" max="7382" width="11" customWidth="1"/>
    <col min="7383" max="7383" width="9.42578125" bestFit="1" customWidth="1"/>
    <col min="7384" max="7384" width="10.5703125" bestFit="1" customWidth="1"/>
    <col min="7385" max="7385" width="11.28515625" customWidth="1"/>
    <col min="7390" max="7390" width="9.7109375" bestFit="1" customWidth="1"/>
    <col min="7632" max="7632" width="31.42578125" customWidth="1"/>
    <col min="7633" max="7636" width="14.5703125" customWidth="1"/>
    <col min="7638" max="7638" width="11" customWidth="1"/>
    <col min="7639" max="7639" width="9.42578125" bestFit="1" customWidth="1"/>
    <col min="7640" max="7640" width="10.5703125" bestFit="1" customWidth="1"/>
    <col min="7641" max="7641" width="11.28515625" customWidth="1"/>
    <col min="7646" max="7646" width="9.7109375" bestFit="1" customWidth="1"/>
    <col min="7888" max="7888" width="31.42578125" customWidth="1"/>
    <col min="7889" max="7892" width="14.5703125" customWidth="1"/>
    <col min="7894" max="7894" width="11" customWidth="1"/>
    <col min="7895" max="7895" width="9.42578125" bestFit="1" customWidth="1"/>
    <col min="7896" max="7896" width="10.5703125" bestFit="1" customWidth="1"/>
    <col min="7897" max="7897" width="11.28515625" customWidth="1"/>
    <col min="7902" max="7902" width="9.7109375" bestFit="1" customWidth="1"/>
    <col min="8144" max="8144" width="31.42578125" customWidth="1"/>
    <col min="8145" max="8148" width="14.5703125" customWidth="1"/>
    <col min="8150" max="8150" width="11" customWidth="1"/>
    <col min="8151" max="8151" width="9.42578125" bestFit="1" customWidth="1"/>
    <col min="8152" max="8152" width="10.5703125" bestFit="1" customWidth="1"/>
    <col min="8153" max="8153" width="11.28515625" customWidth="1"/>
    <col min="8158" max="8158" width="9.7109375" bestFit="1" customWidth="1"/>
    <col min="8400" max="8400" width="31.42578125" customWidth="1"/>
    <col min="8401" max="8404" width="14.5703125" customWidth="1"/>
    <col min="8406" max="8406" width="11" customWidth="1"/>
    <col min="8407" max="8407" width="9.42578125" bestFit="1" customWidth="1"/>
    <col min="8408" max="8408" width="10.5703125" bestFit="1" customWidth="1"/>
    <col min="8409" max="8409" width="11.28515625" customWidth="1"/>
    <col min="8414" max="8414" width="9.7109375" bestFit="1" customWidth="1"/>
    <col min="8656" max="8656" width="31.42578125" customWidth="1"/>
    <col min="8657" max="8660" width="14.5703125" customWidth="1"/>
    <col min="8662" max="8662" width="11" customWidth="1"/>
    <col min="8663" max="8663" width="9.42578125" bestFit="1" customWidth="1"/>
    <col min="8664" max="8664" width="10.5703125" bestFit="1" customWidth="1"/>
    <col min="8665" max="8665" width="11.28515625" customWidth="1"/>
    <col min="8670" max="8670" width="9.7109375" bestFit="1" customWidth="1"/>
    <col min="8912" max="8912" width="31.42578125" customWidth="1"/>
    <col min="8913" max="8916" width="14.5703125" customWidth="1"/>
    <col min="8918" max="8918" width="11" customWidth="1"/>
    <col min="8919" max="8919" width="9.42578125" bestFit="1" customWidth="1"/>
    <col min="8920" max="8920" width="10.5703125" bestFit="1" customWidth="1"/>
    <col min="8921" max="8921" width="11.28515625" customWidth="1"/>
    <col min="8926" max="8926" width="9.7109375" bestFit="1" customWidth="1"/>
    <col min="9168" max="9168" width="31.42578125" customWidth="1"/>
    <col min="9169" max="9172" width="14.5703125" customWidth="1"/>
    <col min="9174" max="9174" width="11" customWidth="1"/>
    <col min="9175" max="9175" width="9.42578125" bestFit="1" customWidth="1"/>
    <col min="9176" max="9176" width="10.5703125" bestFit="1" customWidth="1"/>
    <col min="9177" max="9177" width="11.28515625" customWidth="1"/>
    <col min="9182" max="9182" width="9.7109375" bestFit="1" customWidth="1"/>
    <col min="9424" max="9424" width="31.42578125" customWidth="1"/>
    <col min="9425" max="9428" width="14.5703125" customWidth="1"/>
    <col min="9430" max="9430" width="11" customWidth="1"/>
    <col min="9431" max="9431" width="9.42578125" bestFit="1" customWidth="1"/>
    <col min="9432" max="9432" width="10.5703125" bestFit="1" customWidth="1"/>
    <col min="9433" max="9433" width="11.28515625" customWidth="1"/>
    <col min="9438" max="9438" width="9.7109375" bestFit="1" customWidth="1"/>
    <col min="9680" max="9680" width="31.42578125" customWidth="1"/>
    <col min="9681" max="9684" width="14.5703125" customWidth="1"/>
    <col min="9686" max="9686" width="11" customWidth="1"/>
    <col min="9687" max="9687" width="9.42578125" bestFit="1" customWidth="1"/>
    <col min="9688" max="9688" width="10.5703125" bestFit="1" customWidth="1"/>
    <col min="9689" max="9689" width="11.28515625" customWidth="1"/>
    <col min="9694" max="9694" width="9.7109375" bestFit="1" customWidth="1"/>
    <col min="9936" max="9936" width="31.42578125" customWidth="1"/>
    <col min="9937" max="9940" width="14.5703125" customWidth="1"/>
    <col min="9942" max="9942" width="11" customWidth="1"/>
    <col min="9943" max="9943" width="9.42578125" bestFit="1" customWidth="1"/>
    <col min="9944" max="9944" width="10.5703125" bestFit="1" customWidth="1"/>
    <col min="9945" max="9945" width="11.28515625" customWidth="1"/>
    <col min="9950" max="9950" width="9.7109375" bestFit="1" customWidth="1"/>
    <col min="10192" max="10192" width="31.42578125" customWidth="1"/>
    <col min="10193" max="10196" width="14.5703125" customWidth="1"/>
    <col min="10198" max="10198" width="11" customWidth="1"/>
    <col min="10199" max="10199" width="9.42578125" bestFit="1" customWidth="1"/>
    <col min="10200" max="10200" width="10.5703125" bestFit="1" customWidth="1"/>
    <col min="10201" max="10201" width="11.28515625" customWidth="1"/>
    <col min="10206" max="10206" width="9.7109375" bestFit="1" customWidth="1"/>
    <col min="10448" max="10448" width="31.42578125" customWidth="1"/>
    <col min="10449" max="10452" width="14.5703125" customWidth="1"/>
    <col min="10454" max="10454" width="11" customWidth="1"/>
    <col min="10455" max="10455" width="9.42578125" bestFit="1" customWidth="1"/>
    <col min="10456" max="10456" width="10.5703125" bestFit="1" customWidth="1"/>
    <col min="10457" max="10457" width="11.28515625" customWidth="1"/>
    <col min="10462" max="10462" width="9.7109375" bestFit="1" customWidth="1"/>
    <col min="10704" max="10704" width="31.42578125" customWidth="1"/>
    <col min="10705" max="10708" width="14.5703125" customWidth="1"/>
    <col min="10710" max="10710" width="11" customWidth="1"/>
    <col min="10711" max="10711" width="9.42578125" bestFit="1" customWidth="1"/>
    <col min="10712" max="10712" width="10.5703125" bestFit="1" customWidth="1"/>
    <col min="10713" max="10713" width="11.28515625" customWidth="1"/>
    <col min="10718" max="10718" width="9.7109375" bestFit="1" customWidth="1"/>
    <col min="10960" max="10960" width="31.42578125" customWidth="1"/>
    <col min="10961" max="10964" width="14.5703125" customWidth="1"/>
    <col min="10966" max="10966" width="11" customWidth="1"/>
    <col min="10967" max="10967" width="9.42578125" bestFit="1" customWidth="1"/>
    <col min="10968" max="10968" width="10.5703125" bestFit="1" customWidth="1"/>
    <col min="10969" max="10969" width="11.28515625" customWidth="1"/>
    <col min="10974" max="10974" width="9.7109375" bestFit="1" customWidth="1"/>
    <col min="11216" max="11216" width="31.42578125" customWidth="1"/>
    <col min="11217" max="11220" width="14.5703125" customWidth="1"/>
    <col min="11222" max="11222" width="11" customWidth="1"/>
    <col min="11223" max="11223" width="9.42578125" bestFit="1" customWidth="1"/>
    <col min="11224" max="11224" width="10.5703125" bestFit="1" customWidth="1"/>
    <col min="11225" max="11225" width="11.28515625" customWidth="1"/>
    <col min="11230" max="11230" width="9.7109375" bestFit="1" customWidth="1"/>
    <col min="11472" max="11472" width="31.42578125" customWidth="1"/>
    <col min="11473" max="11476" width="14.5703125" customWidth="1"/>
    <col min="11478" max="11478" width="11" customWidth="1"/>
    <col min="11479" max="11479" width="9.42578125" bestFit="1" customWidth="1"/>
    <col min="11480" max="11480" width="10.5703125" bestFit="1" customWidth="1"/>
    <col min="11481" max="11481" width="11.28515625" customWidth="1"/>
    <col min="11486" max="11486" width="9.7109375" bestFit="1" customWidth="1"/>
    <col min="11728" max="11728" width="31.42578125" customWidth="1"/>
    <col min="11729" max="11732" width="14.5703125" customWidth="1"/>
    <col min="11734" max="11734" width="11" customWidth="1"/>
    <col min="11735" max="11735" width="9.42578125" bestFit="1" customWidth="1"/>
    <col min="11736" max="11736" width="10.5703125" bestFit="1" customWidth="1"/>
    <col min="11737" max="11737" width="11.28515625" customWidth="1"/>
    <col min="11742" max="11742" width="9.7109375" bestFit="1" customWidth="1"/>
    <col min="11984" max="11984" width="31.42578125" customWidth="1"/>
    <col min="11985" max="11988" width="14.5703125" customWidth="1"/>
    <col min="11990" max="11990" width="11" customWidth="1"/>
    <col min="11991" max="11991" width="9.42578125" bestFit="1" customWidth="1"/>
    <col min="11992" max="11992" width="10.5703125" bestFit="1" customWidth="1"/>
    <col min="11993" max="11993" width="11.28515625" customWidth="1"/>
    <col min="11998" max="11998" width="9.7109375" bestFit="1" customWidth="1"/>
    <col min="12240" max="12240" width="31.42578125" customWidth="1"/>
    <col min="12241" max="12244" width="14.5703125" customWidth="1"/>
    <col min="12246" max="12246" width="11" customWidth="1"/>
    <col min="12247" max="12247" width="9.42578125" bestFit="1" customWidth="1"/>
    <col min="12248" max="12248" width="10.5703125" bestFit="1" customWidth="1"/>
    <col min="12249" max="12249" width="11.28515625" customWidth="1"/>
    <col min="12254" max="12254" width="9.7109375" bestFit="1" customWidth="1"/>
    <col min="12496" max="12496" width="31.42578125" customWidth="1"/>
    <col min="12497" max="12500" width="14.5703125" customWidth="1"/>
    <col min="12502" max="12502" width="11" customWidth="1"/>
    <col min="12503" max="12503" width="9.42578125" bestFit="1" customWidth="1"/>
    <col min="12504" max="12504" width="10.5703125" bestFit="1" customWidth="1"/>
    <col min="12505" max="12505" width="11.28515625" customWidth="1"/>
    <col min="12510" max="12510" width="9.7109375" bestFit="1" customWidth="1"/>
    <col min="12752" max="12752" width="31.42578125" customWidth="1"/>
    <col min="12753" max="12756" width="14.5703125" customWidth="1"/>
    <col min="12758" max="12758" width="11" customWidth="1"/>
    <col min="12759" max="12759" width="9.42578125" bestFit="1" customWidth="1"/>
    <col min="12760" max="12760" width="10.5703125" bestFit="1" customWidth="1"/>
    <col min="12761" max="12761" width="11.28515625" customWidth="1"/>
    <col min="12766" max="12766" width="9.7109375" bestFit="1" customWidth="1"/>
    <col min="13008" max="13008" width="31.42578125" customWidth="1"/>
    <col min="13009" max="13012" width="14.5703125" customWidth="1"/>
    <col min="13014" max="13014" width="11" customWidth="1"/>
    <col min="13015" max="13015" width="9.42578125" bestFit="1" customWidth="1"/>
    <col min="13016" max="13016" width="10.5703125" bestFit="1" customWidth="1"/>
    <col min="13017" max="13017" width="11.28515625" customWidth="1"/>
    <col min="13022" max="13022" width="9.7109375" bestFit="1" customWidth="1"/>
    <col min="13264" max="13264" width="31.42578125" customWidth="1"/>
    <col min="13265" max="13268" width="14.5703125" customWidth="1"/>
    <col min="13270" max="13270" width="11" customWidth="1"/>
    <col min="13271" max="13271" width="9.42578125" bestFit="1" customWidth="1"/>
    <col min="13272" max="13272" width="10.5703125" bestFit="1" customWidth="1"/>
    <col min="13273" max="13273" width="11.28515625" customWidth="1"/>
    <col min="13278" max="13278" width="9.7109375" bestFit="1" customWidth="1"/>
    <col min="13520" max="13520" width="31.42578125" customWidth="1"/>
    <col min="13521" max="13524" width="14.5703125" customWidth="1"/>
    <col min="13526" max="13526" width="11" customWidth="1"/>
    <col min="13527" max="13527" width="9.42578125" bestFit="1" customWidth="1"/>
    <col min="13528" max="13528" width="10.5703125" bestFit="1" customWidth="1"/>
    <col min="13529" max="13529" width="11.28515625" customWidth="1"/>
    <col min="13534" max="13534" width="9.7109375" bestFit="1" customWidth="1"/>
    <col min="13776" max="13776" width="31.42578125" customWidth="1"/>
    <col min="13777" max="13780" width="14.5703125" customWidth="1"/>
    <col min="13782" max="13782" width="11" customWidth="1"/>
    <col min="13783" max="13783" width="9.42578125" bestFit="1" customWidth="1"/>
    <col min="13784" max="13784" width="10.5703125" bestFit="1" customWidth="1"/>
    <col min="13785" max="13785" width="11.28515625" customWidth="1"/>
    <col min="13790" max="13790" width="9.7109375" bestFit="1" customWidth="1"/>
    <col min="14032" max="14032" width="31.42578125" customWidth="1"/>
    <col min="14033" max="14036" width="14.5703125" customWidth="1"/>
    <col min="14038" max="14038" width="11" customWidth="1"/>
    <col min="14039" max="14039" width="9.42578125" bestFit="1" customWidth="1"/>
    <col min="14040" max="14040" width="10.5703125" bestFit="1" customWidth="1"/>
    <col min="14041" max="14041" width="11.28515625" customWidth="1"/>
    <col min="14046" max="14046" width="9.7109375" bestFit="1" customWidth="1"/>
    <col min="14288" max="14288" width="31.42578125" customWidth="1"/>
    <col min="14289" max="14292" width="14.5703125" customWidth="1"/>
    <col min="14294" max="14294" width="11" customWidth="1"/>
    <col min="14295" max="14295" width="9.42578125" bestFit="1" customWidth="1"/>
    <col min="14296" max="14296" width="10.5703125" bestFit="1" customWidth="1"/>
    <col min="14297" max="14297" width="11.28515625" customWidth="1"/>
    <col min="14302" max="14302" width="9.7109375" bestFit="1" customWidth="1"/>
    <col min="14544" max="14544" width="31.42578125" customWidth="1"/>
    <col min="14545" max="14548" width="14.5703125" customWidth="1"/>
    <col min="14550" max="14550" width="11" customWidth="1"/>
    <col min="14551" max="14551" width="9.42578125" bestFit="1" customWidth="1"/>
    <col min="14552" max="14552" width="10.5703125" bestFit="1" customWidth="1"/>
    <col min="14553" max="14553" width="11.28515625" customWidth="1"/>
    <col min="14558" max="14558" width="9.7109375" bestFit="1" customWidth="1"/>
    <col min="14800" max="14800" width="31.42578125" customWidth="1"/>
    <col min="14801" max="14804" width="14.5703125" customWidth="1"/>
    <col min="14806" max="14806" width="11" customWidth="1"/>
    <col min="14807" max="14807" width="9.42578125" bestFit="1" customWidth="1"/>
    <col min="14808" max="14808" width="10.5703125" bestFit="1" customWidth="1"/>
    <col min="14809" max="14809" width="11.28515625" customWidth="1"/>
    <col min="14814" max="14814" width="9.7109375" bestFit="1" customWidth="1"/>
    <col min="15056" max="15056" width="31.42578125" customWidth="1"/>
    <col min="15057" max="15060" width="14.5703125" customWidth="1"/>
    <col min="15062" max="15062" width="11" customWidth="1"/>
    <col min="15063" max="15063" width="9.42578125" bestFit="1" customWidth="1"/>
    <col min="15064" max="15064" width="10.5703125" bestFit="1" customWidth="1"/>
    <col min="15065" max="15065" width="11.28515625" customWidth="1"/>
    <col min="15070" max="15070" width="9.7109375" bestFit="1" customWidth="1"/>
    <col min="15312" max="15312" width="31.42578125" customWidth="1"/>
    <col min="15313" max="15316" width="14.5703125" customWidth="1"/>
    <col min="15318" max="15318" width="11" customWidth="1"/>
    <col min="15319" max="15319" width="9.42578125" bestFit="1" customWidth="1"/>
    <col min="15320" max="15320" width="10.5703125" bestFit="1" customWidth="1"/>
    <col min="15321" max="15321" width="11.28515625" customWidth="1"/>
    <col min="15326" max="15326" width="9.7109375" bestFit="1" customWidth="1"/>
    <col min="15568" max="15568" width="31.42578125" customWidth="1"/>
    <col min="15569" max="15572" width="14.5703125" customWidth="1"/>
    <col min="15574" max="15574" width="11" customWidth="1"/>
    <col min="15575" max="15575" width="9.42578125" bestFit="1" customWidth="1"/>
    <col min="15576" max="15576" width="10.5703125" bestFit="1" customWidth="1"/>
    <col min="15577" max="15577" width="11.28515625" customWidth="1"/>
    <col min="15582" max="15582" width="9.7109375" bestFit="1" customWidth="1"/>
    <col min="15824" max="15824" width="31.42578125" customWidth="1"/>
    <col min="15825" max="15828" width="14.5703125" customWidth="1"/>
    <col min="15830" max="15830" width="11" customWidth="1"/>
    <col min="15831" max="15831" width="9.42578125" bestFit="1" customWidth="1"/>
    <col min="15832" max="15832" width="10.5703125" bestFit="1" customWidth="1"/>
    <col min="15833" max="15833" width="11.28515625" customWidth="1"/>
    <col min="15838" max="15838" width="9.7109375" bestFit="1" customWidth="1"/>
    <col min="16080" max="16080" width="31.42578125" customWidth="1"/>
    <col min="16081" max="16084" width="14.5703125" customWidth="1"/>
    <col min="16086" max="16086" width="11" customWidth="1"/>
    <col min="16087" max="16087" width="9.42578125" bestFit="1" customWidth="1"/>
    <col min="16088" max="16088" width="10.5703125" bestFit="1" customWidth="1"/>
    <col min="16089" max="16089" width="11.28515625" customWidth="1"/>
    <col min="16094" max="16094" width="9.7109375" bestFit="1" customWidth="1"/>
  </cols>
  <sheetData>
    <row r="1" spans="1:472" ht="15.75" thickBot="1" x14ac:dyDescent="0.3">
      <c r="B1" s="1942" t="s">
        <v>891</v>
      </c>
      <c r="C1" s="1943"/>
      <c r="D1" s="1943"/>
      <c r="E1" s="1943"/>
      <c r="F1" s="1943"/>
      <c r="G1" s="1943"/>
      <c r="H1" s="1943"/>
      <c r="I1" s="1943"/>
      <c r="J1" s="1943"/>
      <c r="K1" s="1943"/>
      <c r="L1" s="1943"/>
      <c r="M1" s="1943"/>
      <c r="N1" s="1943"/>
      <c r="O1" s="1943"/>
      <c r="P1" s="1943"/>
      <c r="Q1" s="1943"/>
      <c r="R1" s="1943"/>
      <c r="S1" s="1943"/>
      <c r="T1" s="1943"/>
      <c r="U1" s="1943"/>
      <c r="V1" s="1943"/>
      <c r="W1" s="1943"/>
      <c r="X1" s="1943"/>
      <c r="Y1" s="1943"/>
      <c r="Z1" s="1943"/>
      <c r="AA1" s="1943"/>
      <c r="AB1" s="1943"/>
      <c r="AC1" s="1943"/>
      <c r="AD1" s="1943"/>
      <c r="AE1" s="1943"/>
      <c r="AF1" s="1943"/>
      <c r="AG1" s="1943"/>
      <c r="AH1" s="1943"/>
      <c r="AI1" s="1943"/>
      <c r="AJ1" s="1943"/>
      <c r="AK1" s="1943"/>
      <c r="AL1" s="1943"/>
      <c r="AM1" s="1943"/>
      <c r="AN1" s="1943"/>
      <c r="AO1" s="1943"/>
      <c r="AP1" s="1943"/>
      <c r="AQ1" s="1943"/>
      <c r="AR1" s="1943"/>
      <c r="AS1" s="1943"/>
      <c r="AT1" s="1943"/>
      <c r="AU1" s="1943"/>
      <c r="AV1" s="1943"/>
      <c r="AW1" s="1943"/>
      <c r="AX1" s="1943"/>
      <c r="AY1" s="1943"/>
      <c r="AZ1" s="1943"/>
      <c r="BA1" s="1943"/>
      <c r="BB1" s="1943"/>
      <c r="BC1" s="1943"/>
      <c r="BD1" s="1943"/>
      <c r="BE1" s="1943"/>
      <c r="BF1" s="1943"/>
      <c r="BG1" s="1943"/>
      <c r="BH1" s="1943"/>
      <c r="BI1" s="1943"/>
      <c r="BJ1" s="1943"/>
      <c r="BK1" s="1943"/>
      <c r="BL1" s="1943"/>
      <c r="BM1" s="1943"/>
      <c r="BN1" s="1943"/>
      <c r="BO1" s="1943"/>
      <c r="BP1" s="1737"/>
      <c r="BQ1" s="1737"/>
      <c r="BR1" s="1737"/>
      <c r="BS1" s="1737"/>
      <c r="BT1" s="1737"/>
      <c r="BU1" s="1944" t="s">
        <v>556</v>
      </c>
      <c r="BV1" s="1944"/>
      <c r="BW1" s="1944"/>
      <c r="BX1" s="1944"/>
      <c r="BY1" s="1944"/>
      <c r="BZ1" s="1944"/>
      <c r="CA1" s="1944"/>
      <c r="CB1" s="1944"/>
      <c r="CC1" s="1944"/>
      <c r="CD1" s="1944"/>
      <c r="CE1" s="1944"/>
      <c r="CF1" s="1944"/>
      <c r="CG1" s="1944"/>
      <c r="CH1" s="1944"/>
      <c r="CI1" s="1944"/>
      <c r="FT1" t="e">
        <f>CN4/#REF!</f>
        <v>#REF!</v>
      </c>
      <c r="PH1"/>
      <c r="PI1"/>
      <c r="PJ1"/>
      <c r="QX1" s="90"/>
      <c r="QY1" s="90"/>
      <c r="RA1"/>
      <c r="RC1" s="90"/>
      <c r="RD1" s="90"/>
    </row>
    <row r="2" spans="1:472" ht="30" customHeight="1" thickBot="1" x14ac:dyDescent="0.3">
      <c r="A2" s="404"/>
      <c r="B2" s="1940">
        <v>44562</v>
      </c>
      <c r="C2" s="1940" t="s">
        <v>847</v>
      </c>
      <c r="D2" s="1594" t="s">
        <v>854</v>
      </c>
      <c r="E2" s="1594" t="s">
        <v>852</v>
      </c>
      <c r="F2" s="1594" t="s">
        <v>855</v>
      </c>
      <c r="G2" s="1594" t="s">
        <v>857</v>
      </c>
      <c r="H2" s="1594" t="s">
        <v>858</v>
      </c>
      <c r="I2" s="1594" t="s">
        <v>859</v>
      </c>
      <c r="J2" s="1594" t="s">
        <v>860</v>
      </c>
      <c r="K2" s="1594" t="s">
        <v>862</v>
      </c>
      <c r="L2" s="1594" t="s">
        <v>864</v>
      </c>
      <c r="M2" s="1594" t="s">
        <v>865</v>
      </c>
      <c r="N2" s="1594" t="s">
        <v>866</v>
      </c>
      <c r="O2" s="1594" t="s">
        <v>867</v>
      </c>
      <c r="P2" s="1594" t="s">
        <v>869</v>
      </c>
      <c r="Q2" s="1594" t="s">
        <v>870</v>
      </c>
      <c r="R2" s="1594" t="s">
        <v>872</v>
      </c>
      <c r="S2" s="1594" t="s">
        <v>873</v>
      </c>
      <c r="T2" s="1594" t="s">
        <v>875</v>
      </c>
      <c r="U2" s="1594" t="s">
        <v>877</v>
      </c>
      <c r="V2" s="1594" t="s">
        <v>878</v>
      </c>
      <c r="W2" s="1594" t="s">
        <v>879</v>
      </c>
      <c r="X2" s="1594" t="s">
        <v>880</v>
      </c>
      <c r="Y2" s="1739" t="s">
        <v>882</v>
      </c>
      <c r="Z2" s="1739" t="s">
        <v>895</v>
      </c>
      <c r="AA2" s="1739" t="s">
        <v>896</v>
      </c>
      <c r="AB2" s="1739" t="s">
        <v>899</v>
      </c>
      <c r="AC2" s="1739" t="s">
        <v>900</v>
      </c>
      <c r="AD2" s="1739" t="s">
        <v>903</v>
      </c>
      <c r="AE2" s="1739" t="s">
        <v>904</v>
      </c>
      <c r="AF2" s="1739" t="s">
        <v>905</v>
      </c>
      <c r="AG2" s="1739" t="s">
        <v>909</v>
      </c>
      <c r="AH2" s="1739" t="s">
        <v>911</v>
      </c>
      <c r="AI2" s="1739" t="s">
        <v>913</v>
      </c>
      <c r="AJ2" s="1739" t="s">
        <v>915</v>
      </c>
      <c r="AK2" s="1739" t="s">
        <v>917</v>
      </c>
      <c r="AL2" s="1739" t="s">
        <v>919</v>
      </c>
      <c r="AM2" s="1739" t="s">
        <v>921</v>
      </c>
      <c r="AN2" s="1739" t="s">
        <v>923</v>
      </c>
      <c r="AO2" s="1739" t="s">
        <v>925</v>
      </c>
      <c r="AP2" s="1739" t="s">
        <v>927</v>
      </c>
      <c r="AQ2" s="1739" t="s">
        <v>929</v>
      </c>
      <c r="AR2" s="1739" t="s">
        <v>934</v>
      </c>
      <c r="AS2" s="1739" t="s">
        <v>936</v>
      </c>
      <c r="AT2" s="1739" t="s">
        <v>938</v>
      </c>
      <c r="AU2" s="1739" t="s">
        <v>941</v>
      </c>
      <c r="AV2" s="1739" t="s">
        <v>943</v>
      </c>
      <c r="AW2" s="1739" t="s">
        <v>946</v>
      </c>
      <c r="AX2" s="1739" t="s">
        <v>947</v>
      </c>
      <c r="AY2" s="1739" t="s">
        <v>950</v>
      </c>
      <c r="AZ2" s="1739" t="s">
        <v>952</v>
      </c>
      <c r="BA2" s="1739" t="s">
        <v>955</v>
      </c>
      <c r="BB2" s="1739" t="s">
        <v>957</v>
      </c>
      <c r="BC2" s="1739" t="s">
        <v>961</v>
      </c>
      <c r="BD2" s="1739" t="s">
        <v>963</v>
      </c>
      <c r="BE2" s="1739" t="s">
        <v>965</v>
      </c>
      <c r="BF2" s="1739" t="s">
        <v>967</v>
      </c>
      <c r="BG2" s="1739" t="s">
        <v>970</v>
      </c>
      <c r="BH2" s="1739" t="s">
        <v>972</v>
      </c>
      <c r="BI2" s="1739" t="s">
        <v>974</v>
      </c>
      <c r="BJ2" s="1739" t="s">
        <v>976</v>
      </c>
      <c r="BK2" s="1739" t="s">
        <v>978</v>
      </c>
      <c r="BL2" s="1739" t="s">
        <v>980</v>
      </c>
      <c r="BM2" s="1739" t="s">
        <v>982</v>
      </c>
      <c r="BN2" s="1739" t="s">
        <v>985</v>
      </c>
      <c r="BO2" s="1941" t="str">
        <f>потребительские!BO4</f>
        <v xml:space="preserve">02.03.2023
</v>
      </c>
      <c r="BP2" s="1938" t="s">
        <v>84</v>
      </c>
      <c r="BQ2" s="1939"/>
      <c r="BR2" s="1918" t="s">
        <v>809</v>
      </c>
      <c r="BS2" s="1919"/>
      <c r="BT2" s="1650"/>
      <c r="BU2" s="1945">
        <v>44562</v>
      </c>
      <c r="BV2" s="1945">
        <v>44572</v>
      </c>
      <c r="BW2" s="1945">
        <v>44573</v>
      </c>
      <c r="BX2" s="1945">
        <v>44593</v>
      </c>
      <c r="BY2" s="1945">
        <v>44621</v>
      </c>
      <c r="BZ2" s="1945">
        <v>44652</v>
      </c>
      <c r="CA2" s="1945">
        <v>44682</v>
      </c>
      <c r="CB2" s="1945" t="s">
        <v>674</v>
      </c>
      <c r="CC2" s="1945" t="s">
        <v>700</v>
      </c>
      <c r="CD2" s="1945" t="s">
        <v>732</v>
      </c>
      <c r="CE2" s="1945" t="s">
        <v>760</v>
      </c>
      <c r="CF2" s="1945" t="s">
        <v>791</v>
      </c>
      <c r="CG2" s="1945" t="s">
        <v>819</v>
      </c>
      <c r="CH2" s="1945" t="s">
        <v>847</v>
      </c>
      <c r="CI2" s="1735"/>
      <c r="CJ2" s="677">
        <v>44197</v>
      </c>
      <c r="CK2" s="678">
        <v>44228</v>
      </c>
      <c r="CL2" s="678">
        <v>44256</v>
      </c>
      <c r="CM2" s="678">
        <v>44287</v>
      </c>
      <c r="CN2" s="678">
        <f>потребительские!CN4</f>
        <v>44317</v>
      </c>
      <c r="CO2" s="678">
        <v>44348</v>
      </c>
      <c r="CP2" s="678">
        <v>44378</v>
      </c>
      <c r="CQ2" s="678">
        <v>44410</v>
      </c>
      <c r="CR2" s="678">
        <v>44440</v>
      </c>
      <c r="CS2" s="678">
        <v>44470</v>
      </c>
      <c r="CT2" s="678">
        <v>44501</v>
      </c>
      <c r="CU2" s="683">
        <v>44531</v>
      </c>
      <c r="CV2" s="683">
        <v>44562</v>
      </c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Z2"/>
      <c r="RA2"/>
    </row>
    <row r="3" spans="1:472" x14ac:dyDescent="0.25">
      <c r="A3" s="404"/>
      <c r="B3" s="1940"/>
      <c r="C3" s="1940"/>
      <c r="D3" s="1595"/>
      <c r="E3" s="1595"/>
      <c r="F3" s="1595"/>
      <c r="G3" s="1595"/>
      <c r="H3" s="1595"/>
      <c r="I3" s="1595"/>
      <c r="J3" s="1595"/>
      <c r="K3" s="1595"/>
      <c r="L3" s="1595"/>
      <c r="M3" s="1595"/>
      <c r="N3" s="1595"/>
      <c r="O3" s="1595"/>
      <c r="P3" s="1595"/>
      <c r="Q3" s="1595"/>
      <c r="R3" s="1595"/>
      <c r="S3" s="1595"/>
      <c r="T3" s="1595"/>
      <c r="U3" s="1595"/>
      <c r="V3" s="1595"/>
      <c r="W3" s="1595"/>
      <c r="X3" s="1595"/>
      <c r="Y3" s="1595"/>
      <c r="Z3" s="1595"/>
      <c r="AA3" s="1595"/>
      <c r="AB3" s="1595"/>
      <c r="AC3" s="1595"/>
      <c r="AD3" s="1595"/>
      <c r="AE3" s="1595"/>
      <c r="AF3" s="1595"/>
      <c r="AG3" s="1595"/>
      <c r="AH3" s="1595"/>
      <c r="AI3" s="1595"/>
      <c r="AJ3" s="1595"/>
      <c r="AK3" s="1595"/>
      <c r="AL3" s="1595"/>
      <c r="AM3" s="1595"/>
      <c r="AN3" s="1595"/>
      <c r="AO3" s="1595"/>
      <c r="AP3" s="1595"/>
      <c r="AQ3" s="1595"/>
      <c r="AR3" s="1595"/>
      <c r="AS3" s="1595"/>
      <c r="AT3" s="1595"/>
      <c r="AU3" s="1595"/>
      <c r="AV3" s="1595"/>
      <c r="AW3" s="1595"/>
      <c r="AX3" s="1595"/>
      <c r="AY3" s="1595"/>
      <c r="AZ3" s="1595"/>
      <c r="BA3" s="1595"/>
      <c r="BB3" s="1595"/>
      <c r="BC3" s="1595"/>
      <c r="BD3" s="1595"/>
      <c r="BE3" s="1595"/>
      <c r="BF3" s="1595"/>
      <c r="BG3" s="1595"/>
      <c r="BH3" s="1595"/>
      <c r="BI3" s="1595"/>
      <c r="BJ3" s="1595"/>
      <c r="BK3" s="1595"/>
      <c r="BL3" s="1595"/>
      <c r="BM3" s="1595"/>
      <c r="BN3" s="1595"/>
      <c r="BO3" s="1941"/>
      <c r="BP3" s="1075" t="s">
        <v>45</v>
      </c>
      <c r="BQ3" s="962" t="s">
        <v>46</v>
      </c>
      <c r="BR3" s="1920"/>
      <c r="BS3" s="1921"/>
      <c r="BT3" s="1651"/>
      <c r="BU3" s="1945"/>
      <c r="BV3" s="1945"/>
      <c r="BW3" s="1945"/>
      <c r="BX3" s="1945"/>
      <c r="BY3" s="1945"/>
      <c r="BZ3" s="1945"/>
      <c r="CA3" s="1945"/>
      <c r="CB3" s="1945"/>
      <c r="CC3" s="1945"/>
      <c r="CD3" s="1945"/>
      <c r="CE3" s="1945"/>
      <c r="CF3" s="1945"/>
      <c r="CG3" s="1945"/>
      <c r="CH3" s="1945"/>
      <c r="CI3" s="1736"/>
      <c r="CJ3" s="403"/>
      <c r="CK3" s="402"/>
      <c r="CL3" s="402"/>
      <c r="CM3" s="402"/>
      <c r="CN3" s="172"/>
      <c r="CO3" s="172"/>
      <c r="CP3" s="173"/>
      <c r="CQ3" s="173"/>
      <c r="CR3" s="173"/>
      <c r="CS3" s="173"/>
      <c r="CT3" s="173"/>
      <c r="CU3" s="173"/>
      <c r="CV3" s="17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Z3"/>
      <c r="RA3"/>
    </row>
    <row r="4" spans="1:472" x14ac:dyDescent="0.25">
      <c r="A4" s="405" t="s">
        <v>47</v>
      </c>
      <c r="B4" s="672">
        <v>11150735</v>
      </c>
      <c r="C4" s="1432">
        <v>11824145</v>
      </c>
      <c r="D4" s="1432">
        <v>11825441</v>
      </c>
      <c r="E4" s="1432">
        <v>11829874</v>
      </c>
      <c r="F4" s="1432">
        <v>11830637</v>
      </c>
      <c r="G4" s="1432">
        <v>11839385</v>
      </c>
      <c r="H4" s="1432">
        <v>11844918</v>
      </c>
      <c r="I4" s="1432">
        <v>11848103</v>
      </c>
      <c r="J4" s="1432">
        <v>11859903</v>
      </c>
      <c r="K4" s="1432">
        <v>11862725</v>
      </c>
      <c r="L4" s="1432">
        <v>11866226</v>
      </c>
      <c r="M4" s="1432">
        <v>11879458</v>
      </c>
      <c r="N4" s="1432">
        <v>11886367</v>
      </c>
      <c r="O4" s="1432">
        <v>11891706</v>
      </c>
      <c r="P4" s="1432">
        <v>11897777</v>
      </c>
      <c r="Q4" s="1432">
        <v>11898642</v>
      </c>
      <c r="R4" s="1432">
        <v>11904069</v>
      </c>
      <c r="S4" s="1432">
        <v>11907791</v>
      </c>
      <c r="T4" s="1432">
        <v>11912845</v>
      </c>
      <c r="U4" s="1432">
        <v>11907436</v>
      </c>
      <c r="V4" s="1432">
        <v>11907552</v>
      </c>
      <c r="W4" s="1432">
        <v>11916443</v>
      </c>
      <c r="X4" s="1432">
        <v>11929548</v>
      </c>
      <c r="Y4" s="1432">
        <v>11943649</v>
      </c>
      <c r="Z4" s="1432">
        <v>11940934</v>
      </c>
      <c r="AA4" s="1432">
        <v>11941233</v>
      </c>
      <c r="AB4" s="1432">
        <v>11942542</v>
      </c>
      <c r="AC4" s="1432">
        <v>11943897</v>
      </c>
      <c r="AD4" s="1432">
        <v>11943766</v>
      </c>
      <c r="AE4" s="1432">
        <v>11945187</v>
      </c>
      <c r="AF4" s="1432">
        <v>11950754</v>
      </c>
      <c r="AG4" s="1432">
        <v>11951699</v>
      </c>
      <c r="AH4" s="1432">
        <v>11951306</v>
      </c>
      <c r="AI4" s="1432">
        <v>11946109</v>
      </c>
      <c r="AJ4" s="1432">
        <v>11946122</v>
      </c>
      <c r="AK4" s="1432">
        <v>11947722</v>
      </c>
      <c r="AL4" s="1432">
        <v>11947657</v>
      </c>
      <c r="AM4" s="1432">
        <v>11948069</v>
      </c>
      <c r="AN4" s="1432">
        <v>11949665</v>
      </c>
      <c r="AO4" s="1432">
        <v>11951749</v>
      </c>
      <c r="AP4" s="1432">
        <v>11952395</v>
      </c>
      <c r="AQ4" s="1432">
        <v>11953771</v>
      </c>
      <c r="AR4" s="1432">
        <v>11955548</v>
      </c>
      <c r="AS4" s="1432">
        <v>11957485</v>
      </c>
      <c r="AT4" s="1432">
        <v>11958890</v>
      </c>
      <c r="AU4" s="1432">
        <v>11961455</v>
      </c>
      <c r="AV4" s="1432">
        <v>11966004</v>
      </c>
      <c r="AW4" s="1432">
        <v>11967876</v>
      </c>
      <c r="AX4" s="1432">
        <v>11968836</v>
      </c>
      <c r="AY4" s="1432">
        <v>11971555</v>
      </c>
      <c r="AZ4" s="1432">
        <v>11977410</v>
      </c>
      <c r="BA4" s="1432">
        <v>11982356</v>
      </c>
      <c r="BB4" s="1432">
        <v>11983845</v>
      </c>
      <c r="BC4" s="1432">
        <v>11987546</v>
      </c>
      <c r="BD4" s="1432">
        <v>11995428</v>
      </c>
      <c r="BE4" s="1432">
        <v>12001359</v>
      </c>
      <c r="BF4" s="1432">
        <v>12005317</v>
      </c>
      <c r="BG4" s="1432">
        <v>12007234</v>
      </c>
      <c r="BH4" s="1432">
        <v>12006239</v>
      </c>
      <c r="BI4" s="1432">
        <v>12012466</v>
      </c>
      <c r="BJ4" s="1432">
        <v>12015072</v>
      </c>
      <c r="BK4" s="1432">
        <v>12012611</v>
      </c>
      <c r="BL4" s="1432">
        <v>12013150</v>
      </c>
      <c r="BM4" s="1432">
        <v>12009619</v>
      </c>
      <c r="BN4" s="1432">
        <v>12010958</v>
      </c>
      <c r="BO4" s="1432">
        <f>'отч дата'!D67</f>
        <v>12011262</v>
      </c>
      <c r="BP4" s="1519">
        <f>BO4/BN4</f>
        <v>1.0000253102208834</v>
      </c>
      <c r="BQ4" s="1520">
        <f>BO4-BN4</f>
        <v>304</v>
      </c>
      <c r="BR4" s="1659">
        <f>BN4-Y4</f>
        <v>67309</v>
      </c>
      <c r="BS4" s="1660">
        <f>BN4/Y4-1</f>
        <v>5.6355473942679701E-3</v>
      </c>
      <c r="BT4" s="1652"/>
      <c r="BU4" s="672">
        <v>11150735</v>
      </c>
      <c r="BV4" s="672">
        <v>11153646</v>
      </c>
      <c r="BW4" s="672">
        <v>11153919</v>
      </c>
      <c r="BX4" s="672">
        <v>11176551</v>
      </c>
      <c r="BY4" s="672">
        <v>11217425</v>
      </c>
      <c r="BZ4" s="672">
        <v>11265628</v>
      </c>
      <c r="CA4" s="672">
        <v>11319700</v>
      </c>
      <c r="CB4" s="672">
        <v>11379439</v>
      </c>
      <c r="CC4" s="672">
        <v>11457856</v>
      </c>
      <c r="CD4" s="672">
        <v>11511568</v>
      </c>
      <c r="CE4" s="672">
        <v>11578032</v>
      </c>
      <c r="CF4" s="672">
        <v>11657762</v>
      </c>
      <c r="CG4" s="672">
        <v>11740480</v>
      </c>
      <c r="CH4" s="672">
        <v>11824145</v>
      </c>
      <c r="CI4" s="1363"/>
      <c r="CJ4" s="644">
        <v>10061017</v>
      </c>
      <c r="CK4" s="645">
        <v>10094183</v>
      </c>
      <c r="CL4" s="645">
        <v>10154140</v>
      </c>
      <c r="CM4" s="645">
        <v>10214786</v>
      </c>
      <c r="CN4" s="672">
        <v>10314970</v>
      </c>
      <c r="CO4" s="672">
        <v>10373995</v>
      </c>
      <c r="CP4" s="672">
        <v>10467724</v>
      </c>
      <c r="CQ4" s="672">
        <v>10605000</v>
      </c>
      <c r="CR4" s="672">
        <v>10711994</v>
      </c>
      <c r="CS4" s="672">
        <v>10815969</v>
      </c>
      <c r="CT4" s="902">
        <v>10927838</v>
      </c>
      <c r="CU4" s="672">
        <v>11025457</v>
      </c>
      <c r="CV4" s="672">
        <v>11150735</v>
      </c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Z4"/>
      <c r="RA4"/>
    </row>
    <row r="5" spans="1:472" ht="16.7" customHeight="1" x14ac:dyDescent="0.25">
      <c r="A5" s="3" t="s">
        <v>48</v>
      </c>
      <c r="B5" s="672">
        <v>2950</v>
      </c>
      <c r="C5" s="1193">
        <v>2426</v>
      </c>
      <c r="D5" s="1193">
        <v>2425</v>
      </c>
      <c r="E5" s="1193">
        <v>2425</v>
      </c>
      <c r="F5" s="1193">
        <v>2428</v>
      </c>
      <c r="G5" s="1193">
        <v>2430</v>
      </c>
      <c r="H5" s="1193">
        <v>2436</v>
      </c>
      <c r="I5" s="1193">
        <v>2434</v>
      </c>
      <c r="J5" s="1193">
        <v>2431</v>
      </c>
      <c r="K5" s="1193">
        <v>2425</v>
      </c>
      <c r="L5" s="1193">
        <v>2428</v>
      </c>
      <c r="M5" s="1193">
        <v>2432</v>
      </c>
      <c r="N5" s="1193">
        <v>2395</v>
      </c>
      <c r="O5" s="1193">
        <v>2404</v>
      </c>
      <c r="P5" s="1193">
        <v>2399</v>
      </c>
      <c r="Q5" s="1193">
        <v>2410</v>
      </c>
      <c r="R5" s="1193">
        <v>2427</v>
      </c>
      <c r="S5" s="1193">
        <v>2436</v>
      </c>
      <c r="T5" s="1193">
        <v>2448</v>
      </c>
      <c r="U5" s="1193">
        <v>2409</v>
      </c>
      <c r="V5" s="1193">
        <v>2401</v>
      </c>
      <c r="W5" s="1193">
        <v>2384</v>
      </c>
      <c r="X5" s="1193">
        <v>2391</v>
      </c>
      <c r="Y5" s="1193">
        <v>2396</v>
      </c>
      <c r="Z5" s="1193">
        <v>2395</v>
      </c>
      <c r="AA5" s="1193">
        <v>2388</v>
      </c>
      <c r="AB5" s="1193">
        <v>2392</v>
      </c>
      <c r="AC5" s="1193">
        <v>2392</v>
      </c>
      <c r="AD5" s="1193">
        <v>2387</v>
      </c>
      <c r="AE5" s="1193">
        <v>2380</v>
      </c>
      <c r="AF5" s="1193">
        <v>2370</v>
      </c>
      <c r="AG5" s="1193">
        <v>2368</v>
      </c>
      <c r="AH5" s="1193">
        <v>2354</v>
      </c>
      <c r="AI5" s="1193">
        <v>2346</v>
      </c>
      <c r="AJ5" s="1193">
        <v>2348</v>
      </c>
      <c r="AK5" s="1193">
        <v>2352</v>
      </c>
      <c r="AL5" s="1193">
        <v>2354</v>
      </c>
      <c r="AM5" s="1193">
        <v>2348</v>
      </c>
      <c r="AN5" s="1193">
        <v>2344</v>
      </c>
      <c r="AO5" s="1193">
        <v>2343</v>
      </c>
      <c r="AP5" s="1193">
        <v>2343</v>
      </c>
      <c r="AQ5" s="1193">
        <v>2342</v>
      </c>
      <c r="AR5" s="1193">
        <v>2342</v>
      </c>
      <c r="AS5" s="1193">
        <v>2340</v>
      </c>
      <c r="AT5" s="1193">
        <v>2342</v>
      </c>
      <c r="AU5" s="1193">
        <v>2349</v>
      </c>
      <c r="AV5" s="1193">
        <v>2350</v>
      </c>
      <c r="AW5" s="1193">
        <v>2349</v>
      </c>
      <c r="AX5" s="1193">
        <v>2351</v>
      </c>
      <c r="AY5" s="1193">
        <v>2354</v>
      </c>
      <c r="AZ5" s="1193">
        <v>2358</v>
      </c>
      <c r="BA5" s="1193">
        <v>2356</v>
      </c>
      <c r="BB5" s="1193">
        <v>2365</v>
      </c>
      <c r="BC5" s="1193">
        <v>2358</v>
      </c>
      <c r="BD5" s="1193">
        <v>2361</v>
      </c>
      <c r="BE5" s="1193">
        <v>2361</v>
      </c>
      <c r="BF5" s="1193">
        <v>2362</v>
      </c>
      <c r="BG5" s="1193">
        <v>2364</v>
      </c>
      <c r="BH5" s="1193">
        <v>2364</v>
      </c>
      <c r="BI5" s="1193">
        <v>2356</v>
      </c>
      <c r="BJ5" s="1193">
        <v>2358</v>
      </c>
      <c r="BK5" s="1193">
        <v>2358</v>
      </c>
      <c r="BL5" s="1193">
        <v>2358</v>
      </c>
      <c r="BM5" s="1193">
        <v>2354</v>
      </c>
      <c r="BN5" s="1193">
        <v>2357</v>
      </c>
      <c r="BO5" s="1193">
        <f>'отч дата'!E67</f>
        <v>2354</v>
      </c>
      <c r="BP5" s="1666">
        <f t="shared" ref="BP5:BP28" si="0">BO5/BN5</f>
        <v>0.99872719558761136</v>
      </c>
      <c r="BQ5" s="1667">
        <f t="shared" ref="BQ5:BQ28" si="1">BO5-BN5</f>
        <v>-3</v>
      </c>
      <c r="BR5" s="1661">
        <f t="shared" ref="BR5:BR28" si="2">BN5-Y5</f>
        <v>-39</v>
      </c>
      <c r="BS5" s="1662">
        <f t="shared" ref="BS5:BS28" si="3">BN5/Y5-1</f>
        <v>-1.6277128547579345E-2</v>
      </c>
      <c r="BT5" s="1653" t="s">
        <v>48</v>
      </c>
      <c r="BU5" s="672">
        <v>2950</v>
      </c>
      <c r="BV5" s="672">
        <v>2958</v>
      </c>
      <c r="BW5" s="672">
        <v>2948</v>
      </c>
      <c r="BX5" s="672">
        <v>2945</v>
      </c>
      <c r="BY5" s="672">
        <v>2956</v>
      </c>
      <c r="BZ5" s="672">
        <v>2977</v>
      </c>
      <c r="CA5" s="672">
        <v>2791</v>
      </c>
      <c r="CB5" s="672">
        <v>2731</v>
      </c>
      <c r="CC5" s="672">
        <v>2650</v>
      </c>
      <c r="CD5" s="672">
        <v>2646</v>
      </c>
      <c r="CE5" s="672">
        <v>2575</v>
      </c>
      <c r="CF5" s="672">
        <v>2515</v>
      </c>
      <c r="CG5" s="672">
        <v>2481</v>
      </c>
      <c r="CH5" s="672">
        <v>2426</v>
      </c>
      <c r="CI5" s="1363"/>
      <c r="CJ5" s="646">
        <v>3889</v>
      </c>
      <c r="CK5" s="647">
        <v>3864</v>
      </c>
      <c r="CL5" s="647">
        <v>3806</v>
      </c>
      <c r="CM5" s="647">
        <v>3685</v>
      </c>
      <c r="CN5" s="672">
        <v>3479</v>
      </c>
      <c r="CO5" s="672">
        <v>3381</v>
      </c>
      <c r="CP5" s="672">
        <v>3309</v>
      </c>
      <c r="CQ5" s="672">
        <v>3197</v>
      </c>
      <c r="CR5" s="672">
        <v>3151</v>
      </c>
      <c r="CS5" s="672">
        <v>3112</v>
      </c>
      <c r="CT5" s="672">
        <v>3045</v>
      </c>
      <c r="CU5" s="672">
        <v>2998</v>
      </c>
      <c r="CV5" s="672">
        <v>2950</v>
      </c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Z5"/>
      <c r="RA5"/>
    </row>
    <row r="6" spans="1:472" ht="16.7" customHeight="1" x14ac:dyDescent="0.25">
      <c r="A6" s="3" t="s">
        <v>49</v>
      </c>
      <c r="B6" s="672">
        <v>0</v>
      </c>
      <c r="C6" s="1193">
        <v>0</v>
      </c>
      <c r="D6" s="1193">
        <v>0</v>
      </c>
      <c r="E6" s="1193">
        <v>0</v>
      </c>
      <c r="F6" s="1193">
        <v>0</v>
      </c>
      <c r="G6" s="1193">
        <v>0</v>
      </c>
      <c r="H6" s="1193">
        <v>0</v>
      </c>
      <c r="I6" s="1193">
        <v>0</v>
      </c>
      <c r="J6" s="1193">
        <v>0</v>
      </c>
      <c r="K6" s="1193">
        <v>0</v>
      </c>
      <c r="L6" s="1193">
        <v>0</v>
      </c>
      <c r="M6" s="1193">
        <v>0</v>
      </c>
      <c r="N6" s="1193">
        <v>0</v>
      </c>
      <c r="O6" s="1193">
        <v>0</v>
      </c>
      <c r="P6" s="1193">
        <v>0</v>
      </c>
      <c r="Q6" s="1193">
        <v>0</v>
      </c>
      <c r="R6" s="1193">
        <v>0</v>
      </c>
      <c r="S6" s="1193">
        <v>0</v>
      </c>
      <c r="T6" s="1193">
        <v>0</v>
      </c>
      <c r="U6" s="1193">
        <v>0</v>
      </c>
      <c r="V6" s="1193">
        <v>0</v>
      </c>
      <c r="W6" s="1193">
        <v>0</v>
      </c>
      <c r="X6" s="1193">
        <v>0</v>
      </c>
      <c r="Y6" s="1193">
        <v>0</v>
      </c>
      <c r="Z6" s="1193">
        <v>0</v>
      </c>
      <c r="AA6" s="1193">
        <v>0</v>
      </c>
      <c r="AB6" s="1193">
        <v>0</v>
      </c>
      <c r="AC6" s="1193">
        <v>0</v>
      </c>
      <c r="AD6" s="1193">
        <v>0</v>
      </c>
      <c r="AE6" s="1193">
        <v>0</v>
      </c>
      <c r="AF6" s="1193">
        <v>0</v>
      </c>
      <c r="AG6" s="1193">
        <v>0</v>
      </c>
      <c r="AH6" s="1193">
        <v>0</v>
      </c>
      <c r="AI6" s="1193">
        <v>0</v>
      </c>
      <c r="AJ6" s="1193">
        <v>0</v>
      </c>
      <c r="AK6" s="1193">
        <v>0</v>
      </c>
      <c r="AL6" s="1193">
        <v>0</v>
      </c>
      <c r="AM6" s="1193">
        <v>0</v>
      </c>
      <c r="AN6" s="1193">
        <v>0</v>
      </c>
      <c r="AO6" s="1193">
        <v>0</v>
      </c>
      <c r="AP6" s="1193">
        <v>0</v>
      </c>
      <c r="AQ6" s="1193">
        <v>0</v>
      </c>
      <c r="AR6" s="1193">
        <v>0</v>
      </c>
      <c r="AS6" s="1193">
        <v>0</v>
      </c>
      <c r="AT6" s="1193">
        <v>0</v>
      </c>
      <c r="AU6" s="1193">
        <v>0</v>
      </c>
      <c r="AV6" s="1193">
        <v>0</v>
      </c>
      <c r="AW6" s="1193">
        <v>0</v>
      </c>
      <c r="AX6" s="1193">
        <v>0</v>
      </c>
      <c r="AY6" s="1193">
        <v>0</v>
      </c>
      <c r="AZ6" s="1193">
        <v>0</v>
      </c>
      <c r="BA6" s="1193">
        <v>0</v>
      </c>
      <c r="BB6" s="1193">
        <v>0</v>
      </c>
      <c r="BC6" s="1193">
        <v>0</v>
      </c>
      <c r="BD6" s="1193">
        <v>0</v>
      </c>
      <c r="BE6" s="1193">
        <v>0</v>
      </c>
      <c r="BF6" s="1193">
        <v>0</v>
      </c>
      <c r="BG6" s="1193">
        <v>0</v>
      </c>
      <c r="BH6" s="1193">
        <v>0</v>
      </c>
      <c r="BI6" s="1193">
        <v>0</v>
      </c>
      <c r="BJ6" s="1193">
        <v>0</v>
      </c>
      <c r="BK6" s="1193">
        <v>0</v>
      </c>
      <c r="BL6" s="1193">
        <v>0</v>
      </c>
      <c r="BM6" s="1193">
        <v>0</v>
      </c>
      <c r="BN6" s="1193">
        <v>0</v>
      </c>
      <c r="BO6" s="1193">
        <f>'отч дата'!F67</f>
        <v>0</v>
      </c>
      <c r="BP6" s="1666" t="e">
        <f t="shared" si="0"/>
        <v>#DIV/0!</v>
      </c>
      <c r="BQ6" s="1667">
        <f t="shared" si="1"/>
        <v>0</v>
      </c>
      <c r="BR6" s="1661">
        <f t="shared" si="2"/>
        <v>0</v>
      </c>
      <c r="BS6" s="1662" t="e">
        <f t="shared" si="3"/>
        <v>#DIV/0!</v>
      </c>
      <c r="BT6" s="1654" t="s">
        <v>49</v>
      </c>
      <c r="BU6" s="672">
        <v>0</v>
      </c>
      <c r="BV6" s="672">
        <v>0</v>
      </c>
      <c r="BW6" s="672">
        <v>0</v>
      </c>
      <c r="BX6" s="672">
        <v>0</v>
      </c>
      <c r="BY6" s="672">
        <v>0</v>
      </c>
      <c r="BZ6" s="672">
        <v>0</v>
      </c>
      <c r="CA6" s="672">
        <v>0</v>
      </c>
      <c r="CB6" s="672">
        <v>0</v>
      </c>
      <c r="CC6" s="672">
        <v>0</v>
      </c>
      <c r="CD6" s="672">
        <v>0</v>
      </c>
      <c r="CE6" s="672">
        <v>0</v>
      </c>
      <c r="CF6" s="672">
        <v>0</v>
      </c>
      <c r="CG6" s="672">
        <v>0</v>
      </c>
      <c r="CH6" s="672">
        <v>0</v>
      </c>
      <c r="CI6" s="1363"/>
      <c r="CJ6" s="646">
        <v>0</v>
      </c>
      <c r="CK6" s="647">
        <v>0</v>
      </c>
      <c r="CL6" s="647">
        <v>0</v>
      </c>
      <c r="CM6" s="647">
        <v>0</v>
      </c>
      <c r="CN6" s="672">
        <v>0</v>
      </c>
      <c r="CO6" s="672">
        <v>0</v>
      </c>
      <c r="CP6" s="672">
        <v>0</v>
      </c>
      <c r="CQ6" s="672">
        <v>0</v>
      </c>
      <c r="CR6" s="672">
        <v>0</v>
      </c>
      <c r="CS6" s="672">
        <v>0</v>
      </c>
      <c r="CT6" s="672">
        <v>0</v>
      </c>
      <c r="CU6" s="672">
        <v>0</v>
      </c>
      <c r="CV6" s="672">
        <v>0</v>
      </c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Z6"/>
      <c r="RA6"/>
    </row>
    <row r="7" spans="1:472" ht="16.7" customHeight="1" x14ac:dyDescent="0.25">
      <c r="A7" s="4" t="s">
        <v>50</v>
      </c>
      <c r="B7" s="672">
        <v>120</v>
      </c>
      <c r="C7" s="1193">
        <v>79</v>
      </c>
      <c r="D7" s="1193">
        <v>79</v>
      </c>
      <c r="E7" s="1193">
        <v>79</v>
      </c>
      <c r="F7" s="1193">
        <v>79</v>
      </c>
      <c r="G7" s="1193">
        <v>70</v>
      </c>
      <c r="H7" s="1193">
        <v>70</v>
      </c>
      <c r="I7" s="1193">
        <v>70</v>
      </c>
      <c r="J7" s="1193">
        <v>70</v>
      </c>
      <c r="K7" s="1193">
        <v>70</v>
      </c>
      <c r="L7" s="1193">
        <v>70</v>
      </c>
      <c r="M7" s="1193">
        <v>70</v>
      </c>
      <c r="N7" s="1193">
        <v>70</v>
      </c>
      <c r="O7" s="1193">
        <v>72</v>
      </c>
      <c r="P7" s="1193">
        <v>72</v>
      </c>
      <c r="Q7" s="1193">
        <v>70</v>
      </c>
      <c r="R7" s="1193">
        <v>72</v>
      </c>
      <c r="S7" s="1193">
        <v>73</v>
      </c>
      <c r="T7" s="1193">
        <v>73</v>
      </c>
      <c r="U7" s="1193">
        <v>73</v>
      </c>
      <c r="V7" s="1193">
        <v>72</v>
      </c>
      <c r="W7" s="1193">
        <v>72</v>
      </c>
      <c r="X7" s="1193">
        <v>73</v>
      </c>
      <c r="Y7" s="1193">
        <v>73</v>
      </c>
      <c r="Z7" s="1193">
        <v>73</v>
      </c>
      <c r="AA7" s="1193">
        <v>73</v>
      </c>
      <c r="AB7" s="1193">
        <v>73</v>
      </c>
      <c r="AC7" s="1193">
        <v>73</v>
      </c>
      <c r="AD7" s="1193">
        <v>73</v>
      </c>
      <c r="AE7" s="1193">
        <v>72</v>
      </c>
      <c r="AF7" s="1193">
        <v>72</v>
      </c>
      <c r="AG7" s="1193">
        <v>72</v>
      </c>
      <c r="AH7" s="1193">
        <v>71</v>
      </c>
      <c r="AI7" s="1193">
        <v>70</v>
      </c>
      <c r="AJ7" s="1193">
        <v>69</v>
      </c>
      <c r="AK7" s="1193">
        <v>69</v>
      </c>
      <c r="AL7" s="1193">
        <v>69</v>
      </c>
      <c r="AM7" s="1193">
        <v>69</v>
      </c>
      <c r="AN7" s="1193">
        <v>69</v>
      </c>
      <c r="AO7" s="1193">
        <v>69</v>
      </c>
      <c r="AP7" s="1193">
        <v>69</v>
      </c>
      <c r="AQ7" s="1193">
        <v>68</v>
      </c>
      <c r="AR7" s="1193">
        <v>68</v>
      </c>
      <c r="AS7" s="1193">
        <v>68</v>
      </c>
      <c r="AT7" s="1193">
        <v>68</v>
      </c>
      <c r="AU7" s="1193">
        <v>68</v>
      </c>
      <c r="AV7" s="1193">
        <v>68</v>
      </c>
      <c r="AW7" s="1193">
        <v>68</v>
      </c>
      <c r="AX7" s="1193">
        <v>68</v>
      </c>
      <c r="AY7" s="1193">
        <v>68</v>
      </c>
      <c r="AZ7" s="1193">
        <v>68</v>
      </c>
      <c r="BA7" s="1193">
        <v>68</v>
      </c>
      <c r="BB7" s="1193">
        <v>69</v>
      </c>
      <c r="BC7" s="1193">
        <v>69</v>
      </c>
      <c r="BD7" s="1193">
        <v>70</v>
      </c>
      <c r="BE7" s="1193">
        <v>70</v>
      </c>
      <c r="BF7" s="1193">
        <v>70</v>
      </c>
      <c r="BG7" s="1193">
        <v>70</v>
      </c>
      <c r="BH7" s="1193">
        <v>68</v>
      </c>
      <c r="BI7" s="1193">
        <v>68</v>
      </c>
      <c r="BJ7" s="1193">
        <v>68</v>
      </c>
      <c r="BK7" s="1193">
        <v>68</v>
      </c>
      <c r="BL7" s="1193">
        <v>68</v>
      </c>
      <c r="BM7" s="1193">
        <v>68</v>
      </c>
      <c r="BN7" s="1193">
        <v>68</v>
      </c>
      <c r="BO7" s="1193">
        <f>'отч дата'!G67</f>
        <v>68</v>
      </c>
      <c r="BP7" s="1666">
        <f t="shared" si="0"/>
        <v>1</v>
      </c>
      <c r="BQ7" s="1667">
        <f t="shared" si="1"/>
        <v>0</v>
      </c>
      <c r="BR7" s="1661">
        <f t="shared" si="2"/>
        <v>-5</v>
      </c>
      <c r="BS7" s="1662">
        <f t="shared" si="3"/>
        <v>-6.8493150684931559E-2</v>
      </c>
      <c r="BT7" s="1655" t="s">
        <v>50</v>
      </c>
      <c r="BU7" s="672">
        <v>120</v>
      </c>
      <c r="BV7" s="672">
        <v>121</v>
      </c>
      <c r="BW7" s="672">
        <v>120</v>
      </c>
      <c r="BX7" s="672">
        <v>118</v>
      </c>
      <c r="BY7" s="672">
        <v>120</v>
      </c>
      <c r="BZ7" s="672">
        <v>122</v>
      </c>
      <c r="CA7" s="672">
        <v>109</v>
      </c>
      <c r="CB7" s="672">
        <v>103</v>
      </c>
      <c r="CC7" s="672">
        <v>100</v>
      </c>
      <c r="CD7" s="672">
        <v>100</v>
      </c>
      <c r="CE7" s="672">
        <v>94</v>
      </c>
      <c r="CF7" s="672">
        <v>88</v>
      </c>
      <c r="CG7" s="672">
        <v>84</v>
      </c>
      <c r="CH7" s="672">
        <v>79</v>
      </c>
      <c r="CI7" s="1363"/>
      <c r="CJ7" s="646">
        <v>172</v>
      </c>
      <c r="CK7" s="647">
        <v>169</v>
      </c>
      <c r="CL7" s="647">
        <v>161</v>
      </c>
      <c r="CM7" s="647">
        <v>156</v>
      </c>
      <c r="CN7" s="672">
        <v>147</v>
      </c>
      <c r="CO7" s="672">
        <v>140</v>
      </c>
      <c r="CP7" s="672">
        <v>135</v>
      </c>
      <c r="CQ7" s="672">
        <v>117</v>
      </c>
      <c r="CR7" s="672">
        <v>113</v>
      </c>
      <c r="CS7" s="672">
        <v>110</v>
      </c>
      <c r="CT7" s="672">
        <v>123</v>
      </c>
      <c r="CU7" s="672">
        <v>124</v>
      </c>
      <c r="CV7" s="672">
        <v>120</v>
      </c>
      <c r="CW7" s="87"/>
      <c r="CX7" s="87"/>
      <c r="CY7" s="87"/>
      <c r="CZ7" s="87"/>
      <c r="DA7" s="87"/>
      <c r="DB7" s="87"/>
      <c r="DC7" s="87"/>
      <c r="DD7" s="87"/>
      <c r="DE7" s="87"/>
      <c r="DF7" s="87"/>
      <c r="DG7" s="87"/>
      <c r="DH7" s="8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Z7"/>
      <c r="RA7"/>
    </row>
    <row r="8" spans="1:472" ht="16.7" customHeight="1" x14ac:dyDescent="0.25">
      <c r="A8" s="3" t="s">
        <v>51</v>
      </c>
      <c r="B8" s="672">
        <v>0</v>
      </c>
      <c r="C8" s="1193">
        <v>0</v>
      </c>
      <c r="D8" s="1193">
        <v>0</v>
      </c>
      <c r="E8" s="1193">
        <v>0</v>
      </c>
      <c r="F8" s="1193">
        <v>0</v>
      </c>
      <c r="G8" s="1193">
        <v>0</v>
      </c>
      <c r="H8" s="1193">
        <v>0</v>
      </c>
      <c r="I8" s="1193">
        <v>0</v>
      </c>
      <c r="J8" s="1193">
        <v>0</v>
      </c>
      <c r="K8" s="1193">
        <v>0</v>
      </c>
      <c r="L8" s="1193">
        <v>0</v>
      </c>
      <c r="M8" s="1193">
        <v>0</v>
      </c>
      <c r="N8" s="1193">
        <v>0</v>
      </c>
      <c r="O8" s="1193">
        <v>0</v>
      </c>
      <c r="P8" s="1193">
        <v>0</v>
      </c>
      <c r="Q8" s="1193">
        <v>0</v>
      </c>
      <c r="R8" s="1193">
        <v>0</v>
      </c>
      <c r="S8" s="1193">
        <v>0</v>
      </c>
      <c r="T8" s="1193">
        <v>0</v>
      </c>
      <c r="U8" s="1193">
        <v>0</v>
      </c>
      <c r="V8" s="1193">
        <v>0</v>
      </c>
      <c r="W8" s="1193">
        <v>0</v>
      </c>
      <c r="X8" s="1193">
        <v>0</v>
      </c>
      <c r="Y8" s="1193">
        <v>0</v>
      </c>
      <c r="Z8" s="1193">
        <v>0</v>
      </c>
      <c r="AA8" s="1193">
        <v>0</v>
      </c>
      <c r="AB8" s="1193">
        <v>0</v>
      </c>
      <c r="AC8" s="1193">
        <v>0</v>
      </c>
      <c r="AD8" s="1193">
        <v>0</v>
      </c>
      <c r="AE8" s="1193">
        <v>0</v>
      </c>
      <c r="AF8" s="1193">
        <v>0</v>
      </c>
      <c r="AG8" s="1193">
        <v>0</v>
      </c>
      <c r="AH8" s="1193">
        <v>0</v>
      </c>
      <c r="AI8" s="1193">
        <v>0</v>
      </c>
      <c r="AJ8" s="1193">
        <v>0</v>
      </c>
      <c r="AK8" s="1193">
        <v>0</v>
      </c>
      <c r="AL8" s="1193">
        <v>0</v>
      </c>
      <c r="AM8" s="1193">
        <v>0</v>
      </c>
      <c r="AN8" s="1193">
        <v>0</v>
      </c>
      <c r="AO8" s="1193">
        <v>0</v>
      </c>
      <c r="AP8" s="1193">
        <v>0</v>
      </c>
      <c r="AQ8" s="1193">
        <v>0</v>
      </c>
      <c r="AR8" s="1193">
        <v>0</v>
      </c>
      <c r="AS8" s="1193">
        <v>0</v>
      </c>
      <c r="AT8" s="1193">
        <v>0</v>
      </c>
      <c r="AU8" s="1193">
        <v>0</v>
      </c>
      <c r="AV8" s="1193">
        <v>0</v>
      </c>
      <c r="AW8" s="1193">
        <v>0</v>
      </c>
      <c r="AX8" s="1193">
        <v>0</v>
      </c>
      <c r="AY8" s="1193">
        <v>0</v>
      </c>
      <c r="AZ8" s="1193">
        <v>0</v>
      </c>
      <c r="BA8" s="1193">
        <v>0</v>
      </c>
      <c r="BB8" s="1193">
        <v>0</v>
      </c>
      <c r="BC8" s="1193">
        <v>0</v>
      </c>
      <c r="BD8" s="1193">
        <v>0</v>
      </c>
      <c r="BE8" s="1193">
        <v>0</v>
      </c>
      <c r="BF8" s="1193">
        <v>0</v>
      </c>
      <c r="BG8" s="1193">
        <v>0</v>
      </c>
      <c r="BH8" s="1193">
        <v>0</v>
      </c>
      <c r="BI8" s="1193">
        <v>0</v>
      </c>
      <c r="BJ8" s="1193">
        <v>0</v>
      </c>
      <c r="BK8" s="1193">
        <v>0</v>
      </c>
      <c r="BL8" s="1193">
        <v>0</v>
      </c>
      <c r="BM8" s="1193">
        <v>0</v>
      </c>
      <c r="BN8" s="1193">
        <v>0</v>
      </c>
      <c r="BO8" s="1193">
        <f>'отч дата'!H67</f>
        <v>0</v>
      </c>
      <c r="BP8" s="1666" t="e">
        <f t="shared" si="0"/>
        <v>#DIV/0!</v>
      </c>
      <c r="BQ8" s="1667">
        <f t="shared" si="1"/>
        <v>0</v>
      </c>
      <c r="BR8" s="1661">
        <f t="shared" si="2"/>
        <v>0</v>
      </c>
      <c r="BS8" s="1662" t="e">
        <f t="shared" si="3"/>
        <v>#DIV/0!</v>
      </c>
      <c r="BT8" s="1653" t="s">
        <v>51</v>
      </c>
      <c r="BU8" s="672">
        <v>0</v>
      </c>
      <c r="BV8" s="672">
        <v>0</v>
      </c>
      <c r="BW8" s="672">
        <v>0</v>
      </c>
      <c r="BX8" s="672">
        <v>0</v>
      </c>
      <c r="BY8" s="672">
        <v>0</v>
      </c>
      <c r="BZ8" s="672">
        <v>0</v>
      </c>
      <c r="CA8" s="672">
        <v>0</v>
      </c>
      <c r="CB8" s="672">
        <v>0</v>
      </c>
      <c r="CC8" s="672">
        <v>0</v>
      </c>
      <c r="CD8" s="672">
        <v>0</v>
      </c>
      <c r="CE8" s="672">
        <v>0</v>
      </c>
      <c r="CF8" s="672">
        <v>0</v>
      </c>
      <c r="CG8" s="672">
        <v>0</v>
      </c>
      <c r="CH8" s="672">
        <v>0</v>
      </c>
      <c r="CI8" s="1363"/>
      <c r="CJ8" s="646">
        <v>0</v>
      </c>
      <c r="CK8" s="647">
        <v>0</v>
      </c>
      <c r="CL8" s="647">
        <v>0</v>
      </c>
      <c r="CM8" s="647">
        <v>0</v>
      </c>
      <c r="CN8" s="672">
        <v>0</v>
      </c>
      <c r="CO8" s="672">
        <v>0</v>
      </c>
      <c r="CP8" s="672">
        <v>0</v>
      </c>
      <c r="CQ8" s="672">
        <v>0</v>
      </c>
      <c r="CR8" s="672">
        <v>0</v>
      </c>
      <c r="CS8" s="672">
        <v>0</v>
      </c>
      <c r="CT8" s="672">
        <v>0</v>
      </c>
      <c r="CU8" s="672">
        <v>0</v>
      </c>
      <c r="CV8" s="672">
        <v>0</v>
      </c>
      <c r="CW8" s="87"/>
      <c r="CX8" s="87"/>
      <c r="CY8" s="87"/>
      <c r="CZ8" s="87"/>
      <c r="DA8" s="87"/>
      <c r="DB8" s="87"/>
      <c r="DC8" s="87"/>
      <c r="DD8" s="87"/>
      <c r="DE8" s="87"/>
      <c r="DF8" s="87"/>
      <c r="DG8" s="87"/>
      <c r="DH8" s="87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Z8"/>
      <c r="RA8"/>
    </row>
    <row r="9" spans="1:472" ht="16.7" customHeight="1" x14ac:dyDescent="0.25">
      <c r="A9" s="3" t="s">
        <v>52</v>
      </c>
      <c r="B9" s="672">
        <v>597</v>
      </c>
      <c r="C9" s="1193">
        <v>630</v>
      </c>
      <c r="D9" s="1193">
        <v>630</v>
      </c>
      <c r="E9" s="1193">
        <v>630</v>
      </c>
      <c r="F9" s="1193">
        <v>630</v>
      </c>
      <c r="G9" s="1193">
        <v>630</v>
      </c>
      <c r="H9" s="1193">
        <v>628</v>
      </c>
      <c r="I9" s="1193">
        <v>628</v>
      </c>
      <c r="J9" s="1193">
        <v>627</v>
      </c>
      <c r="K9" s="1193">
        <v>605</v>
      </c>
      <c r="L9" s="1193">
        <v>604</v>
      </c>
      <c r="M9" s="1193">
        <v>604</v>
      </c>
      <c r="N9" s="1193">
        <v>604</v>
      </c>
      <c r="O9" s="1193">
        <v>601</v>
      </c>
      <c r="P9" s="1193">
        <v>600</v>
      </c>
      <c r="Q9" s="1193">
        <v>599</v>
      </c>
      <c r="R9" s="1193">
        <v>598</v>
      </c>
      <c r="S9" s="1193">
        <v>598</v>
      </c>
      <c r="T9" s="1193">
        <v>598</v>
      </c>
      <c r="U9" s="1193">
        <v>597</v>
      </c>
      <c r="V9" s="1193">
        <v>597</v>
      </c>
      <c r="W9" s="1193">
        <v>597</v>
      </c>
      <c r="X9" s="1193">
        <v>597</v>
      </c>
      <c r="Y9" s="1193">
        <v>611</v>
      </c>
      <c r="Z9" s="1193">
        <v>610</v>
      </c>
      <c r="AA9" s="1193">
        <v>610</v>
      </c>
      <c r="AB9" s="1193">
        <v>609</v>
      </c>
      <c r="AC9" s="1193">
        <v>609</v>
      </c>
      <c r="AD9" s="1193">
        <v>609</v>
      </c>
      <c r="AE9" s="1193">
        <v>608</v>
      </c>
      <c r="AF9" s="1193">
        <v>607</v>
      </c>
      <c r="AG9" s="1193">
        <v>607</v>
      </c>
      <c r="AH9" s="1193">
        <v>607</v>
      </c>
      <c r="AI9" s="1193">
        <v>605</v>
      </c>
      <c r="AJ9" s="1193">
        <v>605</v>
      </c>
      <c r="AK9" s="1193">
        <v>605</v>
      </c>
      <c r="AL9" s="1193">
        <v>605</v>
      </c>
      <c r="AM9" s="1193">
        <v>602</v>
      </c>
      <c r="AN9" s="1193">
        <v>600</v>
      </c>
      <c r="AO9" s="1193">
        <v>600</v>
      </c>
      <c r="AP9" s="1193">
        <v>600</v>
      </c>
      <c r="AQ9" s="1193">
        <v>594</v>
      </c>
      <c r="AR9" s="1193">
        <v>594</v>
      </c>
      <c r="AS9" s="1193">
        <v>620</v>
      </c>
      <c r="AT9" s="1193">
        <v>620</v>
      </c>
      <c r="AU9" s="1193">
        <v>620</v>
      </c>
      <c r="AV9" s="1193">
        <v>620</v>
      </c>
      <c r="AW9" s="1193">
        <v>634</v>
      </c>
      <c r="AX9" s="1193">
        <v>634</v>
      </c>
      <c r="AY9" s="1193">
        <v>634</v>
      </c>
      <c r="AZ9" s="1193">
        <v>754</v>
      </c>
      <c r="BA9" s="1193">
        <v>753</v>
      </c>
      <c r="BB9" s="1193">
        <v>773</v>
      </c>
      <c r="BC9" s="1193">
        <v>813</v>
      </c>
      <c r="BD9" s="1193">
        <v>813</v>
      </c>
      <c r="BE9" s="1193">
        <v>813</v>
      </c>
      <c r="BF9" s="1193">
        <v>876</v>
      </c>
      <c r="BG9" s="1193">
        <v>876</v>
      </c>
      <c r="BH9" s="1193">
        <v>875</v>
      </c>
      <c r="BI9" s="1193">
        <v>873</v>
      </c>
      <c r="BJ9" s="1193">
        <v>871</v>
      </c>
      <c r="BK9" s="1193">
        <v>871</v>
      </c>
      <c r="BL9" s="1193">
        <v>871</v>
      </c>
      <c r="BM9" s="1193">
        <v>1010</v>
      </c>
      <c r="BN9" s="1193">
        <v>1010</v>
      </c>
      <c r="BO9" s="1193">
        <f>'отч дата'!I67</f>
        <v>1010</v>
      </c>
      <c r="BP9" s="1666">
        <f t="shared" si="0"/>
        <v>1</v>
      </c>
      <c r="BQ9" s="1667">
        <f t="shared" si="1"/>
        <v>0</v>
      </c>
      <c r="BR9" s="1661">
        <f t="shared" si="2"/>
        <v>399</v>
      </c>
      <c r="BS9" s="1662">
        <f t="shared" si="3"/>
        <v>0.65302782324058928</v>
      </c>
      <c r="BT9" s="1653" t="s">
        <v>52</v>
      </c>
      <c r="BU9" s="672">
        <v>597</v>
      </c>
      <c r="BV9" s="672">
        <v>596</v>
      </c>
      <c r="BW9" s="672">
        <v>595</v>
      </c>
      <c r="BX9" s="672">
        <v>589</v>
      </c>
      <c r="BY9" s="672">
        <v>580</v>
      </c>
      <c r="BZ9" s="672">
        <v>569</v>
      </c>
      <c r="CA9" s="672">
        <v>561</v>
      </c>
      <c r="CB9" s="672">
        <v>550</v>
      </c>
      <c r="CC9" s="672">
        <v>542</v>
      </c>
      <c r="CD9" s="672">
        <v>532</v>
      </c>
      <c r="CE9" s="672">
        <v>523</v>
      </c>
      <c r="CF9" s="672">
        <v>626</v>
      </c>
      <c r="CG9" s="672">
        <v>643</v>
      </c>
      <c r="CH9" s="672">
        <v>630</v>
      </c>
      <c r="CI9" s="1363"/>
      <c r="CJ9" s="646">
        <v>599</v>
      </c>
      <c r="CK9" s="647">
        <v>592</v>
      </c>
      <c r="CL9" s="647">
        <v>582</v>
      </c>
      <c r="CM9" s="647">
        <v>576</v>
      </c>
      <c r="CN9" s="672">
        <v>660</v>
      </c>
      <c r="CO9" s="672">
        <v>653</v>
      </c>
      <c r="CP9" s="672">
        <v>645</v>
      </c>
      <c r="CQ9" s="672">
        <v>637</v>
      </c>
      <c r="CR9" s="672">
        <v>636</v>
      </c>
      <c r="CS9" s="672">
        <v>628</v>
      </c>
      <c r="CT9" s="672">
        <v>616</v>
      </c>
      <c r="CU9" s="672">
        <v>606</v>
      </c>
      <c r="CV9" s="672">
        <v>597</v>
      </c>
      <c r="CW9" s="87"/>
      <c r="CX9" s="87"/>
      <c r="CY9" s="87"/>
      <c r="CZ9" s="87"/>
      <c r="DA9" s="87"/>
      <c r="DB9" s="87"/>
      <c r="DC9" s="87"/>
      <c r="DD9" s="87"/>
      <c r="DE9" s="87"/>
      <c r="DF9" s="87"/>
      <c r="DG9" s="87"/>
      <c r="DH9" s="87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Z9"/>
      <c r="RA9"/>
    </row>
    <row r="10" spans="1:472" ht="16.7" customHeight="1" x14ac:dyDescent="0.25">
      <c r="A10" s="3" t="s">
        <v>53</v>
      </c>
      <c r="B10" s="672">
        <v>116819</v>
      </c>
      <c r="C10" s="1193">
        <v>112799</v>
      </c>
      <c r="D10" s="1193">
        <v>112685</v>
      </c>
      <c r="E10" s="1193">
        <v>112940</v>
      </c>
      <c r="F10" s="1193">
        <v>112830</v>
      </c>
      <c r="G10" s="1193">
        <v>112762</v>
      </c>
      <c r="H10" s="1193">
        <v>112822</v>
      </c>
      <c r="I10" s="1193">
        <v>112807</v>
      </c>
      <c r="J10" s="1193">
        <v>112463</v>
      </c>
      <c r="K10" s="1193">
        <v>112592</v>
      </c>
      <c r="L10" s="1193">
        <v>112957</v>
      </c>
      <c r="M10" s="1193">
        <v>113272</v>
      </c>
      <c r="N10" s="1193">
        <v>113343</v>
      </c>
      <c r="O10" s="1193">
        <v>113469</v>
      </c>
      <c r="P10" s="1193">
        <v>113587</v>
      </c>
      <c r="Q10" s="1193">
        <v>113531</v>
      </c>
      <c r="R10" s="1193">
        <v>113585</v>
      </c>
      <c r="S10" s="1193">
        <v>113391</v>
      </c>
      <c r="T10" s="1193">
        <v>113288</v>
      </c>
      <c r="U10" s="1193">
        <v>113376</v>
      </c>
      <c r="V10" s="1193">
        <v>113319</v>
      </c>
      <c r="W10" s="1193">
        <v>113472</v>
      </c>
      <c r="X10" s="1193">
        <v>113442</v>
      </c>
      <c r="Y10" s="1193">
        <v>113557</v>
      </c>
      <c r="Z10" s="1193">
        <v>113462</v>
      </c>
      <c r="AA10" s="1193">
        <v>113479</v>
      </c>
      <c r="AB10" s="1193">
        <v>113463</v>
      </c>
      <c r="AC10" s="1193">
        <v>113468</v>
      </c>
      <c r="AD10" s="1193">
        <v>113570</v>
      </c>
      <c r="AE10" s="1193">
        <v>113843</v>
      </c>
      <c r="AF10" s="1193">
        <v>113803</v>
      </c>
      <c r="AG10" s="1193">
        <v>113704</v>
      </c>
      <c r="AH10" s="1193">
        <v>113620</v>
      </c>
      <c r="AI10" s="1193">
        <v>113681</v>
      </c>
      <c r="AJ10" s="1193">
        <v>113849</v>
      </c>
      <c r="AK10" s="1193">
        <v>113776</v>
      </c>
      <c r="AL10" s="1193">
        <v>113800</v>
      </c>
      <c r="AM10" s="1193">
        <v>113840</v>
      </c>
      <c r="AN10" s="1193">
        <v>113677</v>
      </c>
      <c r="AO10" s="1193">
        <v>113667</v>
      </c>
      <c r="AP10" s="1193">
        <v>113837</v>
      </c>
      <c r="AQ10" s="1193">
        <v>113747</v>
      </c>
      <c r="AR10" s="1193">
        <v>113753</v>
      </c>
      <c r="AS10" s="1193">
        <v>113473</v>
      </c>
      <c r="AT10" s="1193">
        <v>113894</v>
      </c>
      <c r="AU10" s="1193">
        <v>114150</v>
      </c>
      <c r="AV10" s="1193">
        <v>114135</v>
      </c>
      <c r="AW10" s="1193">
        <v>114045</v>
      </c>
      <c r="AX10" s="1193">
        <v>114153</v>
      </c>
      <c r="AY10" s="1193">
        <v>114010</v>
      </c>
      <c r="AZ10" s="1193">
        <v>114072</v>
      </c>
      <c r="BA10" s="1193">
        <v>113995</v>
      </c>
      <c r="BB10" s="1193">
        <v>113959</v>
      </c>
      <c r="BC10" s="1193">
        <v>114098</v>
      </c>
      <c r="BD10" s="1193">
        <v>113977</v>
      </c>
      <c r="BE10" s="1193">
        <v>114055</v>
      </c>
      <c r="BF10" s="1193">
        <v>114020</v>
      </c>
      <c r="BG10" s="1193">
        <v>113996</v>
      </c>
      <c r="BH10" s="1193">
        <v>114109</v>
      </c>
      <c r="BI10" s="1193">
        <v>114153</v>
      </c>
      <c r="BJ10" s="1193">
        <v>114300</v>
      </c>
      <c r="BK10" s="1193">
        <v>114348</v>
      </c>
      <c r="BL10" s="1193">
        <v>114126</v>
      </c>
      <c r="BM10" s="1193">
        <v>114282</v>
      </c>
      <c r="BN10" s="1193">
        <v>114447</v>
      </c>
      <c r="BO10" s="1193">
        <f>'отч дата'!J67</f>
        <v>114522</v>
      </c>
      <c r="BP10" s="1666">
        <f t="shared" si="0"/>
        <v>1.0006553251723505</v>
      </c>
      <c r="BQ10" s="1667">
        <f t="shared" si="1"/>
        <v>75</v>
      </c>
      <c r="BR10" s="1661">
        <f t="shared" si="2"/>
        <v>890</v>
      </c>
      <c r="BS10" s="1662">
        <f t="shared" si="3"/>
        <v>7.83747369162624E-3</v>
      </c>
      <c r="BT10" s="1653" t="s">
        <v>53</v>
      </c>
      <c r="BU10" s="672">
        <v>116819</v>
      </c>
      <c r="BV10" s="672">
        <v>117043</v>
      </c>
      <c r="BW10" s="672">
        <v>117126</v>
      </c>
      <c r="BX10" s="672">
        <v>118440</v>
      </c>
      <c r="BY10" s="672">
        <v>120644</v>
      </c>
      <c r="BZ10" s="672">
        <v>119425</v>
      </c>
      <c r="CA10" s="672">
        <v>118663</v>
      </c>
      <c r="CB10" s="672">
        <v>117957</v>
      </c>
      <c r="CC10" s="672">
        <v>117106</v>
      </c>
      <c r="CD10" s="672">
        <v>116239</v>
      </c>
      <c r="CE10" s="672">
        <v>115172</v>
      </c>
      <c r="CF10" s="672">
        <v>114040</v>
      </c>
      <c r="CG10" s="672">
        <v>113035</v>
      </c>
      <c r="CH10" s="672">
        <v>112799</v>
      </c>
      <c r="CI10" s="1363"/>
      <c r="CJ10" s="646">
        <v>101849</v>
      </c>
      <c r="CK10" s="647">
        <v>101230</v>
      </c>
      <c r="CL10" s="647">
        <v>100928</v>
      </c>
      <c r="CM10" s="647">
        <v>100251</v>
      </c>
      <c r="CN10" s="672">
        <v>100181</v>
      </c>
      <c r="CO10" s="672">
        <v>100576</v>
      </c>
      <c r="CP10" s="672">
        <v>101683</v>
      </c>
      <c r="CQ10" s="672">
        <v>101913</v>
      </c>
      <c r="CR10" s="672">
        <v>103533</v>
      </c>
      <c r="CS10" s="672">
        <v>107586</v>
      </c>
      <c r="CT10" s="672">
        <v>111142</v>
      </c>
      <c r="CU10" s="672">
        <v>113973</v>
      </c>
      <c r="CV10" s="672">
        <v>116819</v>
      </c>
      <c r="CW10" s="87"/>
      <c r="CX10" s="87"/>
      <c r="CY10" s="87"/>
      <c r="CZ10" s="87"/>
      <c r="DA10" s="87"/>
      <c r="DB10" s="87"/>
      <c r="DC10" s="87"/>
      <c r="DD10" s="87"/>
      <c r="DE10" s="87"/>
      <c r="DF10" s="87"/>
      <c r="DG10" s="87"/>
      <c r="DH10" s="87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Z10"/>
      <c r="RA10"/>
    </row>
    <row r="11" spans="1:472" ht="16.7" customHeight="1" x14ac:dyDescent="0.25">
      <c r="A11" s="3" t="s">
        <v>54</v>
      </c>
      <c r="B11" s="672">
        <v>8822</v>
      </c>
      <c r="C11" s="1193">
        <v>0</v>
      </c>
      <c r="D11" s="1193">
        <v>0</v>
      </c>
      <c r="E11" s="1193">
        <v>0</v>
      </c>
      <c r="F11" s="1193">
        <v>0</v>
      </c>
      <c r="G11" s="1193">
        <v>0</v>
      </c>
      <c r="H11" s="1193">
        <v>0</v>
      </c>
      <c r="I11" s="1193">
        <v>0</v>
      </c>
      <c r="J11" s="1193">
        <v>0</v>
      </c>
      <c r="K11" s="1193">
        <v>0</v>
      </c>
      <c r="L11" s="1193">
        <v>0</v>
      </c>
      <c r="M11" s="1193">
        <v>0</v>
      </c>
      <c r="N11" s="1193">
        <v>0</v>
      </c>
      <c r="O11" s="1193">
        <v>0</v>
      </c>
      <c r="P11" s="1193">
        <v>0</v>
      </c>
      <c r="Q11" s="1193">
        <v>0</v>
      </c>
      <c r="R11" s="1193">
        <v>0</v>
      </c>
      <c r="S11" s="1193">
        <v>0</v>
      </c>
      <c r="T11" s="1193">
        <v>0</v>
      </c>
      <c r="U11" s="1193">
        <v>0</v>
      </c>
      <c r="V11" s="1193">
        <v>0</v>
      </c>
      <c r="W11" s="1193">
        <v>0</v>
      </c>
      <c r="X11" s="1193">
        <v>0</v>
      </c>
      <c r="Y11" s="1193">
        <v>0</v>
      </c>
      <c r="Z11" s="1193">
        <v>0</v>
      </c>
      <c r="AA11" s="1193">
        <v>0</v>
      </c>
      <c r="AB11" s="1193">
        <v>0</v>
      </c>
      <c r="AC11" s="1193">
        <v>0</v>
      </c>
      <c r="AD11" s="1193">
        <v>0</v>
      </c>
      <c r="AE11" s="1193">
        <v>0</v>
      </c>
      <c r="AF11" s="1193">
        <v>0</v>
      </c>
      <c r="AG11" s="1193">
        <v>0</v>
      </c>
      <c r="AH11" s="1193">
        <v>0</v>
      </c>
      <c r="AI11" s="1193">
        <v>0</v>
      </c>
      <c r="AJ11" s="1193">
        <v>0</v>
      </c>
      <c r="AK11" s="1193">
        <v>0</v>
      </c>
      <c r="AL11" s="1193">
        <v>0</v>
      </c>
      <c r="AM11" s="1193">
        <v>0</v>
      </c>
      <c r="AN11" s="1193">
        <v>0</v>
      </c>
      <c r="AO11" s="1193">
        <v>0</v>
      </c>
      <c r="AP11" s="1193">
        <v>0</v>
      </c>
      <c r="AQ11" s="1193">
        <v>0</v>
      </c>
      <c r="AR11" s="1193">
        <v>0</v>
      </c>
      <c r="AS11" s="1193">
        <v>0</v>
      </c>
      <c r="AT11" s="1193">
        <v>0</v>
      </c>
      <c r="AU11" s="1193">
        <v>0</v>
      </c>
      <c r="AV11" s="1193">
        <v>0</v>
      </c>
      <c r="AW11" s="1193">
        <v>0</v>
      </c>
      <c r="AX11" s="1193">
        <v>0</v>
      </c>
      <c r="AY11" s="1193">
        <v>0</v>
      </c>
      <c r="AZ11" s="1193">
        <v>0</v>
      </c>
      <c r="BA11" s="1193">
        <v>0</v>
      </c>
      <c r="BB11" s="1193">
        <v>0</v>
      </c>
      <c r="BC11" s="1193">
        <v>0</v>
      </c>
      <c r="BD11" s="1193">
        <v>0</v>
      </c>
      <c r="BE11" s="1193">
        <v>0</v>
      </c>
      <c r="BF11" s="1193">
        <v>0</v>
      </c>
      <c r="BG11" s="1193">
        <v>0</v>
      </c>
      <c r="BH11" s="1193">
        <v>0</v>
      </c>
      <c r="BI11" s="1193">
        <v>0</v>
      </c>
      <c r="BJ11" s="1193">
        <v>0</v>
      </c>
      <c r="BK11" s="1193">
        <v>0</v>
      </c>
      <c r="BL11" s="1193">
        <v>0</v>
      </c>
      <c r="BM11" s="1193">
        <v>0</v>
      </c>
      <c r="BN11" s="1193">
        <v>0</v>
      </c>
      <c r="BO11" s="1193">
        <v>0</v>
      </c>
      <c r="BP11" s="1666" t="e">
        <f t="shared" si="0"/>
        <v>#DIV/0!</v>
      </c>
      <c r="BQ11" s="1667">
        <f t="shared" si="1"/>
        <v>0</v>
      </c>
      <c r="BR11" s="1661">
        <f t="shared" si="2"/>
        <v>0</v>
      </c>
      <c r="BS11" s="1662" t="e">
        <f t="shared" si="3"/>
        <v>#DIV/0!</v>
      </c>
      <c r="BT11" s="1653" t="s">
        <v>54</v>
      </c>
      <c r="BU11" s="672">
        <v>8822</v>
      </c>
      <c r="BV11" s="672">
        <v>8812</v>
      </c>
      <c r="BW11" s="672">
        <v>8811</v>
      </c>
      <c r="BX11" s="672">
        <v>8777</v>
      </c>
      <c r="BY11" s="672">
        <v>8662</v>
      </c>
      <c r="BZ11" s="672">
        <v>8486</v>
      </c>
      <c r="CA11" s="672">
        <v>0</v>
      </c>
      <c r="CB11" s="672">
        <v>0</v>
      </c>
      <c r="CC11" s="672">
        <v>0</v>
      </c>
      <c r="CD11" s="672">
        <v>0</v>
      </c>
      <c r="CE11" s="672">
        <v>0</v>
      </c>
      <c r="CF11" s="672">
        <v>0</v>
      </c>
      <c r="CG11" s="672">
        <v>0</v>
      </c>
      <c r="CH11" s="672">
        <v>0</v>
      </c>
      <c r="CI11" s="1363"/>
      <c r="CJ11" s="646">
        <v>9762</v>
      </c>
      <c r="CK11" s="647">
        <v>9686</v>
      </c>
      <c r="CL11" s="647">
        <v>9601</v>
      </c>
      <c r="CM11" s="647">
        <v>9531</v>
      </c>
      <c r="CN11" s="672">
        <v>9477</v>
      </c>
      <c r="CO11" s="672">
        <v>9436</v>
      </c>
      <c r="CP11" s="672">
        <v>9365</v>
      </c>
      <c r="CQ11" s="672">
        <v>9266</v>
      </c>
      <c r="CR11" s="672">
        <v>9201</v>
      </c>
      <c r="CS11" s="672">
        <v>9116</v>
      </c>
      <c r="CT11" s="672">
        <v>9076</v>
      </c>
      <c r="CU11" s="672">
        <v>8867</v>
      </c>
      <c r="CV11" s="672">
        <v>8822</v>
      </c>
      <c r="CW11" s="87"/>
      <c r="CX11" s="87"/>
      <c r="CY11" s="87"/>
      <c r="CZ11" s="87"/>
      <c r="DA11" s="87"/>
      <c r="DB11" s="87"/>
      <c r="DC11" s="87"/>
      <c r="DD11" s="87"/>
      <c r="DE11" s="87"/>
      <c r="DF11" s="87"/>
      <c r="DG11" s="87"/>
      <c r="DH11" s="87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Z11"/>
      <c r="RA11"/>
    </row>
    <row r="12" spans="1:472" ht="16.7" customHeight="1" x14ac:dyDescent="0.25">
      <c r="A12" s="3" t="s">
        <v>55</v>
      </c>
      <c r="B12" s="672">
        <v>11187</v>
      </c>
      <c r="C12" s="1193">
        <v>17191</v>
      </c>
      <c r="D12" s="1193">
        <v>17178</v>
      </c>
      <c r="E12" s="1193">
        <v>17180</v>
      </c>
      <c r="F12" s="1193">
        <v>17222</v>
      </c>
      <c r="G12" s="1193">
        <v>17239</v>
      </c>
      <c r="H12" s="1193">
        <v>17318</v>
      </c>
      <c r="I12" s="1193">
        <v>17336</v>
      </c>
      <c r="J12" s="1193">
        <v>17317</v>
      </c>
      <c r="K12" s="1193">
        <v>17292</v>
      </c>
      <c r="L12" s="1193">
        <v>17333</v>
      </c>
      <c r="M12" s="1193">
        <v>17389</v>
      </c>
      <c r="N12" s="1193">
        <v>17400</v>
      </c>
      <c r="O12" s="1193">
        <v>17542</v>
      </c>
      <c r="P12" s="1193">
        <v>17562</v>
      </c>
      <c r="Q12" s="1193">
        <v>17670</v>
      </c>
      <c r="R12" s="1193">
        <v>17907</v>
      </c>
      <c r="S12" s="1193">
        <v>17997</v>
      </c>
      <c r="T12" s="1193">
        <v>18145</v>
      </c>
      <c r="U12" s="1193">
        <v>17960</v>
      </c>
      <c r="V12" s="1193">
        <v>17847</v>
      </c>
      <c r="W12" s="1193">
        <v>17822</v>
      </c>
      <c r="X12" s="1193">
        <v>17919</v>
      </c>
      <c r="Y12" s="1193">
        <v>18016</v>
      </c>
      <c r="Z12" s="1193">
        <v>18000</v>
      </c>
      <c r="AA12" s="1193">
        <v>17883</v>
      </c>
      <c r="AB12" s="1193">
        <v>17950</v>
      </c>
      <c r="AC12" s="1193">
        <v>17949</v>
      </c>
      <c r="AD12" s="1193">
        <v>17956</v>
      </c>
      <c r="AE12" s="1193">
        <v>17876</v>
      </c>
      <c r="AF12" s="1193">
        <v>17766</v>
      </c>
      <c r="AG12" s="1193">
        <v>17736</v>
      </c>
      <c r="AH12" s="1193">
        <v>17540</v>
      </c>
      <c r="AI12" s="1193">
        <v>17457</v>
      </c>
      <c r="AJ12" s="1193">
        <v>17493</v>
      </c>
      <c r="AK12" s="1193">
        <v>17542</v>
      </c>
      <c r="AL12" s="1193">
        <v>17560</v>
      </c>
      <c r="AM12" s="1193">
        <v>17547</v>
      </c>
      <c r="AN12" s="1193">
        <v>17494</v>
      </c>
      <c r="AO12" s="1193">
        <v>17465</v>
      </c>
      <c r="AP12" s="1193">
        <v>17439</v>
      </c>
      <c r="AQ12" s="1193">
        <v>17442</v>
      </c>
      <c r="AR12" s="1193">
        <v>17486</v>
      </c>
      <c r="AS12" s="1193">
        <v>17487</v>
      </c>
      <c r="AT12" s="1193">
        <v>17508</v>
      </c>
      <c r="AU12" s="1193">
        <v>17599</v>
      </c>
      <c r="AV12" s="1193">
        <v>17610</v>
      </c>
      <c r="AW12" s="1193">
        <v>17599</v>
      </c>
      <c r="AX12" s="1193">
        <v>17635</v>
      </c>
      <c r="AY12" s="1193">
        <v>17669</v>
      </c>
      <c r="AZ12" s="1193">
        <v>17725</v>
      </c>
      <c r="BA12" s="1193">
        <v>17721</v>
      </c>
      <c r="BB12" s="1193">
        <v>17855</v>
      </c>
      <c r="BC12" s="1193">
        <v>17805</v>
      </c>
      <c r="BD12" s="1193">
        <v>17821</v>
      </c>
      <c r="BE12" s="1193">
        <v>17833</v>
      </c>
      <c r="BF12" s="1193">
        <v>17835</v>
      </c>
      <c r="BG12" s="1193">
        <v>17680</v>
      </c>
      <c r="BH12" s="1193">
        <v>17714</v>
      </c>
      <c r="BI12" s="1193">
        <v>17626</v>
      </c>
      <c r="BJ12" s="1193">
        <v>17649</v>
      </c>
      <c r="BK12" s="1193">
        <v>17628</v>
      </c>
      <c r="BL12" s="1193">
        <v>17606</v>
      </c>
      <c r="BM12" s="1193">
        <v>17595</v>
      </c>
      <c r="BN12" s="1193">
        <v>17622</v>
      </c>
      <c r="BO12" s="1193">
        <f>'отч дата'!K67</f>
        <v>17594</v>
      </c>
      <c r="BP12" s="1666">
        <f t="shared" si="0"/>
        <v>0.99841107706276244</v>
      </c>
      <c r="BQ12" s="1667">
        <f t="shared" si="1"/>
        <v>-28</v>
      </c>
      <c r="BR12" s="1661">
        <f t="shared" si="2"/>
        <v>-394</v>
      </c>
      <c r="BS12" s="1662">
        <f t="shared" si="3"/>
        <v>-2.1869449378330352E-2</v>
      </c>
      <c r="BT12" s="1653" t="s">
        <v>55</v>
      </c>
      <c r="BU12" s="672">
        <v>11187</v>
      </c>
      <c r="BV12" s="672">
        <v>11403</v>
      </c>
      <c r="BW12" s="672">
        <v>11255</v>
      </c>
      <c r="BX12" s="672">
        <v>11270</v>
      </c>
      <c r="BY12" s="672">
        <v>11758</v>
      </c>
      <c r="BZ12" s="672">
        <v>12448</v>
      </c>
      <c r="CA12" s="672">
        <v>19468</v>
      </c>
      <c r="CB12" s="672">
        <v>18987</v>
      </c>
      <c r="CC12" s="672">
        <v>18560</v>
      </c>
      <c r="CD12" s="672">
        <v>18697</v>
      </c>
      <c r="CE12" s="672">
        <v>18331</v>
      </c>
      <c r="CF12" s="672">
        <v>17779</v>
      </c>
      <c r="CG12" s="672">
        <v>17601</v>
      </c>
      <c r="CH12" s="672">
        <v>17191</v>
      </c>
      <c r="CI12" s="1363"/>
      <c r="CJ12" s="646">
        <v>13757</v>
      </c>
      <c r="CK12" s="647">
        <v>13736</v>
      </c>
      <c r="CL12" s="647">
        <v>13440</v>
      </c>
      <c r="CM12" s="647">
        <v>13233</v>
      </c>
      <c r="CN12" s="672">
        <v>12681</v>
      </c>
      <c r="CO12" s="672">
        <v>12324</v>
      </c>
      <c r="CP12" s="672">
        <v>12049</v>
      </c>
      <c r="CQ12" s="672">
        <v>11836</v>
      </c>
      <c r="CR12" s="672">
        <v>11558</v>
      </c>
      <c r="CS12" s="672">
        <v>11431</v>
      </c>
      <c r="CT12" s="672">
        <v>10992</v>
      </c>
      <c r="CU12" s="672">
        <v>11449</v>
      </c>
      <c r="CV12" s="672">
        <v>11187</v>
      </c>
      <c r="CW12" s="87"/>
      <c r="CX12" s="87"/>
      <c r="CY12" s="87"/>
      <c r="CZ12" s="87"/>
      <c r="DA12" s="87"/>
      <c r="DB12" s="87"/>
      <c r="DC12" s="87"/>
      <c r="DD12" s="87"/>
      <c r="DE12" s="87"/>
      <c r="DF12" s="87"/>
      <c r="DG12" s="87"/>
      <c r="DH12" s="87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Z12"/>
      <c r="RA12"/>
    </row>
    <row r="13" spans="1:472" s="697" customFormat="1" ht="16.7" customHeight="1" x14ac:dyDescent="0.25">
      <c r="A13" s="693" t="s">
        <v>56</v>
      </c>
      <c r="B13" s="696">
        <v>0</v>
      </c>
      <c r="C13" s="1194">
        <v>0</v>
      </c>
      <c r="D13" s="1194">
        <v>0</v>
      </c>
      <c r="E13" s="1194">
        <v>0</v>
      </c>
      <c r="F13" s="1194">
        <v>0</v>
      </c>
      <c r="G13" s="1194">
        <v>0</v>
      </c>
      <c r="H13" s="1194">
        <v>0</v>
      </c>
      <c r="I13" s="1194">
        <v>0</v>
      </c>
      <c r="J13" s="1194">
        <v>0</v>
      </c>
      <c r="K13" s="1194">
        <v>0</v>
      </c>
      <c r="L13" s="1194">
        <v>0</v>
      </c>
      <c r="M13" s="1194">
        <v>0</v>
      </c>
      <c r="N13" s="1194">
        <v>0</v>
      </c>
      <c r="O13" s="1194">
        <v>0</v>
      </c>
      <c r="P13" s="1194">
        <v>0</v>
      </c>
      <c r="Q13" s="1194">
        <v>0</v>
      </c>
      <c r="R13" s="1194">
        <v>0</v>
      </c>
      <c r="S13" s="1194">
        <v>0</v>
      </c>
      <c r="T13" s="1194">
        <v>0</v>
      </c>
      <c r="U13" s="1194">
        <v>0</v>
      </c>
      <c r="V13" s="1194">
        <v>0</v>
      </c>
      <c r="W13" s="1194">
        <v>0</v>
      </c>
      <c r="X13" s="1194">
        <v>0</v>
      </c>
      <c r="Y13" s="1194">
        <v>0</v>
      </c>
      <c r="Z13" s="1194">
        <v>0</v>
      </c>
      <c r="AA13" s="1194">
        <v>0</v>
      </c>
      <c r="AB13" s="1194">
        <v>0</v>
      </c>
      <c r="AC13" s="1194">
        <v>0</v>
      </c>
      <c r="AD13" s="1194">
        <v>0</v>
      </c>
      <c r="AE13" s="1194">
        <v>0</v>
      </c>
      <c r="AF13" s="1194">
        <v>0</v>
      </c>
      <c r="AG13" s="1194">
        <v>0</v>
      </c>
      <c r="AH13" s="1194">
        <v>0</v>
      </c>
      <c r="AI13" s="1194">
        <v>0</v>
      </c>
      <c r="AJ13" s="1194">
        <v>0</v>
      </c>
      <c r="AK13" s="1194">
        <v>0</v>
      </c>
      <c r="AL13" s="1194">
        <v>0</v>
      </c>
      <c r="AM13" s="1194">
        <v>0</v>
      </c>
      <c r="AN13" s="1194">
        <v>0</v>
      </c>
      <c r="AO13" s="1194">
        <v>0</v>
      </c>
      <c r="AP13" s="1194">
        <v>0</v>
      </c>
      <c r="AQ13" s="1194">
        <v>0</v>
      </c>
      <c r="AR13" s="1194">
        <v>0</v>
      </c>
      <c r="AS13" s="1194">
        <v>0</v>
      </c>
      <c r="AT13" s="1194">
        <v>0</v>
      </c>
      <c r="AU13" s="1194">
        <v>0</v>
      </c>
      <c r="AV13" s="1194">
        <v>0</v>
      </c>
      <c r="AW13" s="1194">
        <v>0</v>
      </c>
      <c r="AX13" s="1194">
        <v>0</v>
      </c>
      <c r="AY13" s="1194">
        <v>0</v>
      </c>
      <c r="AZ13" s="1194">
        <v>0</v>
      </c>
      <c r="BA13" s="1194">
        <v>0</v>
      </c>
      <c r="BB13" s="1194">
        <v>0</v>
      </c>
      <c r="BC13" s="1194">
        <v>0</v>
      </c>
      <c r="BD13" s="1194">
        <v>0</v>
      </c>
      <c r="BE13" s="1194">
        <v>0</v>
      </c>
      <c r="BF13" s="1194">
        <v>0</v>
      </c>
      <c r="BG13" s="1194">
        <v>0</v>
      </c>
      <c r="BH13" s="1194">
        <v>0</v>
      </c>
      <c r="BI13" s="1194">
        <v>0</v>
      </c>
      <c r="BJ13" s="1194">
        <v>0</v>
      </c>
      <c r="BK13" s="1194">
        <v>0</v>
      </c>
      <c r="BL13" s="1194">
        <v>0</v>
      </c>
      <c r="BM13" s="1194">
        <v>0</v>
      </c>
      <c r="BN13" s="1194">
        <v>0</v>
      </c>
      <c r="BO13" s="1193">
        <f>'отч дата'!L67</f>
        <v>0</v>
      </c>
      <c r="BP13" s="1666" t="e">
        <f t="shared" si="0"/>
        <v>#DIV/0!</v>
      </c>
      <c r="BQ13" s="1667">
        <f t="shared" si="1"/>
        <v>0</v>
      </c>
      <c r="BR13" s="1661">
        <f t="shared" si="2"/>
        <v>0</v>
      </c>
      <c r="BS13" s="1662" t="e">
        <f t="shared" si="3"/>
        <v>#DIV/0!</v>
      </c>
      <c r="BT13" s="1653" t="s">
        <v>56</v>
      </c>
      <c r="BU13" s="696">
        <v>0</v>
      </c>
      <c r="BV13" s="696">
        <v>0</v>
      </c>
      <c r="BW13" s="696">
        <v>0</v>
      </c>
      <c r="BX13" s="696">
        <v>0</v>
      </c>
      <c r="BY13" s="696">
        <v>0</v>
      </c>
      <c r="BZ13" s="696">
        <v>0</v>
      </c>
      <c r="CA13" s="696">
        <v>0</v>
      </c>
      <c r="CB13" s="696">
        <v>0</v>
      </c>
      <c r="CC13" s="696">
        <v>0</v>
      </c>
      <c r="CD13" s="696">
        <v>0</v>
      </c>
      <c r="CE13" s="696">
        <v>0</v>
      </c>
      <c r="CF13" s="696">
        <v>0</v>
      </c>
      <c r="CG13" s="696">
        <v>0</v>
      </c>
      <c r="CH13" s="696">
        <v>0</v>
      </c>
      <c r="CI13" s="1733"/>
      <c r="CJ13" s="694">
        <v>0</v>
      </c>
      <c r="CK13" s="695">
        <v>0</v>
      </c>
      <c r="CL13" s="695">
        <v>0</v>
      </c>
      <c r="CM13" s="695">
        <v>0</v>
      </c>
      <c r="CN13" s="696">
        <v>0</v>
      </c>
      <c r="CO13" s="696">
        <v>0</v>
      </c>
      <c r="CP13" s="696">
        <v>0</v>
      </c>
      <c r="CQ13" s="696">
        <v>0</v>
      </c>
      <c r="CR13" s="696">
        <v>0</v>
      </c>
      <c r="CS13" s="696">
        <v>0</v>
      </c>
      <c r="CT13" s="696">
        <v>0</v>
      </c>
      <c r="CU13" s="696">
        <v>0</v>
      </c>
      <c r="CV13" s="696">
        <v>0</v>
      </c>
      <c r="CW13" s="87"/>
      <c r="CX13" s="87"/>
      <c r="CY13" s="87"/>
      <c r="CZ13" s="87"/>
      <c r="DA13" s="87"/>
      <c r="DB13" s="87"/>
      <c r="DC13" s="87"/>
      <c r="DD13" s="87"/>
      <c r="DE13" s="87"/>
      <c r="DF13" s="87"/>
      <c r="DG13" s="87"/>
      <c r="DH13" s="87"/>
    </row>
    <row r="14" spans="1:472" ht="16.7" customHeight="1" x14ac:dyDescent="0.25">
      <c r="A14" s="3" t="s">
        <v>57</v>
      </c>
      <c r="B14" s="672">
        <v>50</v>
      </c>
      <c r="C14" s="1193">
        <v>38</v>
      </c>
      <c r="D14" s="1193">
        <v>38</v>
      </c>
      <c r="E14" s="1193">
        <v>38</v>
      </c>
      <c r="F14" s="1193">
        <v>38</v>
      </c>
      <c r="G14" s="1193">
        <v>38</v>
      </c>
      <c r="H14" s="1193">
        <v>38</v>
      </c>
      <c r="I14" s="1193">
        <v>38</v>
      </c>
      <c r="J14" s="1193">
        <v>38</v>
      </c>
      <c r="K14" s="1193">
        <v>38</v>
      </c>
      <c r="L14" s="1193">
        <v>38</v>
      </c>
      <c r="M14" s="1193">
        <v>38</v>
      </c>
      <c r="N14" s="1193">
        <v>38</v>
      </c>
      <c r="O14" s="1193">
        <v>38</v>
      </c>
      <c r="P14" s="1193">
        <v>38</v>
      </c>
      <c r="Q14" s="1193">
        <v>38</v>
      </c>
      <c r="R14" s="1193">
        <v>38</v>
      </c>
      <c r="S14" s="1193">
        <v>38</v>
      </c>
      <c r="T14" s="1193">
        <v>38</v>
      </c>
      <c r="U14" s="1193">
        <v>37</v>
      </c>
      <c r="V14" s="1193">
        <v>37</v>
      </c>
      <c r="W14" s="1193">
        <v>37</v>
      </c>
      <c r="X14" s="1193">
        <v>37</v>
      </c>
      <c r="Y14" s="1193">
        <v>37</v>
      </c>
      <c r="Z14" s="1193">
        <v>37</v>
      </c>
      <c r="AA14" s="1193">
        <v>37</v>
      </c>
      <c r="AB14" s="1193">
        <v>37</v>
      </c>
      <c r="AC14" s="1193">
        <v>37</v>
      </c>
      <c r="AD14" s="1193">
        <v>37</v>
      </c>
      <c r="AE14" s="1193">
        <v>37</v>
      </c>
      <c r="AF14" s="1193">
        <v>37</v>
      </c>
      <c r="AG14" s="1193">
        <v>37</v>
      </c>
      <c r="AH14" s="1193">
        <v>37</v>
      </c>
      <c r="AI14" s="1193">
        <v>37</v>
      </c>
      <c r="AJ14" s="1193">
        <v>37</v>
      </c>
      <c r="AK14" s="1193">
        <v>37</v>
      </c>
      <c r="AL14" s="1193">
        <v>37</v>
      </c>
      <c r="AM14" s="1193">
        <v>37</v>
      </c>
      <c r="AN14" s="1193">
        <v>37</v>
      </c>
      <c r="AO14" s="1193">
        <v>37</v>
      </c>
      <c r="AP14" s="1193">
        <v>37</v>
      </c>
      <c r="AQ14" s="1193">
        <v>37</v>
      </c>
      <c r="AR14" s="1193">
        <v>36</v>
      </c>
      <c r="AS14" s="1193">
        <v>36</v>
      </c>
      <c r="AT14" s="1193">
        <v>36</v>
      </c>
      <c r="AU14" s="1193">
        <v>36</v>
      </c>
      <c r="AV14" s="1193">
        <v>36</v>
      </c>
      <c r="AW14" s="1193">
        <v>36</v>
      </c>
      <c r="AX14" s="1193">
        <v>36</v>
      </c>
      <c r="AY14" s="1193">
        <v>36</v>
      </c>
      <c r="AZ14" s="1193">
        <v>36</v>
      </c>
      <c r="BA14" s="1193">
        <v>36</v>
      </c>
      <c r="BB14" s="1193">
        <v>36</v>
      </c>
      <c r="BC14" s="1193">
        <v>36</v>
      </c>
      <c r="BD14" s="1193">
        <v>36</v>
      </c>
      <c r="BE14" s="1193">
        <v>36</v>
      </c>
      <c r="BF14" s="1193">
        <v>36</v>
      </c>
      <c r="BG14" s="1193">
        <v>36</v>
      </c>
      <c r="BH14" s="1193">
        <v>36</v>
      </c>
      <c r="BI14" s="1193">
        <v>36</v>
      </c>
      <c r="BJ14" s="1193">
        <v>36</v>
      </c>
      <c r="BK14" s="1193">
        <v>36</v>
      </c>
      <c r="BL14" s="1193">
        <v>35</v>
      </c>
      <c r="BM14" s="1193">
        <v>35</v>
      </c>
      <c r="BN14" s="1193">
        <v>35</v>
      </c>
      <c r="BO14" s="1193">
        <f>'отч дата'!M67</f>
        <v>35</v>
      </c>
      <c r="BP14" s="1666">
        <f t="shared" si="0"/>
        <v>1</v>
      </c>
      <c r="BQ14" s="1667">
        <f t="shared" si="1"/>
        <v>0</v>
      </c>
      <c r="BR14" s="1661">
        <f t="shared" si="2"/>
        <v>-2</v>
      </c>
      <c r="BS14" s="1662">
        <f t="shared" si="3"/>
        <v>-5.4054054054054057E-2</v>
      </c>
      <c r="BT14" s="1653" t="s">
        <v>57</v>
      </c>
      <c r="BU14" s="672">
        <v>50</v>
      </c>
      <c r="BV14" s="672">
        <v>50</v>
      </c>
      <c r="BW14" s="672">
        <v>50</v>
      </c>
      <c r="BX14" s="672">
        <v>49</v>
      </c>
      <c r="BY14" s="672">
        <v>47</v>
      </c>
      <c r="BZ14" s="672">
        <v>46</v>
      </c>
      <c r="CA14" s="672">
        <v>46</v>
      </c>
      <c r="CB14" s="672">
        <v>45</v>
      </c>
      <c r="CC14" s="672">
        <v>43</v>
      </c>
      <c r="CD14" s="672">
        <v>42</v>
      </c>
      <c r="CE14" s="672">
        <v>41</v>
      </c>
      <c r="CF14" s="672">
        <v>40</v>
      </c>
      <c r="CG14" s="672">
        <v>38</v>
      </c>
      <c r="CH14" s="672">
        <v>38</v>
      </c>
      <c r="CI14" s="1363"/>
      <c r="CJ14" s="646">
        <v>63</v>
      </c>
      <c r="CK14" s="647">
        <v>62</v>
      </c>
      <c r="CL14" s="647">
        <v>60</v>
      </c>
      <c r="CM14" s="647">
        <v>59</v>
      </c>
      <c r="CN14" s="672">
        <v>59</v>
      </c>
      <c r="CO14" s="672">
        <v>57</v>
      </c>
      <c r="CP14" s="672">
        <v>56</v>
      </c>
      <c r="CQ14" s="672">
        <v>55</v>
      </c>
      <c r="CR14" s="672">
        <v>54</v>
      </c>
      <c r="CS14" s="672">
        <v>53</v>
      </c>
      <c r="CT14" s="672">
        <v>52</v>
      </c>
      <c r="CU14" s="672">
        <v>51</v>
      </c>
      <c r="CV14" s="672">
        <v>50</v>
      </c>
      <c r="CW14" s="87"/>
      <c r="CX14" s="87"/>
      <c r="CY14" s="87"/>
      <c r="CZ14" s="87"/>
      <c r="DA14" s="87"/>
      <c r="DB14" s="87"/>
      <c r="DC14" s="87"/>
      <c r="DD14" s="87"/>
      <c r="DE14" s="87"/>
      <c r="DF14" s="87"/>
      <c r="DG14" s="87"/>
      <c r="DH14" s="87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Z14"/>
      <c r="RA14"/>
    </row>
    <row r="15" spans="1:472" ht="16.7" customHeight="1" x14ac:dyDescent="0.25">
      <c r="A15" s="3" t="s">
        <v>58</v>
      </c>
      <c r="B15" s="672">
        <v>935</v>
      </c>
      <c r="C15" s="1193">
        <v>802</v>
      </c>
      <c r="D15" s="1193">
        <v>802</v>
      </c>
      <c r="E15" s="1193">
        <v>800</v>
      </c>
      <c r="F15" s="1193">
        <v>800</v>
      </c>
      <c r="G15" s="1193">
        <v>798</v>
      </c>
      <c r="H15" s="1193">
        <v>798</v>
      </c>
      <c r="I15" s="1193">
        <v>798</v>
      </c>
      <c r="J15" s="1193">
        <v>798</v>
      </c>
      <c r="K15" s="1193">
        <v>798</v>
      </c>
      <c r="L15" s="1193">
        <v>796</v>
      </c>
      <c r="M15" s="1193">
        <v>796</v>
      </c>
      <c r="N15" s="1193">
        <v>796</v>
      </c>
      <c r="O15" s="1193">
        <v>796</v>
      </c>
      <c r="P15" s="1193">
        <v>796</v>
      </c>
      <c r="Q15" s="1193">
        <v>796</v>
      </c>
      <c r="R15" s="1193">
        <v>794</v>
      </c>
      <c r="S15" s="1193">
        <v>792</v>
      </c>
      <c r="T15" s="1193">
        <v>792</v>
      </c>
      <c r="U15" s="1193">
        <v>792</v>
      </c>
      <c r="V15" s="1193">
        <v>791</v>
      </c>
      <c r="W15" s="1193">
        <v>790</v>
      </c>
      <c r="X15" s="1193">
        <v>790</v>
      </c>
      <c r="Y15" s="1193">
        <v>790</v>
      </c>
      <c r="Z15" s="1193">
        <v>785</v>
      </c>
      <c r="AA15" s="1193">
        <v>785</v>
      </c>
      <c r="AB15" s="1193">
        <v>785</v>
      </c>
      <c r="AC15" s="1193">
        <v>785</v>
      </c>
      <c r="AD15" s="1193">
        <v>785</v>
      </c>
      <c r="AE15" s="1193">
        <v>785</v>
      </c>
      <c r="AF15" s="1193">
        <v>784</v>
      </c>
      <c r="AG15" s="1193">
        <v>784</v>
      </c>
      <c r="AH15" s="1193">
        <v>784</v>
      </c>
      <c r="AI15" s="1193">
        <v>784</v>
      </c>
      <c r="AJ15" s="1193">
        <v>784</v>
      </c>
      <c r="AK15" s="1193">
        <v>784</v>
      </c>
      <c r="AL15" s="1193">
        <v>783</v>
      </c>
      <c r="AM15" s="1193">
        <v>781</v>
      </c>
      <c r="AN15" s="1193">
        <v>779</v>
      </c>
      <c r="AO15" s="1193">
        <v>777</v>
      </c>
      <c r="AP15" s="1193">
        <v>777</v>
      </c>
      <c r="AQ15" s="1193">
        <v>777</v>
      </c>
      <c r="AR15" s="1193">
        <v>777</v>
      </c>
      <c r="AS15" s="1193">
        <v>777</v>
      </c>
      <c r="AT15" s="1193">
        <v>777</v>
      </c>
      <c r="AU15" s="1193">
        <v>775</v>
      </c>
      <c r="AV15" s="1193">
        <v>775</v>
      </c>
      <c r="AW15" s="1193">
        <v>773</v>
      </c>
      <c r="AX15" s="1193">
        <v>773</v>
      </c>
      <c r="AY15" s="1193">
        <v>773</v>
      </c>
      <c r="AZ15" s="1193">
        <v>773</v>
      </c>
      <c r="BA15" s="1193">
        <v>773</v>
      </c>
      <c r="BB15" s="1193">
        <v>773</v>
      </c>
      <c r="BC15" s="1193">
        <v>771</v>
      </c>
      <c r="BD15" s="1193">
        <v>771</v>
      </c>
      <c r="BE15" s="1193">
        <v>771</v>
      </c>
      <c r="BF15" s="1193">
        <v>771</v>
      </c>
      <c r="BG15" s="1193">
        <v>771</v>
      </c>
      <c r="BH15" s="1193">
        <v>765</v>
      </c>
      <c r="BI15" s="1193">
        <v>765</v>
      </c>
      <c r="BJ15" s="1193">
        <v>765</v>
      </c>
      <c r="BK15" s="1193">
        <v>765</v>
      </c>
      <c r="BL15" s="1193">
        <v>764</v>
      </c>
      <c r="BM15" s="1193">
        <v>764</v>
      </c>
      <c r="BN15" s="1193">
        <v>764</v>
      </c>
      <c r="BO15" s="1193">
        <f>'отч дата'!N67</f>
        <v>764</v>
      </c>
      <c r="BP15" s="1666">
        <f t="shared" si="0"/>
        <v>1</v>
      </c>
      <c r="BQ15" s="1667">
        <f t="shared" si="1"/>
        <v>0</v>
      </c>
      <c r="BR15" s="1661">
        <f t="shared" si="2"/>
        <v>-26</v>
      </c>
      <c r="BS15" s="1662">
        <f t="shared" si="3"/>
        <v>-3.2911392405063244E-2</v>
      </c>
      <c r="BT15" s="1653" t="s">
        <v>58</v>
      </c>
      <c r="BU15" s="672">
        <v>935</v>
      </c>
      <c r="BV15" s="672">
        <v>930</v>
      </c>
      <c r="BW15" s="672">
        <v>930</v>
      </c>
      <c r="BX15" s="672">
        <v>926</v>
      </c>
      <c r="BY15" s="672">
        <v>918</v>
      </c>
      <c r="BZ15" s="672">
        <v>893</v>
      </c>
      <c r="CA15" s="672">
        <v>885</v>
      </c>
      <c r="CB15" s="672">
        <v>877</v>
      </c>
      <c r="CC15" s="672">
        <v>868</v>
      </c>
      <c r="CD15" s="672">
        <v>856</v>
      </c>
      <c r="CE15" s="672">
        <v>836</v>
      </c>
      <c r="CF15" s="672">
        <v>824</v>
      </c>
      <c r="CG15" s="672">
        <v>813</v>
      </c>
      <c r="CH15" s="672">
        <v>802</v>
      </c>
      <c r="CI15" s="1363"/>
      <c r="CJ15" s="646">
        <v>1109</v>
      </c>
      <c r="CK15" s="647">
        <v>1099</v>
      </c>
      <c r="CL15" s="647">
        <v>1086</v>
      </c>
      <c r="CM15" s="647">
        <v>1075</v>
      </c>
      <c r="CN15" s="672">
        <v>1063</v>
      </c>
      <c r="CO15" s="672">
        <v>1053</v>
      </c>
      <c r="CP15" s="672">
        <v>1041</v>
      </c>
      <c r="CQ15" s="672">
        <v>1029</v>
      </c>
      <c r="CR15" s="672">
        <v>977</v>
      </c>
      <c r="CS15" s="672">
        <v>968</v>
      </c>
      <c r="CT15" s="672">
        <v>960</v>
      </c>
      <c r="CU15" s="672">
        <v>943</v>
      </c>
      <c r="CV15" s="672">
        <v>935</v>
      </c>
      <c r="CW15" s="87"/>
      <c r="CX15" s="87"/>
      <c r="CY15" s="87"/>
      <c r="CZ15" s="87"/>
      <c r="DA15" s="87"/>
      <c r="DB15" s="87"/>
      <c r="DC15" s="87"/>
      <c r="DD15" s="87"/>
      <c r="DE15" s="87"/>
      <c r="DF15" s="87"/>
      <c r="DG15" s="87"/>
      <c r="DH15" s="87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Z15"/>
      <c r="RA15"/>
    </row>
    <row r="16" spans="1:472" ht="16.7" customHeight="1" x14ac:dyDescent="0.25">
      <c r="A16" s="3" t="s">
        <v>466</v>
      </c>
      <c r="B16" s="672">
        <v>469909</v>
      </c>
      <c r="C16" s="1193">
        <v>427002</v>
      </c>
      <c r="D16" s="1193">
        <v>426811</v>
      </c>
      <c r="E16" s="1193">
        <v>426723</v>
      </c>
      <c r="F16" s="1193">
        <v>426479</v>
      </c>
      <c r="G16" s="1193">
        <v>426400</v>
      </c>
      <c r="H16" s="1193">
        <v>426209</v>
      </c>
      <c r="I16" s="1193">
        <v>425934</v>
      </c>
      <c r="J16" s="1193">
        <v>425735</v>
      </c>
      <c r="K16" s="1193">
        <v>425251</v>
      </c>
      <c r="L16" s="1193">
        <v>425142</v>
      </c>
      <c r="M16" s="1193">
        <v>425274</v>
      </c>
      <c r="N16" s="1193">
        <v>425095</v>
      </c>
      <c r="O16" s="1193">
        <v>424861</v>
      </c>
      <c r="P16" s="1193">
        <v>424552</v>
      </c>
      <c r="Q16" s="1193">
        <v>424214</v>
      </c>
      <c r="R16" s="1193">
        <v>423869</v>
      </c>
      <c r="S16" s="1193">
        <v>423563</v>
      </c>
      <c r="T16" s="1193">
        <v>423364</v>
      </c>
      <c r="U16" s="1193">
        <v>423097</v>
      </c>
      <c r="V16" s="1193">
        <v>422922</v>
      </c>
      <c r="W16" s="1193">
        <v>422823</v>
      </c>
      <c r="X16" s="1193">
        <v>422772</v>
      </c>
      <c r="Y16" s="1193">
        <v>422565</v>
      </c>
      <c r="Z16" s="1193">
        <v>422566</v>
      </c>
      <c r="AA16" s="1193">
        <v>422165</v>
      </c>
      <c r="AB16" s="1193">
        <v>422170</v>
      </c>
      <c r="AC16" s="1193">
        <v>422050</v>
      </c>
      <c r="AD16" s="1193">
        <v>421759</v>
      </c>
      <c r="AE16" s="1193">
        <v>421624</v>
      </c>
      <c r="AF16" s="1193">
        <v>421365</v>
      </c>
      <c r="AG16" s="1193">
        <v>421161</v>
      </c>
      <c r="AH16" s="1193">
        <v>420827</v>
      </c>
      <c r="AI16" s="1193">
        <v>420503</v>
      </c>
      <c r="AJ16" s="1193">
        <v>420267</v>
      </c>
      <c r="AK16" s="1193">
        <v>420093</v>
      </c>
      <c r="AL16" s="1193">
        <v>419826</v>
      </c>
      <c r="AM16" s="1193">
        <v>419435</v>
      </c>
      <c r="AN16" s="1193">
        <v>419102</v>
      </c>
      <c r="AO16" s="1193">
        <v>418851</v>
      </c>
      <c r="AP16" s="1193">
        <v>418778</v>
      </c>
      <c r="AQ16" s="1193">
        <v>418715</v>
      </c>
      <c r="AR16" s="1193">
        <v>418586</v>
      </c>
      <c r="AS16" s="1193">
        <v>418491</v>
      </c>
      <c r="AT16" s="1193">
        <v>418348</v>
      </c>
      <c r="AU16" s="1193">
        <v>418276</v>
      </c>
      <c r="AV16" s="1193">
        <v>418151</v>
      </c>
      <c r="AW16" s="1193">
        <v>417966</v>
      </c>
      <c r="AX16" s="1193">
        <v>417662</v>
      </c>
      <c r="AY16" s="1193">
        <v>417487</v>
      </c>
      <c r="AZ16" s="1193">
        <v>417287</v>
      </c>
      <c r="BA16" s="1193">
        <v>416863</v>
      </c>
      <c r="BB16" s="1193">
        <v>416589</v>
      </c>
      <c r="BC16" s="1193">
        <v>416127</v>
      </c>
      <c r="BD16" s="1193">
        <v>415795</v>
      </c>
      <c r="BE16" s="1193">
        <v>415523</v>
      </c>
      <c r="BF16" s="1193">
        <v>415322</v>
      </c>
      <c r="BG16" s="1193">
        <v>415098</v>
      </c>
      <c r="BH16" s="1193">
        <v>414709</v>
      </c>
      <c r="BI16" s="1193">
        <v>414234</v>
      </c>
      <c r="BJ16" s="1193">
        <v>413989</v>
      </c>
      <c r="BK16" s="1193">
        <v>413754</v>
      </c>
      <c r="BL16" s="1193">
        <v>413599</v>
      </c>
      <c r="BM16" s="1193">
        <v>413412</v>
      </c>
      <c r="BN16" s="1193">
        <v>413302</v>
      </c>
      <c r="BO16" s="1193">
        <f>'отч дата'!O67</f>
        <v>413152</v>
      </c>
      <c r="BP16" s="1666">
        <f t="shared" si="0"/>
        <v>0.99963706926170215</v>
      </c>
      <c r="BQ16" s="1667">
        <f t="shared" si="1"/>
        <v>-150</v>
      </c>
      <c r="BR16" s="1661">
        <f t="shared" si="2"/>
        <v>-9263</v>
      </c>
      <c r="BS16" s="1662">
        <f t="shared" si="3"/>
        <v>-2.1920887910735654E-2</v>
      </c>
      <c r="BT16" s="1653" t="s">
        <v>466</v>
      </c>
      <c r="BU16" s="672">
        <v>469909</v>
      </c>
      <c r="BV16" s="672">
        <v>468922</v>
      </c>
      <c r="BW16" s="672">
        <v>468662</v>
      </c>
      <c r="BX16" s="672">
        <v>465612</v>
      </c>
      <c r="BY16" s="672">
        <v>461599</v>
      </c>
      <c r="BZ16" s="672">
        <v>454978</v>
      </c>
      <c r="CA16" s="672">
        <v>451241</v>
      </c>
      <c r="CB16" s="672">
        <v>447821</v>
      </c>
      <c r="CC16" s="672">
        <v>444255</v>
      </c>
      <c r="CD16" s="672">
        <v>440890</v>
      </c>
      <c r="CE16" s="672">
        <v>437188</v>
      </c>
      <c r="CF16" s="672">
        <v>433919</v>
      </c>
      <c r="CG16" s="672">
        <v>429999</v>
      </c>
      <c r="CH16" s="672">
        <v>427002</v>
      </c>
      <c r="CI16" s="1363"/>
      <c r="CJ16" s="646">
        <v>512918</v>
      </c>
      <c r="CK16" s="647">
        <v>509287</v>
      </c>
      <c r="CL16" s="647">
        <v>505403</v>
      </c>
      <c r="CM16" s="647">
        <v>501555</v>
      </c>
      <c r="CN16" s="672">
        <v>498092</v>
      </c>
      <c r="CO16" s="672">
        <v>494510</v>
      </c>
      <c r="CP16" s="672">
        <v>491007</v>
      </c>
      <c r="CQ16" s="672">
        <v>487414</v>
      </c>
      <c r="CR16" s="672">
        <v>483886</v>
      </c>
      <c r="CS16" s="672">
        <v>480930</v>
      </c>
      <c r="CT16" s="672">
        <v>477883</v>
      </c>
      <c r="CU16" s="672">
        <v>474531</v>
      </c>
      <c r="CV16" s="672">
        <v>469909</v>
      </c>
      <c r="CW16" s="87"/>
      <c r="CX16" s="87"/>
      <c r="CY16" s="87"/>
      <c r="CZ16" s="87"/>
      <c r="DA16" s="87"/>
      <c r="DB16" s="87"/>
      <c r="DC16" s="87"/>
      <c r="DD16" s="87"/>
      <c r="DE16" s="87"/>
      <c r="DF16" s="87"/>
      <c r="DG16" s="87"/>
      <c r="DH16" s="87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Z16"/>
      <c r="RA16"/>
    </row>
    <row r="17" spans="1:475" ht="16.7" customHeight="1" x14ac:dyDescent="0.25">
      <c r="A17" s="3" t="s">
        <v>59</v>
      </c>
      <c r="B17" s="672">
        <v>21053</v>
      </c>
      <c r="C17" s="1193">
        <v>25854</v>
      </c>
      <c r="D17" s="1193">
        <v>25971</v>
      </c>
      <c r="E17" s="1193">
        <v>26284</v>
      </c>
      <c r="F17" s="1193">
        <v>26250</v>
      </c>
      <c r="G17" s="1193">
        <v>26339</v>
      </c>
      <c r="H17" s="1193">
        <v>26281</v>
      </c>
      <c r="I17" s="1193">
        <v>26234</v>
      </c>
      <c r="J17" s="1193">
        <v>26166</v>
      </c>
      <c r="K17" s="1193">
        <v>26131</v>
      </c>
      <c r="L17" s="1193">
        <v>26101</v>
      </c>
      <c r="M17" s="1193">
        <v>26130</v>
      </c>
      <c r="N17" s="1193">
        <v>26098</v>
      </c>
      <c r="O17" s="1193">
        <v>26393</v>
      </c>
      <c r="P17" s="1193">
        <v>26497</v>
      </c>
      <c r="Q17" s="1193">
        <v>26800</v>
      </c>
      <c r="R17" s="1193">
        <v>27268</v>
      </c>
      <c r="S17" s="1193">
        <v>27515</v>
      </c>
      <c r="T17" s="1193">
        <v>27542</v>
      </c>
      <c r="U17" s="1193">
        <v>27572</v>
      </c>
      <c r="V17" s="1193">
        <v>27635</v>
      </c>
      <c r="W17" s="1193">
        <v>27993</v>
      </c>
      <c r="X17" s="1193">
        <v>28178</v>
      </c>
      <c r="Y17" s="1193">
        <v>28355</v>
      </c>
      <c r="Z17" s="1193">
        <v>28323</v>
      </c>
      <c r="AA17" s="1193">
        <v>28469</v>
      </c>
      <c r="AB17" s="1193">
        <v>28580</v>
      </c>
      <c r="AC17" s="1193">
        <v>28667</v>
      </c>
      <c r="AD17" s="1193">
        <v>28631</v>
      </c>
      <c r="AE17" s="1193">
        <v>28498</v>
      </c>
      <c r="AF17" s="1193">
        <v>28597</v>
      </c>
      <c r="AG17" s="1193">
        <v>28734</v>
      </c>
      <c r="AH17" s="1193">
        <v>28840</v>
      </c>
      <c r="AI17" s="1193">
        <v>28874</v>
      </c>
      <c r="AJ17" s="1193">
        <v>28860</v>
      </c>
      <c r="AK17" s="1193">
        <v>29171</v>
      </c>
      <c r="AL17" s="1193">
        <v>29164</v>
      </c>
      <c r="AM17" s="1193">
        <v>29134</v>
      </c>
      <c r="AN17" s="1193">
        <v>29157</v>
      </c>
      <c r="AO17" s="1193">
        <v>29222</v>
      </c>
      <c r="AP17" s="1193">
        <v>29255</v>
      </c>
      <c r="AQ17" s="1193">
        <v>29289</v>
      </c>
      <c r="AR17" s="1193">
        <v>29317</v>
      </c>
      <c r="AS17" s="1193">
        <v>29241</v>
      </c>
      <c r="AT17" s="1193">
        <v>29318</v>
      </c>
      <c r="AU17" s="1193">
        <v>29300</v>
      </c>
      <c r="AV17" s="1193">
        <v>29290</v>
      </c>
      <c r="AW17" s="1193">
        <v>29198</v>
      </c>
      <c r="AX17" s="1193">
        <v>29176</v>
      </c>
      <c r="AY17" s="1193">
        <v>29114</v>
      </c>
      <c r="AZ17" s="1193">
        <v>29179</v>
      </c>
      <c r="BA17" s="1193">
        <v>29250</v>
      </c>
      <c r="BB17" s="1193">
        <v>29159</v>
      </c>
      <c r="BC17" s="1193">
        <v>29171</v>
      </c>
      <c r="BD17" s="1193">
        <v>29238</v>
      </c>
      <c r="BE17" s="1193">
        <v>29864</v>
      </c>
      <c r="BF17" s="1193">
        <v>29827</v>
      </c>
      <c r="BG17" s="1193">
        <v>29806</v>
      </c>
      <c r="BH17" s="1193">
        <v>29745</v>
      </c>
      <c r="BI17" s="1193">
        <v>29756</v>
      </c>
      <c r="BJ17" s="1193">
        <v>29683</v>
      </c>
      <c r="BK17" s="1193">
        <v>29944</v>
      </c>
      <c r="BL17" s="1193">
        <v>29905</v>
      </c>
      <c r="BM17" s="1193">
        <v>30003</v>
      </c>
      <c r="BN17" s="1193">
        <v>30071</v>
      </c>
      <c r="BO17" s="1193">
        <f>'отч дата'!P67</f>
        <v>30157</v>
      </c>
      <c r="BP17" s="1666">
        <f t="shared" si="0"/>
        <v>1.0028598982408301</v>
      </c>
      <c r="BQ17" s="1667">
        <f t="shared" si="1"/>
        <v>86</v>
      </c>
      <c r="BR17" s="1661">
        <f t="shared" si="2"/>
        <v>1716</v>
      </c>
      <c r="BS17" s="1662">
        <f t="shared" si="3"/>
        <v>6.051842708517019E-2</v>
      </c>
      <c r="BT17" s="1653" t="s">
        <v>59</v>
      </c>
      <c r="BU17" s="672">
        <v>21053</v>
      </c>
      <c r="BV17" s="672">
        <v>20892</v>
      </c>
      <c r="BW17" s="672">
        <v>21037</v>
      </c>
      <c r="BX17" s="672">
        <v>21138</v>
      </c>
      <c r="BY17" s="672">
        <v>21892</v>
      </c>
      <c r="BZ17" s="672">
        <v>21548</v>
      </c>
      <c r="CA17" s="672">
        <v>21208</v>
      </c>
      <c r="CB17" s="672">
        <v>21738</v>
      </c>
      <c r="CC17" s="672">
        <v>21952</v>
      </c>
      <c r="CD17" s="672">
        <v>22734</v>
      </c>
      <c r="CE17" s="672">
        <v>23520</v>
      </c>
      <c r="CF17" s="672">
        <v>24052</v>
      </c>
      <c r="CG17" s="672">
        <v>24421</v>
      </c>
      <c r="CH17" s="672">
        <v>25854</v>
      </c>
      <c r="CI17" s="1363"/>
      <c r="CJ17" s="646">
        <v>8181</v>
      </c>
      <c r="CK17" s="647">
        <v>8087</v>
      </c>
      <c r="CL17" s="647">
        <v>8087</v>
      </c>
      <c r="CM17" s="647">
        <v>8070</v>
      </c>
      <c r="CN17" s="672">
        <v>9483</v>
      </c>
      <c r="CO17" s="672">
        <v>10724</v>
      </c>
      <c r="CP17" s="672">
        <v>11729</v>
      </c>
      <c r="CQ17" s="672">
        <v>12949</v>
      </c>
      <c r="CR17" s="672">
        <v>13462</v>
      </c>
      <c r="CS17" s="672">
        <v>15183</v>
      </c>
      <c r="CT17" s="672">
        <v>16730</v>
      </c>
      <c r="CU17" s="672">
        <v>18536</v>
      </c>
      <c r="CV17" s="672">
        <v>21053</v>
      </c>
      <c r="CW17" s="87"/>
      <c r="CX17" s="87"/>
      <c r="CY17" s="87"/>
      <c r="CZ17" s="87"/>
      <c r="DA17" s="87"/>
      <c r="DB17" s="87"/>
      <c r="DC17" s="87"/>
      <c r="DD17" s="87"/>
      <c r="DE17" s="87"/>
      <c r="DF17" s="87"/>
      <c r="DG17" s="87"/>
      <c r="DH17" s="8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Z17"/>
      <c r="RA17"/>
    </row>
    <row r="18" spans="1:475" ht="16.7" customHeight="1" x14ac:dyDescent="0.25">
      <c r="A18" s="3" t="s">
        <v>60</v>
      </c>
      <c r="B18" s="672">
        <v>0</v>
      </c>
      <c r="C18" s="1193">
        <v>0</v>
      </c>
      <c r="D18" s="1193">
        <v>0</v>
      </c>
      <c r="E18" s="1193">
        <v>0</v>
      </c>
      <c r="F18" s="1193">
        <v>0</v>
      </c>
      <c r="G18" s="1193">
        <v>0</v>
      </c>
      <c r="H18" s="1193">
        <v>0</v>
      </c>
      <c r="I18" s="1193">
        <v>0</v>
      </c>
      <c r="J18" s="1193">
        <v>0</v>
      </c>
      <c r="K18" s="1193">
        <v>0</v>
      </c>
      <c r="L18" s="1193">
        <v>0</v>
      </c>
      <c r="M18" s="1193">
        <v>0</v>
      </c>
      <c r="N18" s="1193">
        <v>0</v>
      </c>
      <c r="O18" s="1193">
        <v>0</v>
      </c>
      <c r="P18" s="1193">
        <v>0</v>
      </c>
      <c r="Q18" s="1193">
        <v>0</v>
      </c>
      <c r="R18" s="1193">
        <v>0</v>
      </c>
      <c r="S18" s="1193">
        <v>0</v>
      </c>
      <c r="T18" s="1193">
        <v>0</v>
      </c>
      <c r="U18" s="1193">
        <v>0</v>
      </c>
      <c r="V18" s="1193">
        <v>0</v>
      </c>
      <c r="W18" s="1193">
        <v>0</v>
      </c>
      <c r="X18" s="1193">
        <v>0</v>
      </c>
      <c r="Y18" s="1193">
        <v>0</v>
      </c>
      <c r="Z18" s="1193">
        <v>0</v>
      </c>
      <c r="AA18" s="1193">
        <v>0</v>
      </c>
      <c r="AB18" s="1193">
        <v>0</v>
      </c>
      <c r="AC18" s="1193">
        <v>0</v>
      </c>
      <c r="AD18" s="1193">
        <v>0</v>
      </c>
      <c r="AE18" s="1193">
        <v>0</v>
      </c>
      <c r="AF18" s="1193">
        <v>0</v>
      </c>
      <c r="AG18" s="1193">
        <v>0</v>
      </c>
      <c r="AH18" s="1193">
        <v>0</v>
      </c>
      <c r="AI18" s="1193">
        <v>0</v>
      </c>
      <c r="AJ18" s="1193">
        <v>0</v>
      </c>
      <c r="AK18" s="1193">
        <v>0</v>
      </c>
      <c r="AL18" s="1193">
        <v>0</v>
      </c>
      <c r="AM18" s="1193">
        <v>0</v>
      </c>
      <c r="AN18" s="1193">
        <v>0</v>
      </c>
      <c r="AO18" s="1193">
        <v>0</v>
      </c>
      <c r="AP18" s="1193">
        <v>0</v>
      </c>
      <c r="AQ18" s="1193">
        <v>0</v>
      </c>
      <c r="AR18" s="1193">
        <v>0</v>
      </c>
      <c r="AS18" s="1193">
        <v>0</v>
      </c>
      <c r="AT18" s="1193">
        <v>0</v>
      </c>
      <c r="AU18" s="1193">
        <v>0</v>
      </c>
      <c r="AV18" s="1193">
        <v>0</v>
      </c>
      <c r="AW18" s="1193">
        <v>0</v>
      </c>
      <c r="AX18" s="1193">
        <v>0</v>
      </c>
      <c r="AY18" s="1193">
        <v>0</v>
      </c>
      <c r="AZ18" s="1193">
        <v>0</v>
      </c>
      <c r="BA18" s="1193">
        <v>0</v>
      </c>
      <c r="BB18" s="1193">
        <v>0</v>
      </c>
      <c r="BC18" s="1193">
        <v>0</v>
      </c>
      <c r="BD18" s="1193">
        <v>0</v>
      </c>
      <c r="BE18" s="1193">
        <v>0</v>
      </c>
      <c r="BF18" s="1193">
        <v>0</v>
      </c>
      <c r="BG18" s="1193">
        <v>0</v>
      </c>
      <c r="BH18" s="1193">
        <v>0</v>
      </c>
      <c r="BI18" s="1193">
        <v>0</v>
      </c>
      <c r="BJ18" s="1193">
        <v>0</v>
      </c>
      <c r="BK18" s="1193">
        <v>0</v>
      </c>
      <c r="BL18" s="1193">
        <v>0</v>
      </c>
      <c r="BM18" s="1193">
        <v>0</v>
      </c>
      <c r="BN18" s="1193">
        <v>0</v>
      </c>
      <c r="BO18" s="1193">
        <f>'отч дата'!Q67</f>
        <v>0</v>
      </c>
      <c r="BP18" s="1666" t="e">
        <f t="shared" si="0"/>
        <v>#DIV/0!</v>
      </c>
      <c r="BQ18" s="1667">
        <f t="shared" si="1"/>
        <v>0</v>
      </c>
      <c r="BR18" s="1661">
        <f t="shared" si="2"/>
        <v>0</v>
      </c>
      <c r="BS18" s="1662" t="e">
        <f t="shared" si="3"/>
        <v>#DIV/0!</v>
      </c>
      <c r="BT18" s="1653" t="s">
        <v>60</v>
      </c>
      <c r="BU18" s="672">
        <v>0</v>
      </c>
      <c r="BV18" s="672">
        <v>0</v>
      </c>
      <c r="BW18" s="672">
        <v>0</v>
      </c>
      <c r="BX18" s="672">
        <v>0</v>
      </c>
      <c r="BY18" s="672">
        <v>0</v>
      </c>
      <c r="BZ18" s="672">
        <v>0</v>
      </c>
      <c r="CA18" s="672">
        <v>0</v>
      </c>
      <c r="CB18" s="672">
        <v>0</v>
      </c>
      <c r="CC18" s="672">
        <v>0</v>
      </c>
      <c r="CD18" s="672">
        <v>0</v>
      </c>
      <c r="CE18" s="672">
        <v>0</v>
      </c>
      <c r="CF18" s="672">
        <v>0</v>
      </c>
      <c r="CG18" s="672">
        <v>0</v>
      </c>
      <c r="CH18" s="672">
        <v>0</v>
      </c>
      <c r="CI18" s="1363"/>
      <c r="CJ18" s="646">
        <v>0</v>
      </c>
      <c r="CK18" s="647">
        <v>0</v>
      </c>
      <c r="CL18" s="647">
        <v>0</v>
      </c>
      <c r="CM18" s="647">
        <v>0</v>
      </c>
      <c r="CN18" s="672">
        <v>0</v>
      </c>
      <c r="CO18" s="672">
        <v>0</v>
      </c>
      <c r="CP18" s="672">
        <v>0</v>
      </c>
      <c r="CQ18" s="672">
        <v>0</v>
      </c>
      <c r="CR18" s="672">
        <v>0</v>
      </c>
      <c r="CS18" s="672">
        <v>0</v>
      </c>
      <c r="CT18" s="672">
        <v>0</v>
      </c>
      <c r="CU18" s="672">
        <v>0</v>
      </c>
      <c r="CV18" s="672">
        <v>0</v>
      </c>
      <c r="CW18" s="87"/>
      <c r="CX18" s="87"/>
      <c r="CY18" s="87"/>
      <c r="CZ18" s="87"/>
      <c r="DA18" s="87"/>
      <c r="DB18" s="87"/>
      <c r="DC18" s="87"/>
      <c r="DD18" s="87"/>
      <c r="DE18" s="87"/>
      <c r="DF18" s="87"/>
      <c r="DG18" s="87"/>
      <c r="DH18" s="87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Z18"/>
      <c r="RA18"/>
    </row>
    <row r="19" spans="1:475" ht="16.7" customHeight="1" x14ac:dyDescent="0.25">
      <c r="A19" s="3" t="s">
        <v>61</v>
      </c>
      <c r="B19" s="672">
        <v>726737</v>
      </c>
      <c r="C19" s="1193">
        <v>696767</v>
      </c>
      <c r="D19" s="1193">
        <v>696707</v>
      </c>
      <c r="E19" s="1193">
        <v>696787</v>
      </c>
      <c r="F19" s="1193">
        <v>696655</v>
      </c>
      <c r="G19" s="1193">
        <v>696924</v>
      </c>
      <c r="H19" s="1193">
        <v>696652</v>
      </c>
      <c r="I19" s="1193">
        <v>696851</v>
      </c>
      <c r="J19" s="1193">
        <v>696544</v>
      </c>
      <c r="K19" s="1193">
        <v>696445</v>
      </c>
      <c r="L19" s="1193">
        <v>696406</v>
      </c>
      <c r="M19" s="1193">
        <v>696574</v>
      </c>
      <c r="N19" s="1193">
        <v>696540</v>
      </c>
      <c r="O19" s="1193">
        <v>696081</v>
      </c>
      <c r="P19" s="1193">
        <v>696260</v>
      </c>
      <c r="Q19" s="1193">
        <v>696111</v>
      </c>
      <c r="R19" s="1193">
        <v>695778</v>
      </c>
      <c r="S19" s="1193">
        <v>696138</v>
      </c>
      <c r="T19" s="1193">
        <v>695842</v>
      </c>
      <c r="U19" s="1193">
        <v>695741</v>
      </c>
      <c r="V19" s="1193">
        <v>695872</v>
      </c>
      <c r="W19" s="1193">
        <v>696027</v>
      </c>
      <c r="X19" s="1193">
        <v>696404</v>
      </c>
      <c r="Y19" s="1193">
        <v>696009</v>
      </c>
      <c r="Z19" s="1193">
        <v>695602</v>
      </c>
      <c r="AA19" s="1193">
        <v>695734</v>
      </c>
      <c r="AB19" s="1193">
        <v>695523</v>
      </c>
      <c r="AC19" s="1193">
        <v>695357</v>
      </c>
      <c r="AD19" s="1193">
        <v>695145</v>
      </c>
      <c r="AE19" s="1193">
        <v>695039</v>
      </c>
      <c r="AF19" s="1193">
        <v>694736</v>
      </c>
      <c r="AG19" s="1193">
        <v>694364</v>
      </c>
      <c r="AH19" s="1193">
        <v>693946</v>
      </c>
      <c r="AI19" s="1193">
        <v>693221</v>
      </c>
      <c r="AJ19" s="1193">
        <v>693117</v>
      </c>
      <c r="AK19" s="1193">
        <v>692757</v>
      </c>
      <c r="AL19" s="1193">
        <v>692372</v>
      </c>
      <c r="AM19" s="1193">
        <v>691681</v>
      </c>
      <c r="AN19" s="1193">
        <v>691471</v>
      </c>
      <c r="AO19" s="1193">
        <v>691327</v>
      </c>
      <c r="AP19" s="1193">
        <v>691177</v>
      </c>
      <c r="AQ19" s="1193">
        <v>691507</v>
      </c>
      <c r="AR19" s="1193">
        <v>691485</v>
      </c>
      <c r="AS19" s="1193">
        <v>691383</v>
      </c>
      <c r="AT19" s="1193">
        <v>691248</v>
      </c>
      <c r="AU19" s="1193">
        <v>691198</v>
      </c>
      <c r="AV19" s="1193">
        <v>691115</v>
      </c>
      <c r="AW19" s="1193">
        <v>690948</v>
      </c>
      <c r="AX19" s="1193">
        <v>690497</v>
      </c>
      <c r="AY19" s="1193">
        <v>690397</v>
      </c>
      <c r="AZ19" s="1193">
        <v>690177</v>
      </c>
      <c r="BA19" s="1193">
        <v>690079</v>
      </c>
      <c r="BB19" s="1193">
        <v>689730</v>
      </c>
      <c r="BC19" s="1193">
        <v>689201</v>
      </c>
      <c r="BD19" s="1193">
        <v>688804</v>
      </c>
      <c r="BE19" s="1193">
        <v>688763</v>
      </c>
      <c r="BF19" s="1193">
        <v>688610</v>
      </c>
      <c r="BG19" s="1193">
        <v>688132</v>
      </c>
      <c r="BH19" s="1193">
        <v>687100</v>
      </c>
      <c r="BI19" s="1193">
        <v>686695</v>
      </c>
      <c r="BJ19" s="1193">
        <v>686786</v>
      </c>
      <c r="BK19" s="1193">
        <v>686363</v>
      </c>
      <c r="BL19" s="1193">
        <v>685918</v>
      </c>
      <c r="BM19" s="1193">
        <v>685779</v>
      </c>
      <c r="BN19" s="1193">
        <v>685501</v>
      </c>
      <c r="BO19" s="1193">
        <f>'отч дата'!R67</f>
        <v>684926</v>
      </c>
      <c r="BP19" s="1666">
        <f t="shared" si="0"/>
        <v>0.99916119743078424</v>
      </c>
      <c r="BQ19" s="1667">
        <f t="shared" si="1"/>
        <v>-575</v>
      </c>
      <c r="BR19" s="1661">
        <f t="shared" si="2"/>
        <v>-10508</v>
      </c>
      <c r="BS19" s="1662">
        <f t="shared" si="3"/>
        <v>-1.5097505923055587E-2</v>
      </c>
      <c r="BT19" s="1653" t="s">
        <v>61</v>
      </c>
      <c r="BU19" s="672">
        <v>726737</v>
      </c>
      <c r="BV19" s="672">
        <v>725171</v>
      </c>
      <c r="BW19" s="672">
        <v>724693</v>
      </c>
      <c r="BX19" s="672">
        <v>721400</v>
      </c>
      <c r="BY19" s="672">
        <v>717108</v>
      </c>
      <c r="BZ19" s="672">
        <v>711360</v>
      </c>
      <c r="CA19" s="672">
        <v>709071</v>
      </c>
      <c r="CB19" s="672">
        <v>706703</v>
      </c>
      <c r="CC19" s="672">
        <v>706041</v>
      </c>
      <c r="CD19" s="672">
        <v>704324</v>
      </c>
      <c r="CE19" s="672">
        <v>704533</v>
      </c>
      <c r="CF19" s="672">
        <v>702558</v>
      </c>
      <c r="CG19" s="672">
        <v>698824</v>
      </c>
      <c r="CH19" s="672">
        <v>696767</v>
      </c>
      <c r="CI19" s="1363"/>
      <c r="CJ19" s="646">
        <v>585403</v>
      </c>
      <c r="CK19" s="647">
        <v>607871</v>
      </c>
      <c r="CL19" s="647">
        <v>641240</v>
      </c>
      <c r="CM19" s="647">
        <v>670804</v>
      </c>
      <c r="CN19" s="672">
        <v>684266</v>
      </c>
      <c r="CO19" s="672">
        <v>689327</v>
      </c>
      <c r="CP19" s="672">
        <v>694732</v>
      </c>
      <c r="CQ19" s="672">
        <v>699822</v>
      </c>
      <c r="CR19" s="672">
        <v>707788</v>
      </c>
      <c r="CS19" s="672">
        <v>714120</v>
      </c>
      <c r="CT19" s="672">
        <v>721779</v>
      </c>
      <c r="CU19" s="672">
        <v>727045</v>
      </c>
      <c r="CV19" s="672">
        <v>726737</v>
      </c>
      <c r="CW19" s="87"/>
      <c r="CX19" s="87"/>
      <c r="CY19" s="87"/>
      <c r="CZ19" s="87"/>
      <c r="DA19" s="87"/>
      <c r="DB19" s="87"/>
      <c r="DC19" s="87"/>
      <c r="DD19" s="87"/>
      <c r="DE19" s="87"/>
      <c r="DF19" s="87"/>
      <c r="DG19" s="87"/>
      <c r="DH19" s="87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Z19"/>
      <c r="RA19"/>
    </row>
    <row r="20" spans="1:475" ht="16.7" customHeight="1" x14ac:dyDescent="0.25">
      <c r="A20" s="4" t="s">
        <v>62</v>
      </c>
      <c r="B20" s="672">
        <v>63098</v>
      </c>
      <c r="C20" s="1193">
        <v>68708</v>
      </c>
      <c r="D20" s="1193">
        <v>68718</v>
      </c>
      <c r="E20" s="1193">
        <v>68676</v>
      </c>
      <c r="F20" s="1193">
        <v>68690</v>
      </c>
      <c r="G20" s="1193">
        <v>68663</v>
      </c>
      <c r="H20" s="1193">
        <v>68715</v>
      </c>
      <c r="I20" s="1193">
        <v>68811</v>
      </c>
      <c r="J20" s="1193">
        <v>68873</v>
      </c>
      <c r="K20" s="1193">
        <v>68974</v>
      </c>
      <c r="L20" s="1193">
        <v>69060</v>
      </c>
      <c r="M20" s="1193">
        <v>69045</v>
      </c>
      <c r="N20" s="1193">
        <v>69062</v>
      </c>
      <c r="O20" s="1193">
        <v>69074</v>
      </c>
      <c r="P20" s="1193">
        <v>68783</v>
      </c>
      <c r="Q20" s="1193">
        <v>68659</v>
      </c>
      <c r="R20" s="1193">
        <v>68705</v>
      </c>
      <c r="S20" s="1193">
        <v>68696</v>
      </c>
      <c r="T20" s="1193">
        <v>68985</v>
      </c>
      <c r="U20" s="1193">
        <v>69180</v>
      </c>
      <c r="V20" s="1193">
        <v>69292</v>
      </c>
      <c r="W20" s="1193">
        <v>69735</v>
      </c>
      <c r="X20" s="1193">
        <v>70075</v>
      </c>
      <c r="Y20" s="1193">
        <v>70173</v>
      </c>
      <c r="Z20" s="1193">
        <v>70149</v>
      </c>
      <c r="AA20" s="1193">
        <v>70361</v>
      </c>
      <c r="AB20" s="1193">
        <v>70416</v>
      </c>
      <c r="AC20" s="1193">
        <v>70436</v>
      </c>
      <c r="AD20" s="1193">
        <v>70441</v>
      </c>
      <c r="AE20" s="1193">
        <v>70411</v>
      </c>
      <c r="AF20" s="1193">
        <v>70374</v>
      </c>
      <c r="AG20" s="1193">
        <v>70589</v>
      </c>
      <c r="AH20" s="1193">
        <v>70552</v>
      </c>
      <c r="AI20" s="1193">
        <v>70575</v>
      </c>
      <c r="AJ20" s="1193">
        <v>70470</v>
      </c>
      <c r="AK20" s="1193">
        <v>70687</v>
      </c>
      <c r="AL20" s="1193">
        <v>70897</v>
      </c>
      <c r="AM20" s="1193">
        <v>70833</v>
      </c>
      <c r="AN20" s="1193">
        <v>70917</v>
      </c>
      <c r="AO20" s="1193">
        <v>70992</v>
      </c>
      <c r="AP20" s="1193">
        <v>71054</v>
      </c>
      <c r="AQ20" s="1193">
        <v>71302</v>
      </c>
      <c r="AR20" s="1193">
        <v>71712</v>
      </c>
      <c r="AS20" s="1193">
        <v>71607</v>
      </c>
      <c r="AT20" s="1193">
        <v>71616</v>
      </c>
      <c r="AU20" s="1193">
        <v>71900</v>
      </c>
      <c r="AV20" s="1193">
        <v>72012</v>
      </c>
      <c r="AW20" s="1193">
        <v>72003</v>
      </c>
      <c r="AX20" s="1193">
        <v>72776</v>
      </c>
      <c r="AY20" s="1193">
        <v>73228</v>
      </c>
      <c r="AZ20" s="1193">
        <v>73206</v>
      </c>
      <c r="BA20" s="1193">
        <v>73706</v>
      </c>
      <c r="BB20" s="1193">
        <v>73601</v>
      </c>
      <c r="BC20" s="1193">
        <v>73631</v>
      </c>
      <c r="BD20" s="1193">
        <v>73766</v>
      </c>
      <c r="BE20" s="1193">
        <v>73875</v>
      </c>
      <c r="BF20" s="1193">
        <v>73935</v>
      </c>
      <c r="BG20" s="1193">
        <v>74087</v>
      </c>
      <c r="BH20" s="1193">
        <v>73954</v>
      </c>
      <c r="BI20" s="1193">
        <v>74023</v>
      </c>
      <c r="BJ20" s="1193">
        <v>74305</v>
      </c>
      <c r="BK20" s="1193">
        <v>74562</v>
      </c>
      <c r="BL20" s="1193">
        <v>74934</v>
      </c>
      <c r="BM20" s="1193">
        <v>75138</v>
      </c>
      <c r="BN20" s="1193">
        <v>75243</v>
      </c>
      <c r="BO20" s="1193">
        <f>'отч дата'!S67</f>
        <v>75293</v>
      </c>
      <c r="BP20" s="1666">
        <f t="shared" si="0"/>
        <v>1.000664513642465</v>
      </c>
      <c r="BQ20" s="1667">
        <f t="shared" si="1"/>
        <v>50</v>
      </c>
      <c r="BR20" s="1661">
        <f t="shared" si="2"/>
        <v>5070</v>
      </c>
      <c r="BS20" s="1662">
        <f t="shared" si="3"/>
        <v>7.2250010687871402E-2</v>
      </c>
      <c r="BT20" s="1655" t="s">
        <v>62</v>
      </c>
      <c r="BU20" s="672">
        <v>63098</v>
      </c>
      <c r="BV20" s="672">
        <v>63276</v>
      </c>
      <c r="BW20" s="672">
        <v>63343</v>
      </c>
      <c r="BX20" s="672">
        <v>63510</v>
      </c>
      <c r="BY20" s="672">
        <v>65327</v>
      </c>
      <c r="BZ20" s="672">
        <v>65879</v>
      </c>
      <c r="CA20" s="672">
        <v>65804</v>
      </c>
      <c r="CB20" s="672">
        <v>65648</v>
      </c>
      <c r="CC20" s="672">
        <v>65330</v>
      </c>
      <c r="CD20" s="672">
        <v>64961</v>
      </c>
      <c r="CE20" s="672">
        <v>64895</v>
      </c>
      <c r="CF20" s="672">
        <v>66128</v>
      </c>
      <c r="CG20" s="672">
        <v>67591</v>
      </c>
      <c r="CH20" s="672">
        <v>68708</v>
      </c>
      <c r="CI20" s="1363"/>
      <c r="CJ20" s="646">
        <v>66602</v>
      </c>
      <c r="CK20" s="647">
        <v>65854</v>
      </c>
      <c r="CL20" s="647">
        <v>65161</v>
      </c>
      <c r="CM20" s="647">
        <v>64217</v>
      </c>
      <c r="CN20" s="672">
        <v>63111</v>
      </c>
      <c r="CO20" s="672">
        <v>62352</v>
      </c>
      <c r="CP20" s="672">
        <v>61444</v>
      </c>
      <c r="CQ20" s="672">
        <v>60649</v>
      </c>
      <c r="CR20" s="672">
        <v>59772</v>
      </c>
      <c r="CS20" s="672">
        <v>60193</v>
      </c>
      <c r="CT20" s="672">
        <v>61071</v>
      </c>
      <c r="CU20" s="672">
        <v>61738</v>
      </c>
      <c r="CV20" s="672">
        <v>63098</v>
      </c>
      <c r="CW20" s="87"/>
      <c r="CX20" s="87"/>
      <c r="CY20" s="87"/>
      <c r="CZ20" s="87"/>
      <c r="DA20" s="87"/>
      <c r="DB20" s="87"/>
      <c r="DC20" s="87"/>
      <c r="DD20" s="87"/>
      <c r="DE20" s="87"/>
      <c r="DF20" s="87"/>
      <c r="DG20" s="87"/>
      <c r="DH20" s="87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Z20"/>
      <c r="RA20"/>
    </row>
    <row r="21" spans="1:475" ht="16.7" customHeight="1" x14ac:dyDescent="0.25">
      <c r="A21" s="3" t="s">
        <v>63</v>
      </c>
      <c r="B21" s="672">
        <v>200053</v>
      </c>
      <c r="C21" s="1193">
        <v>185931</v>
      </c>
      <c r="D21" s="1193">
        <v>185895</v>
      </c>
      <c r="E21" s="1193">
        <v>185830</v>
      </c>
      <c r="F21" s="1193">
        <v>185706</v>
      </c>
      <c r="G21" s="1193">
        <v>185544</v>
      </c>
      <c r="H21" s="1193">
        <v>185412</v>
      </c>
      <c r="I21" s="1193">
        <v>185318</v>
      </c>
      <c r="J21" s="1193">
        <v>185216</v>
      </c>
      <c r="K21" s="1193">
        <v>185005</v>
      </c>
      <c r="L21" s="1193">
        <v>184951</v>
      </c>
      <c r="M21" s="1193">
        <v>184793</v>
      </c>
      <c r="N21" s="1193">
        <v>184671</v>
      </c>
      <c r="O21" s="1193">
        <v>184588</v>
      </c>
      <c r="P21" s="1193">
        <v>184459</v>
      </c>
      <c r="Q21" s="1193">
        <v>184376</v>
      </c>
      <c r="R21" s="1193">
        <v>184291</v>
      </c>
      <c r="S21" s="1193">
        <v>184238</v>
      </c>
      <c r="T21" s="1193">
        <v>184097</v>
      </c>
      <c r="U21" s="1193">
        <v>183606</v>
      </c>
      <c r="V21" s="1193">
        <v>183460</v>
      </c>
      <c r="W21" s="1193">
        <v>183384</v>
      </c>
      <c r="X21" s="1193">
        <v>183142</v>
      </c>
      <c r="Y21" s="1193">
        <v>182983</v>
      </c>
      <c r="Z21" s="1193">
        <v>182819</v>
      </c>
      <c r="AA21" s="1193">
        <v>182643</v>
      </c>
      <c r="AB21" s="1193">
        <v>182465</v>
      </c>
      <c r="AC21" s="1193">
        <v>182251</v>
      </c>
      <c r="AD21" s="1193">
        <v>181940</v>
      </c>
      <c r="AE21" s="1193">
        <v>181789</v>
      </c>
      <c r="AF21" s="1193">
        <v>181611</v>
      </c>
      <c r="AG21" s="1193">
        <v>181531</v>
      </c>
      <c r="AH21" s="1193">
        <v>181333</v>
      </c>
      <c r="AI21" s="1193">
        <v>181145</v>
      </c>
      <c r="AJ21" s="1193">
        <v>181020</v>
      </c>
      <c r="AK21" s="1193">
        <v>180854</v>
      </c>
      <c r="AL21" s="1193">
        <v>180676</v>
      </c>
      <c r="AM21" s="1193">
        <v>180503</v>
      </c>
      <c r="AN21" s="1193">
        <v>180245</v>
      </c>
      <c r="AO21" s="1193">
        <v>180085</v>
      </c>
      <c r="AP21" s="1193">
        <v>179978</v>
      </c>
      <c r="AQ21" s="1193">
        <v>179835</v>
      </c>
      <c r="AR21" s="1193">
        <v>179660</v>
      </c>
      <c r="AS21" s="1193">
        <v>179452</v>
      </c>
      <c r="AT21" s="1193">
        <v>179390</v>
      </c>
      <c r="AU21" s="1193">
        <v>179234</v>
      </c>
      <c r="AV21" s="1193">
        <v>179034</v>
      </c>
      <c r="AW21" s="1193">
        <v>178891</v>
      </c>
      <c r="AX21" s="1193">
        <v>178773</v>
      </c>
      <c r="AY21" s="1193">
        <v>178484</v>
      </c>
      <c r="AZ21" s="1193">
        <v>178387</v>
      </c>
      <c r="BA21" s="1193">
        <v>178345</v>
      </c>
      <c r="BB21" s="1193">
        <v>178137</v>
      </c>
      <c r="BC21" s="1193">
        <v>178013</v>
      </c>
      <c r="BD21" s="1193">
        <v>177919</v>
      </c>
      <c r="BE21" s="1193">
        <v>177811</v>
      </c>
      <c r="BF21" s="1193">
        <v>177555</v>
      </c>
      <c r="BG21" s="1193">
        <v>177459</v>
      </c>
      <c r="BH21" s="1193">
        <v>177064</v>
      </c>
      <c r="BI21" s="1193">
        <v>176901</v>
      </c>
      <c r="BJ21" s="1193">
        <v>176790</v>
      </c>
      <c r="BK21" s="1193">
        <v>176619</v>
      </c>
      <c r="BL21" s="1193">
        <v>176530</v>
      </c>
      <c r="BM21" s="1193">
        <v>176349</v>
      </c>
      <c r="BN21" s="1193">
        <v>176136</v>
      </c>
      <c r="BO21" s="1193">
        <f>'отч дата'!T67</f>
        <v>175972</v>
      </c>
      <c r="BP21" s="1666">
        <f t="shared" si="0"/>
        <v>0.9990689013035382</v>
      </c>
      <c r="BQ21" s="1667">
        <f t="shared" si="1"/>
        <v>-164</v>
      </c>
      <c r="BR21" s="1661">
        <f t="shared" si="2"/>
        <v>-6847</v>
      </c>
      <c r="BS21" s="1662">
        <f t="shared" si="3"/>
        <v>-3.7418776607663018E-2</v>
      </c>
      <c r="BT21" s="1653" t="s">
        <v>63</v>
      </c>
      <c r="BU21" s="672">
        <v>200053</v>
      </c>
      <c r="BV21" s="672">
        <v>199887</v>
      </c>
      <c r="BW21" s="672">
        <v>200000</v>
      </c>
      <c r="BX21" s="672">
        <v>201033</v>
      </c>
      <c r="BY21" s="672">
        <v>202573</v>
      </c>
      <c r="BZ21" s="672">
        <v>201013</v>
      </c>
      <c r="CA21" s="672">
        <v>199150</v>
      </c>
      <c r="CB21" s="672">
        <v>198107</v>
      </c>
      <c r="CC21" s="672">
        <v>196456</v>
      </c>
      <c r="CD21" s="672">
        <v>194824</v>
      </c>
      <c r="CE21" s="672">
        <v>192764</v>
      </c>
      <c r="CF21" s="672">
        <v>190750</v>
      </c>
      <c r="CG21" s="672">
        <v>188530</v>
      </c>
      <c r="CH21" s="672">
        <v>185931</v>
      </c>
      <c r="CI21" s="1363"/>
      <c r="CJ21" s="646">
        <v>176677</v>
      </c>
      <c r="CK21" s="647">
        <v>175153</v>
      </c>
      <c r="CL21" s="647">
        <v>173706</v>
      </c>
      <c r="CM21" s="647">
        <v>172104</v>
      </c>
      <c r="CN21" s="672">
        <v>174789</v>
      </c>
      <c r="CO21" s="672">
        <v>176758</v>
      </c>
      <c r="CP21" s="672">
        <v>180452</v>
      </c>
      <c r="CQ21" s="672">
        <v>182282</v>
      </c>
      <c r="CR21" s="672">
        <v>184715</v>
      </c>
      <c r="CS21" s="672">
        <v>186722</v>
      </c>
      <c r="CT21" s="672">
        <v>191004</v>
      </c>
      <c r="CU21" s="672">
        <v>194468</v>
      </c>
      <c r="CV21" s="672">
        <v>200053</v>
      </c>
      <c r="CW21" s="87"/>
      <c r="CX21" s="87"/>
      <c r="CY21" s="87"/>
      <c r="CZ21" s="87"/>
      <c r="DA21" s="87"/>
      <c r="DB21" s="87"/>
      <c r="DC21" s="87"/>
      <c r="DD21" s="87"/>
      <c r="DE21" s="87"/>
      <c r="DF21" s="87"/>
      <c r="DG21" s="87"/>
      <c r="DH21" s="87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Z21"/>
      <c r="RA21"/>
    </row>
    <row r="22" spans="1:475" ht="16.7" customHeight="1" x14ac:dyDescent="0.25">
      <c r="A22" s="3" t="s">
        <v>64</v>
      </c>
      <c r="B22" s="672">
        <v>0</v>
      </c>
      <c r="C22" s="1434"/>
      <c r="D22" s="1434"/>
      <c r="E22" s="1434"/>
      <c r="F22" s="1434"/>
      <c r="G22" s="1434"/>
      <c r="H22" s="1434"/>
      <c r="I22" s="1434"/>
      <c r="J22" s="1434"/>
      <c r="K22" s="1434"/>
      <c r="L22" s="1434"/>
      <c r="M22" s="1434"/>
      <c r="N22" s="1434"/>
      <c r="O22" s="1434"/>
      <c r="P22" s="1434"/>
      <c r="Q22" s="1434"/>
      <c r="R22" s="1434"/>
      <c r="S22" s="1434"/>
      <c r="T22" s="1434"/>
      <c r="U22" s="1434"/>
      <c r="V22" s="1434"/>
      <c r="W22" s="1434"/>
      <c r="X22" s="1434"/>
      <c r="Y22" s="1434"/>
      <c r="Z22" s="1434"/>
      <c r="AA22" s="1434"/>
      <c r="AB22" s="1434"/>
      <c r="AC22" s="1434"/>
      <c r="AD22" s="1434"/>
      <c r="AE22" s="1434"/>
      <c r="AF22" s="1434"/>
      <c r="AG22" s="1434"/>
      <c r="AH22" s="1434"/>
      <c r="AI22" s="1434"/>
      <c r="AJ22" s="1434"/>
      <c r="AK22" s="1434"/>
      <c r="AL22" s="1434"/>
      <c r="AM22" s="1434"/>
      <c r="AN22" s="1434"/>
      <c r="AO22" s="1434"/>
      <c r="AP22" s="1434"/>
      <c r="AQ22" s="1434"/>
      <c r="AR22" s="1434"/>
      <c r="AS22" s="1434"/>
      <c r="AT22" s="1434"/>
      <c r="AU22" s="1434"/>
      <c r="AV22" s="1434"/>
      <c r="AW22" s="1434"/>
      <c r="AX22" s="1434"/>
      <c r="AY22" s="1434"/>
      <c r="AZ22" s="1434"/>
      <c r="BA22" s="1434"/>
      <c r="BB22" s="1434"/>
      <c r="BC22" s="1434"/>
      <c r="BD22" s="1434"/>
      <c r="BE22" s="1434"/>
      <c r="BF22" s="1434"/>
      <c r="BG22" s="1434"/>
      <c r="BH22" s="1434"/>
      <c r="BI22" s="1434"/>
      <c r="BJ22" s="1434"/>
      <c r="BK22" s="1434"/>
      <c r="BL22" s="1434"/>
      <c r="BM22" s="1434"/>
      <c r="BN22" s="1434"/>
      <c r="BO22" s="1596"/>
      <c r="BP22" s="1666" t="e">
        <f t="shared" si="0"/>
        <v>#DIV/0!</v>
      </c>
      <c r="BQ22" s="1667">
        <f t="shared" si="1"/>
        <v>0</v>
      </c>
      <c r="BR22" s="1661">
        <f t="shared" si="2"/>
        <v>0</v>
      </c>
      <c r="BS22" s="1662" t="e">
        <f t="shared" si="3"/>
        <v>#DIV/0!</v>
      </c>
      <c r="BT22" s="1653" t="s">
        <v>64</v>
      </c>
      <c r="BU22" s="672">
        <v>0</v>
      </c>
      <c r="BV22" s="672">
        <v>0</v>
      </c>
      <c r="BW22" s="672">
        <v>0</v>
      </c>
      <c r="BX22" s="672">
        <v>0</v>
      </c>
      <c r="BY22" s="672">
        <v>0</v>
      </c>
      <c r="BZ22" s="672">
        <v>0</v>
      </c>
      <c r="CA22" s="672">
        <v>0</v>
      </c>
      <c r="CB22" s="672"/>
      <c r="CC22" s="672"/>
      <c r="CD22" s="672"/>
      <c r="CE22" s="672"/>
      <c r="CF22" s="672"/>
      <c r="CG22" s="672"/>
      <c r="CH22" s="672"/>
      <c r="CI22" s="1363"/>
      <c r="CJ22" s="646">
        <v>23</v>
      </c>
      <c r="CK22" s="647">
        <v>23</v>
      </c>
      <c r="CL22" s="647">
        <v>23</v>
      </c>
      <c r="CM22" s="647">
        <v>23</v>
      </c>
      <c r="CN22" s="672">
        <v>21</v>
      </c>
      <c r="CO22" s="672">
        <v>21</v>
      </c>
      <c r="CP22" s="672">
        <v>21</v>
      </c>
      <c r="CQ22" s="672">
        <v>21</v>
      </c>
      <c r="CR22" s="672">
        <v>21</v>
      </c>
      <c r="CS22" s="672">
        <v>21</v>
      </c>
      <c r="CT22" s="672">
        <v>0</v>
      </c>
      <c r="CU22" s="672">
        <v>0</v>
      </c>
      <c r="CV22" s="672">
        <v>0</v>
      </c>
      <c r="CW22" s="87"/>
      <c r="CX22" s="87"/>
      <c r="CY22" s="87"/>
      <c r="CZ22" s="87"/>
      <c r="DA22" s="87"/>
      <c r="DB22" s="87"/>
      <c r="DC22" s="87"/>
      <c r="DD22" s="87"/>
      <c r="DE22" s="87"/>
      <c r="DF22" s="87"/>
      <c r="DG22" s="87"/>
      <c r="DH22" s="87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Z22"/>
      <c r="RA22"/>
    </row>
    <row r="23" spans="1:475" ht="16.7" customHeight="1" x14ac:dyDescent="0.25">
      <c r="A23" s="3" t="s">
        <v>65</v>
      </c>
      <c r="B23" s="672">
        <v>33529</v>
      </c>
      <c r="C23" s="1193">
        <v>29998</v>
      </c>
      <c r="D23" s="1193">
        <v>29985</v>
      </c>
      <c r="E23" s="1193">
        <v>29982</v>
      </c>
      <c r="F23" s="1193">
        <v>29971</v>
      </c>
      <c r="G23" s="1193">
        <v>29967</v>
      </c>
      <c r="H23" s="1193">
        <v>29965</v>
      </c>
      <c r="I23" s="1193">
        <v>29962</v>
      </c>
      <c r="J23" s="1193">
        <v>29952</v>
      </c>
      <c r="K23" s="1193">
        <v>29934</v>
      </c>
      <c r="L23" s="1193">
        <v>29922</v>
      </c>
      <c r="M23" s="1193">
        <v>29921</v>
      </c>
      <c r="N23" s="1193">
        <v>29916</v>
      </c>
      <c r="O23" s="1193">
        <v>29908</v>
      </c>
      <c r="P23" s="1193">
        <v>29894</v>
      </c>
      <c r="Q23" s="1193">
        <v>29891</v>
      </c>
      <c r="R23" s="1193">
        <v>29864</v>
      </c>
      <c r="S23" s="1193">
        <v>29840</v>
      </c>
      <c r="T23" s="1193">
        <v>29831</v>
      </c>
      <c r="U23" s="1193">
        <v>29790</v>
      </c>
      <c r="V23" s="1193">
        <v>29784</v>
      </c>
      <c r="W23" s="1193">
        <v>29764</v>
      </c>
      <c r="X23" s="1193">
        <v>29761</v>
      </c>
      <c r="Y23" s="1193">
        <v>29761</v>
      </c>
      <c r="Z23" s="1193">
        <v>29692</v>
      </c>
      <c r="AA23" s="1193">
        <v>29542</v>
      </c>
      <c r="AB23" s="1193">
        <v>29530</v>
      </c>
      <c r="AC23" s="1193">
        <v>29511</v>
      </c>
      <c r="AD23" s="1193">
        <v>29507</v>
      </c>
      <c r="AE23" s="1193">
        <v>29492</v>
      </c>
      <c r="AF23" s="1193">
        <v>29484</v>
      </c>
      <c r="AG23" s="1193">
        <v>29473</v>
      </c>
      <c r="AH23" s="1193">
        <v>29467</v>
      </c>
      <c r="AI23" s="1193">
        <v>29446</v>
      </c>
      <c r="AJ23" s="1193">
        <v>29416</v>
      </c>
      <c r="AK23" s="1193">
        <v>29408</v>
      </c>
      <c r="AL23" s="1193">
        <v>29405</v>
      </c>
      <c r="AM23" s="1193">
        <v>29348</v>
      </c>
      <c r="AN23" s="1193">
        <v>29341</v>
      </c>
      <c r="AO23" s="1193">
        <v>29336</v>
      </c>
      <c r="AP23" s="1193">
        <v>29333</v>
      </c>
      <c r="AQ23" s="1193">
        <v>29323</v>
      </c>
      <c r="AR23" s="1193">
        <v>29319</v>
      </c>
      <c r="AS23" s="1193">
        <v>29310</v>
      </c>
      <c r="AT23" s="1193">
        <v>28915</v>
      </c>
      <c r="AU23" s="1193">
        <v>28907</v>
      </c>
      <c r="AV23" s="1193">
        <v>28895</v>
      </c>
      <c r="AW23" s="1193">
        <v>28723</v>
      </c>
      <c r="AX23" s="1193">
        <v>28620</v>
      </c>
      <c r="AY23" s="1193">
        <v>28615</v>
      </c>
      <c r="AZ23" s="1193">
        <v>28613</v>
      </c>
      <c r="BA23" s="1193">
        <v>28602</v>
      </c>
      <c r="BB23" s="1193">
        <v>28571</v>
      </c>
      <c r="BC23" s="1193">
        <v>28557</v>
      </c>
      <c r="BD23" s="1193">
        <v>28548</v>
      </c>
      <c r="BE23" s="1193">
        <v>28543</v>
      </c>
      <c r="BF23" s="1193">
        <v>28539</v>
      </c>
      <c r="BG23" s="1193">
        <v>28529</v>
      </c>
      <c r="BH23" s="1193">
        <v>28516</v>
      </c>
      <c r="BI23" s="1193">
        <v>28511</v>
      </c>
      <c r="BJ23" s="1193">
        <v>28402</v>
      </c>
      <c r="BK23" s="1193">
        <v>28363</v>
      </c>
      <c r="BL23" s="1193">
        <v>28356</v>
      </c>
      <c r="BM23" s="1193">
        <v>28302</v>
      </c>
      <c r="BN23" s="1193">
        <v>28190</v>
      </c>
      <c r="BO23" s="1193">
        <f>'отч дата'!U67</f>
        <v>28181</v>
      </c>
      <c r="BP23" s="1666">
        <f t="shared" si="0"/>
        <v>0.99968073785030154</v>
      </c>
      <c r="BQ23" s="1667">
        <f t="shared" si="1"/>
        <v>-9</v>
      </c>
      <c r="BR23" s="1661">
        <f t="shared" si="2"/>
        <v>-1571</v>
      </c>
      <c r="BS23" s="1662">
        <f t="shared" si="3"/>
        <v>-5.2787204731023829E-2</v>
      </c>
      <c r="BT23" s="1653" t="s">
        <v>65</v>
      </c>
      <c r="BU23" s="672">
        <v>33529</v>
      </c>
      <c r="BV23" s="672">
        <v>33429</v>
      </c>
      <c r="BW23" s="672">
        <v>33384</v>
      </c>
      <c r="BX23" s="672">
        <v>32996</v>
      </c>
      <c r="BY23" s="672">
        <v>32818</v>
      </c>
      <c r="BZ23" s="672">
        <v>32523</v>
      </c>
      <c r="CA23" s="672">
        <v>32305</v>
      </c>
      <c r="CB23" s="672">
        <v>32033</v>
      </c>
      <c r="CC23" s="672">
        <v>31772</v>
      </c>
      <c r="CD23" s="672">
        <v>31518</v>
      </c>
      <c r="CE23" s="672">
        <v>31053</v>
      </c>
      <c r="CF23" s="672">
        <v>30586</v>
      </c>
      <c r="CG23" s="672">
        <v>30406</v>
      </c>
      <c r="CH23" s="672">
        <v>29998</v>
      </c>
      <c r="CI23" s="1363"/>
      <c r="CJ23" s="646">
        <v>37223</v>
      </c>
      <c r="CK23" s="647">
        <v>36972</v>
      </c>
      <c r="CL23" s="647">
        <v>36727</v>
      </c>
      <c r="CM23" s="647">
        <v>36422</v>
      </c>
      <c r="CN23" s="672">
        <v>36392</v>
      </c>
      <c r="CO23" s="672">
        <v>36467</v>
      </c>
      <c r="CP23" s="672">
        <v>36251</v>
      </c>
      <c r="CQ23" s="672">
        <v>35852</v>
      </c>
      <c r="CR23" s="672">
        <v>35441</v>
      </c>
      <c r="CS23" s="672">
        <v>34858</v>
      </c>
      <c r="CT23" s="672">
        <v>34446</v>
      </c>
      <c r="CU23" s="672">
        <v>33848</v>
      </c>
      <c r="CV23" s="672">
        <v>33529</v>
      </c>
      <c r="CW23" s="87"/>
      <c r="CX23" s="87"/>
      <c r="CY23" s="87"/>
      <c r="CZ23" s="87"/>
      <c r="DA23" s="87"/>
      <c r="DB23" s="87"/>
      <c r="DC23" s="87"/>
      <c r="DD23" s="87"/>
      <c r="DE23" s="87"/>
      <c r="DF23" s="87"/>
      <c r="DG23" s="87"/>
      <c r="DH23" s="87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Z23"/>
      <c r="RA23"/>
    </row>
    <row r="24" spans="1:475" ht="16.7" customHeight="1" x14ac:dyDescent="0.25">
      <c r="A24" s="3" t="s">
        <v>66</v>
      </c>
      <c r="B24" s="672">
        <v>1057</v>
      </c>
      <c r="C24" s="1193">
        <v>867</v>
      </c>
      <c r="D24" s="1193">
        <v>866</v>
      </c>
      <c r="E24" s="1193">
        <v>866</v>
      </c>
      <c r="F24" s="1193">
        <v>866</v>
      </c>
      <c r="G24" s="1193">
        <v>866</v>
      </c>
      <c r="H24" s="1193">
        <v>866</v>
      </c>
      <c r="I24" s="1193">
        <v>866</v>
      </c>
      <c r="J24" s="1193">
        <v>865</v>
      </c>
      <c r="K24" s="1193">
        <v>862</v>
      </c>
      <c r="L24" s="1193">
        <v>862</v>
      </c>
      <c r="M24" s="1193">
        <v>862</v>
      </c>
      <c r="N24" s="1193">
        <v>861</v>
      </c>
      <c r="O24" s="1193">
        <v>859</v>
      </c>
      <c r="P24" s="1193">
        <v>859</v>
      </c>
      <c r="Q24" s="1193">
        <v>858</v>
      </c>
      <c r="R24" s="1193">
        <v>857</v>
      </c>
      <c r="S24" s="1193">
        <v>856</v>
      </c>
      <c r="T24" s="1193">
        <v>857</v>
      </c>
      <c r="U24" s="1193">
        <v>856</v>
      </c>
      <c r="V24" s="1193">
        <v>856</v>
      </c>
      <c r="W24" s="1193">
        <v>856</v>
      </c>
      <c r="X24" s="1193">
        <v>857</v>
      </c>
      <c r="Y24" s="1193">
        <v>857</v>
      </c>
      <c r="Z24" s="1193">
        <v>857</v>
      </c>
      <c r="AA24" s="1193">
        <v>857</v>
      </c>
      <c r="AB24" s="1193">
        <v>857</v>
      </c>
      <c r="AC24" s="1193">
        <v>857</v>
      </c>
      <c r="AD24" s="1193">
        <v>856</v>
      </c>
      <c r="AE24" s="1193">
        <v>856</v>
      </c>
      <c r="AF24" s="1193">
        <v>853</v>
      </c>
      <c r="AG24" s="1193">
        <v>852</v>
      </c>
      <c r="AH24" s="1193">
        <v>851</v>
      </c>
      <c r="AI24" s="1193">
        <v>844</v>
      </c>
      <c r="AJ24" s="1193">
        <v>844</v>
      </c>
      <c r="AK24" s="1193">
        <v>844</v>
      </c>
      <c r="AL24" s="1193">
        <v>844</v>
      </c>
      <c r="AM24" s="1193">
        <v>841</v>
      </c>
      <c r="AN24" s="1193">
        <v>840</v>
      </c>
      <c r="AO24" s="1193">
        <v>840</v>
      </c>
      <c r="AP24" s="1193">
        <v>840</v>
      </c>
      <c r="AQ24" s="1193">
        <v>840</v>
      </c>
      <c r="AR24" s="1193">
        <v>839</v>
      </c>
      <c r="AS24" s="1193">
        <v>839</v>
      </c>
      <c r="AT24" s="1193">
        <v>839</v>
      </c>
      <c r="AU24" s="1193">
        <v>839</v>
      </c>
      <c r="AV24" s="1193">
        <v>839</v>
      </c>
      <c r="AW24" s="1193">
        <v>839</v>
      </c>
      <c r="AX24" s="1193">
        <v>835</v>
      </c>
      <c r="AY24" s="1193">
        <v>835</v>
      </c>
      <c r="AZ24" s="1193">
        <v>836</v>
      </c>
      <c r="BA24" s="1193">
        <v>836</v>
      </c>
      <c r="BB24" s="1193">
        <v>835</v>
      </c>
      <c r="BC24" s="1193">
        <v>832</v>
      </c>
      <c r="BD24" s="1193">
        <v>832</v>
      </c>
      <c r="BE24" s="1193">
        <v>831</v>
      </c>
      <c r="BF24" s="1193">
        <v>831</v>
      </c>
      <c r="BG24" s="1193">
        <v>830</v>
      </c>
      <c r="BH24" s="1193">
        <v>829</v>
      </c>
      <c r="BI24" s="1193">
        <v>827</v>
      </c>
      <c r="BJ24" s="1193">
        <v>827</v>
      </c>
      <c r="BK24" s="1193">
        <v>826</v>
      </c>
      <c r="BL24" s="1193">
        <v>824</v>
      </c>
      <c r="BM24" s="1193">
        <v>824</v>
      </c>
      <c r="BN24" s="1193">
        <v>823</v>
      </c>
      <c r="BO24" s="1193">
        <f>'отч дата'!V67</f>
        <v>823</v>
      </c>
      <c r="BP24" s="1666">
        <f t="shared" si="0"/>
        <v>1</v>
      </c>
      <c r="BQ24" s="1667">
        <f t="shared" si="1"/>
        <v>0</v>
      </c>
      <c r="BR24" s="1661">
        <f t="shared" si="2"/>
        <v>-34</v>
      </c>
      <c r="BS24" s="1662">
        <f t="shared" si="3"/>
        <v>-3.9673278879813312E-2</v>
      </c>
      <c r="BT24" s="1653" t="s">
        <v>66</v>
      </c>
      <c r="BU24" s="672">
        <v>1057</v>
      </c>
      <c r="BV24" s="672">
        <v>1058</v>
      </c>
      <c r="BW24" s="672">
        <v>1054</v>
      </c>
      <c r="BX24" s="672">
        <v>1044</v>
      </c>
      <c r="BY24" s="672">
        <v>1034</v>
      </c>
      <c r="BZ24" s="672">
        <v>1023</v>
      </c>
      <c r="CA24" s="672">
        <v>995</v>
      </c>
      <c r="CB24" s="672">
        <v>978</v>
      </c>
      <c r="CC24" s="672">
        <v>959</v>
      </c>
      <c r="CD24" s="672">
        <v>942</v>
      </c>
      <c r="CE24" s="672">
        <v>922</v>
      </c>
      <c r="CF24" s="672">
        <v>904</v>
      </c>
      <c r="CG24" s="672">
        <v>889</v>
      </c>
      <c r="CH24" s="672">
        <v>867</v>
      </c>
      <c r="CI24" s="1363"/>
      <c r="CJ24" s="646">
        <v>1285</v>
      </c>
      <c r="CK24" s="647">
        <v>1271</v>
      </c>
      <c r="CL24" s="647">
        <v>1251</v>
      </c>
      <c r="CM24" s="647">
        <v>1236</v>
      </c>
      <c r="CN24" s="672">
        <v>1219</v>
      </c>
      <c r="CO24" s="672">
        <v>1203</v>
      </c>
      <c r="CP24" s="672">
        <v>1189</v>
      </c>
      <c r="CQ24" s="672">
        <v>1170</v>
      </c>
      <c r="CR24" s="672">
        <v>1153</v>
      </c>
      <c r="CS24" s="672">
        <v>1105</v>
      </c>
      <c r="CT24" s="672">
        <v>1087</v>
      </c>
      <c r="CU24" s="672">
        <v>1077</v>
      </c>
      <c r="CV24" s="672">
        <v>1057</v>
      </c>
      <c r="CW24" s="87"/>
      <c r="CX24" s="87"/>
      <c r="CY24" s="87"/>
      <c r="CZ24" s="87"/>
      <c r="DA24" s="87"/>
      <c r="DB24" s="87"/>
      <c r="DC24" s="87"/>
      <c r="DD24" s="87"/>
      <c r="DE24" s="87"/>
      <c r="DF24" s="87"/>
      <c r="DG24" s="87"/>
      <c r="DH24" s="87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Z24"/>
      <c r="RA24"/>
    </row>
    <row r="25" spans="1:475" s="697" customFormat="1" ht="16.7" customHeight="1" x14ac:dyDescent="0.25">
      <c r="A25" s="92" t="s">
        <v>67</v>
      </c>
      <c r="B25" s="696">
        <v>8962480</v>
      </c>
      <c r="C25" s="1194">
        <v>9634593</v>
      </c>
      <c r="D25" s="1194">
        <v>9636120</v>
      </c>
      <c r="E25" s="1194">
        <v>9640048</v>
      </c>
      <c r="F25" s="1194">
        <v>9641377</v>
      </c>
      <c r="G25" s="1194">
        <v>9649790</v>
      </c>
      <c r="H25" s="1194">
        <v>9655765</v>
      </c>
      <c r="I25" s="1194">
        <v>9659003</v>
      </c>
      <c r="J25" s="1194">
        <v>9671380</v>
      </c>
      <c r="K25" s="1194">
        <v>9674820</v>
      </c>
      <c r="L25" s="1194">
        <v>9677904</v>
      </c>
      <c r="M25" s="1194">
        <v>9690555</v>
      </c>
      <c r="N25" s="1194">
        <v>9697514</v>
      </c>
      <c r="O25" s="1194">
        <v>9703204</v>
      </c>
      <c r="P25" s="1194">
        <v>9709593</v>
      </c>
      <c r="Q25" s="1194">
        <v>9710659</v>
      </c>
      <c r="R25" s="1194">
        <v>9716306</v>
      </c>
      <c r="S25" s="1194">
        <v>9719864</v>
      </c>
      <c r="T25" s="1194">
        <v>9725117</v>
      </c>
      <c r="U25" s="1194">
        <v>9720790</v>
      </c>
      <c r="V25" s="1194">
        <v>9721369</v>
      </c>
      <c r="W25" s="1194">
        <v>9729503</v>
      </c>
      <c r="X25" s="1194">
        <v>9741850</v>
      </c>
      <c r="Y25" s="1194">
        <v>9756085</v>
      </c>
      <c r="Z25" s="1194">
        <v>9754264</v>
      </c>
      <c r="AA25" s="1194">
        <v>9754955</v>
      </c>
      <c r="AB25" s="1194">
        <v>9756441</v>
      </c>
      <c r="AC25" s="1194">
        <v>9758202</v>
      </c>
      <c r="AD25" s="1194">
        <v>9758863</v>
      </c>
      <c r="AE25" s="1194">
        <v>9760742</v>
      </c>
      <c r="AF25" s="1194">
        <v>9767279</v>
      </c>
      <c r="AG25" s="1194">
        <v>9768584</v>
      </c>
      <c r="AH25" s="1194">
        <v>9769667</v>
      </c>
      <c r="AI25" s="1194">
        <v>9766075</v>
      </c>
      <c r="AJ25" s="1194">
        <v>9766610</v>
      </c>
      <c r="AK25" s="1194">
        <v>9768438</v>
      </c>
      <c r="AL25" s="1194">
        <v>9769284</v>
      </c>
      <c r="AM25" s="1194">
        <v>9771230</v>
      </c>
      <c r="AN25" s="1194">
        <v>9773951</v>
      </c>
      <c r="AO25" s="1194">
        <v>9776949</v>
      </c>
      <c r="AP25" s="1194">
        <v>9777796</v>
      </c>
      <c r="AQ25" s="1194">
        <v>9778826</v>
      </c>
      <c r="AR25" s="1194">
        <v>9780422</v>
      </c>
      <c r="AS25" s="1194">
        <v>9783044</v>
      </c>
      <c r="AT25" s="1194">
        <v>9784634</v>
      </c>
      <c r="AU25" s="1194">
        <v>9786702</v>
      </c>
      <c r="AV25" s="1194">
        <v>9791586</v>
      </c>
      <c r="AW25" s="1194">
        <v>9794243</v>
      </c>
      <c r="AX25" s="1194">
        <v>9795241</v>
      </c>
      <c r="AY25" s="1194">
        <v>9798326</v>
      </c>
      <c r="AZ25" s="1194">
        <v>9804367</v>
      </c>
      <c r="BA25" s="1194">
        <v>9809340</v>
      </c>
      <c r="BB25" s="1194">
        <v>9811471</v>
      </c>
      <c r="BC25" s="1194">
        <v>9816085</v>
      </c>
      <c r="BD25" s="1194">
        <v>9824590</v>
      </c>
      <c r="BE25" s="1194">
        <v>9830027</v>
      </c>
      <c r="BF25" s="1194">
        <v>9834392</v>
      </c>
      <c r="BG25" s="1194">
        <v>9836936</v>
      </c>
      <c r="BH25" s="1194">
        <v>9837943</v>
      </c>
      <c r="BI25" s="1194">
        <v>9845215</v>
      </c>
      <c r="BJ25" s="1194">
        <v>9848103</v>
      </c>
      <c r="BK25" s="1194">
        <v>9846203</v>
      </c>
      <c r="BL25" s="1194">
        <v>9847511</v>
      </c>
      <c r="BM25" s="1194">
        <v>9844567</v>
      </c>
      <c r="BN25" s="1194">
        <v>9846316</v>
      </c>
      <c r="BO25" s="1193">
        <f>'отч дата'!W67</f>
        <v>9847379</v>
      </c>
      <c r="BP25" s="1666">
        <f t="shared" si="0"/>
        <v>1.0001079591595476</v>
      </c>
      <c r="BQ25" s="1667">
        <f t="shared" si="1"/>
        <v>1063</v>
      </c>
      <c r="BR25" s="1661">
        <f t="shared" si="2"/>
        <v>90231</v>
      </c>
      <c r="BS25" s="1662">
        <f t="shared" si="3"/>
        <v>9.248689407687527E-3</v>
      </c>
      <c r="BT25" s="1653" t="s">
        <v>67</v>
      </c>
      <c r="BU25" s="696">
        <v>8962480</v>
      </c>
      <c r="BV25" s="696">
        <v>8964514</v>
      </c>
      <c r="BW25" s="696">
        <v>8964858</v>
      </c>
      <c r="BX25" s="696">
        <v>8982060</v>
      </c>
      <c r="BY25" s="696">
        <v>9011533</v>
      </c>
      <c r="BZ25" s="696">
        <v>9056657</v>
      </c>
      <c r="CA25" s="696">
        <v>9108482</v>
      </c>
      <c r="CB25" s="696">
        <v>9163704</v>
      </c>
      <c r="CC25" s="696">
        <v>9242565</v>
      </c>
      <c r="CD25" s="696">
        <v>9299511</v>
      </c>
      <c r="CE25" s="696">
        <v>9369569</v>
      </c>
      <c r="CF25" s="696">
        <v>9454644</v>
      </c>
      <c r="CG25" s="696">
        <v>9545913</v>
      </c>
      <c r="CH25" s="696">
        <v>9634593</v>
      </c>
      <c r="CI25" s="1733"/>
      <c r="CJ25" s="694">
        <v>8087619</v>
      </c>
      <c r="CK25" s="695">
        <v>8106466</v>
      </c>
      <c r="CL25" s="695">
        <v>8140104</v>
      </c>
      <c r="CM25" s="695">
        <v>8176655</v>
      </c>
      <c r="CN25" s="696">
        <v>8260239</v>
      </c>
      <c r="CO25" s="696">
        <v>8310784</v>
      </c>
      <c r="CP25" s="696">
        <v>8393082</v>
      </c>
      <c r="CQ25" s="696">
        <v>8522715</v>
      </c>
      <c r="CR25" s="696">
        <v>8620862</v>
      </c>
      <c r="CS25" s="696">
        <v>8710232</v>
      </c>
      <c r="CT25" s="696">
        <v>8802106</v>
      </c>
      <c r="CU25" s="696">
        <v>8877174</v>
      </c>
      <c r="CV25" s="696">
        <v>8962480</v>
      </c>
      <c r="CW25" s="87"/>
      <c r="CX25" s="87"/>
      <c r="CY25" s="87"/>
      <c r="CZ25" s="87"/>
      <c r="DA25" s="87"/>
      <c r="DB25" s="87"/>
      <c r="DC25" s="87"/>
      <c r="DD25" s="87"/>
      <c r="DE25" s="87"/>
      <c r="DF25" s="87"/>
      <c r="DG25" s="87"/>
      <c r="DH25" s="87"/>
    </row>
    <row r="26" spans="1:475" ht="16.7" customHeight="1" x14ac:dyDescent="0.25">
      <c r="A26" s="3" t="s">
        <v>68</v>
      </c>
      <c r="B26" s="672">
        <v>0</v>
      </c>
      <c r="C26" s="1193">
        <v>0</v>
      </c>
      <c r="D26" s="1193">
        <v>0</v>
      </c>
      <c r="E26" s="1193">
        <v>0</v>
      </c>
      <c r="F26" s="1193">
        <v>0</v>
      </c>
      <c r="G26" s="1193">
        <v>0</v>
      </c>
      <c r="H26" s="1193">
        <v>0</v>
      </c>
      <c r="I26" s="1193">
        <v>0</v>
      </c>
      <c r="J26" s="1193">
        <v>0</v>
      </c>
      <c r="K26" s="1193">
        <v>0</v>
      </c>
      <c r="L26" s="1193">
        <v>0</v>
      </c>
      <c r="M26" s="1193">
        <v>0</v>
      </c>
      <c r="N26" s="1193">
        <v>0</v>
      </c>
      <c r="O26" s="1193">
        <v>0</v>
      </c>
      <c r="P26" s="1193">
        <v>0</v>
      </c>
      <c r="Q26" s="1193">
        <v>0</v>
      </c>
      <c r="R26" s="1193">
        <v>0</v>
      </c>
      <c r="S26" s="1193">
        <v>0</v>
      </c>
      <c r="T26" s="1193">
        <v>0</v>
      </c>
      <c r="U26" s="1193">
        <v>0</v>
      </c>
      <c r="V26" s="1193">
        <v>0</v>
      </c>
      <c r="W26" s="1193">
        <v>0</v>
      </c>
      <c r="X26" s="1193">
        <v>0</v>
      </c>
      <c r="Y26" s="1193">
        <v>0</v>
      </c>
      <c r="Z26" s="1193">
        <v>0</v>
      </c>
      <c r="AA26" s="1193">
        <v>0</v>
      </c>
      <c r="AB26" s="1193">
        <v>0</v>
      </c>
      <c r="AC26" s="1193">
        <v>0</v>
      </c>
      <c r="AD26" s="1193">
        <v>0</v>
      </c>
      <c r="AE26" s="1193">
        <v>0</v>
      </c>
      <c r="AF26" s="1193">
        <v>0</v>
      </c>
      <c r="AG26" s="1193">
        <v>0</v>
      </c>
      <c r="AH26" s="1193">
        <v>0</v>
      </c>
      <c r="AI26" s="1193">
        <v>0</v>
      </c>
      <c r="AJ26" s="1193">
        <v>0</v>
      </c>
      <c r="AK26" s="1193">
        <v>0</v>
      </c>
      <c r="AL26" s="1193">
        <v>0</v>
      </c>
      <c r="AM26" s="1193">
        <v>0</v>
      </c>
      <c r="AN26" s="1193">
        <v>0</v>
      </c>
      <c r="AO26" s="1193">
        <v>0</v>
      </c>
      <c r="AP26" s="1193">
        <v>0</v>
      </c>
      <c r="AQ26" s="1193">
        <v>0</v>
      </c>
      <c r="AR26" s="1193">
        <v>0</v>
      </c>
      <c r="AS26" s="1193">
        <v>0</v>
      </c>
      <c r="AT26" s="1193">
        <v>0</v>
      </c>
      <c r="AU26" s="1193">
        <v>0</v>
      </c>
      <c r="AV26" s="1193">
        <v>0</v>
      </c>
      <c r="AW26" s="1193">
        <v>0</v>
      </c>
      <c r="AX26" s="1193">
        <v>0</v>
      </c>
      <c r="AY26" s="1193">
        <v>0</v>
      </c>
      <c r="AZ26" s="1193">
        <v>0</v>
      </c>
      <c r="BA26" s="1193">
        <v>0</v>
      </c>
      <c r="BB26" s="1193">
        <v>0</v>
      </c>
      <c r="BC26" s="1193">
        <v>0</v>
      </c>
      <c r="BD26" s="1193">
        <v>0</v>
      </c>
      <c r="BE26" s="1193">
        <v>0</v>
      </c>
      <c r="BF26" s="1193">
        <v>0</v>
      </c>
      <c r="BG26" s="1193">
        <v>0</v>
      </c>
      <c r="BH26" s="1193">
        <v>0</v>
      </c>
      <c r="BI26" s="1193">
        <v>0</v>
      </c>
      <c r="BJ26" s="1193">
        <v>0</v>
      </c>
      <c r="BK26" s="1193">
        <v>0</v>
      </c>
      <c r="BL26" s="1193">
        <v>0</v>
      </c>
      <c r="BM26" s="1193">
        <v>0</v>
      </c>
      <c r="BN26" s="1193">
        <v>0</v>
      </c>
      <c r="BO26" s="1193">
        <f>'отч дата'!X67</f>
        <v>0</v>
      </c>
      <c r="BP26" s="1666" t="e">
        <f t="shared" si="0"/>
        <v>#DIV/0!</v>
      </c>
      <c r="BQ26" s="1667">
        <f t="shared" si="1"/>
        <v>0</v>
      </c>
      <c r="BR26" s="1661">
        <f t="shared" si="2"/>
        <v>0</v>
      </c>
      <c r="BS26" s="1662" t="e">
        <f t="shared" si="3"/>
        <v>#DIV/0!</v>
      </c>
      <c r="BT26" s="1653" t="s">
        <v>68</v>
      </c>
      <c r="BU26" s="672">
        <v>0</v>
      </c>
      <c r="BV26" s="672">
        <v>0</v>
      </c>
      <c r="BW26" s="672">
        <v>0</v>
      </c>
      <c r="BX26" s="672">
        <v>0</v>
      </c>
      <c r="BY26" s="672">
        <v>0</v>
      </c>
      <c r="BZ26" s="672">
        <v>0</v>
      </c>
      <c r="CA26" s="672">
        <v>0</v>
      </c>
      <c r="CB26" s="672">
        <v>0</v>
      </c>
      <c r="CC26" s="672">
        <v>0</v>
      </c>
      <c r="CD26" s="672">
        <v>0</v>
      </c>
      <c r="CE26" s="672">
        <v>0</v>
      </c>
      <c r="CF26" s="672">
        <v>0</v>
      </c>
      <c r="CG26" s="672">
        <v>0</v>
      </c>
      <c r="CH26" s="672">
        <v>0</v>
      </c>
      <c r="CI26" s="1363"/>
      <c r="CJ26" s="646">
        <v>0</v>
      </c>
      <c r="CK26" s="647">
        <v>0</v>
      </c>
      <c r="CL26" s="647">
        <v>0</v>
      </c>
      <c r="CM26" s="647">
        <v>0</v>
      </c>
      <c r="CN26" s="672">
        <v>0</v>
      </c>
      <c r="CO26" s="672">
        <v>0</v>
      </c>
      <c r="CP26" s="672">
        <v>0</v>
      </c>
      <c r="CQ26" s="672">
        <v>0</v>
      </c>
      <c r="CR26" s="672">
        <v>0</v>
      </c>
      <c r="CS26" s="672">
        <v>0</v>
      </c>
      <c r="CT26" s="672">
        <v>0</v>
      </c>
      <c r="CU26" s="672">
        <v>0</v>
      </c>
      <c r="CV26" s="672">
        <v>0</v>
      </c>
      <c r="CW26" s="87"/>
      <c r="CX26" s="87"/>
      <c r="CY26" s="87"/>
      <c r="CZ26" s="87"/>
      <c r="DA26" s="87"/>
      <c r="DB26" s="87"/>
      <c r="DC26" s="87"/>
      <c r="DD26" s="87"/>
      <c r="DE26" s="87"/>
      <c r="DF26" s="87"/>
      <c r="DG26" s="87"/>
      <c r="DH26" s="87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Z26"/>
      <c r="RA26"/>
    </row>
    <row r="27" spans="1:475" ht="16.7" customHeight="1" x14ac:dyDescent="0.25">
      <c r="A27" s="4" t="s">
        <v>69</v>
      </c>
      <c r="B27" s="672">
        <v>0</v>
      </c>
      <c r="C27" s="1193"/>
      <c r="D27" s="1193"/>
      <c r="E27" s="1193"/>
      <c r="F27" s="1193"/>
      <c r="G27" s="1193"/>
      <c r="H27" s="1193"/>
      <c r="I27" s="1193"/>
      <c r="J27" s="1193"/>
      <c r="K27" s="1193"/>
      <c r="L27" s="1193"/>
      <c r="M27" s="1193"/>
      <c r="N27" s="1193"/>
      <c r="O27" s="1193"/>
      <c r="P27" s="1193"/>
      <c r="Q27" s="1193"/>
      <c r="R27" s="1193"/>
      <c r="S27" s="1193"/>
      <c r="T27" s="1193"/>
      <c r="U27" s="1193"/>
      <c r="V27" s="1193"/>
      <c r="W27" s="1193"/>
      <c r="X27" s="1193"/>
      <c r="Y27" s="1193"/>
      <c r="Z27" s="1193"/>
      <c r="AA27" s="1193"/>
      <c r="AB27" s="1193"/>
      <c r="AC27" s="1193"/>
      <c r="AD27" s="1193"/>
      <c r="AE27" s="1193"/>
      <c r="AF27" s="1193"/>
      <c r="AG27" s="1193"/>
      <c r="AH27" s="1193"/>
      <c r="AI27" s="1193"/>
      <c r="AJ27" s="1193"/>
      <c r="AK27" s="1193"/>
      <c r="AL27" s="1193"/>
      <c r="AM27" s="1193"/>
      <c r="AN27" s="1193"/>
      <c r="AO27" s="1193"/>
      <c r="AP27" s="1193"/>
      <c r="AQ27" s="1193"/>
      <c r="AR27" s="1193"/>
      <c r="AS27" s="1193"/>
      <c r="AT27" s="1193"/>
      <c r="AU27" s="1193"/>
      <c r="AV27" s="1193"/>
      <c r="AW27" s="1193"/>
      <c r="AX27" s="1193"/>
      <c r="AY27" s="1193"/>
      <c r="AZ27" s="1193"/>
      <c r="BA27" s="1193"/>
      <c r="BB27" s="1193"/>
      <c r="BC27" s="1193"/>
      <c r="BD27" s="1193"/>
      <c r="BE27" s="1193"/>
      <c r="BF27" s="1193"/>
      <c r="BG27" s="1193"/>
      <c r="BH27" s="1193"/>
      <c r="BI27" s="1193"/>
      <c r="BJ27" s="1193"/>
      <c r="BK27" s="1193"/>
      <c r="BL27" s="1193"/>
      <c r="BM27" s="1193"/>
      <c r="BN27" s="1193"/>
      <c r="BO27" s="1193"/>
      <c r="BP27" s="1666" t="e">
        <f t="shared" si="0"/>
        <v>#DIV/0!</v>
      </c>
      <c r="BQ27" s="1667">
        <f t="shared" si="1"/>
        <v>0</v>
      </c>
      <c r="BR27" s="1661">
        <f t="shared" si="2"/>
        <v>0</v>
      </c>
      <c r="BS27" s="1662" t="e">
        <f t="shared" si="3"/>
        <v>#DIV/0!</v>
      </c>
      <c r="BT27" s="1655" t="s">
        <v>69</v>
      </c>
      <c r="BU27" s="672">
        <v>0</v>
      </c>
      <c r="BV27" s="672">
        <v>0</v>
      </c>
      <c r="BW27" s="672">
        <v>0</v>
      </c>
      <c r="BX27" s="672">
        <v>0</v>
      </c>
      <c r="BY27" s="672">
        <v>0</v>
      </c>
      <c r="BZ27" s="672">
        <v>0</v>
      </c>
      <c r="CA27" s="672">
        <v>0</v>
      </c>
      <c r="CB27" s="672">
        <v>0</v>
      </c>
      <c r="CC27" s="672">
        <v>0</v>
      </c>
      <c r="CD27" s="672"/>
      <c r="CE27" s="672"/>
      <c r="CF27" s="672"/>
      <c r="CG27" s="672"/>
      <c r="CH27" s="672"/>
      <c r="CI27" s="1363"/>
      <c r="CJ27" s="646">
        <v>0</v>
      </c>
      <c r="CK27" s="647">
        <v>0</v>
      </c>
      <c r="CL27" s="647">
        <v>0</v>
      </c>
      <c r="CM27" s="647">
        <v>0</v>
      </c>
      <c r="CN27" s="672">
        <v>0</v>
      </c>
      <c r="CO27" s="672">
        <v>0</v>
      </c>
      <c r="CP27" s="672">
        <v>0</v>
      </c>
      <c r="CQ27" s="672">
        <v>0</v>
      </c>
      <c r="CR27" s="672">
        <v>0</v>
      </c>
      <c r="CS27" s="672">
        <v>0</v>
      </c>
      <c r="CT27" s="672">
        <v>0</v>
      </c>
      <c r="CU27" s="672">
        <v>0</v>
      </c>
      <c r="CV27" s="672">
        <v>0</v>
      </c>
      <c r="CW27" s="87"/>
      <c r="CX27" s="87"/>
      <c r="CY27" s="87"/>
      <c r="CZ27" s="87"/>
      <c r="DA27" s="87"/>
      <c r="DB27" s="87"/>
      <c r="DC27" s="87"/>
      <c r="DD27" s="87"/>
      <c r="DE27" s="87"/>
      <c r="DF27" s="87"/>
      <c r="DG27" s="87"/>
      <c r="DH27" s="8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Z27"/>
      <c r="RA27"/>
    </row>
    <row r="28" spans="1:475" ht="16.7" customHeight="1" x14ac:dyDescent="0.25">
      <c r="A28" s="3" t="s">
        <v>70</v>
      </c>
      <c r="B28" s="672">
        <v>531339</v>
      </c>
      <c r="C28" s="1193">
        <v>620460</v>
      </c>
      <c r="D28" s="1193">
        <v>620531</v>
      </c>
      <c r="E28" s="1193">
        <v>620586</v>
      </c>
      <c r="F28" s="1193">
        <v>620616</v>
      </c>
      <c r="G28" s="1193">
        <v>620925</v>
      </c>
      <c r="H28" s="1193">
        <v>620943</v>
      </c>
      <c r="I28" s="1193">
        <v>621013</v>
      </c>
      <c r="J28" s="1193">
        <v>621428</v>
      </c>
      <c r="K28" s="1193">
        <v>621483</v>
      </c>
      <c r="L28" s="1193">
        <v>621652</v>
      </c>
      <c r="M28" s="1193">
        <v>621703</v>
      </c>
      <c r="N28" s="1193">
        <v>621964</v>
      </c>
      <c r="O28" s="1193">
        <v>621816</v>
      </c>
      <c r="P28" s="1193">
        <v>621826</v>
      </c>
      <c r="Q28" s="1193">
        <v>621960</v>
      </c>
      <c r="R28" s="1193">
        <v>621710</v>
      </c>
      <c r="S28" s="1193">
        <v>621756</v>
      </c>
      <c r="T28" s="1193">
        <v>621828</v>
      </c>
      <c r="U28" s="1193">
        <v>621560</v>
      </c>
      <c r="V28" s="1193">
        <v>621298</v>
      </c>
      <c r="W28" s="1193">
        <v>621184</v>
      </c>
      <c r="X28" s="1193">
        <v>621260</v>
      </c>
      <c r="Y28" s="1193">
        <v>621381</v>
      </c>
      <c r="Z28" s="1193">
        <v>621300</v>
      </c>
      <c r="AA28" s="1193">
        <v>621252</v>
      </c>
      <c r="AB28" s="1193">
        <v>621251</v>
      </c>
      <c r="AC28" s="1193">
        <v>621253</v>
      </c>
      <c r="AD28" s="1193">
        <v>621207</v>
      </c>
      <c r="AE28" s="1193">
        <v>621135</v>
      </c>
      <c r="AF28" s="1193">
        <v>621016</v>
      </c>
      <c r="AG28" s="1193">
        <v>621103</v>
      </c>
      <c r="AH28" s="1193">
        <v>620810</v>
      </c>
      <c r="AI28" s="1193">
        <v>620446</v>
      </c>
      <c r="AJ28" s="1193">
        <v>620333</v>
      </c>
      <c r="AK28" s="1193">
        <v>620305</v>
      </c>
      <c r="AL28" s="1193">
        <v>619981</v>
      </c>
      <c r="AM28" s="1193">
        <v>619840</v>
      </c>
      <c r="AN28" s="1193">
        <v>619641</v>
      </c>
      <c r="AO28" s="1193">
        <v>619189</v>
      </c>
      <c r="AP28" s="1193">
        <v>619082</v>
      </c>
      <c r="AQ28" s="1193">
        <v>619127</v>
      </c>
      <c r="AR28" s="1193">
        <v>619152</v>
      </c>
      <c r="AS28" s="1193">
        <v>619317</v>
      </c>
      <c r="AT28" s="1193">
        <v>619337</v>
      </c>
      <c r="AU28" s="1193">
        <v>619502</v>
      </c>
      <c r="AV28" s="1193">
        <v>619488</v>
      </c>
      <c r="AW28" s="1193">
        <v>619561</v>
      </c>
      <c r="AX28" s="1193">
        <v>619606</v>
      </c>
      <c r="AY28" s="1193">
        <v>619525</v>
      </c>
      <c r="AZ28" s="1193">
        <v>619572</v>
      </c>
      <c r="BA28" s="1193">
        <v>619633</v>
      </c>
      <c r="BB28" s="1193">
        <v>619922</v>
      </c>
      <c r="BC28" s="1193">
        <v>619979</v>
      </c>
      <c r="BD28" s="1193">
        <v>620087</v>
      </c>
      <c r="BE28" s="1193">
        <v>620183</v>
      </c>
      <c r="BF28" s="1193">
        <v>620336</v>
      </c>
      <c r="BG28" s="1193">
        <v>620564</v>
      </c>
      <c r="BH28" s="1193">
        <v>620448</v>
      </c>
      <c r="BI28" s="1193">
        <v>620427</v>
      </c>
      <c r="BJ28" s="1193">
        <v>620140</v>
      </c>
      <c r="BK28" s="1193">
        <v>619903</v>
      </c>
      <c r="BL28" s="1193">
        <v>619745</v>
      </c>
      <c r="BM28" s="1193">
        <v>619137</v>
      </c>
      <c r="BN28" s="1193">
        <v>619073</v>
      </c>
      <c r="BO28" s="1193">
        <f>'отч дата'!Y67</f>
        <v>619032</v>
      </c>
      <c r="BP28" s="1666">
        <f t="shared" si="0"/>
        <v>0.99993377194611943</v>
      </c>
      <c r="BQ28" s="1667">
        <f t="shared" si="1"/>
        <v>-41</v>
      </c>
      <c r="BR28" s="1661">
        <f t="shared" si="2"/>
        <v>-2308</v>
      </c>
      <c r="BS28" s="1662">
        <f t="shared" si="3"/>
        <v>-3.7143073251354464E-3</v>
      </c>
      <c r="BT28" s="1653" t="s">
        <v>70</v>
      </c>
      <c r="BU28" s="672">
        <v>531339</v>
      </c>
      <c r="BV28" s="672">
        <v>534584</v>
      </c>
      <c r="BW28" s="672">
        <v>535053</v>
      </c>
      <c r="BX28" s="672">
        <v>544644</v>
      </c>
      <c r="BY28" s="672">
        <v>557856</v>
      </c>
      <c r="BZ28" s="672">
        <v>575681</v>
      </c>
      <c r="CA28" s="672">
        <v>588921</v>
      </c>
      <c r="CB28" s="672">
        <v>601457</v>
      </c>
      <c r="CC28" s="672">
        <v>608657</v>
      </c>
      <c r="CD28" s="672">
        <v>612752</v>
      </c>
      <c r="CE28" s="672">
        <v>616016</v>
      </c>
      <c r="CF28" s="672">
        <v>618309</v>
      </c>
      <c r="CG28" s="672">
        <v>619212</v>
      </c>
      <c r="CH28" s="672">
        <v>620460</v>
      </c>
      <c r="CI28" s="1363"/>
      <c r="CJ28" s="646">
        <v>453886</v>
      </c>
      <c r="CK28" s="647">
        <v>452761</v>
      </c>
      <c r="CL28" s="647">
        <v>452774</v>
      </c>
      <c r="CM28" s="647">
        <v>455134</v>
      </c>
      <c r="CN28" s="672">
        <v>459611</v>
      </c>
      <c r="CO28" s="672">
        <v>464229</v>
      </c>
      <c r="CP28" s="672">
        <v>469534</v>
      </c>
      <c r="CQ28" s="672">
        <v>474076</v>
      </c>
      <c r="CR28" s="672">
        <v>475671</v>
      </c>
      <c r="CS28" s="672">
        <v>479601</v>
      </c>
      <c r="CT28" s="672">
        <v>485726</v>
      </c>
      <c r="CU28" s="672">
        <v>498029</v>
      </c>
      <c r="CV28" s="672">
        <v>531339</v>
      </c>
      <c r="CW28" s="87"/>
      <c r="CX28" s="87"/>
      <c r="CY28" s="87"/>
      <c r="CZ28" s="87"/>
      <c r="DA28" s="87"/>
      <c r="DB28" s="87"/>
      <c r="DC28" s="87"/>
      <c r="DD28" s="87"/>
      <c r="DE28" s="87"/>
      <c r="DF28" s="87"/>
      <c r="DG28" s="87"/>
      <c r="DH28" s="87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Z28"/>
      <c r="RA28"/>
    </row>
    <row r="29" spans="1:475" ht="16.7" customHeight="1" thickBot="1" x14ac:dyDescent="0.3">
      <c r="A29" s="3" t="s">
        <v>71</v>
      </c>
      <c r="B29" s="959"/>
      <c r="C29" s="850">
        <v>0</v>
      </c>
      <c r="D29" s="850">
        <v>0</v>
      </c>
      <c r="E29" s="850">
        <v>0</v>
      </c>
      <c r="F29" s="850">
        <v>0</v>
      </c>
      <c r="G29" s="850">
        <v>0</v>
      </c>
      <c r="H29" s="850">
        <v>0</v>
      </c>
      <c r="I29" s="850">
        <v>0</v>
      </c>
      <c r="J29" s="850">
        <v>0</v>
      </c>
      <c r="K29" s="850">
        <v>0</v>
      </c>
      <c r="L29" s="850">
        <v>0</v>
      </c>
      <c r="M29" s="850">
        <v>0</v>
      </c>
      <c r="N29" s="850">
        <v>0</v>
      </c>
      <c r="O29" s="850">
        <v>0</v>
      </c>
      <c r="P29" s="850">
        <v>0</v>
      </c>
      <c r="Q29" s="850">
        <v>0</v>
      </c>
      <c r="R29" s="850">
        <v>0</v>
      </c>
      <c r="S29" s="850">
        <v>0</v>
      </c>
      <c r="T29" s="850">
        <v>0</v>
      </c>
      <c r="U29" s="850">
        <v>0</v>
      </c>
      <c r="V29" s="850">
        <v>0</v>
      </c>
      <c r="W29" s="850">
        <v>0</v>
      </c>
      <c r="X29" s="850">
        <v>0</v>
      </c>
      <c r="Y29" s="850">
        <v>0</v>
      </c>
      <c r="Z29" s="850">
        <v>0</v>
      </c>
      <c r="AA29" s="850">
        <v>0</v>
      </c>
      <c r="AB29" s="850">
        <v>0</v>
      </c>
      <c r="AC29" s="850">
        <v>0</v>
      </c>
      <c r="AD29" s="850">
        <v>0</v>
      </c>
      <c r="AE29" s="850">
        <v>0</v>
      </c>
      <c r="AF29" s="850">
        <v>0</v>
      </c>
      <c r="AG29" s="850">
        <v>0</v>
      </c>
      <c r="AH29" s="850">
        <v>0</v>
      </c>
      <c r="AI29" s="850">
        <v>0</v>
      </c>
      <c r="AJ29" s="850">
        <v>0</v>
      </c>
      <c r="AK29" s="850">
        <v>0</v>
      </c>
      <c r="AL29" s="850">
        <v>0</v>
      </c>
      <c r="AM29" s="850">
        <v>0</v>
      </c>
      <c r="AN29" s="850">
        <v>0</v>
      </c>
      <c r="AO29" s="850">
        <v>0</v>
      </c>
      <c r="AP29" s="850">
        <v>0</v>
      </c>
      <c r="AQ29" s="850">
        <v>0</v>
      </c>
      <c r="AR29" s="850">
        <v>0</v>
      </c>
      <c r="AS29" s="850">
        <v>0</v>
      </c>
      <c r="AT29" s="850">
        <v>0</v>
      </c>
      <c r="AU29" s="850">
        <v>0</v>
      </c>
      <c r="AV29" s="850">
        <v>0</v>
      </c>
      <c r="AW29" s="850">
        <v>0</v>
      </c>
      <c r="AX29" s="850">
        <v>0</v>
      </c>
      <c r="AY29" s="850">
        <v>0</v>
      </c>
      <c r="AZ29" s="850">
        <v>0</v>
      </c>
      <c r="BA29" s="850">
        <v>0</v>
      </c>
      <c r="BB29" s="850">
        <v>0</v>
      </c>
      <c r="BC29" s="850">
        <v>0</v>
      </c>
      <c r="BD29" s="850">
        <v>0</v>
      </c>
      <c r="BE29" s="850">
        <v>0</v>
      </c>
      <c r="BF29" s="850">
        <v>0</v>
      </c>
      <c r="BG29" s="850">
        <v>0</v>
      </c>
      <c r="BH29" s="850">
        <v>0</v>
      </c>
      <c r="BI29" s="850">
        <v>0</v>
      </c>
      <c r="BJ29" s="850">
        <v>0</v>
      </c>
      <c r="BK29" s="850">
        <v>0</v>
      </c>
      <c r="BL29" s="850">
        <v>0</v>
      </c>
      <c r="BM29" s="850">
        <v>0</v>
      </c>
      <c r="BN29" s="850">
        <v>0</v>
      </c>
      <c r="BO29" s="1193">
        <f>'отч дата'!Z67</f>
        <v>0</v>
      </c>
      <c r="BP29" s="200"/>
      <c r="BQ29" s="59"/>
      <c r="BR29" s="406"/>
      <c r="BS29" s="406"/>
      <c r="BT29" s="1656"/>
      <c r="BU29" s="959"/>
      <c r="BV29" s="1712"/>
      <c r="BW29" s="1712"/>
      <c r="BX29" s="1712"/>
      <c r="BY29" s="1712"/>
      <c r="BZ29" s="1712"/>
      <c r="CA29" s="1712"/>
      <c r="CB29" s="1712"/>
      <c r="CC29" s="1712"/>
      <c r="CD29" s="1712"/>
      <c r="CE29" s="1712"/>
      <c r="CF29" s="1712"/>
      <c r="CG29" s="1712"/>
      <c r="CH29" s="850">
        <v>0</v>
      </c>
      <c r="CI29" s="1734"/>
      <c r="CJ29" s="646">
        <v>0</v>
      </c>
      <c r="CK29" s="647">
        <v>0</v>
      </c>
      <c r="CL29" s="647">
        <v>0</v>
      </c>
      <c r="CM29" s="647">
        <v>0</v>
      </c>
      <c r="CN29" s="672">
        <v>0</v>
      </c>
      <c r="CO29" s="672">
        <v>0</v>
      </c>
      <c r="CP29" s="692" t="e">
        <v>#DIV/0!</v>
      </c>
      <c r="CQ29" s="692" t="e">
        <v>#DIV/0!</v>
      </c>
      <c r="CR29" s="81" t="e">
        <v>#DIV/0!</v>
      </c>
      <c r="CS29" s="81" t="e">
        <v>#DIV/0!</v>
      </c>
      <c r="CT29" s="81" t="e">
        <f>#REF!/CN29</f>
        <v>#REF!</v>
      </c>
      <c r="CU29" s="850" t="e">
        <v>#DIV/0!</v>
      </c>
      <c r="CV29" s="850" t="e">
        <v>#DIV/0!</v>
      </c>
      <c r="CW29" s="87"/>
      <c r="CX29" s="87"/>
      <c r="CY29" s="87"/>
      <c r="CZ29" s="87"/>
      <c r="DA29" s="87"/>
      <c r="DB29" s="87"/>
      <c r="DC29" s="87"/>
      <c r="DD29" s="87"/>
      <c r="DE29" s="87"/>
      <c r="DF29" s="87"/>
      <c r="DG29" s="87"/>
      <c r="DH29" s="87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Z29"/>
      <c r="RA29"/>
    </row>
    <row r="30" spans="1:475" x14ac:dyDescent="0.25">
      <c r="E30" s="767"/>
      <c r="H30" s="767"/>
      <c r="I30" s="767"/>
      <c r="J30" s="767"/>
      <c r="K30" s="767"/>
      <c r="L30" s="767"/>
      <c r="M30" s="767"/>
      <c r="N30" s="767"/>
      <c r="O30" s="767"/>
      <c r="P30" s="767"/>
      <c r="Q30" s="767"/>
      <c r="R30" s="767"/>
      <c r="S30" s="767"/>
      <c r="T30" s="767"/>
      <c r="U30" s="767"/>
      <c r="V30" s="767"/>
      <c r="W30" s="767"/>
      <c r="X30" s="767"/>
      <c r="Y30" s="767"/>
      <c r="Z30" s="767"/>
      <c r="AA30" s="767"/>
      <c r="AB30" s="767"/>
      <c r="AC30" s="767"/>
      <c r="AD30" s="767"/>
      <c r="AE30" s="767"/>
      <c r="AF30" s="767"/>
      <c r="AG30" s="767"/>
      <c r="AH30" s="767"/>
      <c r="AI30" s="767"/>
      <c r="AJ30" s="767"/>
      <c r="AK30" s="767"/>
      <c r="AL30" s="767"/>
      <c r="AM30" s="767"/>
      <c r="AN30" s="767"/>
      <c r="AO30" s="767"/>
      <c r="AP30" s="767"/>
      <c r="AQ30" s="767"/>
      <c r="AR30" s="767"/>
      <c r="AS30" s="767"/>
      <c r="AT30" s="182">
        <f>AT4/BX4-1</f>
        <v>6.999824901259788E-2</v>
      </c>
      <c r="AU30" s="767"/>
      <c r="AV30" s="767"/>
      <c r="AW30" s="767"/>
      <c r="AX30" s="767"/>
      <c r="AY30" s="767"/>
      <c r="AZ30" s="767"/>
      <c r="BA30" s="767"/>
      <c r="BB30" s="767"/>
      <c r="BC30" s="767"/>
      <c r="BD30" s="767"/>
      <c r="BE30" s="767"/>
      <c r="BF30" s="767"/>
      <c r="BG30" s="767"/>
      <c r="BH30" s="767"/>
      <c r="BI30" s="767"/>
      <c r="BJ30" s="767"/>
      <c r="BK30" s="767"/>
      <c r="BL30" s="767"/>
      <c r="BM30" s="767"/>
      <c r="BN30" s="767"/>
      <c r="BO30" s="767"/>
      <c r="BP30" s="767"/>
      <c r="BQ30" s="767"/>
      <c r="BR30" s="767"/>
      <c r="BS30" s="767"/>
      <c r="BT30" s="767"/>
      <c r="BU30" s="767"/>
      <c r="BV30" s="767"/>
      <c r="BW30" s="767"/>
      <c r="BX30" s="767"/>
      <c r="BY30" s="767"/>
      <c r="BZ30" s="767"/>
      <c r="CA30" s="960">
        <f>'отч дата'!AB67</f>
        <v>0</v>
      </c>
      <c r="DI30" s="87"/>
      <c r="DJ30" s="87"/>
      <c r="DK30" s="87"/>
      <c r="DL30" s="87"/>
      <c r="DM30" s="87"/>
      <c r="DN30" s="87"/>
      <c r="DO30" s="87"/>
      <c r="DP30" s="87"/>
      <c r="DQ30" s="87"/>
      <c r="DR30" s="87"/>
      <c r="DS30" s="87"/>
      <c r="DT30" s="87"/>
      <c r="OV30" s="90"/>
      <c r="OW30" s="90"/>
      <c r="OX30" s="90"/>
      <c r="OY30" s="90"/>
      <c r="OZ30" s="90"/>
      <c r="PA30" s="90"/>
      <c r="PB30" s="90"/>
      <c r="PC30" s="90"/>
      <c r="PD30" s="90"/>
      <c r="PE30" s="90"/>
      <c r="PF30" s="90"/>
      <c r="PG30" s="90"/>
      <c r="QL30"/>
      <c r="QM30"/>
      <c r="QP30"/>
      <c r="QQ30"/>
      <c r="QR30" s="75"/>
      <c r="QS30"/>
      <c r="QT30" s="95"/>
      <c r="QU30"/>
      <c r="QV30"/>
      <c r="QW30"/>
      <c r="QZ30"/>
      <c r="RA30"/>
    </row>
    <row r="31" spans="1:475" x14ac:dyDescent="0.25">
      <c r="E31" s="182"/>
      <c r="H31" s="23"/>
      <c r="I31" s="23"/>
      <c r="J31" s="182"/>
      <c r="K31" s="182"/>
      <c r="L31" s="182"/>
      <c r="M31" s="182"/>
      <c r="N31" s="182"/>
      <c r="O31" s="182"/>
      <c r="P31" s="182"/>
      <c r="Q31" s="182"/>
      <c r="R31" s="182"/>
      <c r="S31" s="182"/>
      <c r="T31" s="182"/>
      <c r="U31" s="182"/>
      <c r="V31" s="182"/>
      <c r="W31" s="182"/>
      <c r="X31" s="182"/>
      <c r="Y31" s="182"/>
      <c r="Z31" s="182"/>
      <c r="AA31" s="182"/>
      <c r="AB31" s="182"/>
      <c r="AC31" s="182"/>
      <c r="AD31" s="182"/>
      <c r="AE31" s="182"/>
      <c r="AF31" s="182"/>
      <c r="AG31" s="182"/>
      <c r="AH31" s="182"/>
      <c r="AI31" s="182"/>
      <c r="AJ31" s="182"/>
      <c r="AK31" s="182"/>
      <c r="AL31" s="182"/>
      <c r="AM31" s="182"/>
      <c r="AN31" s="182"/>
      <c r="AO31" s="182"/>
      <c r="AP31" s="182"/>
      <c r="AQ31" s="182"/>
      <c r="AR31" s="182"/>
      <c r="AS31" s="182"/>
      <c r="AT31" s="182"/>
      <c r="AU31" s="182"/>
      <c r="AV31" s="182"/>
      <c r="AW31" s="182"/>
      <c r="AX31" s="182"/>
      <c r="AY31" s="182"/>
      <c r="AZ31" s="182"/>
      <c r="BA31" s="182"/>
      <c r="BB31" s="182"/>
      <c r="BC31" s="182"/>
      <c r="BD31" s="182"/>
      <c r="BE31" s="182"/>
      <c r="BF31" s="182"/>
      <c r="BG31" s="182"/>
      <c r="BH31" s="182"/>
      <c r="BI31" s="182"/>
      <c r="BJ31" s="182"/>
      <c r="BK31" s="182"/>
      <c r="BL31" s="182"/>
      <c r="BM31" s="182"/>
      <c r="BN31" s="182"/>
      <c r="BO31" s="182"/>
      <c r="BP31" s="182"/>
      <c r="BQ31" s="182"/>
      <c r="BR31" s="182"/>
      <c r="BS31" s="182"/>
      <c r="BT31" s="182"/>
      <c r="BU31" s="182"/>
      <c r="BV31" s="182"/>
      <c r="BW31" s="182"/>
      <c r="BX31" s="182"/>
      <c r="BY31" s="182"/>
      <c r="BZ31" s="182"/>
      <c r="CA31" s="23">
        <f>BO4/B4-1</f>
        <v>7.7172222279517921E-2</v>
      </c>
      <c r="DI31" s="87"/>
      <c r="DJ31" s="87"/>
      <c r="DK31" s="87"/>
      <c r="DL31" s="87"/>
      <c r="DM31" s="87"/>
      <c r="DN31" s="87"/>
      <c r="DO31" s="87"/>
      <c r="DP31" s="87"/>
      <c r="DQ31" s="87"/>
      <c r="DR31" s="87"/>
      <c r="DS31" s="87"/>
      <c r="DT31" s="87"/>
      <c r="FU31" s="23" t="e">
        <f>CN4/#REF!</f>
        <v>#REF!</v>
      </c>
      <c r="FV31" s="23" t="e">
        <f>#REF!/#REF!</f>
        <v>#REF!</v>
      </c>
      <c r="FW31" s="23" t="e">
        <f>#REF!/#REF!</f>
        <v>#REF!</v>
      </c>
      <c r="FX31" s="23" t="e">
        <f>#REF!/#REF!</f>
        <v>#REF!</v>
      </c>
      <c r="FY31" s="23" t="e">
        <f>#REF!/#REF!</f>
        <v>#REF!</v>
      </c>
      <c r="FZ31" s="23" t="e">
        <f>#REF!/#REF!</f>
        <v>#REF!</v>
      </c>
      <c r="GA31" s="23" t="e">
        <f>#REF!/#REF!</f>
        <v>#REF!</v>
      </c>
      <c r="GB31" s="23" t="e">
        <f>#REF!/#REF!</f>
        <v>#REF!</v>
      </c>
      <c r="GC31" s="23" t="e">
        <f>#REF!/#REF!</f>
        <v>#REF!</v>
      </c>
      <c r="GD31" s="23" t="e">
        <f>#REF!/#REF!</f>
        <v>#REF!</v>
      </c>
      <c r="GE31" s="23" t="e">
        <f>#REF!/#REF!</f>
        <v>#REF!</v>
      </c>
      <c r="GF31" s="23" t="e">
        <f>#REF!/#REF!</f>
        <v>#REF!</v>
      </c>
      <c r="GG31" s="23" t="e">
        <f>#REF!/#REF!</f>
        <v>#REF!</v>
      </c>
      <c r="GH31" s="23" t="e">
        <f>#REF!/#REF!</f>
        <v>#REF!</v>
      </c>
      <c r="GI31" s="23" t="e">
        <f>#REF!/#REF!</f>
        <v>#REF!</v>
      </c>
      <c r="GJ31" s="23" t="e">
        <f>#REF!/#REF!</f>
        <v>#REF!</v>
      </c>
      <c r="GK31" s="23" t="e">
        <f>#REF!/#REF!</f>
        <v>#REF!</v>
      </c>
      <c r="GL31" s="23" t="e">
        <f>#REF!/#REF!</f>
        <v>#REF!</v>
      </c>
      <c r="GM31" s="23" t="e">
        <f>#REF!/#REF!</f>
        <v>#REF!</v>
      </c>
      <c r="GN31" s="23" t="e">
        <f>CO4/#REF!</f>
        <v>#REF!</v>
      </c>
      <c r="GO31" s="23" t="e">
        <f>#REF!/#REF!</f>
        <v>#REF!</v>
      </c>
      <c r="GP31" s="23" t="e">
        <f>#REF!/#REF!</f>
        <v>#REF!</v>
      </c>
      <c r="GQ31" s="23" t="e">
        <f>#REF!/#REF!</f>
        <v>#REF!</v>
      </c>
      <c r="GR31" s="23" t="e">
        <f>#REF!/#REF!</f>
        <v>#REF!</v>
      </c>
      <c r="GS31" s="23" t="e">
        <f>#REF!/#REF!</f>
        <v>#REF!</v>
      </c>
      <c r="GT31" s="23" t="e">
        <f>#REF!/#REF!</f>
        <v>#REF!</v>
      </c>
      <c r="GU31" s="23" t="e">
        <f>#REF!/#REF!</f>
        <v>#REF!</v>
      </c>
      <c r="GV31" s="23" t="e">
        <f>#REF!/#REF!</f>
        <v>#REF!</v>
      </c>
      <c r="GW31" s="23" t="e">
        <f>#REF!/#REF!</f>
        <v>#REF!</v>
      </c>
      <c r="GX31" s="23" t="e">
        <f>#REF!/#REF!</f>
        <v>#REF!</v>
      </c>
      <c r="GY31" s="23" t="e">
        <f>#REF!/#REF!</f>
        <v>#REF!</v>
      </c>
      <c r="GZ31" s="23" t="e">
        <f>#REF!/#REF!</f>
        <v>#REF!</v>
      </c>
      <c r="HA31" s="23" t="e">
        <f>#REF!/#REF!</f>
        <v>#REF!</v>
      </c>
      <c r="HB31" s="23" t="e">
        <f>#REF!/#REF!</f>
        <v>#REF!</v>
      </c>
      <c r="HC31" s="23" t="e">
        <f>#REF!/#REF!</f>
        <v>#REF!</v>
      </c>
      <c r="HD31" s="23" t="e">
        <f>#REF!/#REF!</f>
        <v>#REF!</v>
      </c>
      <c r="HE31" s="23" t="e">
        <f>#REF!/#REF!</f>
        <v>#REF!</v>
      </c>
      <c r="HF31" s="23" t="e">
        <f>#REF!/#REF!</f>
        <v>#REF!</v>
      </c>
      <c r="HG31" s="23" t="e">
        <f>#REF!/#REF!</f>
        <v>#REF!</v>
      </c>
      <c r="HH31" s="23" t="e">
        <f>#REF!/#REF!</f>
        <v>#REF!</v>
      </c>
      <c r="HI31" s="23" t="e">
        <f>#REF!/#REF!</f>
        <v>#REF!</v>
      </c>
      <c r="HJ31" s="23">
        <f>CP4/BO4</f>
        <v>0.87149243768057016</v>
      </c>
      <c r="HK31" s="23" t="e">
        <f>#REF!/#REF!</f>
        <v>#REF!</v>
      </c>
      <c r="HL31" s="23" t="e">
        <f>#REF!/#REF!</f>
        <v>#REF!</v>
      </c>
      <c r="HM31" s="23" t="e">
        <f>#REF!/#REF!</f>
        <v>#REF!</v>
      </c>
      <c r="HN31" s="23" t="e">
        <f>#REF!/#REF!</f>
        <v>#REF!</v>
      </c>
      <c r="HO31" s="23" t="e">
        <f>#REF!/#REF!</f>
        <v>#REF!</v>
      </c>
      <c r="HP31" s="23" t="e">
        <f>#REF!/#REF!</f>
        <v>#REF!</v>
      </c>
      <c r="HQ31" s="23" t="e">
        <f>#REF!/#REF!</f>
        <v>#REF!</v>
      </c>
      <c r="HR31" s="23" t="e">
        <f>#REF!/#REF!</f>
        <v>#REF!</v>
      </c>
      <c r="HS31" s="23" t="e">
        <f>#REF!/#REF!</f>
        <v>#REF!</v>
      </c>
      <c r="HT31" s="23" t="e">
        <f>#REF!/#REF!</f>
        <v>#REF!</v>
      </c>
      <c r="HU31" s="23" t="e">
        <f>#REF!/#REF!</f>
        <v>#REF!</v>
      </c>
      <c r="HV31" s="23" t="e">
        <f>#REF!/#REF!</f>
        <v>#REF!</v>
      </c>
      <c r="HW31" s="23" t="e">
        <f>#REF!/#REF!</f>
        <v>#REF!</v>
      </c>
      <c r="HX31" s="23" t="e">
        <f>#REF!/#REF!</f>
        <v>#REF!</v>
      </c>
      <c r="HY31" s="23" t="e">
        <f>#REF!/#REF!</f>
        <v>#REF!</v>
      </c>
      <c r="HZ31" s="23" t="e">
        <f>#REF!/A4</f>
        <v>#REF!</v>
      </c>
      <c r="IA31" s="23" t="e">
        <f>#REF!/B4</f>
        <v>#REF!</v>
      </c>
      <c r="IB31" s="23" t="e">
        <f>#REF!/#REF!</f>
        <v>#REF!</v>
      </c>
      <c r="IC31" s="23" t="e">
        <f>#REF!/#REF!</f>
        <v>#REF!</v>
      </c>
      <c r="ID31" s="23" t="e">
        <f>#REF!/#REF!</f>
        <v>#REF!</v>
      </c>
      <c r="IE31" s="23" t="e">
        <f>#REF!/BO4</f>
        <v>#REF!</v>
      </c>
      <c r="IF31" s="23">
        <f>CQ4/BP4</f>
        <v>10604731.591901001</v>
      </c>
      <c r="IG31" s="23"/>
      <c r="IH31" s="23"/>
      <c r="II31" s="23"/>
      <c r="IJ31" s="23"/>
      <c r="IK31" s="23"/>
      <c r="IL31" s="23"/>
      <c r="IM31" s="23"/>
      <c r="IN31" s="23"/>
      <c r="JB31">
        <v>0.10171560006302571</v>
      </c>
      <c r="JC31">
        <v>0.10174995155822075</v>
      </c>
      <c r="JD31">
        <v>0.10230132391073887</v>
      </c>
      <c r="JE31">
        <v>0.10291347989697019</v>
      </c>
      <c r="JG31">
        <v>0.10410488025727016</v>
      </c>
      <c r="KS31" s="182">
        <f>CT4/BS4-1</f>
        <v>1939090780.3347335</v>
      </c>
      <c r="KT31" s="182"/>
      <c r="KU31" s="182"/>
      <c r="KV31" s="182"/>
      <c r="KW31" s="182"/>
      <c r="KX31" s="182"/>
      <c r="KY31" s="182"/>
      <c r="KZ31" s="182"/>
      <c r="LA31" s="182"/>
      <c r="LB31" s="182"/>
      <c r="LC31" s="182"/>
      <c r="LD31" s="182"/>
      <c r="LE31" s="182"/>
      <c r="LF31" s="182"/>
      <c r="LG31" s="182"/>
      <c r="LH31" s="182"/>
      <c r="LI31" s="182"/>
      <c r="LJ31" s="182"/>
      <c r="LO31" s="23" t="e">
        <f>CU4/BT4-1</f>
        <v>#DIV/0!</v>
      </c>
      <c r="PH31"/>
      <c r="QX31" s="90"/>
      <c r="QZ31"/>
      <c r="RB31" s="90"/>
      <c r="RG31" s="95"/>
    </row>
    <row r="32" spans="1:475" ht="38.25" customHeight="1" x14ac:dyDescent="0.3">
      <c r="B32" s="6" t="s">
        <v>2</v>
      </c>
      <c r="C32" s="6" t="s">
        <v>3</v>
      </c>
      <c r="G32" s="1922"/>
      <c r="H32" s="1922"/>
      <c r="I32" s="1922"/>
      <c r="J32" s="1922"/>
      <c r="K32" s="1922"/>
      <c r="L32" s="1922"/>
      <c r="M32" s="1922"/>
      <c r="N32" s="1922"/>
      <c r="O32" s="1922"/>
      <c r="P32" s="1922"/>
      <c r="Q32" s="1922"/>
      <c r="R32" s="1922"/>
      <c r="S32" s="1922"/>
      <c r="T32" s="1922"/>
      <c r="U32" s="1922"/>
      <c r="V32" s="1922"/>
      <c r="W32" s="1922"/>
      <c r="X32" s="1922"/>
      <c r="Y32" s="1922"/>
      <c r="Z32" s="1922"/>
      <c r="AA32" s="1922"/>
      <c r="AB32" s="1922"/>
      <c r="AC32" s="1922"/>
      <c r="AD32" s="1922"/>
      <c r="AE32" s="1922"/>
      <c r="AF32" s="1922"/>
      <c r="AG32" s="1922"/>
      <c r="AH32" s="1922"/>
      <c r="AI32" s="1922"/>
      <c r="AJ32" s="1922"/>
      <c r="AK32" s="1922"/>
      <c r="AL32" s="1922"/>
      <c r="AM32" s="1922"/>
      <c r="AN32" s="1922"/>
      <c r="AO32" s="1922"/>
      <c r="AP32" s="1922"/>
      <c r="AQ32" s="1922"/>
      <c r="AR32" s="1922"/>
      <c r="AS32" s="1922"/>
      <c r="AT32" s="1922"/>
      <c r="AU32" s="1922"/>
      <c r="AV32" s="1922"/>
      <c r="AW32" s="1922"/>
      <c r="AX32" s="1922"/>
      <c r="AY32" s="1922"/>
      <c r="AZ32" s="1922"/>
      <c r="BA32" s="1922"/>
      <c r="BB32" s="1922"/>
      <c r="BC32" s="1922"/>
      <c r="BD32" s="1922"/>
      <c r="BE32" s="1922"/>
      <c r="BF32" s="1922"/>
      <c r="BG32" s="1922"/>
      <c r="BH32" s="1922"/>
      <c r="BI32" s="1922"/>
      <c r="BJ32" s="1922"/>
      <c r="BK32" s="1922"/>
      <c r="BL32" s="1922"/>
      <c r="BM32" s="1922"/>
      <c r="BN32" s="1922"/>
      <c r="BO32" s="1922"/>
      <c r="BP32" s="1922"/>
      <c r="BQ32" s="1922"/>
      <c r="BR32" s="1922"/>
      <c r="BS32" s="1922"/>
      <c r="BT32" s="1922"/>
      <c r="BU32" s="1922"/>
      <c r="BV32" s="1922"/>
      <c r="BW32" s="1922"/>
      <c r="BX32" s="1922"/>
      <c r="BY32" s="1922"/>
      <c r="BZ32" s="1922"/>
      <c r="CA32" s="1922"/>
      <c r="CB32" s="1922"/>
      <c r="CC32" s="1922"/>
      <c r="JE32" s="767" t="e">
        <f>#REF!-CR25</f>
        <v>#REF!</v>
      </c>
    </row>
    <row r="33" spans="1:471" x14ac:dyDescent="0.25">
      <c r="A33" s="405" t="s">
        <v>47</v>
      </c>
      <c r="B33" s="42">
        <f t="shared" ref="B33:B50" si="4">BP4-1</f>
        <v>2.5310220883367762E-5</v>
      </c>
      <c r="C33" s="10">
        <f>BQ4/1000</f>
        <v>0.30399999999999999</v>
      </c>
      <c r="DH33" s="23"/>
      <c r="DI33" s="23"/>
      <c r="DJ33" s="23"/>
      <c r="DK33" s="23"/>
      <c r="DL33" s="23"/>
      <c r="DM33" s="23"/>
      <c r="DN33" s="23"/>
      <c r="DO33" s="23"/>
      <c r="DP33" s="23"/>
      <c r="DQ33" s="23"/>
      <c r="DR33" s="23"/>
      <c r="DS33" s="23"/>
      <c r="LE33" s="767" t="e">
        <f>#REF!-CT4</f>
        <v>#REF!</v>
      </c>
      <c r="PE33" s="90"/>
      <c r="PF33" s="90"/>
      <c r="PG33" s="90"/>
      <c r="QU33"/>
      <c r="QV33"/>
      <c r="QX33" s="90"/>
      <c r="QZ33" s="20"/>
      <c r="RA33" s="20">
        <v>121838</v>
      </c>
      <c r="RB33" s="20">
        <v>121838</v>
      </c>
      <c r="RC33" s="20">
        <v>121838</v>
      </c>
    </row>
    <row r="34" spans="1:471" x14ac:dyDescent="0.25">
      <c r="A34" s="3" t="s">
        <v>48</v>
      </c>
      <c r="B34" s="42">
        <f t="shared" si="4"/>
        <v>-1.2728044123886395E-3</v>
      </c>
      <c r="C34" s="10">
        <f t="shared" ref="C34:C50" si="5">BQ5/1000</f>
        <v>-3.0000000000000001E-3</v>
      </c>
      <c r="DH34" s="23"/>
      <c r="DI34" s="23"/>
      <c r="DJ34" s="23"/>
      <c r="DK34" s="23"/>
      <c r="DL34" s="23"/>
      <c r="DM34" s="23"/>
      <c r="DN34" s="23"/>
      <c r="DO34" s="23"/>
      <c r="DP34" s="23"/>
      <c r="DQ34" s="23"/>
      <c r="DR34" s="23"/>
      <c r="DS34" s="23"/>
      <c r="LE34" t="e">
        <f>LE33/CT4*100</f>
        <v>#REF!</v>
      </c>
      <c r="PE34" s="90"/>
      <c r="PF34" s="90"/>
      <c r="PG34" s="90"/>
      <c r="QU34"/>
      <c r="QV34"/>
      <c r="QX34" s="90"/>
      <c r="QZ34" s="20"/>
      <c r="RA34" s="20">
        <v>155</v>
      </c>
      <c r="RB34" s="20">
        <v>155</v>
      </c>
      <c r="RC34" s="20">
        <v>155</v>
      </c>
    </row>
    <row r="35" spans="1:471" x14ac:dyDescent="0.25">
      <c r="A35" s="3" t="s">
        <v>49</v>
      </c>
      <c r="B35" s="42" t="e">
        <f t="shared" si="4"/>
        <v>#DIV/0!</v>
      </c>
      <c r="C35" s="10">
        <f t="shared" si="5"/>
        <v>0</v>
      </c>
      <c r="D35" s="87"/>
      <c r="E35" s="87"/>
      <c r="F35" s="87"/>
      <c r="G35" s="87"/>
      <c r="H35" s="87"/>
      <c r="CA35" s="87"/>
      <c r="CB35" s="87"/>
      <c r="CC35" s="87"/>
      <c r="CD35" s="87"/>
      <c r="CE35" s="87"/>
      <c r="CF35" s="1657"/>
      <c r="CG35" s="1657"/>
      <c r="CH35" s="1657"/>
      <c r="CI35" s="1657"/>
      <c r="CJ35" s="1657"/>
      <c r="CK35" s="1657"/>
      <c r="CL35" s="1657"/>
      <c r="CM35" s="1657"/>
      <c r="CN35" s="1657"/>
      <c r="CO35" s="1657"/>
      <c r="CP35" s="1657"/>
      <c r="CQ35" s="1657"/>
      <c r="CR35" s="1657"/>
      <c r="CS35" s="1657"/>
      <c r="CT35" s="1657"/>
      <c r="CU35" s="1657"/>
      <c r="CV35" s="87"/>
      <c r="CW35" s="87"/>
      <c r="CX35" s="87"/>
      <c r="CY35" s="87"/>
      <c r="CZ35" s="87"/>
      <c r="DA35" s="87"/>
      <c r="DB35" s="87"/>
      <c r="DC35" s="87"/>
      <c r="DD35" s="87"/>
      <c r="DE35" s="87"/>
      <c r="DF35" s="87"/>
      <c r="DG35" s="87"/>
      <c r="DH35" s="23"/>
      <c r="DI35" s="23"/>
      <c r="DJ35" s="23"/>
      <c r="DK35" s="23"/>
      <c r="DL35" s="23"/>
      <c r="DM35" s="23"/>
      <c r="DN35" s="23"/>
      <c r="DO35" s="23"/>
      <c r="DP35" s="23"/>
      <c r="DQ35" s="23"/>
      <c r="DR35" s="23"/>
      <c r="DS35" s="23"/>
      <c r="DT35" s="87"/>
      <c r="DU35" s="87"/>
      <c r="DV35" s="87"/>
      <c r="DW35" s="87"/>
      <c r="DX35" s="87"/>
      <c r="DY35" s="87"/>
      <c r="DZ35" s="87"/>
      <c r="EA35" s="87"/>
      <c r="EB35" s="87"/>
      <c r="EC35" s="87"/>
      <c r="ED35" s="87"/>
      <c r="EE35" s="87"/>
      <c r="EF35" s="87"/>
      <c r="EG35" s="87"/>
      <c r="EH35" s="87"/>
      <c r="EI35" s="87"/>
      <c r="EJ35" s="87"/>
      <c r="EK35" s="87"/>
      <c r="EL35" s="87"/>
      <c r="EM35" s="87"/>
      <c r="EN35" s="87"/>
      <c r="EO35" s="87"/>
      <c r="EP35" s="87"/>
      <c r="EQ35" s="87"/>
      <c r="ER35" s="87"/>
      <c r="ES35" s="87"/>
      <c r="ET35" s="87"/>
      <c r="EU35" s="87"/>
      <c r="EV35" s="87"/>
      <c r="EW35" s="87"/>
      <c r="EX35" s="87"/>
      <c r="EY35" s="87"/>
      <c r="EZ35" s="87"/>
      <c r="FA35" s="87"/>
      <c r="FB35" s="87"/>
      <c r="FC35" s="87"/>
      <c r="FD35" s="87"/>
      <c r="FE35" s="87"/>
      <c r="FF35" s="87"/>
      <c r="FG35" s="87"/>
      <c r="FH35" s="87"/>
      <c r="FI35" s="87"/>
      <c r="FJ35" s="87"/>
      <c r="FK35" s="87"/>
      <c r="FL35" s="87"/>
      <c r="FM35" s="87"/>
      <c r="FN35" s="87"/>
      <c r="FO35" s="87"/>
      <c r="FP35" s="87"/>
      <c r="FQ35" s="87"/>
      <c r="FR35" s="87"/>
      <c r="FS35" s="87"/>
      <c r="FT35" s="87"/>
      <c r="FU35" s="87"/>
      <c r="FV35" s="87"/>
      <c r="FW35" s="87"/>
      <c r="FX35" s="87"/>
      <c r="FY35" s="87"/>
      <c r="FZ35" s="87"/>
      <c r="GA35" s="87"/>
      <c r="GB35" s="87"/>
      <c r="GC35" s="87"/>
      <c r="GD35" s="87"/>
      <c r="GE35" s="87"/>
      <c r="GF35" s="87"/>
      <c r="GG35" s="87"/>
      <c r="GH35" s="87"/>
      <c r="GI35" s="87"/>
      <c r="GJ35" s="87"/>
      <c r="GK35" s="87"/>
      <c r="GL35" s="87"/>
      <c r="GM35" s="87"/>
      <c r="GN35" s="87"/>
      <c r="GO35" s="87"/>
      <c r="GP35" s="87"/>
      <c r="GQ35" s="87"/>
      <c r="GR35" s="87"/>
      <c r="GS35" s="87"/>
      <c r="GT35" s="87"/>
      <c r="GU35" s="87"/>
      <c r="GV35" s="87"/>
      <c r="GW35" s="87"/>
      <c r="GX35" s="87"/>
      <c r="GY35" s="87"/>
      <c r="GZ35" s="87"/>
      <c r="HA35" s="87"/>
      <c r="HB35" s="87"/>
      <c r="HC35" s="87"/>
      <c r="HD35" s="87"/>
      <c r="HE35" s="87"/>
      <c r="HF35" s="87"/>
      <c r="HG35" s="87"/>
      <c r="HH35" s="87"/>
      <c r="HI35" s="87"/>
      <c r="HJ35" s="87"/>
      <c r="HK35" s="87"/>
      <c r="HL35" s="87"/>
      <c r="HM35" s="87"/>
      <c r="HN35" s="87"/>
      <c r="HO35" s="87"/>
      <c r="HP35" s="87"/>
      <c r="HQ35" s="87"/>
      <c r="HR35" s="87"/>
      <c r="HS35" s="87"/>
      <c r="HT35" s="87"/>
      <c r="HU35" s="87"/>
      <c r="HV35" s="87"/>
      <c r="HW35" s="87"/>
      <c r="HX35" s="87"/>
      <c r="HY35" s="87"/>
      <c r="HZ35" s="87"/>
      <c r="IA35" s="87"/>
      <c r="IB35" s="87"/>
      <c r="IC35" s="87"/>
      <c r="ID35" s="87"/>
      <c r="IE35" s="87"/>
      <c r="IF35" s="87"/>
      <c r="IG35" s="87"/>
      <c r="IH35" s="87"/>
      <c r="II35" s="87"/>
      <c r="IJ35" s="87"/>
      <c r="IK35" s="87"/>
      <c r="IL35" s="87"/>
      <c r="IM35" s="87"/>
      <c r="IN35" s="87"/>
      <c r="IO35" s="87"/>
      <c r="IP35" s="87"/>
      <c r="IQ35" s="87"/>
      <c r="IR35" s="87"/>
      <c r="IS35" s="87"/>
      <c r="IT35" s="87"/>
      <c r="IU35" s="87"/>
      <c r="IV35" s="87"/>
      <c r="IW35" s="87"/>
      <c r="IX35" s="87"/>
      <c r="IY35" s="87"/>
      <c r="IZ35" s="87"/>
      <c r="JA35" s="87"/>
      <c r="JB35" s="87"/>
      <c r="JC35" s="87"/>
      <c r="JD35" s="87"/>
      <c r="JE35" s="87"/>
      <c r="JF35" s="87"/>
      <c r="JG35" s="87"/>
      <c r="JH35" s="87"/>
      <c r="JI35" s="87"/>
      <c r="JJ35" s="87"/>
      <c r="JK35" s="87"/>
      <c r="JL35" s="87"/>
      <c r="JM35" s="87"/>
      <c r="JN35" s="87"/>
      <c r="JO35" s="87"/>
      <c r="JP35" s="87"/>
      <c r="JQ35" s="87"/>
      <c r="JR35" s="87"/>
      <c r="JS35" s="87"/>
      <c r="JT35" s="87"/>
      <c r="JU35" s="87"/>
      <c r="JV35" s="87"/>
      <c r="JW35" s="87"/>
      <c r="JX35" s="87"/>
      <c r="JY35" s="87"/>
      <c r="JZ35" s="87"/>
      <c r="KA35" s="87"/>
      <c r="KB35" s="87"/>
      <c r="KC35" s="87"/>
      <c r="KD35" s="87"/>
      <c r="KE35" s="87"/>
      <c r="KF35" s="87"/>
      <c r="KG35" s="87"/>
      <c r="KH35" s="87"/>
      <c r="KI35" s="87"/>
      <c r="KJ35" s="87"/>
      <c r="KK35" s="87"/>
      <c r="KL35" s="87"/>
      <c r="KM35" s="87"/>
      <c r="KN35" s="87"/>
      <c r="KO35" s="87"/>
      <c r="KP35" s="87"/>
      <c r="KQ35" s="87"/>
      <c r="KR35" s="87"/>
      <c r="KS35" s="87"/>
      <c r="KT35" s="87"/>
      <c r="KU35" s="87"/>
      <c r="KV35" s="87"/>
      <c r="KW35" s="87"/>
      <c r="KX35" s="87"/>
      <c r="KY35" s="87"/>
      <c r="KZ35" s="87"/>
      <c r="LA35" s="87"/>
      <c r="LB35" s="87"/>
      <c r="LC35" s="87"/>
      <c r="LD35" s="87"/>
      <c r="LE35" s="87"/>
      <c r="LF35" s="87"/>
      <c r="LG35" s="87"/>
      <c r="LH35" s="87"/>
      <c r="LI35" s="87"/>
      <c r="LJ35" s="87"/>
      <c r="LK35" s="87"/>
      <c r="LL35" s="87"/>
      <c r="LM35" s="87"/>
      <c r="LN35" s="87"/>
      <c r="LO35" s="87"/>
      <c r="LP35" s="87"/>
      <c r="LQ35" s="87"/>
      <c r="LR35" s="87"/>
      <c r="LS35" s="87"/>
      <c r="LT35" s="87"/>
      <c r="LU35" s="87"/>
      <c r="LV35" s="87"/>
      <c r="LW35" s="87"/>
      <c r="LX35" s="87"/>
      <c r="LY35" s="87"/>
      <c r="LZ35" s="87"/>
      <c r="MA35" s="87"/>
      <c r="MB35" s="87"/>
      <c r="MC35" s="87"/>
      <c r="MD35" s="87"/>
      <c r="ME35" s="87"/>
      <c r="MF35" s="87"/>
      <c r="MG35" s="87"/>
      <c r="MH35" s="87"/>
      <c r="MI35" s="87"/>
      <c r="MJ35" s="87"/>
      <c r="MK35" s="87"/>
      <c r="ML35" s="87"/>
      <c r="MM35" s="87"/>
      <c r="MN35" s="87"/>
      <c r="MO35" s="87"/>
      <c r="MP35" s="87"/>
      <c r="MQ35" s="87"/>
      <c r="MR35" s="87"/>
      <c r="MS35" s="87"/>
      <c r="MT35" s="87"/>
      <c r="MU35" s="87"/>
      <c r="MV35" s="87"/>
      <c r="MW35" s="87"/>
      <c r="MX35" s="87"/>
      <c r="MY35" s="87"/>
      <c r="MZ35" s="87"/>
      <c r="NA35" s="87"/>
      <c r="NB35" s="87"/>
      <c r="NC35" s="87"/>
      <c r="ND35" s="87"/>
      <c r="NE35" s="87"/>
      <c r="NF35" s="87"/>
      <c r="NG35" s="87"/>
      <c r="NH35" s="87"/>
      <c r="NI35" s="87"/>
      <c r="NJ35" s="87"/>
      <c r="NK35" s="87"/>
      <c r="NL35" s="87"/>
      <c r="NM35" s="87"/>
      <c r="NN35" s="87"/>
      <c r="NO35" s="87"/>
      <c r="NP35" s="87"/>
      <c r="NQ35" s="87"/>
      <c r="NR35" s="87"/>
      <c r="NS35" s="87"/>
      <c r="NT35" s="87"/>
      <c r="NU35" s="87"/>
      <c r="NV35" s="87"/>
      <c r="NW35" s="87"/>
      <c r="NX35" s="87"/>
      <c r="NY35" s="87"/>
      <c r="NZ35" s="87"/>
      <c r="OA35" s="87"/>
      <c r="OB35" s="87"/>
      <c r="OC35" s="87"/>
      <c r="OD35" s="87"/>
      <c r="OE35" s="87"/>
      <c r="OF35" s="87"/>
      <c r="OG35" s="87"/>
      <c r="OH35" s="87"/>
      <c r="OI35" s="87"/>
      <c r="OJ35" s="87"/>
      <c r="OK35" s="87"/>
      <c r="OL35" s="87"/>
      <c r="OM35" s="87"/>
      <c r="ON35" s="87"/>
      <c r="OO35" s="87"/>
      <c r="OP35" s="87"/>
      <c r="OQ35" s="87"/>
      <c r="OR35" s="87"/>
      <c r="OS35" s="87"/>
      <c r="OT35" s="87"/>
      <c r="OU35" s="87"/>
      <c r="OV35" s="87"/>
      <c r="OW35" s="87"/>
      <c r="OX35" s="87"/>
      <c r="OY35" s="87"/>
      <c r="OZ35" s="87"/>
      <c r="PA35" s="87"/>
      <c r="PB35" s="87"/>
      <c r="PC35" s="87"/>
      <c r="PD35" s="87"/>
      <c r="PE35" s="87"/>
      <c r="PF35" s="87"/>
      <c r="PG35" s="87"/>
      <c r="PH35" s="87"/>
      <c r="PI35" s="87"/>
      <c r="PJ35" s="87"/>
      <c r="PK35" s="87"/>
      <c r="PL35" s="87"/>
      <c r="PM35" s="87"/>
      <c r="PN35" s="87"/>
      <c r="PO35" s="87"/>
      <c r="PP35" s="87"/>
      <c r="PQ35" s="87"/>
      <c r="PR35" s="87"/>
      <c r="PS35" s="87"/>
      <c r="PT35" s="87"/>
      <c r="PU35" s="87"/>
      <c r="PV35" s="87"/>
      <c r="PW35" s="87"/>
      <c r="PX35" s="87"/>
      <c r="PY35" s="87"/>
      <c r="PZ35" s="87"/>
      <c r="QA35" s="87"/>
      <c r="QB35" s="87"/>
      <c r="QC35" s="87"/>
      <c r="QD35" s="87"/>
      <c r="QE35" s="87"/>
      <c r="QF35" s="87"/>
      <c r="QG35" s="87"/>
      <c r="QH35" s="87"/>
      <c r="QI35" s="87"/>
      <c r="QJ35" s="87"/>
      <c r="QK35" s="87"/>
      <c r="QL35" s="87"/>
      <c r="QM35" s="87"/>
      <c r="QN35" s="87"/>
      <c r="QO35" s="87"/>
      <c r="QP35" s="87"/>
      <c r="QQ35" s="87"/>
      <c r="QR35" s="87"/>
      <c r="QS35" s="87"/>
      <c r="QT35" s="87"/>
      <c r="QU35" s="87"/>
      <c r="QV35" s="87"/>
      <c r="QW35" s="87"/>
      <c r="QX35" s="87"/>
      <c r="QY35" s="87"/>
      <c r="QZ35"/>
      <c r="RA35"/>
    </row>
    <row r="36" spans="1:471" x14ac:dyDescent="0.25">
      <c r="A36" s="4" t="s">
        <v>50</v>
      </c>
      <c r="B36" s="42">
        <f t="shared" si="4"/>
        <v>0</v>
      </c>
      <c r="C36" s="10">
        <f t="shared" si="5"/>
        <v>0</v>
      </c>
      <c r="D36" s="87"/>
      <c r="E36" s="87"/>
      <c r="F36" s="87"/>
      <c r="G36" s="87"/>
      <c r="H36" s="87"/>
      <c r="I36" s="87"/>
      <c r="J36" s="87"/>
      <c r="K36" s="87"/>
      <c r="L36" s="87"/>
      <c r="M36" s="87"/>
      <c r="N36" s="87"/>
      <c r="O36" s="87"/>
      <c r="P36" s="87"/>
      <c r="Q36" s="87"/>
      <c r="R36" s="87"/>
      <c r="S36" s="87"/>
      <c r="T36" s="87"/>
      <c r="U36" s="87"/>
      <c r="V36" s="87"/>
      <c r="W36" s="87"/>
      <c r="X36" s="87"/>
      <c r="Y36" s="87"/>
      <c r="Z36" s="87"/>
      <c r="AA36" s="87"/>
      <c r="AB36" s="87"/>
      <c r="AC36" s="87"/>
      <c r="AD36" s="87"/>
      <c r="AE36" s="87"/>
      <c r="AF36" s="87"/>
      <c r="AG36" s="87"/>
      <c r="AH36" s="87"/>
      <c r="AI36" s="87"/>
      <c r="AJ36" s="87"/>
      <c r="AK36" s="87"/>
      <c r="AL36" s="87"/>
      <c r="AM36" s="87"/>
      <c r="AN36" s="87"/>
      <c r="AO36" s="87"/>
      <c r="AP36" s="87"/>
      <c r="AQ36" s="87"/>
      <c r="AR36" s="87"/>
      <c r="AS36" s="87"/>
      <c r="AT36" s="87"/>
      <c r="AU36" s="87"/>
      <c r="AV36" s="87"/>
      <c r="AW36" s="87"/>
      <c r="AX36" s="87"/>
      <c r="AY36" s="87"/>
      <c r="AZ36" s="87"/>
      <c r="BA36" s="87"/>
      <c r="BB36" s="87"/>
      <c r="BC36" s="87"/>
      <c r="BD36" s="87"/>
      <c r="BE36" s="87"/>
      <c r="BF36" s="87"/>
      <c r="BG36" s="87"/>
      <c r="BH36" s="87"/>
      <c r="BI36" s="87"/>
      <c r="BJ36" s="87"/>
      <c r="BK36" s="87"/>
      <c r="BL36" s="87"/>
      <c r="BM36" s="87"/>
      <c r="BN36" s="87"/>
      <c r="BO36" s="87"/>
      <c r="BP36" s="87"/>
      <c r="BQ36" s="87"/>
      <c r="BR36" s="87"/>
      <c r="BS36" s="87"/>
      <c r="BT36" s="87"/>
      <c r="BU36" s="87"/>
      <c r="BV36" s="87"/>
      <c r="BW36" s="87"/>
      <c r="BX36" s="87"/>
      <c r="BY36" s="87"/>
      <c r="BZ36" s="87"/>
      <c r="CA36" s="87"/>
      <c r="CB36" s="87"/>
      <c r="CC36" s="87"/>
      <c r="CD36" s="87"/>
      <c r="CE36" s="87"/>
      <c r="CF36" s="1657"/>
      <c r="CG36" s="1657"/>
      <c r="CH36" s="1657"/>
      <c r="CI36" s="1657"/>
      <c r="CJ36" s="1657"/>
      <c r="CK36" s="1657"/>
      <c r="CL36" s="1657"/>
      <c r="CM36" s="1657"/>
      <c r="CN36" s="1657"/>
      <c r="CO36" s="1657"/>
      <c r="CP36" s="1657"/>
      <c r="CQ36" s="1657"/>
      <c r="CR36" s="1657"/>
      <c r="CS36" s="1657"/>
      <c r="CT36" s="1657"/>
      <c r="CU36" s="1657"/>
      <c r="CV36" s="87"/>
      <c r="CW36" s="87"/>
      <c r="CX36" s="87"/>
      <c r="CY36" s="87"/>
      <c r="CZ36" s="87"/>
      <c r="DA36" s="87"/>
      <c r="DB36" s="87"/>
      <c r="DC36" s="87"/>
      <c r="DD36" s="87"/>
      <c r="DE36" s="87"/>
      <c r="DF36" s="87"/>
      <c r="DG36" s="87"/>
      <c r="DH36" s="23"/>
      <c r="DI36" s="23"/>
      <c r="DJ36" s="23"/>
      <c r="DK36" s="23"/>
      <c r="DL36" s="23"/>
      <c r="DM36" s="23"/>
      <c r="DN36" s="23"/>
      <c r="DO36" s="23"/>
      <c r="DP36" s="23"/>
      <c r="DQ36" s="23"/>
      <c r="DR36" s="23"/>
      <c r="DS36" s="23"/>
      <c r="DT36" s="87"/>
      <c r="DU36" s="87"/>
      <c r="DV36" s="87"/>
      <c r="DW36" s="87"/>
      <c r="DX36" s="87"/>
      <c r="DY36" s="87"/>
      <c r="DZ36" s="87"/>
      <c r="EA36" s="87"/>
      <c r="EB36" s="87"/>
      <c r="EC36" s="87"/>
      <c r="ED36" s="87"/>
      <c r="EE36" s="87"/>
      <c r="EF36" s="87"/>
      <c r="EG36" s="87"/>
      <c r="EH36" s="87"/>
      <c r="EI36" s="87"/>
      <c r="EJ36" s="87"/>
      <c r="EK36" s="87"/>
      <c r="EL36" s="87"/>
      <c r="EM36" s="87"/>
      <c r="EN36" s="87"/>
      <c r="EO36" s="87"/>
      <c r="EP36" s="87"/>
      <c r="EQ36" s="87"/>
      <c r="ER36" s="87"/>
      <c r="ES36" s="87"/>
      <c r="ET36" s="87"/>
      <c r="EU36" s="87"/>
      <c r="EV36" s="87"/>
      <c r="EW36" s="87"/>
      <c r="EX36" s="87"/>
      <c r="EY36" s="87"/>
      <c r="EZ36" s="87"/>
      <c r="FA36" s="87"/>
      <c r="FB36" s="87"/>
      <c r="FC36" s="87"/>
      <c r="FD36" s="87"/>
      <c r="FE36" s="87"/>
      <c r="FF36" s="87"/>
      <c r="FG36" s="87"/>
      <c r="FH36" s="87"/>
      <c r="FI36" s="87"/>
      <c r="FJ36" s="87"/>
      <c r="FK36" s="87"/>
      <c r="FL36" s="87"/>
      <c r="FM36" s="87"/>
      <c r="FN36" s="87"/>
      <c r="FO36" s="87"/>
      <c r="FP36" s="87"/>
      <c r="FQ36" s="87"/>
      <c r="FR36" s="87"/>
      <c r="FS36" s="87"/>
      <c r="FT36" s="87"/>
      <c r="FU36" s="87"/>
      <c r="FV36" s="87"/>
      <c r="FW36" s="87"/>
      <c r="FX36" s="87"/>
      <c r="FY36" s="87"/>
      <c r="FZ36" s="87"/>
      <c r="GA36" s="87"/>
      <c r="GB36" s="87"/>
      <c r="GC36" s="87"/>
      <c r="GD36" s="87"/>
      <c r="GE36" s="87"/>
      <c r="GF36" s="87"/>
      <c r="GG36" s="87"/>
      <c r="GH36" s="87"/>
      <c r="GI36" s="87"/>
      <c r="GJ36" s="87"/>
      <c r="GK36" s="87"/>
      <c r="GL36" s="87"/>
      <c r="GM36" s="87"/>
      <c r="GN36" s="87"/>
      <c r="GO36" s="87"/>
      <c r="GP36" s="87"/>
      <c r="GQ36" s="87"/>
      <c r="GR36" s="87"/>
      <c r="GS36" s="87"/>
      <c r="GT36" s="87"/>
      <c r="GU36" s="87"/>
      <c r="GV36" s="87"/>
      <c r="GW36" s="87"/>
      <c r="GX36" s="87"/>
      <c r="GY36" s="87"/>
      <c r="GZ36" s="87"/>
      <c r="HA36" s="87"/>
      <c r="HB36" s="87"/>
      <c r="HC36" s="87"/>
      <c r="HD36" s="87"/>
      <c r="HE36" s="87"/>
      <c r="HF36" s="87"/>
      <c r="HG36" s="87"/>
      <c r="HH36" s="87"/>
      <c r="HI36" s="87"/>
      <c r="HJ36" s="87"/>
      <c r="HK36" s="87"/>
      <c r="HL36" s="87"/>
      <c r="HM36" s="87"/>
      <c r="HN36" s="87"/>
      <c r="HO36" s="87"/>
      <c r="HP36" s="87"/>
      <c r="HQ36" s="87"/>
      <c r="HR36" s="87"/>
      <c r="HS36" s="87"/>
      <c r="HT36" s="87"/>
      <c r="HU36" s="87"/>
      <c r="HV36" s="87"/>
      <c r="HW36" s="87"/>
      <c r="HX36" s="87"/>
      <c r="HY36" s="87"/>
      <c r="HZ36" s="87"/>
      <c r="IA36" s="87"/>
      <c r="IB36" s="87"/>
      <c r="IC36" s="87"/>
      <c r="ID36" s="87"/>
      <c r="IE36" s="87"/>
      <c r="IF36" s="87"/>
      <c r="IG36" s="87"/>
      <c r="IH36" s="87"/>
      <c r="II36" s="87"/>
      <c r="IJ36" s="87"/>
      <c r="IK36" s="87"/>
      <c r="IL36" s="87"/>
      <c r="IM36" s="87"/>
      <c r="IN36" s="87"/>
      <c r="IO36" s="87"/>
      <c r="IP36" s="87"/>
      <c r="IQ36" s="87"/>
      <c r="IR36" s="87"/>
      <c r="IS36" s="87"/>
      <c r="IT36" s="87"/>
      <c r="IU36" s="87"/>
      <c r="IV36" s="87"/>
      <c r="IW36" s="87"/>
      <c r="IX36" s="87"/>
      <c r="IY36" s="87"/>
      <c r="IZ36" s="87"/>
      <c r="JA36" s="87"/>
      <c r="JB36" s="87"/>
      <c r="JC36" s="87"/>
      <c r="JD36" s="87"/>
      <c r="JE36" s="87"/>
      <c r="JF36" s="87"/>
      <c r="JG36" s="87"/>
      <c r="JH36" s="87"/>
      <c r="JI36" s="87"/>
      <c r="JJ36" s="87"/>
      <c r="JK36" s="87"/>
      <c r="JL36" s="87"/>
      <c r="JM36" s="87"/>
      <c r="JN36" s="87"/>
      <c r="JO36" s="87"/>
      <c r="JP36" s="87"/>
      <c r="JQ36" s="87"/>
      <c r="JR36" s="87"/>
      <c r="JS36" s="87"/>
      <c r="JT36" s="87"/>
      <c r="JU36" s="87"/>
      <c r="JV36" s="87"/>
      <c r="JW36" s="87"/>
      <c r="JX36" s="87"/>
      <c r="JY36" s="87"/>
      <c r="JZ36" s="87"/>
      <c r="KA36" s="87"/>
      <c r="KB36" s="87"/>
      <c r="KC36" s="87"/>
      <c r="KD36" s="87"/>
      <c r="KE36" s="87"/>
      <c r="KF36" s="87"/>
      <c r="KG36" s="87"/>
      <c r="KH36" s="87"/>
      <c r="KI36" s="87"/>
      <c r="KJ36" s="87"/>
      <c r="KK36" s="87"/>
      <c r="KL36" s="87"/>
      <c r="KM36" s="87"/>
      <c r="KN36" s="87"/>
      <c r="KO36" s="87"/>
      <c r="KP36" s="87"/>
      <c r="KQ36" s="87"/>
      <c r="KR36" s="87"/>
      <c r="KS36" s="87"/>
      <c r="KT36" s="87"/>
      <c r="KU36" s="87"/>
      <c r="KV36" s="87"/>
      <c r="KW36" s="87"/>
      <c r="KX36" s="87"/>
      <c r="KY36" s="87"/>
      <c r="KZ36" s="87"/>
      <c r="LA36" s="87"/>
      <c r="LB36" s="87"/>
      <c r="LC36" s="87"/>
      <c r="LD36" s="87"/>
      <c r="LE36" s="87"/>
      <c r="LF36" s="87"/>
      <c r="LG36" s="87"/>
      <c r="LH36" s="87"/>
      <c r="LI36" s="87"/>
      <c r="LJ36" s="87"/>
      <c r="LK36" s="87"/>
      <c r="LL36" s="87"/>
      <c r="LM36" s="87"/>
      <c r="LN36" s="87"/>
      <c r="LO36" s="87"/>
      <c r="LP36" s="87"/>
      <c r="LQ36" s="87"/>
      <c r="LR36" s="87"/>
      <c r="LS36" s="87"/>
      <c r="LT36" s="87"/>
      <c r="LU36" s="87"/>
      <c r="LV36" s="87"/>
      <c r="LW36" s="87"/>
      <c r="LX36" s="87"/>
      <c r="LY36" s="87"/>
      <c r="LZ36" s="87"/>
      <c r="MA36" s="87"/>
      <c r="MB36" s="87"/>
      <c r="MC36" s="87"/>
      <c r="MD36" s="87"/>
      <c r="ME36" s="87"/>
      <c r="MF36" s="87"/>
      <c r="MG36" s="87"/>
      <c r="MH36" s="87"/>
      <c r="MI36" s="87"/>
      <c r="MJ36" s="87"/>
      <c r="MK36" s="87"/>
      <c r="ML36" s="87"/>
      <c r="MM36" s="87"/>
      <c r="MN36" s="87"/>
      <c r="MO36" s="87"/>
      <c r="MP36" s="87"/>
      <c r="MQ36" s="87"/>
      <c r="MR36" s="87"/>
      <c r="MS36" s="87"/>
      <c r="MT36" s="87"/>
      <c r="MU36" s="87"/>
      <c r="MV36" s="87"/>
      <c r="MW36" s="87"/>
      <c r="MX36" s="87"/>
      <c r="MY36" s="87"/>
      <c r="MZ36" s="87"/>
      <c r="NA36" s="87"/>
      <c r="NB36" s="87"/>
      <c r="NC36" s="87"/>
      <c r="ND36" s="87"/>
      <c r="NE36" s="87"/>
      <c r="NF36" s="87"/>
      <c r="NG36" s="87"/>
      <c r="NH36" s="87"/>
      <c r="NI36" s="87"/>
      <c r="NJ36" s="87"/>
      <c r="NK36" s="87"/>
      <c r="NL36" s="87"/>
      <c r="NM36" s="87"/>
      <c r="NN36" s="87"/>
      <c r="NO36" s="87"/>
      <c r="NP36" s="87"/>
      <c r="NQ36" s="87"/>
      <c r="NR36" s="87"/>
      <c r="NS36" s="87"/>
      <c r="NT36" s="87"/>
      <c r="NU36" s="87"/>
      <c r="NV36" s="87"/>
      <c r="NW36" s="87"/>
      <c r="NX36" s="87"/>
      <c r="NY36" s="87"/>
      <c r="NZ36" s="87"/>
      <c r="OA36" s="87"/>
      <c r="OB36" s="87"/>
      <c r="OC36" s="87"/>
      <c r="OD36" s="87"/>
      <c r="OE36" s="87"/>
      <c r="OF36" s="87"/>
      <c r="OG36" s="87"/>
      <c r="OH36" s="87"/>
      <c r="OI36" s="87"/>
      <c r="OJ36" s="87"/>
      <c r="OK36" s="87"/>
      <c r="OL36" s="87"/>
      <c r="OM36" s="87"/>
      <c r="ON36" s="87"/>
      <c r="OO36" s="87"/>
      <c r="OP36" s="87"/>
      <c r="OQ36" s="87"/>
      <c r="OR36" s="87"/>
      <c r="OS36" s="87"/>
      <c r="OT36" s="87"/>
      <c r="OU36" s="87"/>
      <c r="OV36" s="87"/>
      <c r="OW36" s="87"/>
      <c r="OX36" s="87"/>
      <c r="OY36" s="87"/>
      <c r="OZ36" s="87"/>
      <c r="PA36" s="87"/>
      <c r="PB36" s="87"/>
      <c r="PC36" s="87"/>
      <c r="PD36" s="87"/>
      <c r="PE36" s="87"/>
      <c r="PF36" s="87"/>
      <c r="PG36" s="87"/>
      <c r="PH36" s="87"/>
      <c r="PI36" s="87"/>
      <c r="PJ36" s="87"/>
      <c r="PK36" s="87"/>
      <c r="PL36" s="87"/>
      <c r="PM36" s="87"/>
      <c r="PN36" s="87"/>
      <c r="PO36" s="87"/>
      <c r="PP36" s="87"/>
      <c r="PQ36" s="87"/>
      <c r="PR36" s="87"/>
      <c r="PS36" s="87"/>
      <c r="PT36" s="87"/>
      <c r="PU36" s="87"/>
      <c r="PV36" s="87"/>
      <c r="PW36" s="87"/>
      <c r="PX36" s="87"/>
      <c r="PY36" s="87"/>
      <c r="PZ36" s="87"/>
      <c r="QA36" s="87"/>
      <c r="QB36" s="87"/>
      <c r="QC36" s="87"/>
      <c r="QD36" s="87"/>
      <c r="QE36" s="87"/>
      <c r="QF36" s="87"/>
      <c r="QG36" s="87"/>
      <c r="QH36" s="87"/>
      <c r="QI36" s="87"/>
      <c r="QJ36" s="87"/>
      <c r="QK36" s="87"/>
      <c r="QL36" s="87"/>
      <c r="QM36" s="87"/>
      <c r="QN36" s="87"/>
      <c r="QO36" s="87"/>
      <c r="QP36" s="87"/>
      <c r="QQ36" s="87"/>
      <c r="QR36" s="87"/>
      <c r="QS36" s="87"/>
      <c r="QT36" s="87"/>
      <c r="QU36" s="87"/>
      <c r="QV36" s="87"/>
      <c r="QW36" s="87"/>
      <c r="QX36" s="87"/>
      <c r="QY36" s="87"/>
      <c r="QZ36"/>
      <c r="RA36"/>
    </row>
    <row r="37" spans="1:471" x14ac:dyDescent="0.25">
      <c r="A37" s="3" t="s">
        <v>51</v>
      </c>
      <c r="B37" s="42" t="e">
        <f t="shared" si="4"/>
        <v>#DIV/0!</v>
      </c>
      <c r="C37" s="10">
        <f t="shared" si="5"/>
        <v>0</v>
      </c>
      <c r="D37" s="87"/>
      <c r="E37" s="87"/>
      <c r="F37" s="87"/>
      <c r="G37" s="87"/>
      <c r="H37" s="87"/>
      <c r="I37" s="87"/>
      <c r="J37" s="87"/>
      <c r="K37" s="87"/>
      <c r="L37" s="87"/>
      <c r="M37" s="87"/>
      <c r="N37" s="87"/>
      <c r="O37" s="87"/>
      <c r="P37" s="87"/>
      <c r="Q37" s="87"/>
      <c r="R37" s="87"/>
      <c r="S37" s="87"/>
      <c r="T37" s="87"/>
      <c r="U37" s="87"/>
      <c r="V37" s="87"/>
      <c r="W37" s="87"/>
      <c r="X37" s="87"/>
      <c r="Y37" s="87"/>
      <c r="Z37" s="87"/>
      <c r="AA37" s="87"/>
      <c r="AB37" s="87"/>
      <c r="AC37" s="87"/>
      <c r="AD37" s="87"/>
      <c r="AE37" s="87"/>
      <c r="AF37" s="87"/>
      <c r="AG37" s="87"/>
      <c r="AH37" s="87"/>
      <c r="AI37" s="87"/>
      <c r="AJ37" s="87"/>
      <c r="AK37" s="87"/>
      <c r="AL37" s="87"/>
      <c r="AM37" s="87"/>
      <c r="AN37" s="87"/>
      <c r="AO37" s="87"/>
      <c r="AP37" s="87"/>
      <c r="AQ37" s="87"/>
      <c r="AR37" s="87"/>
      <c r="AS37" s="87"/>
      <c r="AT37" s="87"/>
      <c r="AU37" s="87"/>
      <c r="AV37" s="87"/>
      <c r="AW37" s="87"/>
      <c r="AX37" s="87"/>
      <c r="AY37" s="87"/>
      <c r="AZ37" s="87"/>
      <c r="BA37" s="87"/>
      <c r="BB37" s="87"/>
      <c r="BC37" s="87"/>
      <c r="BD37" s="87"/>
      <c r="BE37" s="87"/>
      <c r="BF37" s="87"/>
      <c r="BG37" s="87"/>
      <c r="BH37" s="87"/>
      <c r="BI37" s="87"/>
      <c r="BJ37" s="87"/>
      <c r="BK37" s="87"/>
      <c r="BL37" s="87"/>
      <c r="BM37" s="87"/>
      <c r="BN37" s="87"/>
      <c r="BO37" s="87"/>
      <c r="BP37" s="87"/>
      <c r="BQ37" s="87"/>
      <c r="BR37" s="87"/>
      <c r="BS37" s="87"/>
      <c r="BT37" s="87"/>
      <c r="BU37" s="87"/>
      <c r="BV37" s="87"/>
      <c r="BW37" s="87"/>
      <c r="BX37" s="87"/>
      <c r="BY37" s="87"/>
      <c r="BZ37" s="87"/>
      <c r="CA37" s="87"/>
      <c r="CB37" s="87"/>
      <c r="CC37" s="87"/>
      <c r="CD37" s="87"/>
      <c r="CE37" s="87"/>
      <c r="CF37" s="1657"/>
      <c r="CG37" s="1657"/>
      <c r="CH37" s="1657"/>
      <c r="CI37" s="1657"/>
      <c r="CJ37" s="1657"/>
      <c r="CK37" s="1657"/>
      <c r="CL37" s="1657"/>
      <c r="CM37" s="1657"/>
      <c r="CN37" s="1657"/>
      <c r="CO37" s="1657"/>
      <c r="CP37" s="1657"/>
      <c r="CQ37" s="1657"/>
      <c r="CR37" s="1657"/>
      <c r="CS37" s="1657"/>
      <c r="CT37" s="1657"/>
      <c r="CU37" s="1657"/>
      <c r="CV37" s="87"/>
      <c r="CW37" s="87"/>
      <c r="CX37" s="87"/>
      <c r="CY37" s="87"/>
      <c r="CZ37" s="87"/>
      <c r="DA37" s="87"/>
      <c r="DB37" s="87"/>
      <c r="DC37" s="87"/>
      <c r="DD37" s="87"/>
      <c r="DE37" s="87"/>
      <c r="DF37" s="87"/>
      <c r="DG37" s="87"/>
      <c r="DH37" s="23"/>
      <c r="DI37" s="23"/>
      <c r="DJ37" s="23"/>
      <c r="DK37" s="23"/>
      <c r="DL37" s="23"/>
      <c r="DM37" s="23"/>
      <c r="DN37" s="23"/>
      <c r="DO37" s="23"/>
      <c r="DP37" s="23"/>
      <c r="DQ37" s="23"/>
      <c r="DR37" s="23"/>
      <c r="DS37" s="23"/>
      <c r="DT37" s="87"/>
      <c r="DU37" s="87"/>
      <c r="DV37" s="87"/>
      <c r="DW37" s="87"/>
      <c r="DX37" s="87"/>
      <c r="DY37" s="87"/>
      <c r="DZ37" s="87"/>
      <c r="EA37" s="87"/>
      <c r="EB37" s="87"/>
      <c r="EC37" s="87"/>
      <c r="ED37" s="87"/>
      <c r="EE37" s="87"/>
      <c r="EF37" s="87"/>
      <c r="EG37" s="87"/>
      <c r="EH37" s="87"/>
      <c r="EI37" s="87"/>
      <c r="EJ37" s="87"/>
      <c r="EK37" s="87"/>
      <c r="EL37" s="87"/>
      <c r="EM37" s="87"/>
      <c r="EN37" s="87"/>
      <c r="EO37" s="87"/>
      <c r="EP37" s="87"/>
      <c r="EQ37" s="87"/>
      <c r="ER37" s="87"/>
      <c r="ES37" s="87"/>
      <c r="ET37" s="87"/>
      <c r="EU37" s="87"/>
      <c r="EV37" s="87"/>
      <c r="EW37" s="87"/>
      <c r="EX37" s="87"/>
      <c r="EY37" s="87"/>
      <c r="EZ37" s="87"/>
      <c r="FA37" s="87"/>
      <c r="FB37" s="87"/>
      <c r="FC37" s="87"/>
      <c r="FD37" s="87"/>
      <c r="FE37" s="87"/>
      <c r="FF37" s="87"/>
      <c r="FG37" s="87"/>
      <c r="FH37" s="87"/>
      <c r="FI37" s="87"/>
      <c r="FJ37" s="87"/>
      <c r="FK37" s="87"/>
      <c r="FL37" s="87"/>
      <c r="FM37" s="87"/>
      <c r="FN37" s="87"/>
      <c r="FO37" s="87"/>
      <c r="FP37" s="87"/>
      <c r="FQ37" s="87"/>
      <c r="FR37" s="87"/>
      <c r="FS37" s="87"/>
      <c r="FT37" s="87"/>
      <c r="FU37" s="87"/>
      <c r="FV37" s="87"/>
      <c r="FW37" s="87"/>
      <c r="FX37" s="87"/>
      <c r="FY37" s="87"/>
      <c r="FZ37" s="87"/>
      <c r="GA37" s="87"/>
      <c r="GB37" s="87"/>
      <c r="GC37" s="87"/>
      <c r="GD37" s="87"/>
      <c r="GE37" s="87"/>
      <c r="GF37" s="87"/>
      <c r="GG37" s="87"/>
      <c r="GH37" s="87"/>
      <c r="GI37" s="87"/>
      <c r="GJ37" s="87"/>
      <c r="GK37" s="87"/>
      <c r="GL37" s="87"/>
      <c r="GM37" s="87"/>
      <c r="GN37" s="87"/>
      <c r="GO37" s="87"/>
      <c r="GP37" s="87"/>
      <c r="GQ37" s="87"/>
      <c r="GR37" s="87"/>
      <c r="GS37" s="87"/>
      <c r="GT37" s="87"/>
      <c r="GU37" s="87"/>
      <c r="GV37" s="87"/>
      <c r="GW37" s="87"/>
      <c r="GX37" s="87"/>
      <c r="GY37" s="87"/>
      <c r="GZ37" s="87"/>
      <c r="HA37" s="87"/>
      <c r="HB37" s="87"/>
      <c r="HC37" s="87"/>
      <c r="HD37" s="87"/>
      <c r="HE37" s="87"/>
      <c r="HF37" s="87"/>
      <c r="HG37" s="87"/>
      <c r="HH37" s="87"/>
      <c r="HI37" s="87"/>
      <c r="HJ37" s="87"/>
      <c r="HK37" s="87"/>
      <c r="HL37" s="87"/>
      <c r="HM37" s="87"/>
      <c r="HN37" s="87"/>
      <c r="HO37" s="87"/>
      <c r="HP37" s="87"/>
      <c r="HQ37" s="87"/>
      <c r="HR37" s="87"/>
      <c r="HS37" s="87"/>
      <c r="HT37" s="87"/>
      <c r="HU37" s="87"/>
      <c r="HV37" s="87"/>
      <c r="HW37" s="87"/>
      <c r="HX37" s="87"/>
      <c r="HY37" s="87"/>
      <c r="HZ37" s="87"/>
      <c r="IA37" s="87"/>
      <c r="IB37" s="87"/>
      <c r="IC37" s="87"/>
      <c r="ID37" s="87"/>
      <c r="IE37" s="87"/>
      <c r="IF37" s="87"/>
      <c r="IG37" s="87"/>
      <c r="IH37" s="87"/>
      <c r="II37" s="87"/>
      <c r="IJ37" s="87"/>
      <c r="IK37" s="87"/>
      <c r="IL37" s="87"/>
      <c r="IM37" s="87"/>
      <c r="IN37" s="87"/>
      <c r="IO37" s="87"/>
      <c r="IP37" s="87"/>
      <c r="IQ37" s="87"/>
      <c r="IR37" s="87"/>
      <c r="IS37" s="87"/>
      <c r="IT37" s="87"/>
      <c r="IU37" s="87"/>
      <c r="IV37" s="87"/>
      <c r="IW37" s="87"/>
      <c r="IX37" s="87"/>
      <c r="IY37" s="87"/>
      <c r="IZ37" s="87"/>
      <c r="JA37" s="87"/>
      <c r="JB37" s="87"/>
      <c r="JC37" s="87"/>
      <c r="JD37" s="87"/>
      <c r="JE37" s="87"/>
      <c r="JF37" s="87"/>
      <c r="JG37" s="87"/>
      <c r="JH37" s="87"/>
      <c r="JI37" s="87"/>
      <c r="JJ37" s="87"/>
      <c r="JK37" s="87"/>
      <c r="JL37" s="87"/>
      <c r="JM37" s="87"/>
      <c r="JN37" s="87"/>
      <c r="JO37" s="87"/>
      <c r="JP37" s="87"/>
      <c r="JQ37" s="87"/>
      <c r="JR37" s="87"/>
      <c r="JS37" s="87"/>
      <c r="JT37" s="87"/>
      <c r="JU37" s="87"/>
      <c r="JV37" s="87"/>
      <c r="JW37" s="87"/>
      <c r="JX37" s="87"/>
      <c r="JY37" s="87"/>
      <c r="JZ37" s="87"/>
      <c r="KA37" s="87"/>
      <c r="KB37" s="87"/>
      <c r="KC37" s="87"/>
      <c r="KD37" s="87"/>
      <c r="KE37" s="87"/>
      <c r="KF37" s="87"/>
      <c r="KG37" s="87"/>
      <c r="KH37" s="87"/>
      <c r="KI37" s="87"/>
      <c r="KJ37" s="87"/>
      <c r="KK37" s="87"/>
      <c r="KL37" s="87"/>
      <c r="KM37" s="87"/>
      <c r="KN37" s="87"/>
      <c r="KO37" s="87"/>
      <c r="KP37" s="87"/>
      <c r="KQ37" s="87"/>
      <c r="KR37" s="87"/>
      <c r="KS37" s="87"/>
      <c r="KT37" s="87"/>
      <c r="KU37" s="87"/>
      <c r="KV37" s="87"/>
      <c r="KW37" s="87"/>
      <c r="KX37" s="87"/>
      <c r="KY37" s="87"/>
      <c r="KZ37" s="87"/>
      <c r="LA37" s="87"/>
      <c r="LB37" s="87"/>
      <c r="LC37" s="87"/>
      <c r="LD37" s="87"/>
      <c r="LE37" s="87"/>
      <c r="LF37" s="87"/>
      <c r="LG37" s="87"/>
      <c r="LH37" s="87"/>
      <c r="LI37" s="87"/>
      <c r="LJ37" s="87"/>
      <c r="LK37" s="87"/>
      <c r="LL37" s="87"/>
      <c r="LM37" s="87"/>
      <c r="LN37" s="87"/>
      <c r="LO37" s="87"/>
      <c r="LP37" s="87"/>
      <c r="LQ37" s="87"/>
      <c r="LR37" s="87"/>
      <c r="LS37" s="87"/>
      <c r="LT37" s="87"/>
      <c r="LU37" s="87"/>
      <c r="LV37" s="87"/>
      <c r="LW37" s="87"/>
      <c r="LX37" s="87"/>
      <c r="LY37" s="87"/>
      <c r="LZ37" s="87"/>
      <c r="MA37" s="87"/>
      <c r="MB37" s="87"/>
      <c r="MC37" s="87"/>
      <c r="MD37" s="87"/>
      <c r="ME37" s="87"/>
      <c r="MF37" s="87"/>
      <c r="MG37" s="87"/>
      <c r="MH37" s="87"/>
      <c r="MI37" s="87"/>
      <c r="MJ37" s="87"/>
      <c r="MK37" s="87"/>
      <c r="ML37" s="87"/>
      <c r="MM37" s="87"/>
      <c r="MN37" s="87"/>
      <c r="MO37" s="87"/>
      <c r="MP37" s="87"/>
      <c r="MQ37" s="87"/>
      <c r="MR37" s="87"/>
      <c r="MS37" s="87"/>
      <c r="MT37" s="87"/>
      <c r="MU37" s="87"/>
      <c r="MV37" s="87"/>
      <c r="MW37" s="87"/>
      <c r="MX37" s="87"/>
      <c r="MY37" s="87"/>
      <c r="MZ37" s="87"/>
      <c r="NA37" s="87"/>
      <c r="NB37" s="87"/>
      <c r="NC37" s="87"/>
      <c r="ND37" s="87"/>
      <c r="NE37" s="87"/>
      <c r="NF37" s="87"/>
      <c r="NG37" s="87"/>
      <c r="NH37" s="87"/>
      <c r="NI37" s="87"/>
      <c r="NJ37" s="87"/>
      <c r="NK37" s="87"/>
      <c r="NL37" s="87"/>
      <c r="NM37" s="87"/>
      <c r="NN37" s="87"/>
      <c r="NO37" s="87"/>
      <c r="NP37" s="87"/>
      <c r="NQ37" s="87"/>
      <c r="NR37" s="87"/>
      <c r="NS37" s="87"/>
      <c r="NT37" s="87"/>
      <c r="NU37" s="87"/>
      <c r="NV37" s="87"/>
      <c r="NW37" s="87"/>
      <c r="NX37" s="87"/>
      <c r="NY37" s="87"/>
      <c r="NZ37" s="87"/>
      <c r="OA37" s="87"/>
      <c r="OB37" s="87"/>
      <c r="OC37" s="87"/>
      <c r="OD37" s="87"/>
      <c r="OE37" s="87"/>
      <c r="OF37" s="87"/>
      <c r="OG37" s="87"/>
      <c r="OH37" s="87"/>
      <c r="OI37" s="87"/>
      <c r="OJ37" s="87"/>
      <c r="OK37" s="87"/>
      <c r="OL37" s="87"/>
      <c r="OM37" s="87"/>
      <c r="ON37" s="87"/>
      <c r="OO37" s="87"/>
      <c r="OP37" s="87"/>
      <c r="OQ37" s="87"/>
      <c r="OR37" s="87"/>
      <c r="OS37" s="87"/>
      <c r="OT37" s="87"/>
      <c r="OU37" s="87"/>
      <c r="OV37" s="87"/>
      <c r="OW37" s="87"/>
      <c r="OX37" s="87"/>
      <c r="OY37" s="87"/>
      <c r="OZ37" s="87"/>
      <c r="PA37" s="87"/>
      <c r="PB37" s="87"/>
      <c r="PC37" s="87"/>
      <c r="PD37" s="87"/>
      <c r="PE37" s="87"/>
      <c r="PF37" s="87"/>
      <c r="PG37" s="87"/>
      <c r="PH37" s="87"/>
      <c r="PI37" s="87"/>
      <c r="PJ37" s="87"/>
      <c r="PK37" s="87"/>
      <c r="PL37" s="87"/>
      <c r="PM37" s="87"/>
      <c r="PN37" s="87"/>
      <c r="PO37" s="87"/>
      <c r="PP37" s="87"/>
      <c r="PQ37" s="87"/>
      <c r="PR37" s="87"/>
      <c r="PS37" s="87"/>
      <c r="PT37" s="87"/>
      <c r="PU37" s="87"/>
      <c r="PV37" s="87"/>
      <c r="PW37" s="87"/>
      <c r="PX37" s="87"/>
      <c r="PY37" s="87"/>
      <c r="PZ37" s="87"/>
      <c r="QA37" s="87"/>
      <c r="QB37" s="87"/>
      <c r="QC37" s="87"/>
      <c r="QD37" s="87"/>
      <c r="QE37" s="87"/>
      <c r="QF37" s="87"/>
      <c r="QG37" s="87"/>
      <c r="QH37" s="87"/>
      <c r="QI37" s="87"/>
      <c r="QJ37" s="87"/>
      <c r="QK37" s="87"/>
      <c r="QL37" s="87"/>
      <c r="QM37" s="87"/>
      <c r="QN37" s="87"/>
      <c r="QO37" s="87"/>
      <c r="QP37" s="87"/>
      <c r="QQ37" s="87"/>
      <c r="QR37" s="87"/>
      <c r="QS37" s="87"/>
      <c r="QT37" s="87"/>
      <c r="QU37" s="87"/>
      <c r="QV37" s="87"/>
      <c r="QW37" s="87"/>
      <c r="QX37" s="87"/>
      <c r="QY37" s="87"/>
      <c r="QZ37"/>
      <c r="RA37"/>
    </row>
    <row r="38" spans="1:471" x14ac:dyDescent="0.25">
      <c r="A38" s="3" t="s">
        <v>52</v>
      </c>
      <c r="B38" s="42">
        <f t="shared" si="4"/>
        <v>0</v>
      </c>
      <c r="C38" s="10">
        <f t="shared" si="5"/>
        <v>0</v>
      </c>
      <c r="D38" s="87"/>
      <c r="E38" s="87"/>
      <c r="F38" s="87"/>
      <c r="G38" s="87"/>
      <c r="H38" s="87"/>
      <c r="I38" s="87"/>
      <c r="J38" s="87"/>
      <c r="K38" s="87"/>
      <c r="L38" s="87"/>
      <c r="M38" s="87"/>
      <c r="N38" s="87"/>
      <c r="O38" s="87"/>
      <c r="P38" s="87"/>
      <c r="Q38" s="87"/>
      <c r="R38" s="87"/>
      <c r="S38" s="87"/>
      <c r="T38" s="87"/>
      <c r="U38" s="87"/>
      <c r="V38" s="87"/>
      <c r="W38" s="87"/>
      <c r="X38" s="87"/>
      <c r="Y38" s="87"/>
      <c r="Z38" s="87"/>
      <c r="AA38" s="87"/>
      <c r="AB38" s="87"/>
      <c r="AC38" s="87"/>
      <c r="AD38" s="87"/>
      <c r="AE38" s="87"/>
      <c r="AF38" s="87"/>
      <c r="AG38" s="87"/>
      <c r="AH38" s="87"/>
      <c r="AI38" s="87"/>
      <c r="AJ38" s="87"/>
      <c r="AK38" s="87"/>
      <c r="AL38" s="87"/>
      <c r="AM38" s="87"/>
      <c r="AN38" s="87"/>
      <c r="AO38" s="87"/>
      <c r="AP38" s="87"/>
      <c r="AQ38" s="87"/>
      <c r="AR38" s="87"/>
      <c r="AS38" s="87"/>
      <c r="AT38" s="87"/>
      <c r="AU38" s="87"/>
      <c r="AV38" s="87"/>
      <c r="AW38" s="87"/>
      <c r="AX38" s="87"/>
      <c r="AY38" s="87"/>
      <c r="AZ38" s="87"/>
      <c r="BA38" s="87"/>
      <c r="BB38" s="87"/>
      <c r="BC38" s="87"/>
      <c r="BD38" s="87"/>
      <c r="BE38" s="87"/>
      <c r="BF38" s="87"/>
      <c r="BG38" s="87"/>
      <c r="BH38" s="87"/>
      <c r="BI38" s="87"/>
      <c r="BJ38" s="87"/>
      <c r="BK38" s="87"/>
      <c r="BL38" s="87"/>
      <c r="BM38" s="87"/>
      <c r="BN38" s="87"/>
      <c r="BO38" s="87"/>
      <c r="BP38" s="87"/>
      <c r="BQ38" s="87"/>
      <c r="BR38" s="87"/>
      <c r="BS38" s="87"/>
      <c r="BT38" s="87"/>
      <c r="BU38" s="87"/>
      <c r="BV38" s="87"/>
      <c r="BW38" s="87"/>
      <c r="BX38" s="87"/>
      <c r="BY38" s="87"/>
      <c r="BZ38" s="87"/>
      <c r="CA38" s="87"/>
      <c r="CB38" s="87"/>
      <c r="CC38" s="87"/>
      <c r="CD38" s="87"/>
      <c r="CE38" s="87"/>
      <c r="CF38" s="1657"/>
      <c r="CG38" s="1657"/>
      <c r="CH38" s="1657"/>
      <c r="CI38" s="1657"/>
      <c r="CJ38" s="1657"/>
      <c r="CK38" s="1657"/>
      <c r="CL38" s="1657"/>
      <c r="CM38" s="1657"/>
      <c r="CN38" s="1657"/>
      <c r="CO38" s="1657"/>
      <c r="CP38" s="1657"/>
      <c r="CQ38" s="1657"/>
      <c r="CR38" s="1657"/>
      <c r="CS38" s="1657"/>
      <c r="CT38" s="1657"/>
      <c r="CU38" s="1657"/>
      <c r="CV38" s="87"/>
      <c r="CW38" s="87"/>
      <c r="CX38" s="87"/>
      <c r="CY38" s="87"/>
      <c r="CZ38" s="87"/>
      <c r="DA38" s="87"/>
      <c r="DB38" s="87"/>
      <c r="DC38" s="87"/>
      <c r="DD38" s="87"/>
      <c r="DE38" s="87"/>
      <c r="DF38" s="87"/>
      <c r="DG38" s="87"/>
      <c r="DH38" s="23"/>
      <c r="DI38" s="23"/>
      <c r="DJ38" s="23"/>
      <c r="DK38" s="23"/>
      <c r="DL38" s="23"/>
      <c r="DM38" s="23"/>
      <c r="DN38" s="23"/>
      <c r="DO38" s="23"/>
      <c r="DP38" s="23"/>
      <c r="DQ38" s="23"/>
      <c r="DR38" s="23"/>
      <c r="DS38" s="23"/>
      <c r="DT38" s="87"/>
      <c r="DU38" s="87"/>
      <c r="DV38" s="87"/>
      <c r="DW38" s="87"/>
      <c r="DX38" s="87"/>
      <c r="DY38" s="87"/>
      <c r="DZ38" s="87"/>
      <c r="EA38" s="87"/>
      <c r="EB38" s="87"/>
      <c r="EC38" s="87"/>
      <c r="ED38" s="87"/>
      <c r="EE38" s="87"/>
      <c r="EF38" s="87"/>
      <c r="EG38" s="87"/>
      <c r="EH38" s="87"/>
      <c r="EI38" s="87"/>
      <c r="EJ38" s="87"/>
      <c r="EK38" s="87"/>
      <c r="EL38" s="87"/>
      <c r="EM38" s="87"/>
      <c r="EN38" s="87"/>
      <c r="EO38" s="87"/>
      <c r="EP38" s="87"/>
      <c r="EQ38" s="87"/>
      <c r="ER38" s="87"/>
      <c r="ES38" s="87"/>
      <c r="ET38" s="87"/>
      <c r="EU38" s="87"/>
      <c r="EV38" s="87"/>
      <c r="EW38" s="87"/>
      <c r="EX38" s="87"/>
      <c r="EY38" s="87"/>
      <c r="EZ38" s="87"/>
      <c r="FA38" s="87"/>
      <c r="FB38" s="87"/>
      <c r="FC38" s="87"/>
      <c r="FD38" s="87"/>
      <c r="FE38" s="87"/>
      <c r="FF38" s="87"/>
      <c r="FG38" s="87"/>
      <c r="FH38" s="87"/>
      <c r="FI38" s="87"/>
      <c r="FJ38" s="87"/>
      <c r="FK38" s="87"/>
      <c r="FL38" s="87"/>
      <c r="FM38" s="87"/>
      <c r="FN38" s="87"/>
      <c r="FO38" s="87"/>
      <c r="FP38" s="87"/>
      <c r="FQ38" s="87"/>
      <c r="FR38" s="87"/>
      <c r="FS38" s="87"/>
      <c r="FT38" s="87"/>
      <c r="FU38" s="87"/>
      <c r="FV38" s="87"/>
      <c r="FW38" s="87"/>
      <c r="FX38" s="87"/>
      <c r="FY38" s="87"/>
      <c r="FZ38" s="87"/>
      <c r="GA38" s="87"/>
      <c r="GB38" s="87"/>
      <c r="GC38" s="87"/>
      <c r="GD38" s="87"/>
      <c r="GE38" s="87"/>
      <c r="GF38" s="87"/>
      <c r="GG38" s="87"/>
      <c r="GH38" s="87"/>
      <c r="GI38" s="87"/>
      <c r="GJ38" s="87"/>
      <c r="GK38" s="87"/>
      <c r="GL38" s="87"/>
      <c r="GM38" s="87"/>
      <c r="GN38" s="87"/>
      <c r="GO38" s="87"/>
      <c r="GP38" s="87"/>
      <c r="GQ38" s="87"/>
      <c r="GR38" s="87"/>
      <c r="GS38" s="87"/>
      <c r="GT38" s="87"/>
      <c r="GU38" s="87"/>
      <c r="GV38" s="87"/>
      <c r="GW38" s="87"/>
      <c r="GX38" s="87"/>
      <c r="GY38" s="87"/>
      <c r="GZ38" s="87"/>
      <c r="HA38" s="87"/>
      <c r="HB38" s="87"/>
      <c r="HC38" s="87"/>
      <c r="HD38" s="87"/>
      <c r="HE38" s="87"/>
      <c r="HF38" s="87"/>
      <c r="HG38" s="87"/>
      <c r="HH38" s="87"/>
      <c r="HI38" s="87"/>
      <c r="HJ38" s="87"/>
      <c r="HK38" s="87"/>
      <c r="HL38" s="87"/>
      <c r="HM38" s="87"/>
      <c r="HN38" s="87"/>
      <c r="HO38" s="87"/>
      <c r="HP38" s="87"/>
      <c r="HQ38" s="87"/>
      <c r="HR38" s="87"/>
      <c r="HS38" s="87"/>
      <c r="HT38" s="87"/>
      <c r="HU38" s="87"/>
      <c r="HV38" s="87"/>
      <c r="HW38" s="87"/>
      <c r="HX38" s="87"/>
      <c r="HY38" s="87"/>
      <c r="HZ38" s="87"/>
      <c r="IA38" s="87"/>
      <c r="IB38" s="87"/>
      <c r="IC38" s="87"/>
      <c r="ID38" s="87"/>
      <c r="IE38" s="87"/>
      <c r="IF38" s="87"/>
      <c r="IG38" s="87"/>
      <c r="IH38" s="87"/>
      <c r="II38" s="87"/>
      <c r="IJ38" s="87"/>
      <c r="IK38" s="87"/>
      <c r="IL38" s="87"/>
      <c r="IM38" s="87"/>
      <c r="IN38" s="87"/>
      <c r="IO38" s="87"/>
      <c r="IP38" s="87"/>
      <c r="IQ38" s="87"/>
      <c r="IR38" s="87"/>
      <c r="IS38" s="87"/>
      <c r="IT38" s="87"/>
      <c r="IU38" s="87"/>
      <c r="IV38" s="87"/>
      <c r="IW38" s="87"/>
      <c r="IX38" s="87"/>
      <c r="IY38" s="87"/>
      <c r="IZ38" s="87"/>
      <c r="JA38" s="87"/>
      <c r="JB38" s="87"/>
      <c r="JC38" s="87"/>
      <c r="JD38" s="87"/>
      <c r="JE38" s="87"/>
      <c r="JF38" s="87"/>
      <c r="JG38" s="87"/>
      <c r="JH38" s="87"/>
      <c r="JI38" s="87"/>
      <c r="JJ38" s="87"/>
      <c r="JK38" s="87"/>
      <c r="JL38" s="87"/>
      <c r="JM38" s="87"/>
      <c r="JN38" s="87"/>
      <c r="JO38" s="87"/>
      <c r="JP38" s="87"/>
      <c r="JQ38" s="87"/>
      <c r="JR38" s="87"/>
      <c r="JS38" s="87"/>
      <c r="JT38" s="87"/>
      <c r="JU38" s="87"/>
      <c r="JV38" s="87"/>
      <c r="JW38" s="87"/>
      <c r="JX38" s="87"/>
      <c r="JY38" s="87"/>
      <c r="JZ38" s="87"/>
      <c r="KA38" s="87"/>
      <c r="KB38" s="87"/>
      <c r="KC38" s="87"/>
      <c r="KD38" s="87"/>
      <c r="KE38" s="87"/>
      <c r="KF38" s="87"/>
      <c r="KG38" s="87"/>
      <c r="KH38" s="87"/>
      <c r="KI38" s="87"/>
      <c r="KJ38" s="87"/>
      <c r="KK38" s="87"/>
      <c r="KL38" s="87"/>
      <c r="KM38" s="87"/>
      <c r="KN38" s="87"/>
      <c r="KO38" s="87"/>
      <c r="KP38" s="87"/>
      <c r="KQ38" s="87"/>
      <c r="KR38" s="87"/>
      <c r="KS38" s="87"/>
      <c r="KT38" s="87"/>
      <c r="KU38" s="87"/>
      <c r="KV38" s="87"/>
      <c r="KW38" s="87"/>
      <c r="KX38" s="87"/>
      <c r="KY38" s="87"/>
      <c r="KZ38" s="87"/>
      <c r="LA38" s="87"/>
      <c r="LB38" s="87"/>
      <c r="LC38" s="87"/>
      <c r="LD38" s="87"/>
      <c r="LE38" s="87"/>
      <c r="LF38" s="87"/>
      <c r="LG38" s="87"/>
      <c r="LH38" s="87"/>
      <c r="LI38" s="87"/>
      <c r="LJ38" s="87"/>
      <c r="LK38" s="87"/>
      <c r="LL38" s="87"/>
      <c r="LM38" s="87"/>
      <c r="LN38" s="87"/>
      <c r="LO38" s="87"/>
      <c r="LP38" s="87"/>
      <c r="LQ38" s="87"/>
      <c r="LR38" s="87"/>
      <c r="LS38" s="87"/>
      <c r="LT38" s="87"/>
      <c r="LU38" s="87"/>
      <c r="LV38" s="87"/>
      <c r="LW38" s="87"/>
      <c r="LX38" s="87"/>
      <c r="LY38" s="87"/>
      <c r="LZ38" s="87"/>
      <c r="MA38" s="87"/>
      <c r="MB38" s="87"/>
      <c r="MC38" s="87"/>
      <c r="MD38" s="87"/>
      <c r="ME38" s="87"/>
      <c r="MF38" s="87"/>
      <c r="MG38" s="87"/>
      <c r="MH38" s="87"/>
      <c r="MI38" s="87"/>
      <c r="MJ38" s="87"/>
      <c r="MK38" s="87"/>
      <c r="ML38" s="87"/>
      <c r="MM38" s="87"/>
      <c r="MN38" s="87"/>
      <c r="MO38" s="87"/>
      <c r="MP38" s="87"/>
      <c r="MQ38" s="87"/>
      <c r="MR38" s="87"/>
      <c r="MS38" s="87"/>
      <c r="MT38" s="87"/>
      <c r="MU38" s="87"/>
      <c r="MV38" s="87"/>
      <c r="MW38" s="87"/>
      <c r="MX38" s="87"/>
      <c r="MY38" s="87"/>
      <c r="MZ38" s="87"/>
      <c r="NA38" s="87"/>
      <c r="NB38" s="87"/>
      <c r="NC38" s="87"/>
      <c r="ND38" s="87"/>
      <c r="NE38" s="87"/>
      <c r="NF38" s="87"/>
      <c r="NG38" s="87"/>
      <c r="NH38" s="87"/>
      <c r="NI38" s="87"/>
      <c r="NJ38" s="87"/>
      <c r="NK38" s="87"/>
      <c r="NL38" s="87"/>
      <c r="NM38" s="87"/>
      <c r="NN38" s="87"/>
      <c r="NO38" s="87"/>
      <c r="NP38" s="87"/>
      <c r="NQ38" s="87"/>
      <c r="NR38" s="87"/>
      <c r="NS38" s="87"/>
      <c r="NT38" s="87"/>
      <c r="NU38" s="87"/>
      <c r="NV38" s="87"/>
      <c r="NW38" s="87"/>
      <c r="NX38" s="87"/>
      <c r="NY38" s="87"/>
      <c r="NZ38" s="87"/>
      <c r="OA38" s="87"/>
      <c r="OB38" s="87"/>
      <c r="OC38" s="87"/>
      <c r="OD38" s="87"/>
      <c r="OE38" s="87"/>
      <c r="OF38" s="87"/>
      <c r="OG38" s="87"/>
      <c r="OH38" s="87"/>
      <c r="OI38" s="87"/>
      <c r="OJ38" s="87"/>
      <c r="OK38" s="87"/>
      <c r="OL38" s="87"/>
      <c r="OM38" s="87"/>
      <c r="ON38" s="87"/>
      <c r="OO38" s="87"/>
      <c r="OP38" s="87"/>
      <c r="OQ38" s="87"/>
      <c r="OR38" s="87"/>
      <c r="OS38" s="87"/>
      <c r="OT38" s="87"/>
      <c r="OU38" s="87"/>
      <c r="OV38" s="87"/>
      <c r="OW38" s="87"/>
      <c r="OX38" s="87"/>
      <c r="OY38" s="87"/>
      <c r="OZ38" s="87"/>
      <c r="PA38" s="87"/>
      <c r="PB38" s="87"/>
      <c r="PC38" s="87"/>
      <c r="PD38" s="87"/>
      <c r="PE38" s="87"/>
      <c r="PF38" s="87"/>
      <c r="PG38" s="87"/>
      <c r="PH38" s="87"/>
      <c r="PI38" s="87"/>
      <c r="PJ38" s="87"/>
      <c r="PK38" s="87"/>
      <c r="PL38" s="87"/>
      <c r="PM38" s="87"/>
      <c r="PN38" s="87"/>
      <c r="PO38" s="87"/>
      <c r="PP38" s="87"/>
      <c r="PQ38" s="87"/>
      <c r="PR38" s="87"/>
      <c r="PS38" s="87"/>
      <c r="PT38" s="87"/>
      <c r="PU38" s="87"/>
      <c r="PV38" s="87"/>
      <c r="PW38" s="87"/>
      <c r="PX38" s="87"/>
      <c r="PY38" s="87"/>
      <c r="PZ38" s="87"/>
      <c r="QA38" s="87"/>
      <c r="QB38" s="87"/>
      <c r="QC38" s="87"/>
      <c r="QD38" s="87"/>
      <c r="QE38" s="87"/>
      <c r="QF38" s="87"/>
      <c r="QG38" s="87"/>
      <c r="QH38" s="87"/>
      <c r="QI38" s="87"/>
      <c r="QJ38" s="87"/>
      <c r="QK38" s="87"/>
      <c r="QL38" s="87"/>
      <c r="QM38" s="87"/>
      <c r="QN38" s="87"/>
      <c r="QO38" s="87"/>
      <c r="QP38" s="87"/>
      <c r="QQ38" s="87"/>
      <c r="QR38" s="87"/>
      <c r="QS38" s="87"/>
      <c r="QT38" s="87"/>
      <c r="QU38" s="87"/>
      <c r="QV38" s="87"/>
      <c r="QW38" s="87"/>
      <c r="QX38" s="87"/>
      <c r="QY38" s="87"/>
      <c r="QZ38"/>
      <c r="RA38"/>
    </row>
    <row r="39" spans="1:471" x14ac:dyDescent="0.25">
      <c r="A39" s="3" t="s">
        <v>53</v>
      </c>
      <c r="B39" s="42">
        <f t="shared" si="4"/>
        <v>6.5532517235045162E-4</v>
      </c>
      <c r="C39" s="10">
        <f t="shared" si="5"/>
        <v>7.4999999999999997E-2</v>
      </c>
      <c r="D39" s="87"/>
      <c r="E39" s="87"/>
      <c r="F39" s="87"/>
      <c r="G39" s="87"/>
      <c r="H39" s="87"/>
      <c r="I39" s="87"/>
      <c r="J39" s="87"/>
      <c r="K39" s="87"/>
      <c r="L39" s="87"/>
      <c r="M39" s="87"/>
      <c r="N39" s="87"/>
      <c r="O39" s="87"/>
      <c r="P39" s="87"/>
      <c r="Q39" s="87"/>
      <c r="R39" s="87"/>
      <c r="S39" s="87"/>
      <c r="T39" s="87"/>
      <c r="U39" s="87"/>
      <c r="V39" s="87"/>
      <c r="W39" s="87"/>
      <c r="X39" s="87"/>
      <c r="Y39" s="87"/>
      <c r="Z39" s="87"/>
      <c r="AA39" s="87"/>
      <c r="AB39" s="87"/>
      <c r="AC39" s="87"/>
      <c r="AD39" s="87"/>
      <c r="AE39" s="87"/>
      <c r="AF39" s="87"/>
      <c r="AG39" s="87"/>
      <c r="AH39" s="87"/>
      <c r="AI39" s="87"/>
      <c r="AJ39" s="87"/>
      <c r="AK39" s="87"/>
      <c r="AL39" s="87"/>
      <c r="AM39" s="87"/>
      <c r="AN39" s="87"/>
      <c r="AO39" s="87"/>
      <c r="AP39" s="87"/>
      <c r="AQ39" s="87"/>
      <c r="AR39" s="87"/>
      <c r="AS39" s="87"/>
      <c r="AT39" s="87"/>
      <c r="AU39" s="87"/>
      <c r="AV39" s="87"/>
      <c r="AW39" s="87"/>
      <c r="AX39" s="87"/>
      <c r="AY39" s="87"/>
      <c r="AZ39" s="87"/>
      <c r="BA39" s="87"/>
      <c r="BB39" s="87"/>
      <c r="BC39" s="87"/>
      <c r="BD39" s="87"/>
      <c r="BE39" s="87"/>
      <c r="BF39" s="87"/>
      <c r="BG39" s="87"/>
      <c r="BH39" s="87"/>
      <c r="BI39" s="87"/>
      <c r="BJ39" s="87"/>
      <c r="BK39" s="87"/>
      <c r="BL39" s="87"/>
      <c r="BM39" s="87"/>
      <c r="BN39" s="87"/>
      <c r="BO39" s="87"/>
      <c r="BP39" s="87"/>
      <c r="BQ39" s="87"/>
      <c r="BR39" s="87"/>
      <c r="BS39" s="87"/>
      <c r="BT39" s="87"/>
      <c r="BU39" s="87"/>
      <c r="BV39" s="87"/>
      <c r="BW39" s="87"/>
      <c r="BX39" s="87"/>
      <c r="BY39" s="87"/>
      <c r="BZ39" s="87"/>
      <c r="CA39" s="87"/>
      <c r="CB39" s="87"/>
      <c r="CC39" s="87"/>
      <c r="CD39" s="87"/>
      <c r="CE39" s="87"/>
      <c r="CF39" s="1657"/>
      <c r="CG39" s="1657"/>
      <c r="CH39" s="1657"/>
      <c r="CI39" s="1657"/>
      <c r="CJ39" s="1657"/>
      <c r="CK39" s="1657"/>
      <c r="CL39" s="1657"/>
      <c r="CM39" s="1657"/>
      <c r="CN39" s="1657"/>
      <c r="CO39" s="1657"/>
      <c r="CP39" s="1657"/>
      <c r="CQ39" s="1657"/>
      <c r="CR39" s="1657"/>
      <c r="CS39" s="1657"/>
      <c r="CT39" s="1657"/>
      <c r="CU39" s="1657"/>
      <c r="CV39" s="87"/>
      <c r="CW39" s="87"/>
      <c r="CX39" s="87"/>
      <c r="CY39" s="87"/>
      <c r="CZ39" s="87"/>
      <c r="DA39" s="87"/>
      <c r="DB39" s="87"/>
      <c r="DC39" s="87"/>
      <c r="DD39" s="87"/>
      <c r="DE39" s="87"/>
      <c r="DF39" s="87"/>
      <c r="DG39" s="87"/>
      <c r="DH39" s="23"/>
      <c r="DI39" s="23"/>
      <c r="DJ39" s="23"/>
      <c r="DK39" s="23"/>
      <c r="DL39" s="23"/>
      <c r="DM39" s="23"/>
      <c r="DN39" s="23"/>
      <c r="DO39" s="23"/>
      <c r="DP39" s="23"/>
      <c r="DQ39" s="23"/>
      <c r="DR39" s="23"/>
      <c r="DS39" s="23"/>
      <c r="DT39" s="87"/>
      <c r="DU39" s="87"/>
      <c r="DV39" s="87"/>
      <c r="DW39" s="87"/>
      <c r="DX39" s="87"/>
      <c r="DY39" s="87"/>
      <c r="DZ39" s="87"/>
      <c r="EA39" s="87"/>
      <c r="EB39" s="87"/>
      <c r="EC39" s="87"/>
      <c r="ED39" s="87"/>
      <c r="EE39" s="87"/>
      <c r="EF39" s="87"/>
      <c r="EG39" s="87"/>
      <c r="EH39" s="87"/>
      <c r="EI39" s="87"/>
      <c r="EJ39" s="87"/>
      <c r="EK39" s="87"/>
      <c r="EL39" s="87"/>
      <c r="EM39" s="87"/>
      <c r="EN39" s="87"/>
      <c r="EO39" s="87"/>
      <c r="EP39" s="87"/>
      <c r="EQ39" s="87"/>
      <c r="ER39" s="87"/>
      <c r="ES39" s="87"/>
      <c r="ET39" s="87"/>
      <c r="EU39" s="87"/>
      <c r="EV39" s="87"/>
      <c r="EW39" s="87"/>
      <c r="EX39" s="87"/>
      <c r="EY39" s="87"/>
      <c r="EZ39" s="87"/>
      <c r="FA39" s="87"/>
      <c r="FB39" s="87"/>
      <c r="FC39" s="87"/>
      <c r="FD39" s="87"/>
      <c r="FE39" s="87"/>
      <c r="FF39" s="87"/>
      <c r="FG39" s="87"/>
      <c r="FH39" s="87"/>
      <c r="FI39" s="87"/>
      <c r="FJ39" s="87"/>
      <c r="FK39" s="87"/>
      <c r="FL39" s="87"/>
      <c r="FM39" s="87"/>
      <c r="FN39" s="87"/>
      <c r="FO39" s="87"/>
      <c r="FP39" s="87"/>
      <c r="FQ39" s="87"/>
      <c r="FR39" s="87"/>
      <c r="FS39" s="87"/>
      <c r="FT39" s="87"/>
      <c r="FU39" s="87"/>
      <c r="FV39" s="87"/>
      <c r="FW39" s="87"/>
      <c r="FX39" s="87"/>
      <c r="FY39" s="87"/>
      <c r="FZ39" s="87"/>
      <c r="GA39" s="87"/>
      <c r="GB39" s="87"/>
      <c r="GC39" s="87"/>
      <c r="GD39" s="87"/>
      <c r="GE39" s="87"/>
      <c r="GF39" s="87"/>
      <c r="GG39" s="87"/>
      <c r="GH39" s="87"/>
      <c r="GI39" s="87"/>
      <c r="GJ39" s="87"/>
      <c r="GK39" s="87"/>
      <c r="GL39" s="87"/>
      <c r="GM39" s="87"/>
      <c r="GN39" s="87"/>
      <c r="GO39" s="87"/>
      <c r="GP39" s="87"/>
      <c r="GQ39" s="87"/>
      <c r="GR39" s="87"/>
      <c r="GS39" s="87"/>
      <c r="GT39" s="87"/>
      <c r="GU39" s="87"/>
      <c r="GV39" s="87"/>
      <c r="GW39" s="87"/>
      <c r="GX39" s="87"/>
      <c r="GY39" s="87"/>
      <c r="GZ39" s="87"/>
      <c r="HA39" s="87"/>
      <c r="HB39" s="87"/>
      <c r="HC39" s="87"/>
      <c r="HD39" s="87"/>
      <c r="HE39" s="87"/>
      <c r="HF39" s="87"/>
      <c r="HG39" s="87"/>
      <c r="HH39" s="87"/>
      <c r="HI39" s="87"/>
      <c r="HJ39" s="87"/>
      <c r="HK39" s="87"/>
      <c r="HL39" s="87"/>
      <c r="HM39" s="87"/>
      <c r="HN39" s="87"/>
      <c r="HO39" s="87"/>
      <c r="HP39" s="87"/>
      <c r="HQ39" s="87"/>
      <c r="HR39" s="87"/>
      <c r="HS39" s="87"/>
      <c r="HT39" s="87"/>
      <c r="HU39" s="87"/>
      <c r="HV39" s="87"/>
      <c r="HW39" s="87"/>
      <c r="HX39" s="87"/>
      <c r="HY39" s="87"/>
      <c r="HZ39" s="87"/>
      <c r="IA39" s="87"/>
      <c r="IB39" s="87"/>
      <c r="IC39" s="87"/>
      <c r="ID39" s="87"/>
      <c r="IE39" s="87"/>
      <c r="IF39" s="87"/>
      <c r="IG39" s="87"/>
      <c r="IH39" s="87"/>
      <c r="II39" s="87"/>
      <c r="IJ39" s="87"/>
      <c r="IK39" s="87"/>
      <c r="IL39" s="87"/>
      <c r="IM39" s="87"/>
      <c r="IN39" s="87"/>
      <c r="IO39" s="87"/>
      <c r="IP39" s="87"/>
      <c r="IQ39" s="87"/>
      <c r="IR39" s="87"/>
      <c r="IS39" s="87"/>
      <c r="IT39" s="87"/>
      <c r="IU39" s="87"/>
      <c r="IV39" s="87"/>
      <c r="IW39" s="87"/>
      <c r="IX39" s="87"/>
      <c r="IY39" s="87"/>
      <c r="IZ39" s="87"/>
      <c r="JA39" s="87"/>
      <c r="JB39" s="87"/>
      <c r="JC39" s="87"/>
      <c r="JD39" s="87"/>
      <c r="JE39" s="87"/>
      <c r="JF39" s="87"/>
      <c r="JG39" s="87"/>
      <c r="JH39" s="87"/>
      <c r="JI39" s="87"/>
      <c r="JJ39" s="87"/>
      <c r="JK39" s="87"/>
      <c r="JL39" s="87"/>
      <c r="JM39" s="87"/>
      <c r="JN39" s="87"/>
      <c r="JO39" s="87"/>
      <c r="JP39" s="87"/>
      <c r="JQ39" s="87"/>
      <c r="JR39" s="87"/>
      <c r="JS39" s="87"/>
      <c r="JT39" s="87"/>
      <c r="JU39" s="87"/>
      <c r="JV39" s="87"/>
      <c r="JW39" s="87"/>
      <c r="JX39" s="87"/>
      <c r="JY39" s="87"/>
      <c r="JZ39" s="87"/>
      <c r="KA39" s="87"/>
      <c r="KB39" s="87"/>
      <c r="KC39" s="87"/>
      <c r="KD39" s="87"/>
      <c r="KE39" s="87"/>
      <c r="KF39" s="87"/>
      <c r="KG39" s="87"/>
      <c r="KH39" s="87"/>
      <c r="KI39" s="87"/>
      <c r="KJ39" s="87"/>
      <c r="KK39" s="87"/>
      <c r="KL39" s="87"/>
      <c r="KM39" s="87"/>
      <c r="KN39" s="87"/>
      <c r="KO39" s="87"/>
      <c r="KP39" s="87"/>
      <c r="KQ39" s="87"/>
      <c r="KR39" s="87"/>
      <c r="KS39" s="87"/>
      <c r="KT39" s="87"/>
      <c r="KU39" s="87"/>
      <c r="KV39" s="87"/>
      <c r="KW39" s="87"/>
      <c r="KX39" s="87"/>
      <c r="KY39" s="87"/>
      <c r="KZ39" s="87"/>
      <c r="LA39" s="87"/>
      <c r="LB39" s="87"/>
      <c r="LC39" s="87"/>
      <c r="LD39" s="87"/>
      <c r="LE39" s="87"/>
      <c r="LF39" s="87"/>
      <c r="LG39" s="87"/>
      <c r="LH39" s="87"/>
      <c r="LI39" s="87"/>
      <c r="LJ39" s="87"/>
      <c r="LK39" s="87"/>
      <c r="LL39" s="87"/>
      <c r="LM39" s="87"/>
      <c r="LN39" s="87"/>
      <c r="LO39" s="87"/>
      <c r="LP39" s="87"/>
      <c r="LQ39" s="87"/>
      <c r="LR39" s="87"/>
      <c r="LS39" s="87"/>
      <c r="LT39" s="87"/>
      <c r="LU39" s="87"/>
      <c r="LV39" s="87"/>
      <c r="LW39" s="87"/>
      <c r="LX39" s="87"/>
      <c r="LY39" s="87"/>
      <c r="LZ39" s="87"/>
      <c r="MA39" s="87"/>
      <c r="MB39" s="87"/>
      <c r="MC39" s="87"/>
      <c r="MD39" s="87"/>
      <c r="ME39" s="87"/>
      <c r="MF39" s="87"/>
      <c r="MG39" s="87"/>
      <c r="MH39" s="87"/>
      <c r="MI39" s="87"/>
      <c r="MJ39" s="87"/>
      <c r="MK39" s="87"/>
      <c r="ML39" s="87"/>
      <c r="MM39" s="87"/>
      <c r="MN39" s="87"/>
      <c r="MO39" s="87"/>
      <c r="MP39" s="87"/>
      <c r="MQ39" s="87"/>
      <c r="MR39" s="87"/>
      <c r="MS39" s="87"/>
      <c r="MT39" s="87"/>
      <c r="MU39" s="87"/>
      <c r="MV39" s="87"/>
      <c r="MW39" s="87"/>
      <c r="MX39" s="87"/>
      <c r="MY39" s="87"/>
      <c r="MZ39" s="87"/>
      <c r="NA39" s="87"/>
      <c r="NB39" s="87"/>
      <c r="NC39" s="87"/>
      <c r="ND39" s="87"/>
      <c r="NE39" s="87"/>
      <c r="NF39" s="87"/>
      <c r="NG39" s="87"/>
      <c r="NH39" s="87"/>
      <c r="NI39" s="87"/>
      <c r="NJ39" s="87"/>
      <c r="NK39" s="87"/>
      <c r="NL39" s="87"/>
      <c r="NM39" s="87"/>
      <c r="NN39" s="87"/>
      <c r="NO39" s="87"/>
      <c r="NP39" s="87"/>
      <c r="NQ39" s="87"/>
      <c r="NR39" s="87"/>
      <c r="NS39" s="87"/>
      <c r="NT39" s="87"/>
      <c r="NU39" s="87"/>
      <c r="NV39" s="87"/>
      <c r="NW39" s="87"/>
      <c r="NX39" s="87"/>
      <c r="NY39" s="87"/>
      <c r="NZ39" s="87"/>
      <c r="OA39" s="87"/>
      <c r="OB39" s="87"/>
      <c r="OC39" s="87"/>
      <c r="OD39" s="87"/>
      <c r="OE39" s="87"/>
      <c r="OF39" s="87"/>
      <c r="OG39" s="87"/>
      <c r="OH39" s="87"/>
      <c r="OI39" s="87"/>
      <c r="OJ39" s="87"/>
      <c r="OK39" s="87"/>
      <c r="OL39" s="87"/>
      <c r="OM39" s="87"/>
      <c r="ON39" s="87"/>
      <c r="OO39" s="87"/>
      <c r="OP39" s="87"/>
      <c r="OQ39" s="87"/>
      <c r="OR39" s="87"/>
      <c r="OS39" s="87"/>
      <c r="OT39" s="87"/>
      <c r="OU39" s="87"/>
      <c r="OV39" s="87"/>
      <c r="OW39" s="87"/>
      <c r="OX39" s="87"/>
      <c r="OY39" s="87"/>
      <c r="OZ39" s="87"/>
      <c r="PA39" s="87"/>
      <c r="PB39" s="87"/>
      <c r="PC39" s="87"/>
      <c r="PD39" s="87"/>
      <c r="PE39" s="87"/>
      <c r="PF39" s="87"/>
      <c r="PG39" s="87"/>
      <c r="PH39" s="87"/>
      <c r="PI39" s="87"/>
      <c r="PJ39" s="87"/>
      <c r="PK39" s="87"/>
      <c r="PL39" s="87"/>
      <c r="PM39" s="87"/>
      <c r="PN39" s="87"/>
      <c r="PO39" s="87"/>
      <c r="PP39" s="87"/>
      <c r="PQ39" s="87"/>
      <c r="PR39" s="87"/>
      <c r="PS39" s="87"/>
      <c r="PT39" s="87"/>
      <c r="PU39" s="87"/>
      <c r="PV39" s="87"/>
      <c r="PW39" s="87"/>
      <c r="PX39" s="87"/>
      <c r="PY39" s="87"/>
      <c r="PZ39" s="87"/>
      <c r="QA39" s="87"/>
      <c r="QB39" s="87"/>
      <c r="QC39" s="87"/>
      <c r="QD39" s="87"/>
      <c r="QE39" s="87"/>
      <c r="QF39" s="87"/>
      <c r="QG39" s="87"/>
      <c r="QH39" s="87"/>
      <c r="QI39" s="87"/>
      <c r="QJ39" s="87"/>
      <c r="QK39" s="87"/>
      <c r="QL39" s="87"/>
      <c r="QM39" s="87"/>
      <c r="QN39" s="87"/>
      <c r="QO39" s="87"/>
      <c r="QP39" s="87"/>
      <c r="QQ39" s="87"/>
      <c r="QR39" s="87"/>
      <c r="QS39" s="87"/>
      <c r="QT39" s="87"/>
      <c r="QU39" s="87"/>
      <c r="QV39" s="87"/>
      <c r="QW39" s="87"/>
      <c r="QX39" s="87"/>
      <c r="QY39" s="87"/>
      <c r="QZ39"/>
      <c r="RA39"/>
    </row>
    <row r="40" spans="1:471" x14ac:dyDescent="0.25">
      <c r="A40" s="3" t="s">
        <v>54</v>
      </c>
      <c r="B40" s="42" t="e">
        <f t="shared" si="4"/>
        <v>#DIV/0!</v>
      </c>
      <c r="C40" s="10">
        <f t="shared" si="5"/>
        <v>0</v>
      </c>
      <c r="D40" s="87"/>
      <c r="E40" s="87"/>
      <c r="F40" s="87"/>
      <c r="G40" s="87"/>
      <c r="H40" s="87"/>
      <c r="I40" s="87"/>
      <c r="J40" s="87"/>
      <c r="K40" s="87"/>
      <c r="L40" s="87"/>
      <c r="M40" s="87"/>
      <c r="N40" s="87"/>
      <c r="O40" s="87"/>
      <c r="P40" s="87"/>
      <c r="Q40" s="87"/>
      <c r="R40" s="87"/>
      <c r="S40" s="87"/>
      <c r="T40" s="87"/>
      <c r="U40" s="87"/>
      <c r="V40" s="87"/>
      <c r="W40" s="87"/>
      <c r="X40" s="87"/>
      <c r="Y40" s="87"/>
      <c r="Z40" s="87"/>
      <c r="AA40" s="87"/>
      <c r="AB40" s="87"/>
      <c r="AC40" s="87"/>
      <c r="AD40" s="87"/>
      <c r="AE40" s="87"/>
      <c r="AF40" s="87"/>
      <c r="AG40" s="87"/>
      <c r="AH40" s="87"/>
      <c r="AI40" s="87"/>
      <c r="AJ40" s="87"/>
      <c r="AK40" s="87"/>
      <c r="AL40" s="87"/>
      <c r="AM40" s="87"/>
      <c r="AN40" s="87"/>
      <c r="AO40" s="87"/>
      <c r="AP40" s="87"/>
      <c r="AQ40" s="87"/>
      <c r="AR40" s="87"/>
      <c r="AS40" s="87"/>
      <c r="AT40" s="87"/>
      <c r="AU40" s="87"/>
      <c r="AV40" s="87"/>
      <c r="AW40" s="87"/>
      <c r="AX40" s="87"/>
      <c r="AY40" s="87"/>
      <c r="AZ40" s="87"/>
      <c r="BA40" s="87"/>
      <c r="BB40" s="87"/>
      <c r="BC40" s="87"/>
      <c r="BD40" s="87"/>
      <c r="BE40" s="87"/>
      <c r="BF40" s="87"/>
      <c r="BG40" s="87"/>
      <c r="BH40" s="87"/>
      <c r="BI40" s="87"/>
      <c r="BJ40" s="87"/>
      <c r="BK40" s="87"/>
      <c r="BL40" s="87"/>
      <c r="BM40" s="87"/>
      <c r="BN40" s="87"/>
      <c r="BO40" s="87"/>
      <c r="BP40" s="87"/>
      <c r="BQ40" s="87"/>
      <c r="BR40" s="87"/>
      <c r="BS40" s="87"/>
      <c r="BT40" s="87"/>
      <c r="BU40" s="87"/>
      <c r="BV40" s="87"/>
      <c r="BW40" s="87"/>
      <c r="BX40" s="87"/>
      <c r="BY40" s="87"/>
      <c r="BZ40" s="87"/>
      <c r="CA40" s="87"/>
      <c r="CB40" s="87"/>
      <c r="CC40" s="87"/>
      <c r="CD40" s="87"/>
      <c r="CE40" s="87"/>
      <c r="CF40" s="1657"/>
      <c r="CG40" s="1657"/>
      <c r="CH40" s="1657"/>
      <c r="CI40" s="1657"/>
      <c r="CJ40" s="1657"/>
      <c r="CK40" s="1657"/>
      <c r="CL40" s="1657"/>
      <c r="CM40" s="1657"/>
      <c r="CN40" s="1657"/>
      <c r="CO40" s="1657"/>
      <c r="CP40" s="1657"/>
      <c r="CQ40" s="1657"/>
      <c r="CR40" s="1657"/>
      <c r="CS40" s="1657"/>
      <c r="CT40" s="1657"/>
      <c r="CU40" s="1657"/>
      <c r="CV40" s="87"/>
      <c r="CW40" s="87"/>
      <c r="CX40" s="87"/>
      <c r="CY40" s="87"/>
      <c r="CZ40" s="87"/>
      <c r="DA40" s="87"/>
      <c r="DB40" s="87"/>
      <c r="DC40" s="87"/>
      <c r="DD40" s="87"/>
      <c r="DE40" s="87"/>
      <c r="DF40" s="87"/>
      <c r="DG40" s="87"/>
      <c r="DH40" s="23"/>
      <c r="DI40" s="23"/>
      <c r="DJ40" s="23"/>
      <c r="DK40" s="23"/>
      <c r="DL40" s="23"/>
      <c r="DM40" s="23"/>
      <c r="DN40" s="23"/>
      <c r="DO40" s="23"/>
      <c r="DP40" s="23"/>
      <c r="DQ40" s="23"/>
      <c r="DR40" s="23"/>
      <c r="DS40" s="23"/>
      <c r="DT40" s="87"/>
      <c r="DU40" s="87"/>
      <c r="DV40" s="87"/>
      <c r="DW40" s="87"/>
      <c r="DX40" s="87"/>
      <c r="DY40" s="87"/>
      <c r="DZ40" s="87"/>
      <c r="EA40" s="87"/>
      <c r="EB40" s="87"/>
      <c r="EC40" s="87"/>
      <c r="ED40" s="87"/>
      <c r="EE40" s="87"/>
      <c r="EF40" s="87"/>
      <c r="EG40" s="87"/>
      <c r="EH40" s="87"/>
      <c r="EI40" s="87"/>
      <c r="EJ40" s="87"/>
      <c r="EK40" s="87"/>
      <c r="EL40" s="87"/>
      <c r="EM40" s="87"/>
      <c r="EN40" s="87"/>
      <c r="EO40" s="87"/>
      <c r="EP40" s="87"/>
      <c r="EQ40" s="87"/>
      <c r="ER40" s="87"/>
      <c r="ES40" s="87"/>
      <c r="ET40" s="87"/>
      <c r="EU40" s="87"/>
      <c r="EV40" s="87"/>
      <c r="EW40" s="87"/>
      <c r="EX40" s="87"/>
      <c r="EY40" s="87"/>
      <c r="EZ40" s="87"/>
      <c r="FA40" s="87"/>
      <c r="FB40" s="87"/>
      <c r="FC40" s="87"/>
      <c r="FD40" s="87"/>
      <c r="FE40" s="87"/>
      <c r="FF40" s="87"/>
      <c r="FG40" s="87"/>
      <c r="FH40" s="87"/>
      <c r="FI40" s="87"/>
      <c r="FJ40" s="87"/>
      <c r="FK40" s="87"/>
      <c r="FL40" s="87"/>
      <c r="FM40" s="87"/>
      <c r="FN40" s="87"/>
      <c r="FO40" s="87"/>
      <c r="FP40" s="87"/>
      <c r="FQ40" s="87"/>
      <c r="FR40" s="87"/>
      <c r="FS40" s="87"/>
      <c r="FT40" s="87"/>
      <c r="FU40" s="87"/>
      <c r="FV40" s="87"/>
      <c r="FW40" s="87"/>
      <c r="FX40" s="87"/>
      <c r="FY40" s="87"/>
      <c r="FZ40" s="87"/>
      <c r="GA40" s="87"/>
      <c r="GB40" s="87"/>
      <c r="GC40" s="87"/>
      <c r="GD40" s="87"/>
      <c r="GE40" s="87"/>
      <c r="GF40" s="87"/>
      <c r="GG40" s="87"/>
      <c r="GH40" s="87"/>
      <c r="GI40" s="87"/>
      <c r="GJ40" s="87"/>
      <c r="GK40" s="87"/>
      <c r="GL40" s="87"/>
      <c r="GM40" s="87"/>
      <c r="GN40" s="87"/>
      <c r="GO40" s="87"/>
      <c r="GP40" s="87"/>
      <c r="GQ40" s="87"/>
      <c r="GR40" s="87"/>
      <c r="GS40" s="87"/>
      <c r="GT40" s="87"/>
      <c r="GU40" s="87"/>
      <c r="GV40" s="87"/>
      <c r="GW40" s="87"/>
      <c r="GX40" s="87"/>
      <c r="GY40" s="87"/>
      <c r="GZ40" s="87"/>
      <c r="HA40" s="87"/>
      <c r="HB40" s="87"/>
      <c r="HC40" s="87"/>
      <c r="HD40" s="87"/>
      <c r="HE40" s="87"/>
      <c r="HF40" s="87"/>
      <c r="HG40" s="87"/>
      <c r="HH40" s="87"/>
      <c r="HI40" s="87"/>
      <c r="HJ40" s="87"/>
      <c r="HK40" s="87"/>
      <c r="HL40" s="87"/>
      <c r="HM40" s="87"/>
      <c r="HN40" s="87"/>
      <c r="HO40" s="87"/>
      <c r="HP40" s="87"/>
      <c r="HQ40" s="87"/>
      <c r="HR40" s="87"/>
      <c r="HS40" s="87"/>
      <c r="HT40" s="87"/>
      <c r="HU40" s="87"/>
      <c r="HV40" s="87"/>
      <c r="HW40" s="87"/>
      <c r="HX40" s="87"/>
      <c r="HY40" s="87"/>
      <c r="HZ40" s="87"/>
      <c r="IA40" s="87"/>
      <c r="IB40" s="87"/>
      <c r="IC40" s="87"/>
      <c r="ID40" s="87"/>
      <c r="IE40" s="87"/>
      <c r="IF40" s="87"/>
      <c r="IG40" s="87"/>
      <c r="IH40" s="87"/>
      <c r="II40" s="87"/>
      <c r="IJ40" s="87"/>
      <c r="IK40" s="87"/>
      <c r="IL40" s="87"/>
      <c r="IM40" s="87"/>
      <c r="IN40" s="87"/>
      <c r="IO40" s="87"/>
      <c r="IP40" s="87"/>
      <c r="IQ40" s="87"/>
      <c r="IR40" s="87"/>
      <c r="IS40" s="87"/>
      <c r="IT40" s="87"/>
      <c r="IU40" s="87"/>
      <c r="IV40" s="87"/>
      <c r="IW40" s="87"/>
      <c r="IX40" s="87"/>
      <c r="IY40" s="87"/>
      <c r="IZ40" s="87"/>
      <c r="JA40" s="87"/>
      <c r="JB40" s="87"/>
      <c r="JC40" s="87"/>
      <c r="JD40" s="87"/>
      <c r="JE40" s="87"/>
      <c r="JF40" s="87"/>
      <c r="JG40" s="87"/>
      <c r="JH40" s="87"/>
      <c r="JI40" s="87"/>
      <c r="JJ40" s="87"/>
      <c r="JK40" s="87"/>
      <c r="JL40" s="87"/>
      <c r="JM40" s="87"/>
      <c r="JN40" s="87"/>
      <c r="JO40" s="87"/>
      <c r="JP40" s="87"/>
      <c r="JQ40" s="87"/>
      <c r="JR40" s="87"/>
      <c r="JS40" s="87"/>
      <c r="JT40" s="87"/>
      <c r="JU40" s="87"/>
      <c r="JV40" s="87"/>
      <c r="JW40" s="87"/>
      <c r="JX40" s="87"/>
      <c r="JY40" s="87"/>
      <c r="JZ40" s="87"/>
      <c r="KA40" s="87"/>
      <c r="KB40" s="87"/>
      <c r="KC40" s="87"/>
      <c r="KD40" s="87"/>
      <c r="KE40" s="87"/>
      <c r="KF40" s="87"/>
      <c r="KG40" s="87"/>
      <c r="KH40" s="87"/>
      <c r="KI40" s="87"/>
      <c r="KJ40" s="87"/>
      <c r="KK40" s="87"/>
      <c r="KL40" s="87"/>
      <c r="KM40" s="87"/>
      <c r="KN40" s="87"/>
      <c r="KO40" s="87"/>
      <c r="KP40" s="87"/>
      <c r="KQ40" s="87"/>
      <c r="KR40" s="87"/>
      <c r="KS40" s="87"/>
      <c r="KT40" s="87"/>
      <c r="KU40" s="87"/>
      <c r="KV40" s="87"/>
      <c r="KW40" s="87"/>
      <c r="KX40" s="87"/>
      <c r="KY40" s="87"/>
      <c r="KZ40" s="87"/>
      <c r="LA40" s="87"/>
      <c r="LB40" s="87"/>
      <c r="LC40" s="87"/>
      <c r="LD40" s="87"/>
      <c r="LE40" s="87"/>
      <c r="LF40" s="87"/>
      <c r="LG40" s="87"/>
      <c r="LH40" s="87"/>
      <c r="LI40" s="87"/>
      <c r="LJ40" s="87"/>
      <c r="LK40" s="87"/>
      <c r="LL40" s="87"/>
      <c r="LM40" s="87"/>
      <c r="LN40" s="87"/>
      <c r="LO40" s="87"/>
      <c r="LP40" s="87"/>
      <c r="LQ40" s="87"/>
      <c r="LR40" s="87"/>
      <c r="LS40" s="87"/>
      <c r="LT40" s="87"/>
      <c r="LU40" s="87"/>
      <c r="LV40" s="87"/>
      <c r="LW40" s="87"/>
      <c r="LX40" s="87"/>
      <c r="LY40" s="87"/>
      <c r="LZ40" s="87"/>
      <c r="MA40" s="87"/>
      <c r="MB40" s="87"/>
      <c r="MC40" s="87"/>
      <c r="MD40" s="87"/>
      <c r="ME40" s="87"/>
      <c r="MF40" s="87"/>
      <c r="MG40" s="87"/>
      <c r="MH40" s="87"/>
      <c r="MI40" s="87"/>
      <c r="MJ40" s="87"/>
      <c r="MK40" s="87"/>
      <c r="ML40" s="87"/>
      <c r="MM40" s="87"/>
      <c r="MN40" s="87"/>
      <c r="MO40" s="87"/>
      <c r="MP40" s="87"/>
      <c r="MQ40" s="87"/>
      <c r="MR40" s="87"/>
      <c r="MS40" s="87"/>
      <c r="MT40" s="87"/>
      <c r="MU40" s="87"/>
      <c r="MV40" s="87"/>
      <c r="MW40" s="87"/>
      <c r="MX40" s="87"/>
      <c r="MY40" s="87"/>
      <c r="MZ40" s="87"/>
      <c r="NA40" s="87"/>
      <c r="NB40" s="87"/>
      <c r="NC40" s="87"/>
      <c r="ND40" s="87"/>
      <c r="NE40" s="87"/>
      <c r="NF40" s="87"/>
      <c r="NG40" s="87"/>
      <c r="NH40" s="87"/>
      <c r="NI40" s="87"/>
      <c r="NJ40" s="87"/>
      <c r="NK40" s="87"/>
      <c r="NL40" s="87"/>
      <c r="NM40" s="87"/>
      <c r="NN40" s="87"/>
      <c r="NO40" s="87"/>
      <c r="NP40" s="87"/>
      <c r="NQ40" s="87"/>
      <c r="NR40" s="87"/>
      <c r="NS40" s="87"/>
      <c r="NT40" s="87"/>
      <c r="NU40" s="87"/>
      <c r="NV40" s="87"/>
      <c r="NW40" s="87"/>
      <c r="NX40" s="87"/>
      <c r="NY40" s="87"/>
      <c r="NZ40" s="87"/>
      <c r="OA40" s="87"/>
      <c r="OB40" s="87"/>
      <c r="OC40" s="87"/>
      <c r="OD40" s="87"/>
      <c r="OE40" s="87"/>
      <c r="OF40" s="87"/>
      <c r="OG40" s="87"/>
      <c r="OH40" s="87"/>
      <c r="OI40" s="87"/>
      <c r="OJ40" s="87"/>
      <c r="OK40" s="87"/>
      <c r="OL40" s="87"/>
      <c r="OM40" s="87"/>
      <c r="ON40" s="87"/>
      <c r="OO40" s="87"/>
      <c r="OP40" s="87"/>
      <c r="OQ40" s="87"/>
      <c r="OR40" s="87"/>
      <c r="OS40" s="87"/>
      <c r="OT40" s="87"/>
      <c r="OU40" s="87"/>
      <c r="OV40" s="87"/>
      <c r="OW40" s="87"/>
      <c r="OX40" s="87"/>
      <c r="OY40" s="87"/>
      <c r="OZ40" s="87"/>
      <c r="PA40" s="87"/>
      <c r="PB40" s="87"/>
      <c r="PC40" s="87"/>
      <c r="PD40" s="87"/>
      <c r="PE40" s="87"/>
      <c r="PF40" s="87"/>
      <c r="PG40" s="87"/>
      <c r="PH40" s="87"/>
      <c r="PI40" s="87"/>
      <c r="PJ40" s="87"/>
      <c r="PK40" s="87"/>
      <c r="PL40" s="87"/>
      <c r="PM40" s="87"/>
      <c r="PN40" s="87"/>
      <c r="PO40" s="87"/>
      <c r="PP40" s="87"/>
      <c r="PQ40" s="87"/>
      <c r="PR40" s="87"/>
      <c r="PS40" s="87"/>
      <c r="PT40" s="87"/>
      <c r="PU40" s="87"/>
      <c r="PV40" s="87"/>
      <c r="PW40" s="87"/>
      <c r="PX40" s="87"/>
      <c r="PY40" s="87"/>
      <c r="PZ40" s="87"/>
      <c r="QA40" s="87"/>
      <c r="QB40" s="87"/>
      <c r="QC40" s="87"/>
      <c r="QD40" s="87"/>
      <c r="QE40" s="87"/>
      <c r="QF40" s="87"/>
      <c r="QG40" s="87"/>
      <c r="QH40" s="87"/>
      <c r="QI40" s="87"/>
      <c r="QJ40" s="87"/>
      <c r="QK40" s="87"/>
      <c r="QL40" s="87"/>
      <c r="QM40" s="87"/>
      <c r="QN40" s="87"/>
      <c r="QO40" s="87"/>
      <c r="QP40" s="87"/>
      <c r="QQ40" s="87"/>
      <c r="QR40" s="87"/>
      <c r="QS40" s="87"/>
      <c r="QT40" s="87"/>
      <c r="QU40" s="87"/>
      <c r="QV40" s="87"/>
      <c r="QW40" s="87"/>
      <c r="QX40" s="87"/>
      <c r="QY40" s="87"/>
      <c r="QZ40"/>
      <c r="RA40"/>
    </row>
    <row r="41" spans="1:471" x14ac:dyDescent="0.25">
      <c r="A41" s="3" t="s">
        <v>55</v>
      </c>
      <c r="B41" s="42">
        <f t="shared" si="4"/>
        <v>-1.588922937237558E-3</v>
      </c>
      <c r="C41" s="10">
        <f t="shared" si="5"/>
        <v>-2.8000000000000001E-2</v>
      </c>
      <c r="D41" s="87"/>
      <c r="E41" s="87"/>
      <c r="F41" s="87"/>
      <c r="G41" s="87"/>
      <c r="H41" s="87"/>
      <c r="I41" s="87"/>
      <c r="J41" s="87"/>
      <c r="K41" s="87"/>
      <c r="L41" s="87"/>
      <c r="M41" s="87"/>
      <c r="N41" s="87"/>
      <c r="O41" s="87"/>
      <c r="P41" s="87"/>
      <c r="Q41" s="87"/>
      <c r="R41" s="87"/>
      <c r="S41" s="87"/>
      <c r="T41" s="87"/>
      <c r="U41" s="87"/>
      <c r="V41" s="87"/>
      <c r="W41" s="87"/>
      <c r="X41" s="87"/>
      <c r="Y41" s="87"/>
      <c r="Z41" s="87"/>
      <c r="AA41" s="87"/>
      <c r="AB41" s="87"/>
      <c r="AC41" s="87"/>
      <c r="AD41" s="87"/>
      <c r="AE41" s="87"/>
      <c r="AF41" s="87"/>
      <c r="AG41" s="87"/>
      <c r="AH41" s="87"/>
      <c r="AI41" s="87"/>
      <c r="AJ41" s="87"/>
      <c r="AK41" s="87"/>
      <c r="AL41" s="87"/>
      <c r="AM41" s="87"/>
      <c r="AN41" s="87"/>
      <c r="AO41" s="87"/>
      <c r="AP41" s="87"/>
      <c r="AQ41" s="87"/>
      <c r="AR41" s="87"/>
      <c r="AS41" s="87"/>
      <c r="AT41" s="87"/>
      <c r="AU41" s="87"/>
      <c r="AV41" s="87"/>
      <c r="AW41" s="87"/>
      <c r="AX41" s="87"/>
      <c r="AY41" s="87"/>
      <c r="AZ41" s="87"/>
      <c r="BA41" s="87"/>
      <c r="BB41" s="87"/>
      <c r="BC41" s="87"/>
      <c r="BD41" s="87"/>
      <c r="BE41" s="87"/>
      <c r="BF41" s="87"/>
      <c r="BG41" s="87"/>
      <c r="BH41" s="87"/>
      <c r="BI41" s="87"/>
      <c r="BJ41" s="87"/>
      <c r="BK41" s="87"/>
      <c r="BL41" s="87"/>
      <c r="BM41" s="87"/>
      <c r="BN41" s="87"/>
      <c r="BO41" s="87"/>
      <c r="BP41" s="87"/>
      <c r="BQ41" s="87"/>
      <c r="BR41" s="87"/>
      <c r="BS41" s="87"/>
      <c r="BT41" s="87"/>
      <c r="BU41" s="87"/>
      <c r="BV41" s="87"/>
      <c r="BW41" s="87"/>
      <c r="BX41" s="87"/>
      <c r="BY41" s="87"/>
      <c r="BZ41" s="87"/>
      <c r="CA41" s="87"/>
      <c r="CB41" s="87"/>
      <c r="CC41" s="87"/>
      <c r="CD41" s="87"/>
      <c r="CE41" s="87"/>
      <c r="CF41" s="1657"/>
      <c r="CG41" s="1657"/>
      <c r="CH41" s="1657"/>
      <c r="CI41" s="1657"/>
      <c r="CJ41" s="1657"/>
      <c r="CK41" s="1657"/>
      <c r="CL41" s="1657"/>
      <c r="CM41" s="1657"/>
      <c r="CN41" s="1657"/>
      <c r="CO41" s="1657"/>
      <c r="CP41" s="1657"/>
      <c r="CQ41" s="1657"/>
      <c r="CR41" s="1657"/>
      <c r="CS41" s="1657"/>
      <c r="CT41" s="1657"/>
      <c r="CU41" s="1657"/>
      <c r="CV41" s="87"/>
      <c r="CW41" s="87"/>
      <c r="CX41" s="87"/>
      <c r="CY41" s="87"/>
      <c r="CZ41" s="87"/>
      <c r="DA41" s="87"/>
      <c r="DB41" s="87"/>
      <c r="DC41" s="87"/>
      <c r="DD41" s="87"/>
      <c r="DE41" s="87"/>
      <c r="DF41" s="87"/>
      <c r="DG41" s="87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87"/>
      <c r="DU41" s="87"/>
      <c r="DV41" s="87"/>
      <c r="DW41" s="87"/>
      <c r="DX41" s="87"/>
      <c r="DY41" s="87"/>
      <c r="DZ41" s="87"/>
      <c r="EA41" s="87"/>
      <c r="EB41" s="87"/>
      <c r="EC41" s="87"/>
      <c r="ED41" s="87"/>
      <c r="EE41" s="87"/>
      <c r="EF41" s="87"/>
      <c r="EG41" s="87"/>
      <c r="EH41" s="87"/>
      <c r="EI41" s="87"/>
      <c r="EJ41" s="87"/>
      <c r="EK41" s="87"/>
      <c r="EL41" s="87"/>
      <c r="EM41" s="87"/>
      <c r="EN41" s="87"/>
      <c r="EO41" s="87"/>
      <c r="EP41" s="87"/>
      <c r="EQ41" s="87"/>
      <c r="ER41" s="87"/>
      <c r="ES41" s="87"/>
      <c r="ET41" s="87"/>
      <c r="EU41" s="87"/>
      <c r="EV41" s="87"/>
      <c r="EW41" s="87"/>
      <c r="EX41" s="87"/>
      <c r="EY41" s="87"/>
      <c r="EZ41" s="87"/>
      <c r="FA41" s="87"/>
      <c r="FB41" s="87"/>
      <c r="FC41" s="87"/>
      <c r="FD41" s="87"/>
      <c r="FE41" s="87"/>
      <c r="FF41" s="87"/>
      <c r="FG41" s="87"/>
      <c r="FH41" s="87"/>
      <c r="FI41" s="87"/>
      <c r="FJ41" s="87"/>
      <c r="FK41" s="87"/>
      <c r="FL41" s="87"/>
      <c r="FM41" s="87"/>
      <c r="FN41" s="87"/>
      <c r="FO41" s="87"/>
      <c r="FP41" s="87"/>
      <c r="FQ41" s="87"/>
      <c r="FR41" s="87"/>
      <c r="FS41" s="87"/>
      <c r="FT41" s="87"/>
      <c r="FU41" s="87"/>
      <c r="FV41" s="87"/>
      <c r="FW41" s="87"/>
      <c r="FX41" s="87"/>
      <c r="FY41" s="87"/>
      <c r="FZ41" s="87"/>
      <c r="GA41" s="87"/>
      <c r="GB41" s="87"/>
      <c r="GC41" s="87"/>
      <c r="GD41" s="87"/>
      <c r="GE41" s="87"/>
      <c r="GF41" s="87"/>
      <c r="GG41" s="87"/>
      <c r="GH41" s="87"/>
      <c r="GI41" s="87"/>
      <c r="GJ41" s="87"/>
      <c r="GK41" s="87"/>
      <c r="GL41" s="87"/>
      <c r="GM41" s="87"/>
      <c r="GN41" s="87"/>
      <c r="GO41" s="87"/>
      <c r="GP41" s="87"/>
      <c r="GQ41" s="87"/>
      <c r="GR41" s="87"/>
      <c r="GS41" s="87"/>
      <c r="GT41" s="87"/>
      <c r="GU41" s="87"/>
      <c r="GV41" s="87"/>
      <c r="GW41" s="87"/>
      <c r="GX41" s="87"/>
      <c r="GY41" s="87"/>
      <c r="GZ41" s="87"/>
      <c r="HA41" s="87"/>
      <c r="HB41" s="87"/>
      <c r="HC41" s="87"/>
      <c r="HD41" s="87"/>
      <c r="HE41" s="87"/>
      <c r="HF41" s="87"/>
      <c r="HG41" s="87"/>
      <c r="HH41" s="87"/>
      <c r="HI41" s="87"/>
      <c r="HJ41" s="87"/>
      <c r="HK41" s="87"/>
      <c r="HL41" s="87"/>
      <c r="HM41" s="87"/>
      <c r="HN41" s="87"/>
      <c r="HO41" s="87"/>
      <c r="HP41" s="87"/>
      <c r="HQ41" s="87"/>
      <c r="HR41" s="87"/>
      <c r="HS41" s="87"/>
      <c r="HT41" s="87"/>
      <c r="HU41" s="87"/>
      <c r="HV41" s="87"/>
      <c r="HW41" s="87"/>
      <c r="HX41" s="87"/>
      <c r="HY41" s="87"/>
      <c r="HZ41" s="87"/>
      <c r="IA41" s="87"/>
      <c r="IB41" s="87"/>
      <c r="IC41" s="87"/>
      <c r="ID41" s="87"/>
      <c r="IE41" s="87"/>
      <c r="IF41" s="87"/>
      <c r="IG41" s="87"/>
      <c r="IH41" s="87"/>
      <c r="II41" s="87"/>
      <c r="IJ41" s="87"/>
      <c r="IK41" s="87"/>
      <c r="IL41" s="87"/>
      <c r="IM41" s="87"/>
      <c r="IN41" s="87"/>
      <c r="IO41" s="87"/>
      <c r="IP41" s="87"/>
      <c r="IQ41" s="87"/>
      <c r="IR41" s="87"/>
      <c r="IS41" s="87"/>
      <c r="IT41" s="87"/>
      <c r="IU41" s="87"/>
      <c r="IV41" s="87"/>
      <c r="IW41" s="87"/>
      <c r="IX41" s="87"/>
      <c r="IY41" s="87"/>
      <c r="IZ41" s="87"/>
      <c r="JA41" s="87"/>
      <c r="JB41" s="87"/>
      <c r="JC41" s="87"/>
      <c r="JD41" s="87"/>
      <c r="JE41" s="87"/>
      <c r="JF41" s="87"/>
      <c r="JG41" s="87"/>
      <c r="JH41" s="87"/>
      <c r="JI41" s="87"/>
      <c r="JJ41" s="87"/>
      <c r="JK41" s="87"/>
      <c r="JL41" s="87"/>
      <c r="JM41" s="87"/>
      <c r="JN41" s="87"/>
      <c r="JO41" s="87"/>
      <c r="JP41" s="87"/>
      <c r="JQ41" s="87"/>
      <c r="JR41" s="87"/>
      <c r="JS41" s="87"/>
      <c r="JT41" s="87"/>
      <c r="JU41" s="87"/>
      <c r="JV41" s="87"/>
      <c r="JW41" s="87"/>
      <c r="JX41" s="87"/>
      <c r="JY41" s="87"/>
      <c r="JZ41" s="87"/>
      <c r="KA41" s="87"/>
      <c r="KB41" s="87"/>
      <c r="KC41" s="87"/>
      <c r="KD41" s="87"/>
      <c r="KE41" s="87"/>
      <c r="KF41" s="87"/>
      <c r="KG41" s="87"/>
      <c r="KH41" s="87"/>
      <c r="KI41" s="87"/>
      <c r="KJ41" s="87"/>
      <c r="KK41" s="87"/>
      <c r="KL41" s="87"/>
      <c r="KM41" s="87"/>
      <c r="KN41" s="87"/>
      <c r="KO41" s="87"/>
      <c r="KP41" s="87"/>
      <c r="KQ41" s="87"/>
      <c r="KR41" s="87"/>
      <c r="KS41" s="87"/>
      <c r="KT41" s="87"/>
      <c r="KU41" s="87"/>
      <c r="KV41" s="87"/>
      <c r="KW41" s="87"/>
      <c r="KX41" s="87"/>
      <c r="KY41" s="87"/>
      <c r="KZ41" s="87"/>
      <c r="LA41" s="87"/>
      <c r="LB41" s="87"/>
      <c r="LC41" s="87"/>
      <c r="LD41" s="87"/>
      <c r="LE41" s="87"/>
      <c r="LF41" s="87"/>
      <c r="LG41" s="87"/>
      <c r="LH41" s="87"/>
      <c r="LI41" s="87"/>
      <c r="LJ41" s="87"/>
      <c r="LK41" s="87"/>
      <c r="LL41" s="87"/>
      <c r="LM41" s="87"/>
      <c r="LN41" s="87"/>
      <c r="LO41" s="87"/>
      <c r="LP41" s="87"/>
      <c r="LQ41" s="87"/>
      <c r="LR41" s="87"/>
      <c r="LS41" s="87"/>
      <c r="LT41" s="87"/>
      <c r="LU41" s="87"/>
      <c r="LV41" s="87"/>
      <c r="LW41" s="87"/>
      <c r="LX41" s="87"/>
      <c r="LY41" s="87"/>
      <c r="LZ41" s="87"/>
      <c r="MA41" s="87"/>
      <c r="MB41" s="87"/>
      <c r="MC41" s="87"/>
      <c r="MD41" s="87"/>
      <c r="ME41" s="87"/>
      <c r="MF41" s="87"/>
      <c r="MG41" s="87"/>
      <c r="MH41" s="87"/>
      <c r="MI41" s="87"/>
      <c r="MJ41" s="87"/>
      <c r="MK41" s="87"/>
      <c r="ML41" s="87"/>
      <c r="MM41" s="87"/>
      <c r="MN41" s="87"/>
      <c r="MO41" s="87"/>
      <c r="MP41" s="87"/>
      <c r="MQ41" s="87"/>
      <c r="MR41" s="87"/>
      <c r="MS41" s="87"/>
      <c r="MT41" s="87"/>
      <c r="MU41" s="87"/>
      <c r="MV41" s="87"/>
      <c r="MW41" s="87"/>
      <c r="MX41" s="87"/>
      <c r="MY41" s="87"/>
      <c r="MZ41" s="87"/>
      <c r="NA41" s="87"/>
      <c r="NB41" s="87"/>
      <c r="NC41" s="87"/>
      <c r="ND41" s="87"/>
      <c r="NE41" s="87"/>
      <c r="NF41" s="87"/>
      <c r="NG41" s="87"/>
      <c r="NH41" s="87"/>
      <c r="NI41" s="87"/>
      <c r="NJ41" s="87"/>
      <c r="NK41" s="87"/>
      <c r="NL41" s="87"/>
      <c r="NM41" s="87"/>
      <c r="NN41" s="87"/>
      <c r="NO41" s="87"/>
      <c r="NP41" s="87"/>
      <c r="NQ41" s="87"/>
      <c r="NR41" s="87"/>
      <c r="NS41" s="87"/>
      <c r="NT41" s="87"/>
      <c r="NU41" s="87"/>
      <c r="NV41" s="87"/>
      <c r="NW41" s="87"/>
      <c r="NX41" s="87"/>
      <c r="NY41" s="87"/>
      <c r="NZ41" s="87"/>
      <c r="OA41" s="87"/>
      <c r="OB41" s="87"/>
      <c r="OC41" s="87"/>
      <c r="OD41" s="87"/>
      <c r="OE41" s="87"/>
      <c r="OF41" s="87"/>
      <c r="OG41" s="87"/>
      <c r="OH41" s="87"/>
      <c r="OI41" s="87"/>
      <c r="OJ41" s="87"/>
      <c r="OK41" s="87"/>
      <c r="OL41" s="87"/>
      <c r="OM41" s="87"/>
      <c r="ON41" s="87"/>
      <c r="OO41" s="87"/>
      <c r="OP41" s="87"/>
      <c r="OQ41" s="87"/>
      <c r="OR41" s="87"/>
      <c r="OS41" s="87"/>
      <c r="OT41" s="87"/>
      <c r="OU41" s="87"/>
      <c r="OV41" s="87"/>
      <c r="OW41" s="87"/>
      <c r="OX41" s="87"/>
      <c r="OY41" s="87"/>
      <c r="OZ41" s="87"/>
      <c r="PA41" s="87"/>
      <c r="PB41" s="87"/>
      <c r="PC41" s="87"/>
      <c r="PD41" s="87"/>
      <c r="PE41" s="87"/>
      <c r="PF41" s="87"/>
      <c r="PG41" s="87"/>
      <c r="PH41" s="87"/>
      <c r="PI41" s="87"/>
      <c r="PJ41" s="87"/>
      <c r="PK41" s="87"/>
      <c r="PL41" s="87"/>
      <c r="PM41" s="87"/>
      <c r="PN41" s="87"/>
      <c r="PO41" s="87"/>
      <c r="PP41" s="87"/>
      <c r="PQ41" s="87"/>
      <c r="PR41" s="87"/>
      <c r="PS41" s="87"/>
      <c r="PT41" s="87"/>
      <c r="PU41" s="87"/>
      <c r="PV41" s="87"/>
      <c r="PW41" s="87"/>
      <c r="PX41" s="87"/>
      <c r="PY41" s="87"/>
      <c r="PZ41" s="87"/>
      <c r="QA41" s="87"/>
      <c r="QB41" s="87"/>
      <c r="QC41" s="87"/>
      <c r="QD41" s="87"/>
      <c r="QE41" s="87"/>
      <c r="QF41" s="87"/>
      <c r="QG41" s="87"/>
      <c r="QH41" s="87"/>
      <c r="QI41" s="87"/>
      <c r="QJ41" s="87"/>
      <c r="QK41" s="87"/>
      <c r="QL41" s="87"/>
      <c r="QM41" s="87"/>
      <c r="QN41" s="87"/>
      <c r="QO41" s="87"/>
      <c r="QP41" s="87"/>
      <c r="QQ41" s="87"/>
      <c r="QR41" s="87"/>
      <c r="QS41" s="87"/>
      <c r="QT41" s="87"/>
      <c r="QU41" s="87"/>
      <c r="QV41" s="87"/>
      <c r="QW41" s="87"/>
      <c r="QX41" s="87"/>
      <c r="QY41" s="87"/>
      <c r="QZ41"/>
      <c r="RA41"/>
    </row>
    <row r="42" spans="1:471" x14ac:dyDescent="0.25">
      <c r="A42" s="693" t="s">
        <v>56</v>
      </c>
      <c r="B42" s="42" t="e">
        <f t="shared" si="4"/>
        <v>#DIV/0!</v>
      </c>
      <c r="C42" s="10">
        <f t="shared" si="5"/>
        <v>0</v>
      </c>
      <c r="D42" s="87"/>
      <c r="E42" s="87"/>
      <c r="F42" s="87"/>
      <c r="G42" s="87"/>
      <c r="H42" s="87"/>
      <c r="I42" s="87"/>
      <c r="J42" s="87"/>
      <c r="K42" s="87"/>
      <c r="L42" s="87"/>
      <c r="M42" s="87"/>
      <c r="N42" s="87"/>
      <c r="O42" s="87"/>
      <c r="P42" s="87"/>
      <c r="Q42" s="87"/>
      <c r="R42" s="87"/>
      <c r="S42" s="87"/>
      <c r="T42" s="87"/>
      <c r="U42" s="87"/>
      <c r="V42" s="87"/>
      <c r="W42" s="87"/>
      <c r="X42" s="87"/>
      <c r="Y42" s="87"/>
      <c r="Z42" s="87"/>
      <c r="AA42" s="87"/>
      <c r="AB42" s="87"/>
      <c r="AC42" s="87"/>
      <c r="AD42" s="87"/>
      <c r="AE42" s="87"/>
      <c r="AF42" s="87"/>
      <c r="AG42" s="87"/>
      <c r="AH42" s="87"/>
      <c r="AI42" s="87"/>
      <c r="AJ42" s="87"/>
      <c r="AK42" s="87"/>
      <c r="AL42" s="87"/>
      <c r="AM42" s="87"/>
      <c r="AN42" s="87"/>
      <c r="AO42" s="87"/>
      <c r="AP42" s="87"/>
      <c r="AQ42" s="87"/>
      <c r="AR42" s="87"/>
      <c r="AS42" s="87"/>
      <c r="AT42" s="87"/>
      <c r="AU42" s="87"/>
      <c r="AV42" s="87"/>
      <c r="AW42" s="87"/>
      <c r="AX42" s="87"/>
      <c r="AY42" s="87"/>
      <c r="AZ42" s="87"/>
      <c r="BA42" s="87"/>
      <c r="BB42" s="87"/>
      <c r="BC42" s="87"/>
      <c r="BD42" s="87"/>
      <c r="BE42" s="87"/>
      <c r="BF42" s="87"/>
      <c r="BG42" s="87"/>
      <c r="BH42" s="87"/>
      <c r="BI42" s="87"/>
      <c r="BJ42" s="87"/>
      <c r="BK42" s="87"/>
      <c r="BL42" s="87"/>
      <c r="BM42" s="87"/>
      <c r="BN42" s="87"/>
      <c r="BO42" s="87"/>
      <c r="BP42" s="87"/>
      <c r="BQ42" s="87"/>
      <c r="BR42" s="87"/>
      <c r="BS42" s="87"/>
      <c r="BT42" s="87"/>
      <c r="BU42" s="87"/>
      <c r="BV42" s="87"/>
      <c r="BW42" s="87"/>
      <c r="BX42" s="87"/>
      <c r="BY42" s="87"/>
      <c r="BZ42" s="87"/>
      <c r="CA42" s="87"/>
      <c r="CB42" s="87"/>
      <c r="CC42" s="87"/>
      <c r="CD42" s="87"/>
      <c r="CE42" s="87"/>
      <c r="CF42" s="1657"/>
      <c r="CG42" s="1657"/>
      <c r="CH42" s="1657"/>
      <c r="CI42" s="1657"/>
      <c r="CJ42" s="1657"/>
      <c r="CK42" s="1657"/>
      <c r="CL42" s="1657"/>
      <c r="CM42" s="1657"/>
      <c r="CN42" s="1657"/>
      <c r="CO42" s="1657"/>
      <c r="CP42" s="1657"/>
      <c r="CQ42" s="1657"/>
      <c r="CR42" s="1657"/>
      <c r="CS42" s="1657"/>
      <c r="CT42" s="1657"/>
      <c r="CU42" s="1657"/>
      <c r="CV42" s="87"/>
      <c r="CW42" s="87"/>
      <c r="CX42" s="87"/>
      <c r="CY42" s="87"/>
      <c r="CZ42" s="87"/>
      <c r="DA42" s="87"/>
      <c r="DB42" s="87"/>
      <c r="DC42" s="87"/>
      <c r="DD42" s="87"/>
      <c r="DE42" s="87"/>
      <c r="DF42" s="87"/>
      <c r="DG42" s="87"/>
      <c r="DH42" s="23"/>
      <c r="DI42" s="23"/>
      <c r="DJ42" s="23"/>
      <c r="DK42" s="23"/>
      <c r="DL42" s="23"/>
      <c r="DM42" s="23"/>
      <c r="DN42" s="23"/>
      <c r="DO42" s="23"/>
      <c r="DP42" s="23"/>
      <c r="DQ42" s="23"/>
      <c r="DR42" s="23"/>
      <c r="DS42" s="23"/>
      <c r="DT42" s="87"/>
      <c r="DU42" s="87"/>
      <c r="DV42" s="87"/>
      <c r="DW42" s="87"/>
      <c r="DX42" s="87"/>
      <c r="DY42" s="87"/>
      <c r="DZ42" s="87"/>
      <c r="EA42" s="87"/>
      <c r="EB42" s="87"/>
      <c r="EC42" s="87"/>
      <c r="ED42" s="87"/>
      <c r="EE42" s="87"/>
      <c r="EF42" s="87"/>
      <c r="EG42" s="87"/>
      <c r="EH42" s="87"/>
      <c r="EI42" s="87"/>
      <c r="EJ42" s="87"/>
      <c r="EK42" s="87"/>
      <c r="EL42" s="87"/>
      <c r="EM42" s="87"/>
      <c r="EN42" s="87"/>
      <c r="EO42" s="87"/>
      <c r="EP42" s="87"/>
      <c r="EQ42" s="87"/>
      <c r="ER42" s="87"/>
      <c r="ES42" s="87"/>
      <c r="ET42" s="87"/>
      <c r="EU42" s="87"/>
      <c r="EV42" s="87"/>
      <c r="EW42" s="87"/>
      <c r="EX42" s="87"/>
      <c r="EY42" s="87"/>
      <c r="EZ42" s="87"/>
      <c r="FA42" s="87"/>
      <c r="FB42" s="87"/>
      <c r="FC42" s="87"/>
      <c r="FD42" s="87"/>
      <c r="FE42" s="87"/>
      <c r="FF42" s="87"/>
      <c r="FG42" s="87"/>
      <c r="FH42" s="87"/>
      <c r="FI42" s="87"/>
      <c r="FJ42" s="87"/>
      <c r="FK42" s="87"/>
      <c r="FL42" s="87"/>
      <c r="FM42" s="87"/>
      <c r="FN42" s="87"/>
      <c r="FO42" s="87"/>
      <c r="FP42" s="87"/>
      <c r="FQ42" s="87"/>
      <c r="FR42" s="87"/>
      <c r="FS42" s="87"/>
      <c r="FT42" s="87"/>
      <c r="FU42" s="87"/>
      <c r="FV42" s="87"/>
      <c r="FW42" s="87"/>
      <c r="FX42" s="87"/>
      <c r="FY42" s="87"/>
      <c r="FZ42" s="87"/>
      <c r="GA42" s="87"/>
      <c r="GB42" s="87"/>
      <c r="GC42" s="87"/>
      <c r="GD42" s="87"/>
      <c r="GE42" s="87"/>
      <c r="GF42" s="87"/>
      <c r="GG42" s="87"/>
      <c r="GH42" s="87"/>
      <c r="GI42" s="87"/>
      <c r="GJ42" s="87"/>
      <c r="GK42" s="87"/>
      <c r="GL42" s="87"/>
      <c r="GM42" s="87"/>
      <c r="GN42" s="87"/>
      <c r="GO42" s="87"/>
      <c r="GP42" s="87"/>
      <c r="GQ42" s="87"/>
      <c r="GR42" s="87"/>
      <c r="GS42" s="87"/>
      <c r="GT42" s="87"/>
      <c r="GU42" s="87"/>
      <c r="GV42" s="87"/>
      <c r="GW42" s="87"/>
      <c r="GX42" s="87"/>
      <c r="GY42" s="87"/>
      <c r="GZ42" s="87"/>
      <c r="HA42" s="87"/>
      <c r="HB42" s="87"/>
      <c r="HC42" s="87"/>
      <c r="HD42" s="87"/>
      <c r="HE42" s="87"/>
      <c r="HF42" s="87"/>
      <c r="HG42" s="87"/>
      <c r="HH42" s="87"/>
      <c r="HI42" s="87"/>
      <c r="HJ42" s="87"/>
      <c r="HK42" s="87"/>
      <c r="HL42" s="87"/>
      <c r="HM42" s="87"/>
      <c r="HN42" s="87"/>
      <c r="HO42" s="87"/>
      <c r="HP42" s="87"/>
      <c r="HQ42" s="87"/>
      <c r="HR42" s="87"/>
      <c r="HS42" s="87"/>
      <c r="HT42" s="87"/>
      <c r="HU42" s="87"/>
      <c r="HV42" s="87"/>
      <c r="HW42" s="87"/>
      <c r="HX42" s="87"/>
      <c r="HY42" s="87"/>
      <c r="HZ42" s="87"/>
      <c r="IA42" s="87"/>
      <c r="IB42" s="87"/>
      <c r="IC42" s="87"/>
      <c r="ID42" s="87"/>
      <c r="IE42" s="87"/>
      <c r="IF42" s="87"/>
      <c r="IG42" s="87"/>
      <c r="IH42" s="87"/>
      <c r="II42" s="87"/>
      <c r="IJ42" s="87"/>
      <c r="IK42" s="87"/>
      <c r="IL42" s="87"/>
      <c r="IM42" s="87"/>
      <c r="IN42" s="87"/>
      <c r="IO42" s="87"/>
      <c r="IP42" s="87"/>
      <c r="IQ42" s="87"/>
      <c r="IR42" s="87"/>
      <c r="IS42" s="87"/>
      <c r="IT42" s="87"/>
      <c r="IU42" s="87"/>
      <c r="IV42" s="87"/>
      <c r="IW42" s="87"/>
      <c r="IX42" s="87"/>
      <c r="IY42" s="87"/>
      <c r="IZ42" s="87"/>
      <c r="JA42" s="87"/>
      <c r="JB42" s="87"/>
      <c r="JC42" s="87"/>
      <c r="JD42" s="87"/>
      <c r="JE42" s="87"/>
      <c r="JF42" s="87"/>
      <c r="JG42" s="87"/>
      <c r="JH42" s="87"/>
      <c r="JI42" s="87"/>
      <c r="JJ42" s="87"/>
      <c r="JK42" s="87"/>
      <c r="JL42" s="87"/>
      <c r="JM42" s="87"/>
      <c r="JN42" s="87"/>
      <c r="JO42" s="87"/>
      <c r="JP42" s="87"/>
      <c r="JQ42" s="87"/>
      <c r="JR42" s="87"/>
      <c r="JS42" s="87"/>
      <c r="JT42" s="87"/>
      <c r="JU42" s="87"/>
      <c r="JV42" s="87"/>
      <c r="JW42" s="87"/>
      <c r="JX42" s="87"/>
      <c r="JY42" s="87"/>
      <c r="JZ42" s="87"/>
      <c r="KA42" s="87"/>
      <c r="KB42" s="87"/>
      <c r="KC42" s="87"/>
      <c r="KD42" s="87"/>
      <c r="KE42" s="87"/>
      <c r="KF42" s="87"/>
      <c r="KG42" s="87"/>
      <c r="KH42" s="87"/>
      <c r="KI42" s="87"/>
      <c r="KJ42" s="87"/>
      <c r="KK42" s="87"/>
      <c r="KL42" s="87"/>
      <c r="KM42" s="87"/>
      <c r="KN42" s="87"/>
      <c r="KO42" s="87"/>
      <c r="KP42" s="87"/>
      <c r="KQ42" s="87"/>
      <c r="KR42" s="87"/>
      <c r="KS42" s="87"/>
      <c r="KT42" s="87"/>
      <c r="KU42" s="87"/>
      <c r="KV42" s="87"/>
      <c r="KW42" s="87"/>
      <c r="KX42" s="87"/>
      <c r="KY42" s="87"/>
      <c r="KZ42" s="87"/>
      <c r="LA42" s="87"/>
      <c r="LB42" s="87"/>
      <c r="LC42" s="87"/>
      <c r="LD42" s="87"/>
      <c r="LE42" s="87"/>
      <c r="LF42" s="87"/>
      <c r="LG42" s="87"/>
      <c r="LH42" s="87"/>
      <c r="LI42" s="87"/>
      <c r="LJ42" s="87"/>
      <c r="LK42" s="87"/>
      <c r="LL42" s="87"/>
      <c r="LM42" s="87"/>
      <c r="LN42" s="87"/>
      <c r="LO42" s="87"/>
      <c r="LP42" s="87"/>
      <c r="LQ42" s="87"/>
      <c r="LR42" s="87"/>
      <c r="LS42" s="87"/>
      <c r="LT42" s="87"/>
      <c r="LU42" s="87"/>
      <c r="LV42" s="87"/>
      <c r="LW42" s="87"/>
      <c r="LX42" s="87"/>
      <c r="LY42" s="87"/>
      <c r="LZ42" s="87"/>
      <c r="MA42" s="87"/>
      <c r="MB42" s="87"/>
      <c r="MC42" s="87"/>
      <c r="MD42" s="87"/>
      <c r="ME42" s="87"/>
      <c r="MF42" s="87"/>
      <c r="MG42" s="87"/>
      <c r="MH42" s="87"/>
      <c r="MI42" s="87"/>
      <c r="MJ42" s="87"/>
      <c r="MK42" s="87"/>
      <c r="ML42" s="87"/>
      <c r="MM42" s="87"/>
      <c r="MN42" s="87"/>
      <c r="MO42" s="87"/>
      <c r="MP42" s="87"/>
      <c r="MQ42" s="87"/>
      <c r="MR42" s="87"/>
      <c r="MS42" s="87"/>
      <c r="MT42" s="87"/>
      <c r="MU42" s="87"/>
      <c r="MV42" s="87"/>
      <c r="MW42" s="87"/>
      <c r="MX42" s="87"/>
      <c r="MY42" s="87"/>
      <c r="MZ42" s="87"/>
      <c r="NA42" s="87"/>
      <c r="NB42" s="87"/>
      <c r="NC42" s="87"/>
      <c r="ND42" s="87"/>
      <c r="NE42" s="87"/>
      <c r="NF42" s="87"/>
      <c r="NG42" s="87"/>
      <c r="NH42" s="87"/>
      <c r="NI42" s="87"/>
      <c r="NJ42" s="87"/>
      <c r="NK42" s="87"/>
      <c r="NL42" s="87"/>
      <c r="NM42" s="87"/>
      <c r="NN42" s="87"/>
      <c r="NO42" s="87"/>
      <c r="NP42" s="87"/>
      <c r="NQ42" s="87"/>
      <c r="NR42" s="87"/>
      <c r="NS42" s="87"/>
      <c r="NT42" s="87"/>
      <c r="NU42" s="87"/>
      <c r="NV42" s="87"/>
      <c r="NW42" s="87"/>
      <c r="NX42" s="87"/>
      <c r="NY42" s="87"/>
      <c r="NZ42" s="87"/>
      <c r="OA42" s="87"/>
      <c r="OB42" s="87"/>
      <c r="OC42" s="87"/>
      <c r="OD42" s="87"/>
      <c r="OE42" s="87"/>
      <c r="OF42" s="87"/>
      <c r="OG42" s="87"/>
      <c r="OH42" s="87"/>
      <c r="OI42" s="87"/>
      <c r="OJ42" s="87"/>
      <c r="OK42" s="87"/>
      <c r="OL42" s="87"/>
      <c r="OM42" s="87"/>
      <c r="ON42" s="87"/>
      <c r="OO42" s="87"/>
      <c r="OP42" s="87"/>
      <c r="OQ42" s="87"/>
      <c r="OR42" s="87"/>
      <c r="OS42" s="87"/>
      <c r="OT42" s="87"/>
      <c r="OU42" s="87"/>
      <c r="OV42" s="87"/>
      <c r="OW42" s="87"/>
      <c r="OX42" s="87"/>
      <c r="OY42" s="87"/>
      <c r="OZ42" s="87"/>
      <c r="PA42" s="87"/>
      <c r="PB42" s="87"/>
      <c r="PC42" s="87"/>
      <c r="PD42" s="87"/>
      <c r="PE42" s="87"/>
      <c r="PF42" s="87"/>
      <c r="PG42" s="87"/>
      <c r="PH42" s="87"/>
      <c r="PI42" s="87"/>
      <c r="PJ42" s="87"/>
      <c r="PK42" s="87"/>
      <c r="PL42" s="87"/>
      <c r="PM42" s="87"/>
      <c r="PN42" s="87"/>
      <c r="PO42" s="87"/>
      <c r="PP42" s="87"/>
      <c r="PQ42" s="87"/>
      <c r="PR42" s="87"/>
      <c r="PS42" s="87"/>
      <c r="PT42" s="87"/>
      <c r="PU42" s="87"/>
      <c r="PV42" s="87"/>
      <c r="PW42" s="87"/>
      <c r="PX42" s="87"/>
      <c r="PY42" s="87"/>
      <c r="PZ42" s="87"/>
      <c r="QA42" s="87"/>
      <c r="QB42" s="87"/>
      <c r="QC42" s="87"/>
      <c r="QD42" s="87"/>
      <c r="QE42" s="87"/>
      <c r="QF42" s="87"/>
      <c r="QG42" s="87"/>
      <c r="QH42" s="87"/>
      <c r="QI42" s="87"/>
      <c r="QJ42" s="87"/>
      <c r="QK42" s="87"/>
      <c r="QL42" s="87"/>
      <c r="QM42" s="87"/>
      <c r="QN42" s="87"/>
      <c r="QO42" s="87"/>
      <c r="QP42" s="87"/>
      <c r="QQ42" s="87"/>
      <c r="QR42" s="87"/>
      <c r="QS42" s="87"/>
      <c r="QT42" s="87"/>
      <c r="QU42" s="87"/>
      <c r="QV42" s="87"/>
      <c r="QW42" s="87"/>
      <c r="QX42" s="87"/>
      <c r="QY42" s="87"/>
      <c r="QZ42"/>
      <c r="RA42"/>
    </row>
    <row r="43" spans="1:471" x14ac:dyDescent="0.25">
      <c r="A43" s="3" t="s">
        <v>57</v>
      </c>
      <c r="B43" s="42">
        <f t="shared" si="4"/>
        <v>0</v>
      </c>
      <c r="C43" s="10">
        <f t="shared" si="5"/>
        <v>0</v>
      </c>
      <c r="D43" s="87"/>
      <c r="E43" s="87"/>
      <c r="F43" s="87"/>
      <c r="G43" s="87"/>
      <c r="H43" s="87"/>
      <c r="I43" s="87"/>
      <c r="J43" s="87"/>
      <c r="K43" s="87"/>
      <c r="L43" s="87"/>
      <c r="M43" s="87"/>
      <c r="N43" s="87"/>
      <c r="O43" s="87"/>
      <c r="P43" s="87"/>
      <c r="Q43" s="87"/>
      <c r="R43" s="87"/>
      <c r="S43" s="87"/>
      <c r="T43" s="87"/>
      <c r="U43" s="87"/>
      <c r="V43" s="87"/>
      <c r="W43" s="87"/>
      <c r="X43" s="87"/>
      <c r="Y43" s="87"/>
      <c r="Z43" s="87"/>
      <c r="AA43" s="87"/>
      <c r="AB43" s="87"/>
      <c r="AC43" s="87"/>
      <c r="AD43" s="87"/>
      <c r="AE43" s="87"/>
      <c r="AF43" s="87"/>
      <c r="AG43" s="87"/>
      <c r="AH43" s="87"/>
      <c r="AI43" s="87"/>
      <c r="AJ43" s="87"/>
      <c r="AK43" s="87"/>
      <c r="AL43" s="87"/>
      <c r="AM43" s="87"/>
      <c r="AN43" s="87"/>
      <c r="AO43" s="87"/>
      <c r="AP43" s="87"/>
      <c r="AQ43" s="87"/>
      <c r="AR43" s="87"/>
      <c r="AS43" s="87"/>
      <c r="AT43" s="87"/>
      <c r="AU43" s="87"/>
      <c r="AV43" s="87"/>
      <c r="AW43" s="87"/>
      <c r="AX43" s="87"/>
      <c r="AY43" s="87"/>
      <c r="AZ43" s="87"/>
      <c r="BA43" s="87"/>
      <c r="BB43" s="87"/>
      <c r="BC43" s="87"/>
      <c r="BD43" s="87"/>
      <c r="BE43" s="87"/>
      <c r="BF43" s="87"/>
      <c r="BG43" s="87"/>
      <c r="BH43" s="87"/>
      <c r="BI43" s="87"/>
      <c r="BJ43" s="87"/>
      <c r="BK43" s="87"/>
      <c r="BL43" s="87"/>
      <c r="BM43" s="87"/>
      <c r="BN43" s="87"/>
      <c r="BO43" s="87"/>
      <c r="BP43" s="87"/>
      <c r="BQ43" s="87"/>
      <c r="BR43" s="87"/>
      <c r="BS43" s="87"/>
      <c r="BT43" s="87"/>
      <c r="BU43" s="87"/>
      <c r="BV43" s="87"/>
      <c r="BW43" s="87"/>
      <c r="BX43" s="87"/>
      <c r="BY43" s="87"/>
      <c r="BZ43" s="87"/>
      <c r="CA43" s="87"/>
      <c r="CB43" s="87"/>
      <c r="CC43" s="87"/>
      <c r="CD43" s="87"/>
      <c r="CE43" s="87"/>
      <c r="CF43" s="1657"/>
      <c r="CG43" s="1657"/>
      <c r="CH43" s="1657"/>
      <c r="CI43" s="1657"/>
      <c r="CJ43" s="1657"/>
      <c r="CK43" s="1657"/>
      <c r="CL43" s="1657"/>
      <c r="CM43" s="1657"/>
      <c r="CN43" s="1657"/>
      <c r="CO43" s="1657"/>
      <c r="CP43" s="1657"/>
      <c r="CQ43" s="1657"/>
      <c r="CR43" s="1657"/>
      <c r="CS43" s="1657"/>
      <c r="CT43" s="1657"/>
      <c r="CU43" s="1657"/>
      <c r="CV43" s="87"/>
      <c r="CW43" s="87"/>
      <c r="CX43" s="87"/>
      <c r="CY43" s="87"/>
      <c r="CZ43" s="87"/>
      <c r="DA43" s="87"/>
      <c r="DB43" s="87"/>
      <c r="DC43" s="87"/>
      <c r="DD43" s="87"/>
      <c r="DE43" s="87"/>
      <c r="DF43" s="87"/>
      <c r="DG43" s="87"/>
      <c r="DH43" s="23"/>
      <c r="DI43" s="23"/>
      <c r="DJ43" s="23"/>
      <c r="DK43" s="23"/>
      <c r="DL43" s="23"/>
      <c r="DM43" s="23"/>
      <c r="DN43" s="23"/>
      <c r="DO43" s="23"/>
      <c r="DP43" s="23"/>
      <c r="DQ43" s="23"/>
      <c r="DR43" s="23"/>
      <c r="DS43" s="23"/>
      <c r="DT43" s="87"/>
      <c r="DU43" s="87"/>
      <c r="DV43" s="87"/>
      <c r="DW43" s="87"/>
      <c r="DX43" s="87"/>
      <c r="DY43" s="87"/>
      <c r="DZ43" s="87"/>
      <c r="EA43" s="87"/>
      <c r="EB43" s="87"/>
      <c r="EC43" s="87"/>
      <c r="ED43" s="87"/>
      <c r="EE43" s="87"/>
      <c r="EF43" s="87"/>
      <c r="EG43" s="87"/>
      <c r="EH43" s="87"/>
      <c r="EI43" s="87"/>
      <c r="EJ43" s="87"/>
      <c r="EK43" s="87"/>
      <c r="EL43" s="87"/>
      <c r="EM43" s="87"/>
      <c r="EN43" s="87"/>
      <c r="EO43" s="87"/>
      <c r="EP43" s="87"/>
      <c r="EQ43" s="87"/>
      <c r="ER43" s="87"/>
      <c r="ES43" s="87"/>
      <c r="ET43" s="87"/>
      <c r="EU43" s="87"/>
      <c r="EV43" s="87"/>
      <c r="EW43" s="87"/>
      <c r="EX43" s="87"/>
      <c r="EY43" s="87"/>
      <c r="EZ43" s="87"/>
      <c r="FA43" s="87"/>
      <c r="FB43" s="87"/>
      <c r="FC43" s="87"/>
      <c r="FD43" s="87"/>
      <c r="FE43" s="87"/>
      <c r="FF43" s="87"/>
      <c r="FG43" s="87"/>
      <c r="FH43" s="87"/>
      <c r="FI43" s="87"/>
      <c r="FJ43" s="87"/>
      <c r="FK43" s="87"/>
      <c r="FL43" s="87"/>
      <c r="FM43" s="87"/>
      <c r="FN43" s="87"/>
      <c r="FO43" s="87"/>
      <c r="FP43" s="87"/>
      <c r="FQ43" s="87"/>
      <c r="FR43" s="87"/>
      <c r="FS43" s="87"/>
      <c r="FT43" s="87"/>
      <c r="FU43" s="87"/>
      <c r="FV43" s="87"/>
      <c r="FW43" s="87"/>
      <c r="FX43" s="87"/>
      <c r="FY43" s="87"/>
      <c r="FZ43" s="87"/>
      <c r="GA43" s="87"/>
      <c r="GB43" s="87"/>
      <c r="GC43" s="87"/>
      <c r="GD43" s="87"/>
      <c r="GE43" s="87"/>
      <c r="GF43" s="87"/>
      <c r="GG43" s="87"/>
      <c r="GH43" s="87"/>
      <c r="GI43" s="87"/>
      <c r="GJ43" s="87"/>
      <c r="GK43" s="87"/>
      <c r="GL43" s="87"/>
      <c r="GM43" s="87"/>
      <c r="GN43" s="87"/>
      <c r="GO43" s="87"/>
      <c r="GP43" s="87"/>
      <c r="GQ43" s="87"/>
      <c r="GR43" s="87"/>
      <c r="GS43" s="87"/>
      <c r="GT43" s="87"/>
      <c r="GU43" s="87"/>
      <c r="GV43" s="87"/>
      <c r="GW43" s="87"/>
      <c r="GX43" s="87"/>
      <c r="GY43" s="87"/>
      <c r="GZ43" s="87"/>
      <c r="HA43" s="87"/>
      <c r="HB43" s="87"/>
      <c r="HC43" s="87"/>
      <c r="HD43" s="87"/>
      <c r="HE43" s="87"/>
      <c r="HF43" s="87"/>
      <c r="HG43" s="87"/>
      <c r="HH43" s="87"/>
      <c r="HI43" s="87"/>
      <c r="HJ43" s="87"/>
      <c r="HK43" s="87"/>
      <c r="HL43" s="87"/>
      <c r="HM43" s="87"/>
      <c r="HN43" s="87"/>
      <c r="HO43" s="87"/>
      <c r="HP43" s="87"/>
      <c r="HQ43" s="87"/>
      <c r="HR43" s="87"/>
      <c r="HS43" s="87"/>
      <c r="HT43" s="87"/>
      <c r="HU43" s="87"/>
      <c r="HV43" s="87"/>
      <c r="HW43" s="87"/>
      <c r="HX43" s="87"/>
      <c r="HY43" s="87"/>
      <c r="HZ43" s="87"/>
      <c r="IA43" s="87"/>
      <c r="IB43" s="87"/>
      <c r="IC43" s="87"/>
      <c r="ID43" s="87"/>
      <c r="IE43" s="87"/>
      <c r="IF43" s="87"/>
      <c r="IG43" s="87"/>
      <c r="IH43" s="87"/>
      <c r="II43" s="87"/>
      <c r="IJ43" s="87"/>
      <c r="IK43" s="87"/>
      <c r="IL43" s="87"/>
      <c r="IM43" s="87"/>
      <c r="IN43" s="87"/>
      <c r="IO43" s="87"/>
      <c r="IP43" s="87"/>
      <c r="IQ43" s="87"/>
      <c r="IR43" s="87"/>
      <c r="IS43" s="87"/>
      <c r="IT43" s="87"/>
      <c r="IU43" s="87"/>
      <c r="IV43" s="87"/>
      <c r="IW43" s="87"/>
      <c r="IX43" s="87"/>
      <c r="IY43" s="87"/>
      <c r="IZ43" s="87"/>
      <c r="JA43" s="87"/>
      <c r="JB43" s="87"/>
      <c r="JC43" s="87"/>
      <c r="JD43" s="87"/>
      <c r="JE43" s="87"/>
      <c r="JF43" s="87"/>
      <c r="JG43" s="87"/>
      <c r="JH43" s="87"/>
      <c r="JI43" s="87"/>
      <c r="JJ43" s="87"/>
      <c r="JK43" s="87"/>
      <c r="JL43" s="87"/>
      <c r="JM43" s="87"/>
      <c r="JN43" s="87"/>
      <c r="JO43" s="87"/>
      <c r="JP43" s="87"/>
      <c r="JQ43" s="87"/>
      <c r="JR43" s="87"/>
      <c r="JS43" s="87"/>
      <c r="JT43" s="87"/>
      <c r="JU43" s="87"/>
      <c r="JV43" s="87"/>
      <c r="JW43" s="87"/>
      <c r="JX43" s="87"/>
      <c r="JY43" s="87"/>
      <c r="JZ43" s="87"/>
      <c r="KA43" s="87"/>
      <c r="KB43" s="87"/>
      <c r="KC43" s="87"/>
      <c r="KD43" s="87"/>
      <c r="KE43" s="87"/>
      <c r="KF43" s="87"/>
      <c r="KG43" s="87"/>
      <c r="KH43" s="87"/>
      <c r="KI43" s="87"/>
      <c r="KJ43" s="87"/>
      <c r="KK43" s="87"/>
      <c r="KL43" s="87"/>
      <c r="KM43" s="87"/>
      <c r="KN43" s="87"/>
      <c r="KO43" s="87"/>
      <c r="KP43" s="87"/>
      <c r="KQ43" s="87"/>
      <c r="KR43" s="87"/>
      <c r="KS43" s="87"/>
      <c r="KT43" s="87"/>
      <c r="KU43" s="87"/>
      <c r="KV43" s="87"/>
      <c r="KW43" s="87"/>
      <c r="KX43" s="87"/>
      <c r="KY43" s="87"/>
      <c r="KZ43" s="87"/>
      <c r="LA43" s="87"/>
      <c r="LB43" s="87"/>
      <c r="LC43" s="87"/>
      <c r="LD43" s="87"/>
      <c r="LE43" s="87"/>
      <c r="LF43" s="87"/>
      <c r="LG43" s="87"/>
      <c r="LH43" s="87"/>
      <c r="LI43" s="87"/>
      <c r="LJ43" s="87"/>
      <c r="LK43" s="87"/>
      <c r="LL43" s="87"/>
      <c r="LM43" s="87"/>
      <c r="LN43" s="87"/>
      <c r="LO43" s="87"/>
      <c r="LP43" s="87"/>
      <c r="LQ43" s="87"/>
      <c r="LR43" s="87"/>
      <c r="LS43" s="87"/>
      <c r="LT43" s="87"/>
      <c r="LU43" s="87"/>
      <c r="LV43" s="87"/>
      <c r="LW43" s="87"/>
      <c r="LX43" s="87"/>
      <c r="LY43" s="87"/>
      <c r="LZ43" s="87"/>
      <c r="MA43" s="87"/>
      <c r="MB43" s="87"/>
      <c r="MC43" s="87"/>
      <c r="MD43" s="87"/>
      <c r="ME43" s="87"/>
      <c r="MF43" s="87"/>
      <c r="MG43" s="87"/>
      <c r="MH43" s="87"/>
      <c r="MI43" s="87"/>
      <c r="MJ43" s="87"/>
      <c r="MK43" s="87"/>
      <c r="ML43" s="87"/>
      <c r="MM43" s="87"/>
      <c r="MN43" s="87"/>
      <c r="MO43" s="87"/>
      <c r="MP43" s="87"/>
      <c r="MQ43" s="87"/>
      <c r="MR43" s="87"/>
      <c r="MS43" s="87"/>
      <c r="MT43" s="87"/>
      <c r="MU43" s="87"/>
      <c r="MV43" s="87"/>
      <c r="MW43" s="87"/>
      <c r="MX43" s="87"/>
      <c r="MY43" s="87"/>
      <c r="MZ43" s="87"/>
      <c r="NA43" s="87"/>
      <c r="NB43" s="87"/>
      <c r="NC43" s="87"/>
      <c r="ND43" s="87"/>
      <c r="NE43" s="87"/>
      <c r="NF43" s="87"/>
      <c r="NG43" s="87"/>
      <c r="NH43" s="87"/>
      <c r="NI43" s="87"/>
      <c r="NJ43" s="87"/>
      <c r="NK43" s="87"/>
      <c r="NL43" s="87"/>
      <c r="NM43" s="87"/>
      <c r="NN43" s="87"/>
      <c r="NO43" s="87"/>
      <c r="NP43" s="87"/>
      <c r="NQ43" s="87"/>
      <c r="NR43" s="87"/>
      <c r="NS43" s="87"/>
      <c r="NT43" s="87"/>
      <c r="NU43" s="87"/>
      <c r="NV43" s="87"/>
      <c r="NW43" s="87"/>
      <c r="NX43" s="87"/>
      <c r="NY43" s="87"/>
      <c r="NZ43" s="87"/>
      <c r="OA43" s="87"/>
      <c r="OB43" s="87"/>
      <c r="OC43" s="87"/>
      <c r="OD43" s="87"/>
      <c r="OE43" s="87"/>
      <c r="OF43" s="87"/>
      <c r="OG43" s="87"/>
      <c r="OH43" s="87"/>
      <c r="OI43" s="87"/>
      <c r="OJ43" s="87"/>
      <c r="OK43" s="87"/>
      <c r="OL43" s="87"/>
      <c r="OM43" s="87"/>
      <c r="ON43" s="87"/>
      <c r="OO43" s="87"/>
      <c r="OP43" s="87"/>
      <c r="OQ43" s="87"/>
      <c r="OR43" s="87"/>
      <c r="OS43" s="87"/>
      <c r="OT43" s="87"/>
      <c r="OU43" s="87"/>
      <c r="OV43" s="87"/>
      <c r="OW43" s="87"/>
      <c r="OX43" s="87"/>
      <c r="OY43" s="87"/>
      <c r="OZ43" s="87"/>
      <c r="PA43" s="87"/>
      <c r="PB43" s="87"/>
      <c r="PC43" s="87"/>
      <c r="PD43" s="87"/>
      <c r="PE43" s="87"/>
      <c r="PF43" s="87"/>
      <c r="PG43" s="87"/>
      <c r="PH43" s="87"/>
      <c r="PI43" s="87"/>
      <c r="PJ43" s="87"/>
      <c r="PK43" s="87"/>
      <c r="PL43" s="87"/>
      <c r="PM43" s="87"/>
      <c r="PN43" s="87"/>
      <c r="PO43" s="87"/>
      <c r="PP43" s="87"/>
      <c r="PQ43" s="87"/>
      <c r="PR43" s="87"/>
      <c r="PS43" s="87"/>
      <c r="PT43" s="87"/>
      <c r="PU43" s="87"/>
      <c r="PV43" s="87"/>
      <c r="PW43" s="87"/>
      <c r="PX43" s="87"/>
      <c r="PY43" s="87"/>
      <c r="PZ43" s="87"/>
      <c r="QA43" s="87"/>
      <c r="QB43" s="87"/>
      <c r="QC43" s="87"/>
      <c r="QD43" s="87"/>
      <c r="QE43" s="87"/>
      <c r="QF43" s="87"/>
      <c r="QG43" s="87"/>
      <c r="QH43" s="87"/>
      <c r="QI43" s="87"/>
      <c r="QJ43" s="87"/>
      <c r="QK43" s="87"/>
      <c r="QL43" s="87"/>
      <c r="QM43" s="87"/>
      <c r="QN43" s="87"/>
      <c r="QO43" s="87"/>
      <c r="QP43" s="87"/>
      <c r="QQ43" s="87"/>
      <c r="QR43" s="87"/>
      <c r="QS43" s="87"/>
      <c r="QT43" s="87"/>
      <c r="QU43" s="87"/>
      <c r="QV43" s="87"/>
      <c r="QW43" s="87"/>
      <c r="QX43" s="87"/>
      <c r="QY43" s="87"/>
      <c r="QZ43"/>
      <c r="RA43"/>
    </row>
    <row r="44" spans="1:471" x14ac:dyDescent="0.25">
      <c r="A44" s="3" t="s">
        <v>58</v>
      </c>
      <c r="B44" s="42">
        <f t="shared" si="4"/>
        <v>0</v>
      </c>
      <c r="C44" s="10">
        <f t="shared" si="5"/>
        <v>0</v>
      </c>
      <c r="D44" s="87"/>
      <c r="E44" s="87"/>
      <c r="F44" s="87"/>
      <c r="G44" s="87"/>
      <c r="H44" s="87"/>
      <c r="I44" s="87"/>
      <c r="J44" s="87"/>
      <c r="K44" s="87"/>
      <c r="L44" s="87"/>
      <c r="M44" s="87"/>
      <c r="N44" s="87"/>
      <c r="O44" s="87"/>
      <c r="P44" s="87"/>
      <c r="Q44" s="87"/>
      <c r="R44" s="87"/>
      <c r="S44" s="87"/>
      <c r="T44" s="87"/>
      <c r="U44" s="87"/>
      <c r="V44" s="87"/>
      <c r="W44" s="87"/>
      <c r="X44" s="87"/>
      <c r="Y44" s="87"/>
      <c r="Z44" s="87"/>
      <c r="AA44" s="87"/>
      <c r="AB44" s="87"/>
      <c r="AC44" s="87"/>
      <c r="AD44" s="87"/>
      <c r="AE44" s="87"/>
      <c r="AF44" s="87"/>
      <c r="AG44" s="87"/>
      <c r="AH44" s="87"/>
      <c r="AI44" s="87"/>
      <c r="AJ44" s="87"/>
      <c r="AK44" s="87"/>
      <c r="AL44" s="87"/>
      <c r="AM44" s="87"/>
      <c r="AN44" s="87"/>
      <c r="AO44" s="87"/>
      <c r="AP44" s="87"/>
      <c r="AQ44" s="87"/>
      <c r="AR44" s="87"/>
      <c r="AS44" s="87"/>
      <c r="AT44" s="87"/>
      <c r="AU44" s="87"/>
      <c r="AV44" s="87"/>
      <c r="AW44" s="87"/>
      <c r="AX44" s="87"/>
      <c r="AY44" s="87"/>
      <c r="AZ44" s="87"/>
      <c r="BA44" s="87"/>
      <c r="BB44" s="87"/>
      <c r="BC44" s="87"/>
      <c r="BD44" s="87"/>
      <c r="BE44" s="87"/>
      <c r="BF44" s="87"/>
      <c r="BG44" s="87"/>
      <c r="BH44" s="87"/>
      <c r="BI44" s="87"/>
      <c r="BJ44" s="87"/>
      <c r="BK44" s="87"/>
      <c r="BL44" s="87"/>
      <c r="BM44" s="87"/>
      <c r="BN44" s="87"/>
      <c r="BO44" s="87"/>
      <c r="BP44" s="87"/>
      <c r="BQ44" s="87"/>
      <c r="BR44" s="87"/>
      <c r="BS44" s="87"/>
      <c r="BT44" s="87"/>
      <c r="BU44" s="87"/>
      <c r="BV44" s="87"/>
      <c r="BW44" s="87"/>
      <c r="BX44" s="87"/>
      <c r="BY44" s="87"/>
      <c r="BZ44" s="87"/>
      <c r="CA44" s="87"/>
      <c r="CB44" s="87"/>
      <c r="CC44" s="87"/>
      <c r="CD44" s="87"/>
      <c r="CE44" s="87"/>
      <c r="CF44" s="1657"/>
      <c r="CG44" s="1657"/>
      <c r="CH44" s="1657"/>
      <c r="CI44" s="1657"/>
      <c r="CJ44" s="1657"/>
      <c r="CK44" s="1657"/>
      <c r="CL44" s="1657"/>
      <c r="CM44" s="1657"/>
      <c r="CN44" s="1657"/>
      <c r="CO44" s="1657"/>
      <c r="CP44" s="1657"/>
      <c r="CQ44" s="1657"/>
      <c r="CR44" s="1657"/>
      <c r="CS44" s="1657"/>
      <c r="CT44" s="1657"/>
      <c r="CU44" s="1657"/>
      <c r="CV44" s="87"/>
      <c r="CW44" s="87"/>
      <c r="CX44" s="87"/>
      <c r="CY44" s="87"/>
      <c r="CZ44" s="87"/>
      <c r="DA44" s="87"/>
      <c r="DB44" s="87"/>
      <c r="DC44" s="87"/>
      <c r="DD44" s="87"/>
      <c r="DE44" s="87"/>
      <c r="DF44" s="87"/>
      <c r="DG44" s="87"/>
      <c r="DH44" s="23"/>
      <c r="DI44" s="23"/>
      <c r="DJ44" s="23"/>
      <c r="DK44" s="23"/>
      <c r="DL44" s="23"/>
      <c r="DM44" s="23"/>
      <c r="DN44" s="23"/>
      <c r="DO44" s="23"/>
      <c r="DP44" s="23"/>
      <c r="DQ44" s="23"/>
      <c r="DR44" s="23"/>
      <c r="DS44" s="23"/>
      <c r="DT44" s="87"/>
      <c r="DU44" s="87"/>
      <c r="DV44" s="87"/>
      <c r="DW44" s="87"/>
      <c r="DX44" s="87"/>
      <c r="DY44" s="87"/>
      <c r="DZ44" s="87"/>
      <c r="EA44" s="87"/>
      <c r="EB44" s="87"/>
      <c r="EC44" s="87"/>
      <c r="ED44" s="87"/>
      <c r="EE44" s="87"/>
      <c r="EF44" s="87"/>
      <c r="EG44" s="87"/>
      <c r="EH44" s="87"/>
      <c r="EI44" s="87"/>
      <c r="EJ44" s="87"/>
      <c r="EK44" s="87"/>
      <c r="EL44" s="87"/>
      <c r="EM44" s="87"/>
      <c r="EN44" s="87"/>
      <c r="EO44" s="87"/>
      <c r="EP44" s="87"/>
      <c r="EQ44" s="87"/>
      <c r="ER44" s="87"/>
      <c r="ES44" s="87"/>
      <c r="ET44" s="87"/>
      <c r="EU44" s="87"/>
      <c r="EV44" s="87"/>
      <c r="EW44" s="87"/>
      <c r="EX44" s="87"/>
      <c r="EY44" s="87"/>
      <c r="EZ44" s="87"/>
      <c r="FA44" s="87"/>
      <c r="FB44" s="87"/>
      <c r="FC44" s="87"/>
      <c r="FD44" s="87"/>
      <c r="FE44" s="87"/>
      <c r="FF44" s="87"/>
      <c r="FG44" s="87"/>
      <c r="FH44" s="87"/>
      <c r="FI44" s="87"/>
      <c r="FJ44" s="87"/>
      <c r="FK44" s="87"/>
      <c r="FL44" s="87"/>
      <c r="FM44" s="87"/>
      <c r="FN44" s="87"/>
      <c r="FO44" s="87"/>
      <c r="FP44" s="87"/>
      <c r="FQ44" s="87"/>
      <c r="FR44" s="87"/>
      <c r="FS44" s="87"/>
      <c r="FT44" s="87"/>
      <c r="FU44" s="87"/>
      <c r="FV44" s="87"/>
      <c r="FW44" s="87"/>
      <c r="FX44" s="87"/>
      <c r="FY44" s="87"/>
      <c r="FZ44" s="87"/>
      <c r="GA44" s="87"/>
      <c r="GB44" s="87"/>
      <c r="GC44" s="87"/>
      <c r="GD44" s="87"/>
      <c r="GE44" s="87"/>
      <c r="GF44" s="87"/>
      <c r="GG44" s="87"/>
      <c r="GH44" s="87"/>
      <c r="GI44" s="87"/>
      <c r="GJ44" s="87"/>
      <c r="GK44" s="87"/>
      <c r="GL44" s="87"/>
      <c r="GM44" s="87"/>
      <c r="GN44" s="87"/>
      <c r="GO44" s="87"/>
      <c r="GP44" s="87"/>
      <c r="GQ44" s="87"/>
      <c r="GR44" s="87"/>
      <c r="GS44" s="87"/>
      <c r="GT44" s="87"/>
      <c r="GU44" s="87"/>
      <c r="GV44" s="87"/>
      <c r="GW44" s="87"/>
      <c r="GX44" s="87"/>
      <c r="GY44" s="87"/>
      <c r="GZ44" s="87"/>
      <c r="HA44" s="87"/>
      <c r="HB44" s="87"/>
      <c r="HC44" s="87"/>
      <c r="HD44" s="87"/>
      <c r="HE44" s="87"/>
      <c r="HF44" s="87"/>
      <c r="HG44" s="87"/>
      <c r="HH44" s="87"/>
      <c r="HI44" s="87"/>
      <c r="HJ44" s="87"/>
      <c r="HK44" s="87"/>
      <c r="HL44" s="87"/>
      <c r="HM44" s="87"/>
      <c r="HN44" s="87"/>
      <c r="HO44" s="87"/>
      <c r="HP44" s="87"/>
      <c r="HQ44" s="87"/>
      <c r="HR44" s="87"/>
      <c r="HS44" s="87"/>
      <c r="HT44" s="87"/>
      <c r="HU44" s="87"/>
      <c r="HV44" s="87"/>
      <c r="HW44" s="87"/>
      <c r="HX44" s="87"/>
      <c r="HY44" s="87"/>
      <c r="HZ44" s="87"/>
      <c r="IA44" s="87"/>
      <c r="IB44" s="87"/>
      <c r="IC44" s="87"/>
      <c r="ID44" s="87"/>
      <c r="IE44" s="87"/>
      <c r="IF44" s="87"/>
      <c r="IG44" s="87"/>
      <c r="IH44" s="87"/>
      <c r="II44" s="87"/>
      <c r="IJ44" s="87"/>
      <c r="IK44" s="87"/>
      <c r="IL44" s="87"/>
      <c r="IM44" s="87"/>
      <c r="IN44" s="87"/>
      <c r="IO44" s="87"/>
      <c r="IP44" s="87"/>
      <c r="IQ44" s="87"/>
      <c r="IR44" s="87"/>
      <c r="IS44" s="87"/>
      <c r="IT44" s="87"/>
      <c r="IU44" s="87"/>
      <c r="IV44" s="87"/>
      <c r="IW44" s="87"/>
      <c r="IX44" s="87"/>
      <c r="IY44" s="87"/>
      <c r="IZ44" s="87"/>
      <c r="JA44" s="87"/>
      <c r="JB44" s="87"/>
      <c r="JC44" s="87"/>
      <c r="JD44" s="87"/>
      <c r="JE44" s="87"/>
      <c r="JF44" s="87"/>
      <c r="JG44" s="87"/>
      <c r="JH44" s="87"/>
      <c r="JI44" s="87"/>
      <c r="JJ44" s="87"/>
      <c r="JK44" s="87"/>
      <c r="JL44" s="87"/>
      <c r="JM44" s="87"/>
      <c r="JN44" s="87"/>
      <c r="JO44" s="87"/>
      <c r="JP44" s="87"/>
      <c r="JQ44" s="87"/>
      <c r="JR44" s="87"/>
      <c r="JS44" s="87"/>
      <c r="JT44" s="87"/>
      <c r="JU44" s="87"/>
      <c r="JV44" s="87"/>
      <c r="JW44" s="87"/>
      <c r="JX44" s="87"/>
      <c r="JY44" s="87"/>
      <c r="JZ44" s="87"/>
      <c r="KA44" s="87"/>
      <c r="KB44" s="87"/>
      <c r="KC44" s="87"/>
      <c r="KD44" s="87"/>
      <c r="KE44" s="87"/>
      <c r="KF44" s="87"/>
      <c r="KG44" s="87"/>
      <c r="KH44" s="87"/>
      <c r="KI44" s="87"/>
      <c r="KJ44" s="87"/>
      <c r="KK44" s="87"/>
      <c r="KL44" s="87"/>
      <c r="KM44" s="87"/>
      <c r="KN44" s="87"/>
      <c r="KO44" s="87"/>
      <c r="KP44" s="87"/>
      <c r="KQ44" s="87"/>
      <c r="KR44" s="87"/>
      <c r="KS44" s="87"/>
      <c r="KT44" s="87"/>
      <c r="KU44" s="87"/>
      <c r="KV44" s="87"/>
      <c r="KW44" s="87"/>
      <c r="KX44" s="87"/>
      <c r="KY44" s="87"/>
      <c r="KZ44" s="87"/>
      <c r="LA44" s="87"/>
      <c r="LB44" s="87"/>
      <c r="LC44" s="87"/>
      <c r="LD44" s="87"/>
      <c r="LE44" s="87"/>
      <c r="LF44" s="87"/>
      <c r="LG44" s="87"/>
      <c r="LH44" s="87"/>
      <c r="LI44" s="87"/>
      <c r="LJ44" s="87"/>
      <c r="LK44" s="87"/>
      <c r="LL44" s="87"/>
      <c r="LM44" s="87"/>
      <c r="LN44" s="87"/>
      <c r="LO44" s="87"/>
      <c r="LP44" s="87"/>
      <c r="LQ44" s="87"/>
      <c r="LR44" s="87"/>
      <c r="LS44" s="87"/>
      <c r="LT44" s="87"/>
      <c r="LU44" s="87"/>
      <c r="LV44" s="87"/>
      <c r="LW44" s="87"/>
      <c r="LX44" s="87"/>
      <c r="LY44" s="87"/>
      <c r="LZ44" s="87"/>
      <c r="MA44" s="87"/>
      <c r="MB44" s="87"/>
      <c r="MC44" s="87"/>
      <c r="MD44" s="87"/>
      <c r="ME44" s="87"/>
      <c r="MF44" s="87"/>
      <c r="MG44" s="87"/>
      <c r="MH44" s="87"/>
      <c r="MI44" s="87"/>
      <c r="MJ44" s="87"/>
      <c r="MK44" s="87"/>
      <c r="ML44" s="87"/>
      <c r="MM44" s="87"/>
      <c r="MN44" s="87"/>
      <c r="MO44" s="87"/>
      <c r="MP44" s="87"/>
      <c r="MQ44" s="87"/>
      <c r="MR44" s="87"/>
      <c r="MS44" s="87"/>
      <c r="MT44" s="87"/>
      <c r="MU44" s="87"/>
      <c r="MV44" s="87"/>
      <c r="MW44" s="87"/>
      <c r="MX44" s="87"/>
      <c r="MY44" s="87"/>
      <c r="MZ44" s="87"/>
      <c r="NA44" s="87"/>
      <c r="NB44" s="87"/>
      <c r="NC44" s="87"/>
      <c r="ND44" s="87"/>
      <c r="NE44" s="87"/>
      <c r="NF44" s="87"/>
      <c r="NG44" s="87"/>
      <c r="NH44" s="87"/>
      <c r="NI44" s="87"/>
      <c r="NJ44" s="87"/>
      <c r="NK44" s="87"/>
      <c r="NL44" s="87"/>
      <c r="NM44" s="87"/>
      <c r="NN44" s="87"/>
      <c r="NO44" s="87"/>
      <c r="NP44" s="87"/>
      <c r="NQ44" s="87"/>
      <c r="NR44" s="87"/>
      <c r="NS44" s="87"/>
      <c r="NT44" s="87"/>
      <c r="NU44" s="87"/>
      <c r="NV44" s="87"/>
      <c r="NW44" s="87"/>
      <c r="NX44" s="87"/>
      <c r="NY44" s="87"/>
      <c r="NZ44" s="87"/>
      <c r="OA44" s="87"/>
      <c r="OB44" s="87"/>
      <c r="OC44" s="87"/>
      <c r="OD44" s="87"/>
      <c r="OE44" s="87"/>
      <c r="OF44" s="87"/>
      <c r="OG44" s="87"/>
      <c r="OH44" s="87"/>
      <c r="OI44" s="87"/>
      <c r="OJ44" s="87"/>
      <c r="OK44" s="87"/>
      <c r="OL44" s="87"/>
      <c r="OM44" s="87"/>
      <c r="ON44" s="87"/>
      <c r="OO44" s="87"/>
      <c r="OP44" s="87"/>
      <c r="OQ44" s="87"/>
      <c r="OR44" s="87"/>
      <c r="OS44" s="87"/>
      <c r="OT44" s="87"/>
      <c r="OU44" s="87"/>
      <c r="OV44" s="87"/>
      <c r="OW44" s="87"/>
      <c r="OX44" s="87"/>
      <c r="OY44" s="87"/>
      <c r="OZ44" s="87"/>
      <c r="PA44" s="87"/>
      <c r="PB44" s="87"/>
      <c r="PC44" s="87"/>
      <c r="PD44" s="87"/>
      <c r="PE44" s="87"/>
      <c r="PF44" s="87"/>
      <c r="PG44" s="87"/>
      <c r="PH44" s="87"/>
      <c r="PI44" s="87"/>
      <c r="PJ44" s="87"/>
      <c r="PK44" s="87"/>
      <c r="PL44" s="87"/>
      <c r="PM44" s="87"/>
      <c r="PN44" s="87"/>
      <c r="PO44" s="87"/>
      <c r="PP44" s="87"/>
      <c r="PQ44" s="87"/>
      <c r="PR44" s="87"/>
      <c r="PS44" s="87"/>
      <c r="PT44" s="87"/>
      <c r="PU44" s="87"/>
      <c r="PV44" s="87"/>
      <c r="PW44" s="87"/>
      <c r="PX44" s="87"/>
      <c r="PY44" s="87"/>
      <c r="PZ44" s="87"/>
      <c r="QA44" s="87"/>
      <c r="QB44" s="87"/>
      <c r="QC44" s="87"/>
      <c r="QD44" s="87"/>
      <c r="QE44" s="87"/>
      <c r="QF44" s="87"/>
      <c r="QG44" s="87"/>
      <c r="QH44" s="87"/>
      <c r="QI44" s="87"/>
      <c r="QJ44" s="87"/>
      <c r="QK44" s="87"/>
      <c r="QL44" s="87"/>
      <c r="QM44" s="87"/>
      <c r="QN44" s="87"/>
      <c r="QO44" s="87"/>
      <c r="QP44" s="87"/>
      <c r="QQ44" s="87"/>
      <c r="QR44" s="87"/>
      <c r="QS44" s="87"/>
      <c r="QT44" s="87"/>
      <c r="QU44" s="87"/>
      <c r="QV44" s="87"/>
      <c r="QW44" s="87"/>
      <c r="QX44" s="87"/>
      <c r="QY44" s="87"/>
      <c r="QZ44"/>
      <c r="RA44"/>
    </row>
    <row r="45" spans="1:471" x14ac:dyDescent="0.25">
      <c r="A45" s="3" t="s">
        <v>466</v>
      </c>
      <c r="B45" s="42">
        <f t="shared" si="4"/>
        <v>-3.6293073829785083E-4</v>
      </c>
      <c r="C45" s="10">
        <f t="shared" si="5"/>
        <v>-0.15</v>
      </c>
      <c r="D45" s="87"/>
      <c r="E45" s="87"/>
      <c r="F45" s="87"/>
      <c r="G45" s="87"/>
      <c r="H45" s="87"/>
      <c r="I45" s="87"/>
      <c r="J45" s="87"/>
      <c r="K45" s="87"/>
      <c r="L45" s="87"/>
      <c r="M45" s="87"/>
      <c r="N45" s="87"/>
      <c r="O45" s="87"/>
      <c r="P45" s="87"/>
      <c r="Q45" s="87"/>
      <c r="R45" s="87"/>
      <c r="S45" s="87"/>
      <c r="T45" s="87"/>
      <c r="U45" s="87"/>
      <c r="V45" s="87"/>
      <c r="W45" s="87"/>
      <c r="X45" s="87"/>
      <c r="Y45" s="87"/>
      <c r="Z45" s="87"/>
      <c r="AA45" s="87"/>
      <c r="AB45" s="87"/>
      <c r="AC45" s="87"/>
      <c r="AD45" s="87"/>
      <c r="AE45" s="87"/>
      <c r="AF45" s="87"/>
      <c r="AG45" s="87"/>
      <c r="AH45" s="87"/>
      <c r="AI45" s="87"/>
      <c r="AJ45" s="87"/>
      <c r="AK45" s="87"/>
      <c r="AL45" s="87"/>
      <c r="AM45" s="87"/>
      <c r="AN45" s="87"/>
      <c r="AO45" s="87"/>
      <c r="AP45" s="87"/>
      <c r="AQ45" s="87"/>
      <c r="AR45" s="87"/>
      <c r="AS45" s="87"/>
      <c r="AT45" s="87"/>
      <c r="AU45" s="87"/>
      <c r="AV45" s="87"/>
      <c r="AW45" s="87"/>
      <c r="AX45" s="87"/>
      <c r="AY45" s="87"/>
      <c r="AZ45" s="87"/>
      <c r="BA45" s="87"/>
      <c r="BB45" s="87"/>
      <c r="BC45" s="87"/>
      <c r="BD45" s="87"/>
      <c r="BE45" s="87"/>
      <c r="BF45" s="87"/>
      <c r="BG45" s="87"/>
      <c r="BH45" s="87"/>
      <c r="BI45" s="87"/>
      <c r="BJ45" s="87"/>
      <c r="BK45" s="87"/>
      <c r="BL45" s="87"/>
      <c r="BM45" s="87"/>
      <c r="BN45" s="87"/>
      <c r="BO45" s="87"/>
      <c r="BP45" s="87"/>
      <c r="BQ45" s="87"/>
      <c r="BR45" s="87"/>
      <c r="BS45" s="87"/>
      <c r="BT45" s="87"/>
      <c r="BU45" s="87"/>
      <c r="BV45" s="87"/>
      <c r="BW45" s="87"/>
      <c r="BX45" s="87"/>
      <c r="BY45" s="87"/>
      <c r="BZ45" s="87"/>
      <c r="CA45" s="87"/>
      <c r="CB45" s="87"/>
      <c r="CC45" s="87"/>
      <c r="CD45" s="87"/>
      <c r="CE45" s="87"/>
      <c r="CF45" s="1657"/>
      <c r="CG45" s="1657"/>
      <c r="CH45" s="1657"/>
      <c r="CI45" s="1657"/>
      <c r="CJ45" s="1657"/>
      <c r="CK45" s="1657"/>
      <c r="CL45" s="1657"/>
      <c r="CM45" s="1657"/>
      <c r="CN45" s="1657"/>
      <c r="CO45" s="1657"/>
      <c r="CP45" s="1657"/>
      <c r="CQ45" s="1657"/>
      <c r="CR45" s="1657"/>
      <c r="CS45" s="1657"/>
      <c r="CT45" s="1657"/>
      <c r="CU45" s="1657"/>
      <c r="CV45" s="87"/>
      <c r="CW45" s="87"/>
      <c r="CX45" s="87"/>
      <c r="CY45" s="87"/>
      <c r="CZ45" s="87"/>
      <c r="DA45" s="87"/>
      <c r="DB45" s="87"/>
      <c r="DC45" s="87"/>
      <c r="DD45" s="87"/>
      <c r="DE45" s="87"/>
      <c r="DF45" s="87"/>
      <c r="DG45" s="87"/>
      <c r="DH45" s="23"/>
      <c r="DI45" s="23"/>
      <c r="DJ45" s="23"/>
      <c r="DK45" s="23"/>
      <c r="DL45" s="23"/>
      <c r="DM45" s="23"/>
      <c r="DN45" s="23"/>
      <c r="DO45" s="23"/>
      <c r="DP45" s="23"/>
      <c r="DQ45" s="23"/>
      <c r="DR45" s="23"/>
      <c r="DS45" s="23"/>
      <c r="DT45" s="87"/>
      <c r="DU45" s="87"/>
      <c r="DV45" s="87"/>
      <c r="DW45" s="87"/>
      <c r="DX45" s="87"/>
      <c r="DY45" s="87"/>
      <c r="DZ45" s="87"/>
      <c r="EA45" s="87"/>
      <c r="EB45" s="87"/>
      <c r="EC45" s="87"/>
      <c r="ED45" s="87"/>
      <c r="EE45" s="87"/>
      <c r="EF45" s="87"/>
      <c r="EG45" s="87"/>
      <c r="EH45" s="87"/>
      <c r="EI45" s="87"/>
      <c r="EJ45" s="87"/>
      <c r="EK45" s="87"/>
      <c r="EL45" s="87"/>
      <c r="EM45" s="87"/>
      <c r="EN45" s="87"/>
      <c r="EO45" s="87"/>
      <c r="EP45" s="87"/>
      <c r="EQ45" s="87"/>
      <c r="ER45" s="87"/>
      <c r="ES45" s="87"/>
      <c r="ET45" s="87"/>
      <c r="EU45" s="87"/>
      <c r="EV45" s="87"/>
      <c r="EW45" s="87"/>
      <c r="EX45" s="87"/>
      <c r="EY45" s="87"/>
      <c r="EZ45" s="87"/>
      <c r="FA45" s="87"/>
      <c r="FB45" s="87"/>
      <c r="FC45" s="87"/>
      <c r="FD45" s="87"/>
      <c r="FE45" s="87"/>
      <c r="FF45" s="87"/>
      <c r="FG45" s="87"/>
      <c r="FH45" s="87"/>
      <c r="FI45" s="87"/>
      <c r="FJ45" s="87"/>
      <c r="FK45" s="87"/>
      <c r="FL45" s="87"/>
      <c r="FM45" s="87"/>
      <c r="FN45" s="87"/>
      <c r="FO45" s="87"/>
      <c r="FP45" s="87"/>
      <c r="FQ45" s="87"/>
      <c r="FR45" s="87"/>
      <c r="FS45" s="87"/>
      <c r="FT45" s="87"/>
      <c r="FU45" s="87"/>
      <c r="FV45" s="87"/>
      <c r="FW45" s="87"/>
      <c r="FX45" s="87"/>
      <c r="FY45" s="87"/>
      <c r="FZ45" s="87"/>
      <c r="GA45" s="87"/>
      <c r="GB45" s="87"/>
      <c r="GC45" s="87"/>
      <c r="GD45" s="87"/>
      <c r="GE45" s="87"/>
      <c r="GF45" s="87"/>
      <c r="GG45" s="87"/>
      <c r="GH45" s="87"/>
      <c r="GI45" s="87"/>
      <c r="GJ45" s="87"/>
      <c r="GK45" s="87"/>
      <c r="GL45" s="87"/>
      <c r="GM45" s="87"/>
      <c r="GN45" s="87"/>
      <c r="GO45" s="87"/>
      <c r="GP45" s="87"/>
      <c r="GQ45" s="87"/>
      <c r="GR45" s="87"/>
      <c r="GS45" s="87"/>
      <c r="GT45" s="87"/>
      <c r="GU45" s="87"/>
      <c r="GV45" s="87"/>
      <c r="GW45" s="87"/>
      <c r="GX45" s="87"/>
      <c r="GY45" s="87"/>
      <c r="GZ45" s="87"/>
      <c r="HA45" s="87"/>
      <c r="HB45" s="87"/>
      <c r="HC45" s="87"/>
      <c r="HD45" s="87"/>
      <c r="HE45" s="87"/>
      <c r="HF45" s="87"/>
      <c r="HG45" s="87"/>
      <c r="HH45" s="87"/>
      <c r="HI45" s="87"/>
      <c r="HJ45" s="87"/>
      <c r="HK45" s="87"/>
      <c r="HL45" s="87"/>
      <c r="HM45" s="87"/>
      <c r="HN45" s="87"/>
      <c r="HO45" s="87"/>
      <c r="HP45" s="87"/>
      <c r="HQ45" s="87"/>
      <c r="HR45" s="87"/>
      <c r="HS45" s="87"/>
      <c r="HT45" s="87"/>
      <c r="HU45" s="87"/>
      <c r="HV45" s="87"/>
      <c r="HW45" s="87"/>
      <c r="HX45" s="87"/>
      <c r="HY45" s="87"/>
      <c r="HZ45" s="87"/>
      <c r="IA45" s="87"/>
      <c r="IB45" s="87"/>
      <c r="IC45" s="87"/>
      <c r="ID45" s="87"/>
      <c r="IE45" s="87"/>
      <c r="IF45" s="87"/>
      <c r="IG45" s="87"/>
      <c r="IH45" s="87"/>
      <c r="II45" s="87"/>
      <c r="IJ45" s="87"/>
      <c r="IK45" s="87"/>
      <c r="IL45" s="87"/>
      <c r="IM45" s="87"/>
      <c r="IN45" s="87"/>
      <c r="IO45" s="87"/>
      <c r="IP45" s="87"/>
      <c r="IQ45" s="87"/>
      <c r="IR45" s="87"/>
      <c r="IS45" s="87"/>
      <c r="IT45" s="87"/>
      <c r="IU45" s="87"/>
      <c r="IV45" s="87"/>
      <c r="IW45" s="87"/>
      <c r="IX45" s="87"/>
      <c r="IY45" s="87"/>
      <c r="IZ45" s="87"/>
      <c r="JA45" s="87"/>
      <c r="JB45" s="87"/>
      <c r="JC45" s="87"/>
      <c r="JD45" s="87"/>
      <c r="JE45" s="87"/>
      <c r="JF45" s="87"/>
      <c r="JG45" s="87"/>
      <c r="JH45" s="87"/>
      <c r="JI45" s="87"/>
      <c r="JJ45" s="87"/>
      <c r="JK45" s="87"/>
      <c r="JL45" s="87"/>
      <c r="JM45" s="87"/>
      <c r="JN45" s="87"/>
      <c r="JO45" s="87"/>
      <c r="JP45" s="87"/>
      <c r="JQ45" s="87"/>
      <c r="JR45" s="87"/>
      <c r="JS45" s="87"/>
      <c r="JT45" s="87"/>
      <c r="JU45" s="87"/>
      <c r="JV45" s="87"/>
      <c r="JW45" s="87"/>
      <c r="JX45" s="87"/>
      <c r="JY45" s="87"/>
      <c r="JZ45" s="87"/>
      <c r="KA45" s="87"/>
      <c r="KB45" s="87"/>
      <c r="KC45" s="87"/>
      <c r="KD45" s="87"/>
      <c r="KE45" s="87"/>
      <c r="KF45" s="87"/>
      <c r="KG45" s="87"/>
      <c r="KH45" s="87"/>
      <c r="KI45" s="87"/>
      <c r="KJ45" s="87"/>
      <c r="KK45" s="87"/>
      <c r="KL45" s="87"/>
      <c r="KM45" s="87"/>
      <c r="KN45" s="87"/>
      <c r="KO45" s="87"/>
      <c r="KP45" s="87"/>
      <c r="KQ45" s="87"/>
      <c r="KR45" s="87"/>
      <c r="KS45" s="87"/>
      <c r="KT45" s="87"/>
      <c r="KU45" s="87"/>
      <c r="KV45" s="87"/>
      <c r="KW45" s="87"/>
      <c r="KX45" s="87"/>
      <c r="KY45" s="87"/>
      <c r="KZ45" s="87"/>
      <c r="LA45" s="87"/>
      <c r="LB45" s="87"/>
      <c r="LC45" s="87"/>
      <c r="LD45" s="87"/>
      <c r="LE45" s="87"/>
      <c r="LF45" s="87"/>
      <c r="LG45" s="87"/>
      <c r="LH45" s="87"/>
      <c r="LI45" s="87"/>
      <c r="LJ45" s="87"/>
      <c r="LK45" s="87"/>
      <c r="LL45" s="87"/>
      <c r="LM45" s="87"/>
      <c r="LN45" s="87"/>
      <c r="LO45" s="87"/>
      <c r="LP45" s="87"/>
      <c r="LQ45" s="87"/>
      <c r="LR45" s="87"/>
      <c r="LS45" s="87"/>
      <c r="LT45" s="87"/>
      <c r="LU45" s="87"/>
      <c r="LV45" s="87"/>
      <c r="LW45" s="87"/>
      <c r="LX45" s="87"/>
      <c r="LY45" s="87"/>
      <c r="LZ45" s="87"/>
      <c r="MA45" s="87"/>
      <c r="MB45" s="87"/>
      <c r="MC45" s="87"/>
      <c r="MD45" s="87"/>
      <c r="ME45" s="87"/>
      <c r="MF45" s="87"/>
      <c r="MG45" s="87"/>
      <c r="MH45" s="87"/>
      <c r="MI45" s="87"/>
      <c r="MJ45" s="87"/>
      <c r="MK45" s="87"/>
      <c r="ML45" s="87"/>
      <c r="MM45" s="87"/>
      <c r="MN45" s="87"/>
      <c r="MO45" s="87"/>
      <c r="MP45" s="87"/>
      <c r="MQ45" s="87"/>
      <c r="MR45" s="87"/>
      <c r="MS45" s="87"/>
      <c r="MT45" s="87"/>
      <c r="MU45" s="87"/>
      <c r="MV45" s="87"/>
      <c r="MW45" s="87"/>
      <c r="MX45" s="87"/>
      <c r="MY45" s="87"/>
      <c r="MZ45" s="87"/>
      <c r="NA45" s="87"/>
      <c r="NB45" s="87"/>
      <c r="NC45" s="87"/>
      <c r="ND45" s="87"/>
      <c r="NE45" s="87"/>
      <c r="NF45" s="87"/>
      <c r="NG45" s="87"/>
      <c r="NH45" s="87"/>
      <c r="NI45" s="87"/>
      <c r="NJ45" s="87"/>
      <c r="NK45" s="87"/>
      <c r="NL45" s="87"/>
      <c r="NM45" s="87"/>
      <c r="NN45" s="87"/>
      <c r="NO45" s="87"/>
      <c r="NP45" s="87"/>
      <c r="NQ45" s="87"/>
      <c r="NR45" s="87"/>
      <c r="NS45" s="87"/>
      <c r="NT45" s="87"/>
      <c r="NU45" s="87"/>
      <c r="NV45" s="87"/>
      <c r="NW45" s="87"/>
      <c r="NX45" s="87"/>
      <c r="NY45" s="87"/>
      <c r="NZ45" s="87"/>
      <c r="OA45" s="87"/>
      <c r="OB45" s="87"/>
      <c r="OC45" s="87"/>
      <c r="OD45" s="87"/>
      <c r="OE45" s="87"/>
      <c r="OF45" s="87"/>
      <c r="OG45" s="87"/>
      <c r="OH45" s="87"/>
      <c r="OI45" s="87"/>
      <c r="OJ45" s="87"/>
      <c r="OK45" s="87"/>
      <c r="OL45" s="87"/>
      <c r="OM45" s="87"/>
      <c r="ON45" s="87"/>
      <c r="OO45" s="87"/>
      <c r="OP45" s="87"/>
      <c r="OQ45" s="87"/>
      <c r="OR45" s="87"/>
      <c r="OS45" s="87"/>
      <c r="OT45" s="87"/>
      <c r="OU45" s="87"/>
      <c r="OV45" s="87"/>
      <c r="OW45" s="87"/>
      <c r="OX45" s="87"/>
      <c r="OY45" s="87"/>
      <c r="OZ45" s="87"/>
      <c r="PA45" s="87"/>
      <c r="PB45" s="87"/>
      <c r="PC45" s="87"/>
      <c r="PD45" s="87"/>
      <c r="PE45" s="87"/>
      <c r="PF45" s="87"/>
      <c r="PG45" s="87"/>
      <c r="PH45" s="87"/>
      <c r="PI45" s="87"/>
      <c r="PJ45" s="87"/>
      <c r="PK45" s="87"/>
      <c r="PL45" s="87"/>
      <c r="PM45" s="87"/>
      <c r="PN45" s="87"/>
      <c r="PO45" s="87"/>
      <c r="PP45" s="87"/>
      <c r="PQ45" s="87"/>
      <c r="PR45" s="87"/>
      <c r="PS45" s="87"/>
      <c r="PT45" s="87"/>
      <c r="PU45" s="87"/>
      <c r="PV45" s="87"/>
      <c r="PW45" s="87"/>
      <c r="PX45" s="87"/>
      <c r="PY45" s="87"/>
      <c r="PZ45" s="87"/>
      <c r="QA45" s="87"/>
      <c r="QB45" s="87"/>
      <c r="QC45" s="87"/>
      <c r="QD45" s="87"/>
      <c r="QE45" s="87"/>
      <c r="QF45" s="87"/>
      <c r="QG45" s="87"/>
      <c r="QH45" s="87"/>
      <c r="QI45" s="87"/>
      <c r="QJ45" s="87"/>
      <c r="QK45" s="87"/>
      <c r="QL45" s="87"/>
      <c r="QM45" s="87"/>
      <c r="QN45" s="87"/>
      <c r="QO45" s="87"/>
      <c r="QP45" s="87"/>
      <c r="QQ45" s="87"/>
      <c r="QR45" s="87"/>
      <c r="QS45" s="87"/>
      <c r="QT45" s="87"/>
      <c r="QU45" s="87"/>
      <c r="QV45" s="87"/>
      <c r="QW45" s="87"/>
      <c r="QX45" s="87"/>
      <c r="QY45" s="87"/>
      <c r="QZ45"/>
      <c r="RA45"/>
    </row>
    <row r="46" spans="1:471" x14ac:dyDescent="0.25">
      <c r="A46" s="3" t="s">
        <v>59</v>
      </c>
      <c r="B46" s="42">
        <f t="shared" si="4"/>
        <v>2.8598982408301055E-3</v>
      </c>
      <c r="C46" s="10">
        <f t="shared" si="5"/>
        <v>8.5999999999999993E-2</v>
      </c>
      <c r="D46" s="87"/>
      <c r="E46" s="87"/>
      <c r="F46" s="87"/>
      <c r="G46" s="87"/>
      <c r="H46" s="87"/>
      <c r="I46" s="87"/>
      <c r="J46" s="87"/>
      <c r="K46" s="87"/>
      <c r="L46" s="87"/>
      <c r="M46" s="87"/>
      <c r="N46" s="87"/>
      <c r="O46" s="87"/>
      <c r="P46" s="87"/>
      <c r="Q46" s="87"/>
      <c r="R46" s="87"/>
      <c r="S46" s="87"/>
      <c r="T46" s="87"/>
      <c r="U46" s="87"/>
      <c r="V46" s="87"/>
      <c r="W46" s="87"/>
      <c r="X46" s="87"/>
      <c r="Y46" s="87"/>
      <c r="Z46" s="87"/>
      <c r="AA46" s="87"/>
      <c r="AB46" s="87"/>
      <c r="AC46" s="87"/>
      <c r="AD46" s="87"/>
      <c r="AE46" s="87"/>
      <c r="AF46" s="87"/>
      <c r="AG46" s="87"/>
      <c r="AH46" s="87"/>
      <c r="AI46" s="87"/>
      <c r="AJ46" s="87"/>
      <c r="AK46" s="87"/>
      <c r="AL46" s="87"/>
      <c r="AM46" s="87"/>
      <c r="AN46" s="87"/>
      <c r="AO46" s="87"/>
      <c r="AP46" s="87"/>
      <c r="AQ46" s="87"/>
      <c r="AR46" s="87"/>
      <c r="AS46" s="87"/>
      <c r="AT46" s="87"/>
      <c r="AU46" s="87"/>
      <c r="AV46" s="87"/>
      <c r="AW46" s="87"/>
      <c r="AX46" s="87"/>
      <c r="AY46" s="87"/>
      <c r="AZ46" s="87"/>
      <c r="BA46" s="87"/>
      <c r="BB46" s="87"/>
      <c r="BC46" s="87"/>
      <c r="BD46" s="87"/>
      <c r="BE46" s="87"/>
      <c r="BF46" s="87"/>
      <c r="BG46" s="87"/>
      <c r="BH46" s="87"/>
      <c r="BI46" s="87"/>
      <c r="BJ46" s="87"/>
      <c r="BK46" s="87"/>
      <c r="BL46" s="87"/>
      <c r="BM46" s="87"/>
      <c r="BN46" s="87"/>
      <c r="BO46" s="87"/>
      <c r="BP46" s="87"/>
      <c r="BQ46" s="87"/>
      <c r="BR46" s="87"/>
      <c r="BS46" s="87"/>
      <c r="BT46" s="87"/>
      <c r="BU46" s="87"/>
      <c r="BV46" s="87"/>
      <c r="BW46" s="87"/>
      <c r="BX46" s="87"/>
      <c r="BY46" s="87"/>
      <c r="BZ46" s="87"/>
      <c r="CA46" s="87"/>
      <c r="CB46" s="87"/>
      <c r="CC46" s="87"/>
      <c r="CD46" s="87"/>
      <c r="CE46" s="87"/>
      <c r="CF46" s="1657"/>
      <c r="CG46" s="1657"/>
      <c r="CH46" s="1657"/>
      <c r="CI46" s="1657"/>
      <c r="CJ46" s="1657"/>
      <c r="CK46" s="1657"/>
      <c r="CL46" s="1657"/>
      <c r="CM46" s="1657"/>
      <c r="CN46" s="1657"/>
      <c r="CO46" s="1657"/>
      <c r="CP46" s="1657"/>
      <c r="CQ46" s="1657"/>
      <c r="CR46" s="1657"/>
      <c r="CS46" s="1657"/>
      <c r="CT46" s="1657"/>
      <c r="CU46" s="1657"/>
      <c r="CV46" s="87"/>
      <c r="CW46" s="87"/>
      <c r="CX46" s="87"/>
      <c r="CY46" s="87"/>
      <c r="CZ46" s="87"/>
      <c r="DA46" s="87"/>
      <c r="DB46" s="87"/>
      <c r="DC46" s="87"/>
      <c r="DD46" s="87"/>
      <c r="DE46" s="87"/>
      <c r="DF46" s="87"/>
      <c r="DG46" s="87"/>
      <c r="DH46" s="23"/>
      <c r="DI46" s="23"/>
      <c r="DJ46" s="23"/>
      <c r="DK46" s="23"/>
      <c r="DL46" s="23"/>
      <c r="DM46" s="23"/>
      <c r="DN46" s="23"/>
      <c r="DO46" s="23"/>
      <c r="DP46" s="23"/>
      <c r="DQ46" s="23"/>
      <c r="DR46" s="23"/>
      <c r="DS46" s="23"/>
      <c r="DT46" s="87"/>
      <c r="DU46" s="87"/>
      <c r="DV46" s="87"/>
      <c r="DW46" s="87"/>
      <c r="DX46" s="87"/>
      <c r="DY46" s="87"/>
      <c r="DZ46" s="87"/>
      <c r="EA46" s="87"/>
      <c r="EB46" s="87"/>
      <c r="EC46" s="87"/>
      <c r="ED46" s="87"/>
      <c r="EE46" s="87"/>
      <c r="EF46" s="87"/>
      <c r="EG46" s="87"/>
      <c r="EH46" s="87"/>
      <c r="EI46" s="87"/>
      <c r="EJ46" s="87"/>
      <c r="EK46" s="87"/>
      <c r="EL46" s="87"/>
      <c r="EM46" s="87"/>
      <c r="EN46" s="87"/>
      <c r="EO46" s="87"/>
      <c r="EP46" s="87"/>
      <c r="EQ46" s="87"/>
      <c r="ER46" s="87"/>
      <c r="ES46" s="87"/>
      <c r="ET46" s="87"/>
      <c r="EU46" s="87"/>
      <c r="EV46" s="87"/>
      <c r="EW46" s="87"/>
      <c r="EX46" s="87"/>
      <c r="EY46" s="87"/>
      <c r="EZ46" s="87"/>
      <c r="FA46" s="87"/>
      <c r="FB46" s="87"/>
      <c r="FC46" s="87"/>
      <c r="FD46" s="87"/>
      <c r="FE46" s="87"/>
      <c r="FF46" s="87"/>
      <c r="FG46" s="87"/>
      <c r="FH46" s="87"/>
      <c r="FI46" s="87"/>
      <c r="FJ46" s="87"/>
      <c r="FK46" s="87"/>
      <c r="FL46" s="87"/>
      <c r="FM46" s="87"/>
      <c r="FN46" s="87"/>
      <c r="FO46" s="87"/>
      <c r="FP46" s="87"/>
      <c r="FQ46" s="87"/>
      <c r="FR46" s="87"/>
      <c r="FS46" s="87"/>
      <c r="FT46" s="87"/>
      <c r="FU46" s="87"/>
      <c r="FV46" s="87"/>
      <c r="FW46" s="87"/>
      <c r="FX46" s="87"/>
      <c r="FY46" s="87"/>
      <c r="FZ46" s="87"/>
      <c r="GA46" s="87"/>
      <c r="GB46" s="87"/>
      <c r="GC46" s="87"/>
      <c r="GD46" s="87"/>
      <c r="GE46" s="87"/>
      <c r="GF46" s="87"/>
      <c r="GG46" s="87"/>
      <c r="GH46" s="87"/>
      <c r="GI46" s="87"/>
      <c r="GJ46" s="87"/>
      <c r="GK46" s="87"/>
      <c r="GL46" s="87"/>
      <c r="GM46" s="87"/>
      <c r="GN46" s="87"/>
      <c r="GO46" s="87"/>
      <c r="GP46" s="87"/>
      <c r="GQ46" s="87"/>
      <c r="GR46" s="87"/>
      <c r="GS46" s="87"/>
      <c r="GT46" s="87"/>
      <c r="GU46" s="87"/>
      <c r="GV46" s="87"/>
      <c r="GW46" s="87"/>
      <c r="GX46" s="87"/>
      <c r="GY46" s="87"/>
      <c r="GZ46" s="87"/>
      <c r="HA46" s="87"/>
      <c r="HB46" s="87"/>
      <c r="HC46" s="87"/>
      <c r="HD46" s="87"/>
      <c r="HE46" s="87"/>
      <c r="HF46" s="87"/>
      <c r="HG46" s="87"/>
      <c r="HH46" s="87"/>
      <c r="HI46" s="87"/>
      <c r="HJ46" s="87"/>
      <c r="HK46" s="87"/>
      <c r="HL46" s="87"/>
      <c r="HM46" s="87"/>
      <c r="HN46" s="87"/>
      <c r="HO46" s="87"/>
      <c r="HP46" s="87"/>
      <c r="HQ46" s="87"/>
      <c r="HR46" s="87"/>
      <c r="HS46" s="87"/>
      <c r="HT46" s="87"/>
      <c r="HU46" s="87"/>
      <c r="HV46" s="87"/>
      <c r="HW46" s="87"/>
      <c r="HX46" s="87"/>
      <c r="HY46" s="87"/>
      <c r="HZ46" s="87"/>
      <c r="IA46" s="87"/>
      <c r="IB46" s="87"/>
      <c r="IC46" s="87"/>
      <c r="ID46" s="87"/>
      <c r="IE46" s="87"/>
      <c r="IF46" s="87"/>
      <c r="IG46" s="87"/>
      <c r="IH46" s="87"/>
      <c r="II46" s="87"/>
      <c r="IJ46" s="87"/>
      <c r="IK46" s="87"/>
      <c r="IL46" s="87"/>
      <c r="IM46" s="87"/>
      <c r="IN46" s="87"/>
      <c r="IO46" s="87"/>
      <c r="IP46" s="87"/>
      <c r="IQ46" s="87"/>
      <c r="IR46" s="87"/>
      <c r="IS46" s="87"/>
      <c r="IT46" s="87"/>
      <c r="IU46" s="87"/>
      <c r="IV46" s="87"/>
      <c r="IW46" s="87"/>
      <c r="IX46" s="87"/>
      <c r="IY46" s="87"/>
      <c r="IZ46" s="87"/>
      <c r="JA46" s="87"/>
      <c r="JB46" s="87"/>
      <c r="JC46" s="87"/>
      <c r="JD46" s="87"/>
      <c r="JE46" s="87"/>
      <c r="JF46" s="87"/>
      <c r="JG46" s="87"/>
      <c r="JH46" s="87"/>
      <c r="JI46" s="87"/>
      <c r="JJ46" s="87"/>
      <c r="JK46" s="87"/>
      <c r="JL46" s="87"/>
      <c r="JM46" s="87"/>
      <c r="JN46" s="87"/>
      <c r="JO46" s="87"/>
      <c r="JP46" s="87"/>
      <c r="JQ46" s="87"/>
      <c r="JR46" s="87"/>
      <c r="JS46" s="87"/>
      <c r="JT46" s="87"/>
      <c r="JU46" s="87"/>
      <c r="JV46" s="87"/>
      <c r="JW46" s="87"/>
      <c r="JX46" s="87"/>
      <c r="JY46" s="87"/>
      <c r="JZ46" s="87"/>
      <c r="KA46" s="87"/>
      <c r="KB46" s="87"/>
      <c r="KC46" s="87"/>
      <c r="KD46" s="87"/>
      <c r="KE46" s="87"/>
      <c r="KF46" s="87"/>
      <c r="KG46" s="87"/>
      <c r="KH46" s="87"/>
      <c r="KI46" s="87"/>
      <c r="KJ46" s="87"/>
      <c r="KK46" s="87"/>
      <c r="KL46" s="87"/>
      <c r="KM46" s="87"/>
      <c r="KN46" s="87"/>
      <c r="KO46" s="87"/>
      <c r="KP46" s="87"/>
      <c r="KQ46" s="87"/>
      <c r="KR46" s="87"/>
      <c r="KS46" s="87"/>
      <c r="KT46" s="87"/>
      <c r="KU46" s="87"/>
      <c r="KV46" s="87"/>
      <c r="KW46" s="87"/>
      <c r="KX46" s="87"/>
      <c r="KY46" s="87"/>
      <c r="KZ46" s="87"/>
      <c r="LA46" s="87"/>
      <c r="LB46" s="87"/>
      <c r="LC46" s="87"/>
      <c r="LD46" s="87"/>
      <c r="LE46" s="87"/>
      <c r="LF46" s="87"/>
      <c r="LG46" s="87"/>
      <c r="LH46" s="87"/>
      <c r="LI46" s="87"/>
      <c r="LJ46" s="87"/>
      <c r="LK46" s="87"/>
      <c r="LL46" s="87"/>
      <c r="LM46" s="87"/>
      <c r="LN46" s="87"/>
      <c r="LO46" s="87"/>
      <c r="LP46" s="87"/>
      <c r="LQ46" s="87"/>
      <c r="LR46" s="87"/>
      <c r="LS46" s="87"/>
      <c r="LT46" s="87"/>
      <c r="LU46" s="87"/>
      <c r="LV46" s="87"/>
      <c r="LW46" s="87"/>
      <c r="LX46" s="87"/>
      <c r="LY46" s="87"/>
      <c r="LZ46" s="87"/>
      <c r="MA46" s="87"/>
      <c r="MB46" s="87"/>
      <c r="MC46" s="87"/>
      <c r="MD46" s="87"/>
      <c r="ME46" s="87"/>
      <c r="MF46" s="87"/>
      <c r="MG46" s="87"/>
      <c r="MH46" s="87"/>
      <c r="MI46" s="87"/>
      <c r="MJ46" s="87"/>
      <c r="MK46" s="87"/>
      <c r="ML46" s="87"/>
      <c r="MM46" s="87"/>
      <c r="MN46" s="87"/>
      <c r="MO46" s="87"/>
      <c r="MP46" s="87"/>
      <c r="MQ46" s="87"/>
      <c r="MR46" s="87"/>
      <c r="MS46" s="87"/>
      <c r="MT46" s="87"/>
      <c r="MU46" s="87"/>
      <c r="MV46" s="87"/>
      <c r="MW46" s="87"/>
      <c r="MX46" s="87"/>
      <c r="MY46" s="87"/>
      <c r="MZ46" s="87"/>
      <c r="NA46" s="87"/>
      <c r="NB46" s="87"/>
      <c r="NC46" s="87"/>
      <c r="ND46" s="87"/>
      <c r="NE46" s="87"/>
      <c r="NF46" s="87"/>
      <c r="NG46" s="87"/>
      <c r="NH46" s="87"/>
      <c r="NI46" s="87"/>
      <c r="NJ46" s="87"/>
      <c r="NK46" s="87"/>
      <c r="NL46" s="87"/>
      <c r="NM46" s="87"/>
      <c r="NN46" s="87"/>
      <c r="NO46" s="87"/>
      <c r="NP46" s="87"/>
      <c r="NQ46" s="87"/>
      <c r="NR46" s="87"/>
      <c r="NS46" s="87"/>
      <c r="NT46" s="87"/>
      <c r="NU46" s="87"/>
      <c r="NV46" s="87"/>
      <c r="NW46" s="87"/>
      <c r="NX46" s="87"/>
      <c r="NY46" s="87"/>
      <c r="NZ46" s="87"/>
      <c r="OA46" s="87"/>
      <c r="OB46" s="87"/>
      <c r="OC46" s="87"/>
      <c r="OD46" s="87"/>
      <c r="OE46" s="87"/>
      <c r="OF46" s="87"/>
      <c r="OG46" s="87"/>
      <c r="OH46" s="87"/>
      <c r="OI46" s="87"/>
      <c r="OJ46" s="87"/>
      <c r="OK46" s="87"/>
      <c r="OL46" s="87"/>
      <c r="OM46" s="87"/>
      <c r="ON46" s="87"/>
      <c r="OO46" s="87"/>
      <c r="OP46" s="87"/>
      <c r="OQ46" s="87"/>
      <c r="OR46" s="87"/>
      <c r="OS46" s="87"/>
      <c r="OT46" s="87"/>
      <c r="OU46" s="87"/>
      <c r="OV46" s="87"/>
      <c r="OW46" s="87"/>
      <c r="OX46" s="87"/>
      <c r="OY46" s="87"/>
      <c r="OZ46" s="87"/>
      <c r="PA46" s="87"/>
      <c r="PB46" s="87"/>
      <c r="PC46" s="87"/>
      <c r="PD46" s="87"/>
      <c r="PE46" s="87"/>
      <c r="PF46" s="87"/>
      <c r="PG46" s="87"/>
      <c r="PH46" s="87"/>
      <c r="PI46" s="87"/>
      <c r="PJ46" s="87"/>
      <c r="PK46" s="87"/>
      <c r="PL46" s="87"/>
      <c r="PM46" s="87"/>
      <c r="PN46" s="87"/>
      <c r="PO46" s="87"/>
      <c r="PP46" s="87"/>
      <c r="PQ46" s="87"/>
      <c r="PR46" s="87"/>
      <c r="PS46" s="87"/>
      <c r="PT46" s="87"/>
      <c r="PU46" s="87"/>
      <c r="PV46" s="87"/>
      <c r="PW46" s="87"/>
      <c r="PX46" s="87"/>
      <c r="PY46" s="87"/>
      <c r="PZ46" s="87"/>
      <c r="QA46" s="87"/>
      <c r="QB46" s="87"/>
      <c r="QC46" s="87"/>
      <c r="QD46" s="87"/>
      <c r="QE46" s="87"/>
      <c r="QF46" s="87"/>
      <c r="QG46" s="87"/>
      <c r="QH46" s="87"/>
      <c r="QI46" s="87"/>
      <c r="QJ46" s="87"/>
      <c r="QK46" s="87"/>
      <c r="QL46" s="87"/>
      <c r="QM46" s="87"/>
      <c r="QN46" s="87"/>
      <c r="QO46" s="87"/>
      <c r="QP46" s="87"/>
      <c r="QQ46" s="87"/>
      <c r="QR46" s="87"/>
      <c r="QS46" s="87"/>
      <c r="QT46" s="87"/>
      <c r="QU46" s="87"/>
      <c r="QV46" s="87"/>
      <c r="QW46" s="87"/>
      <c r="QX46" s="87"/>
      <c r="QY46" s="87"/>
      <c r="QZ46"/>
      <c r="RA46"/>
    </row>
    <row r="47" spans="1:471" x14ac:dyDescent="0.25">
      <c r="A47" s="3" t="s">
        <v>60</v>
      </c>
      <c r="B47" s="42" t="e">
        <f t="shared" si="4"/>
        <v>#DIV/0!</v>
      </c>
      <c r="C47" s="10">
        <f t="shared" si="5"/>
        <v>0</v>
      </c>
      <c r="D47" s="87"/>
      <c r="E47" s="87"/>
      <c r="F47" s="87"/>
      <c r="G47" s="87"/>
      <c r="H47" s="87"/>
      <c r="I47" s="87"/>
      <c r="J47" s="87"/>
      <c r="K47" s="87"/>
      <c r="L47" s="87"/>
      <c r="M47" s="87"/>
      <c r="N47" s="87"/>
      <c r="O47" s="87"/>
      <c r="P47" s="87"/>
      <c r="Q47" s="87"/>
      <c r="R47" s="87"/>
      <c r="S47" s="87"/>
      <c r="T47" s="87"/>
      <c r="U47" s="87"/>
      <c r="V47" s="87"/>
      <c r="W47" s="87"/>
      <c r="X47" s="87"/>
      <c r="Y47" s="87"/>
      <c r="Z47" s="87"/>
      <c r="AA47" s="87"/>
      <c r="AB47" s="87"/>
      <c r="AC47" s="87"/>
      <c r="AD47" s="87"/>
      <c r="AE47" s="87"/>
      <c r="AF47" s="87"/>
      <c r="AG47" s="87"/>
      <c r="AH47" s="87"/>
      <c r="AI47" s="87"/>
      <c r="AJ47" s="87"/>
      <c r="AK47" s="87"/>
      <c r="AL47" s="87"/>
      <c r="AM47" s="87"/>
      <c r="AN47" s="87"/>
      <c r="AO47" s="87"/>
      <c r="AP47" s="87"/>
      <c r="AQ47" s="87"/>
      <c r="AR47" s="87"/>
      <c r="AS47" s="87"/>
      <c r="AT47" s="87"/>
      <c r="AU47" s="87"/>
      <c r="AV47" s="87"/>
      <c r="AW47" s="87"/>
      <c r="AX47" s="87"/>
      <c r="AY47" s="87"/>
      <c r="AZ47" s="87"/>
      <c r="BA47" s="87"/>
      <c r="BB47" s="87"/>
      <c r="BC47" s="87"/>
      <c r="BD47" s="87"/>
      <c r="BE47" s="87"/>
      <c r="BF47" s="87"/>
      <c r="BG47" s="87"/>
      <c r="BH47" s="87"/>
      <c r="BI47" s="87"/>
      <c r="BJ47" s="87"/>
      <c r="BK47" s="87"/>
      <c r="BL47" s="87"/>
      <c r="BM47" s="87"/>
      <c r="BN47" s="87"/>
      <c r="BO47" s="87"/>
      <c r="BP47" s="87"/>
      <c r="BQ47" s="87"/>
      <c r="BR47" s="87"/>
      <c r="BS47" s="87"/>
      <c r="BT47" s="87"/>
      <c r="BU47" s="87"/>
      <c r="BV47" s="87"/>
      <c r="BW47" s="87"/>
      <c r="BX47" s="87"/>
      <c r="BY47" s="87"/>
      <c r="BZ47" s="87"/>
      <c r="CA47" s="87"/>
      <c r="CB47" s="87"/>
      <c r="CC47" s="87"/>
      <c r="CD47" s="87"/>
      <c r="CE47" s="87"/>
      <c r="CF47" s="1657"/>
      <c r="CG47" s="1657"/>
      <c r="CH47" s="1657"/>
      <c r="CI47" s="1657"/>
      <c r="CJ47" s="1657"/>
      <c r="CK47" s="1657"/>
      <c r="CL47" s="1657"/>
      <c r="CM47" s="1657"/>
      <c r="CN47" s="1657"/>
      <c r="CO47" s="1657"/>
      <c r="CP47" s="1657"/>
      <c r="CQ47" s="1657"/>
      <c r="CR47" s="1657"/>
      <c r="CS47" s="1657"/>
      <c r="CT47" s="1657"/>
      <c r="CU47" s="1657"/>
      <c r="CV47" s="87"/>
      <c r="CW47" s="87"/>
      <c r="CX47" s="87"/>
      <c r="CY47" s="87"/>
      <c r="CZ47" s="87"/>
      <c r="DA47" s="87"/>
      <c r="DB47" s="87"/>
      <c r="DC47" s="87"/>
      <c r="DD47" s="87"/>
      <c r="DE47" s="87"/>
      <c r="DF47" s="87"/>
      <c r="DG47" s="87"/>
      <c r="DH47" s="23"/>
      <c r="DI47" s="23"/>
      <c r="DJ47" s="23"/>
      <c r="DK47" s="23"/>
      <c r="DL47" s="23"/>
      <c r="DM47" s="23"/>
      <c r="DN47" s="23"/>
      <c r="DO47" s="23"/>
      <c r="DP47" s="23"/>
      <c r="DQ47" s="23"/>
      <c r="DR47" s="23"/>
      <c r="DS47" s="23"/>
      <c r="DT47" s="87"/>
      <c r="DU47" s="87"/>
      <c r="DV47" s="87"/>
      <c r="DW47" s="87"/>
      <c r="DX47" s="87"/>
      <c r="DY47" s="87"/>
      <c r="DZ47" s="87"/>
      <c r="EA47" s="87"/>
      <c r="EB47" s="87"/>
      <c r="EC47" s="87"/>
      <c r="ED47" s="87"/>
      <c r="EE47" s="87"/>
      <c r="EF47" s="87"/>
      <c r="EG47" s="87"/>
      <c r="EH47" s="87"/>
      <c r="EI47" s="87"/>
      <c r="EJ47" s="87"/>
      <c r="EK47" s="87"/>
      <c r="EL47" s="87"/>
      <c r="EM47" s="87"/>
      <c r="EN47" s="87"/>
      <c r="EO47" s="87"/>
      <c r="EP47" s="87"/>
      <c r="EQ47" s="87"/>
      <c r="ER47" s="87"/>
      <c r="ES47" s="87"/>
      <c r="ET47" s="87"/>
      <c r="EU47" s="87"/>
      <c r="EV47" s="87"/>
      <c r="EW47" s="87"/>
      <c r="EX47" s="87"/>
      <c r="EY47" s="87"/>
      <c r="EZ47" s="87"/>
      <c r="FA47" s="87"/>
      <c r="FB47" s="87"/>
      <c r="FC47" s="87"/>
      <c r="FD47" s="87"/>
      <c r="FE47" s="87"/>
      <c r="FF47" s="87"/>
      <c r="FG47" s="87"/>
      <c r="FH47" s="87"/>
      <c r="FI47" s="87"/>
      <c r="FJ47" s="87"/>
      <c r="FK47" s="87"/>
      <c r="FL47" s="87"/>
      <c r="FM47" s="87"/>
      <c r="FN47" s="87"/>
      <c r="FO47" s="87"/>
      <c r="FP47" s="87"/>
      <c r="FQ47" s="87"/>
      <c r="FR47" s="87"/>
      <c r="FS47" s="87"/>
      <c r="FT47" s="87"/>
      <c r="FU47" s="87"/>
      <c r="FV47" s="87"/>
      <c r="FW47" s="87"/>
      <c r="FX47" s="87"/>
      <c r="FY47" s="87"/>
      <c r="FZ47" s="87"/>
      <c r="GA47" s="87"/>
      <c r="GB47" s="87"/>
      <c r="GC47" s="87"/>
      <c r="GD47" s="87"/>
      <c r="GE47" s="87"/>
      <c r="GF47" s="87"/>
      <c r="GG47" s="87"/>
      <c r="GH47" s="87"/>
      <c r="GI47" s="87"/>
      <c r="GJ47" s="87"/>
      <c r="GK47" s="87"/>
      <c r="GL47" s="87"/>
      <c r="GM47" s="87"/>
      <c r="GN47" s="87"/>
      <c r="GO47" s="87"/>
      <c r="GP47" s="87"/>
      <c r="GQ47" s="87"/>
      <c r="GR47" s="87"/>
      <c r="GS47" s="87"/>
      <c r="GT47" s="87"/>
      <c r="GU47" s="87"/>
      <c r="GV47" s="87"/>
      <c r="GW47" s="87"/>
      <c r="GX47" s="87"/>
      <c r="GY47" s="87"/>
      <c r="GZ47" s="87"/>
      <c r="HA47" s="87"/>
      <c r="HB47" s="87"/>
      <c r="HC47" s="87"/>
      <c r="HD47" s="87"/>
      <c r="HE47" s="87"/>
      <c r="HF47" s="87"/>
      <c r="HG47" s="87"/>
      <c r="HH47" s="87"/>
      <c r="HI47" s="87"/>
      <c r="HJ47" s="87"/>
      <c r="HK47" s="87"/>
      <c r="HL47" s="87"/>
      <c r="HM47" s="87"/>
      <c r="HN47" s="87"/>
      <c r="HO47" s="87"/>
      <c r="HP47" s="87"/>
      <c r="HQ47" s="87"/>
      <c r="HR47" s="87"/>
      <c r="HS47" s="87"/>
      <c r="HT47" s="87"/>
      <c r="HU47" s="87"/>
      <c r="HV47" s="87"/>
      <c r="HW47" s="87"/>
      <c r="HX47" s="87"/>
      <c r="HY47" s="87"/>
      <c r="HZ47" s="87"/>
      <c r="IA47" s="87"/>
      <c r="IB47" s="87"/>
      <c r="IC47" s="87"/>
      <c r="ID47" s="87"/>
      <c r="IE47" s="87"/>
      <c r="IF47" s="87"/>
      <c r="IG47" s="87"/>
      <c r="IH47" s="87"/>
      <c r="II47" s="87"/>
      <c r="IJ47" s="87"/>
      <c r="IK47" s="87"/>
      <c r="IL47" s="87"/>
      <c r="IM47" s="87"/>
      <c r="IN47" s="87"/>
      <c r="IO47" s="87"/>
      <c r="IP47" s="87"/>
      <c r="IQ47" s="87"/>
      <c r="IR47" s="87"/>
      <c r="IS47" s="87"/>
      <c r="IT47" s="87"/>
      <c r="IU47" s="87"/>
      <c r="IV47" s="87"/>
      <c r="IW47" s="87"/>
      <c r="IX47" s="87"/>
      <c r="IY47" s="87"/>
      <c r="IZ47" s="87"/>
      <c r="JA47" s="87"/>
      <c r="JB47" s="87"/>
      <c r="JC47" s="87"/>
      <c r="JD47" s="87"/>
      <c r="JE47" s="87"/>
      <c r="JF47" s="87"/>
      <c r="JG47" s="87"/>
      <c r="JH47" s="87"/>
      <c r="JI47" s="87"/>
      <c r="JJ47" s="87"/>
      <c r="JK47" s="87"/>
      <c r="JL47" s="87"/>
      <c r="JM47" s="87"/>
      <c r="JN47" s="87"/>
      <c r="JO47" s="87"/>
      <c r="JP47" s="87"/>
      <c r="JQ47" s="87"/>
      <c r="JR47" s="87"/>
      <c r="JS47" s="87"/>
      <c r="JT47" s="87"/>
      <c r="JU47" s="87"/>
      <c r="JV47" s="87"/>
      <c r="JW47" s="87"/>
      <c r="JX47" s="87"/>
      <c r="JY47" s="87"/>
      <c r="JZ47" s="87"/>
      <c r="KA47" s="87"/>
      <c r="KB47" s="87"/>
      <c r="KC47" s="87"/>
      <c r="KD47" s="87"/>
      <c r="KE47" s="87"/>
      <c r="KF47" s="87"/>
      <c r="KG47" s="87"/>
      <c r="KH47" s="87"/>
      <c r="KI47" s="87"/>
      <c r="KJ47" s="87"/>
      <c r="KK47" s="87"/>
      <c r="KL47" s="87"/>
      <c r="KM47" s="87"/>
      <c r="KN47" s="87"/>
      <c r="KO47" s="87"/>
      <c r="KP47" s="87"/>
      <c r="KQ47" s="87"/>
      <c r="KR47" s="87"/>
      <c r="KS47" s="87"/>
      <c r="KT47" s="87"/>
      <c r="KU47" s="87"/>
      <c r="KV47" s="87"/>
      <c r="KW47" s="87"/>
      <c r="KX47" s="87"/>
      <c r="KY47" s="87"/>
      <c r="KZ47" s="87"/>
      <c r="LA47" s="87"/>
      <c r="LB47" s="87"/>
      <c r="LC47" s="87"/>
      <c r="LD47" s="87"/>
      <c r="LE47" s="87"/>
      <c r="LF47" s="87"/>
      <c r="LG47" s="87"/>
      <c r="LH47" s="87"/>
      <c r="LI47" s="87"/>
      <c r="LJ47" s="87"/>
      <c r="LK47" s="87"/>
      <c r="LL47" s="87"/>
      <c r="LM47" s="87"/>
      <c r="LN47" s="87"/>
      <c r="LO47" s="87"/>
      <c r="LP47" s="87"/>
      <c r="LQ47" s="87"/>
      <c r="LR47" s="87"/>
      <c r="LS47" s="87"/>
      <c r="LT47" s="87"/>
      <c r="LU47" s="87"/>
      <c r="LV47" s="87"/>
      <c r="LW47" s="87"/>
      <c r="LX47" s="87"/>
      <c r="LY47" s="87"/>
      <c r="LZ47" s="87"/>
      <c r="MA47" s="87"/>
      <c r="MB47" s="87"/>
      <c r="MC47" s="87"/>
      <c r="MD47" s="87"/>
      <c r="ME47" s="87"/>
      <c r="MF47" s="87"/>
      <c r="MG47" s="87"/>
      <c r="MH47" s="87"/>
      <c r="MI47" s="87"/>
      <c r="MJ47" s="87"/>
      <c r="MK47" s="87"/>
      <c r="ML47" s="87"/>
      <c r="MM47" s="87"/>
      <c r="MN47" s="87"/>
      <c r="MO47" s="87"/>
      <c r="MP47" s="87"/>
      <c r="MQ47" s="87"/>
      <c r="MR47" s="87"/>
      <c r="MS47" s="87"/>
      <c r="MT47" s="87"/>
      <c r="MU47" s="87"/>
      <c r="MV47" s="87"/>
      <c r="MW47" s="87"/>
      <c r="MX47" s="87"/>
      <c r="MY47" s="87"/>
      <c r="MZ47" s="87"/>
      <c r="NA47" s="87"/>
      <c r="NB47" s="87"/>
      <c r="NC47" s="87"/>
      <c r="ND47" s="87"/>
      <c r="NE47" s="87"/>
      <c r="NF47" s="87"/>
      <c r="NG47" s="87"/>
      <c r="NH47" s="87"/>
      <c r="NI47" s="87"/>
      <c r="NJ47" s="87"/>
      <c r="NK47" s="87"/>
      <c r="NL47" s="87"/>
      <c r="NM47" s="87"/>
      <c r="NN47" s="87"/>
      <c r="NO47" s="87"/>
      <c r="NP47" s="87"/>
      <c r="NQ47" s="87"/>
      <c r="NR47" s="87"/>
      <c r="NS47" s="87"/>
      <c r="NT47" s="87"/>
      <c r="NU47" s="87"/>
      <c r="NV47" s="87"/>
      <c r="NW47" s="87"/>
      <c r="NX47" s="87"/>
      <c r="NY47" s="87"/>
      <c r="NZ47" s="87"/>
      <c r="OA47" s="87"/>
      <c r="OB47" s="87"/>
      <c r="OC47" s="87"/>
      <c r="OD47" s="87"/>
      <c r="OE47" s="87"/>
      <c r="OF47" s="87"/>
      <c r="OG47" s="87"/>
      <c r="OH47" s="87"/>
      <c r="OI47" s="87"/>
      <c r="OJ47" s="87"/>
      <c r="OK47" s="87"/>
      <c r="OL47" s="87"/>
      <c r="OM47" s="87"/>
      <c r="ON47" s="87"/>
      <c r="OO47" s="87"/>
      <c r="OP47" s="87"/>
      <c r="OQ47" s="87"/>
      <c r="OR47" s="87"/>
      <c r="OS47" s="87"/>
      <c r="OT47" s="87"/>
      <c r="OU47" s="87"/>
      <c r="OV47" s="87"/>
      <c r="OW47" s="87"/>
      <c r="OX47" s="87"/>
      <c r="OY47" s="87"/>
      <c r="OZ47" s="87"/>
      <c r="PA47" s="87"/>
      <c r="PB47" s="87"/>
      <c r="PC47" s="87"/>
      <c r="PD47" s="87"/>
      <c r="PE47" s="87"/>
      <c r="PF47" s="87"/>
      <c r="PG47" s="87"/>
      <c r="PH47" s="87"/>
      <c r="PI47" s="87"/>
      <c r="PJ47" s="87"/>
      <c r="PK47" s="87"/>
      <c r="PL47" s="87"/>
      <c r="PM47" s="87"/>
      <c r="PN47" s="87"/>
      <c r="PO47" s="87"/>
      <c r="PP47" s="87"/>
      <c r="PQ47" s="87"/>
      <c r="PR47" s="87"/>
      <c r="PS47" s="87"/>
      <c r="PT47" s="87"/>
      <c r="PU47" s="87"/>
      <c r="PV47" s="87"/>
      <c r="PW47" s="87"/>
      <c r="PX47" s="87"/>
      <c r="PY47" s="87"/>
      <c r="PZ47" s="87"/>
      <c r="QA47" s="87"/>
      <c r="QB47" s="87"/>
      <c r="QC47" s="87"/>
      <c r="QD47" s="87"/>
      <c r="QE47" s="87"/>
      <c r="QF47" s="87"/>
      <c r="QG47" s="87"/>
      <c r="QH47" s="87"/>
      <c r="QI47" s="87"/>
      <c r="QJ47" s="87"/>
      <c r="QK47" s="87"/>
      <c r="QL47" s="87"/>
      <c r="QM47" s="87"/>
      <c r="QN47" s="87"/>
      <c r="QO47" s="87"/>
      <c r="QP47" s="87"/>
      <c r="QQ47" s="87"/>
      <c r="QR47" s="87"/>
      <c r="QS47" s="87"/>
      <c r="QT47" s="87"/>
      <c r="QU47" s="87"/>
      <c r="QV47" s="87"/>
      <c r="QW47" s="87"/>
      <c r="QX47" s="87"/>
      <c r="QY47" s="87"/>
      <c r="QZ47"/>
      <c r="RA47"/>
    </row>
    <row r="48" spans="1:471" x14ac:dyDescent="0.25">
      <c r="A48" s="3" t="s">
        <v>61</v>
      </c>
      <c r="B48" s="42">
        <f t="shared" si="4"/>
        <v>-8.3880256921575747E-4</v>
      </c>
      <c r="C48" s="10">
        <f t="shared" si="5"/>
        <v>-0.57499999999999996</v>
      </c>
      <c r="D48" s="87"/>
      <c r="E48" s="87"/>
      <c r="F48" s="87"/>
      <c r="G48" s="87"/>
      <c r="H48" s="87"/>
      <c r="I48" s="87"/>
      <c r="J48" s="87"/>
      <c r="K48" s="87"/>
      <c r="L48" s="87"/>
      <c r="M48" s="87"/>
      <c r="N48" s="87"/>
      <c r="O48" s="87"/>
      <c r="P48" s="87"/>
      <c r="Q48" s="87"/>
      <c r="R48" s="87"/>
      <c r="S48" s="87"/>
      <c r="T48" s="87"/>
      <c r="U48" s="87"/>
      <c r="V48" s="87"/>
      <c r="W48" s="87"/>
      <c r="X48" s="87"/>
      <c r="Y48" s="87"/>
      <c r="Z48" s="87"/>
      <c r="AA48" s="87"/>
      <c r="AB48" s="87"/>
      <c r="AC48" s="87"/>
      <c r="AD48" s="87"/>
      <c r="AE48" s="87"/>
      <c r="AF48" s="87"/>
      <c r="AG48" s="87"/>
      <c r="AH48" s="87"/>
      <c r="AI48" s="87"/>
      <c r="AJ48" s="87"/>
      <c r="AK48" s="87"/>
      <c r="AL48" s="87"/>
      <c r="AM48" s="87"/>
      <c r="AN48" s="87"/>
      <c r="AO48" s="87"/>
      <c r="AP48" s="87"/>
      <c r="AQ48" s="87"/>
      <c r="AR48" s="87"/>
      <c r="AS48" s="87"/>
      <c r="AT48" s="87"/>
      <c r="AU48" s="87"/>
      <c r="AV48" s="87"/>
      <c r="AW48" s="87"/>
      <c r="AX48" s="87"/>
      <c r="AY48" s="87"/>
      <c r="AZ48" s="87"/>
      <c r="BA48" s="87"/>
      <c r="BB48" s="87"/>
      <c r="BC48" s="87"/>
      <c r="BD48" s="87"/>
      <c r="BE48" s="87"/>
      <c r="BF48" s="87"/>
      <c r="BG48" s="87"/>
      <c r="BH48" s="87"/>
      <c r="BI48" s="87"/>
      <c r="BJ48" s="87"/>
      <c r="BK48" s="87"/>
      <c r="BL48" s="87"/>
      <c r="BM48" s="87"/>
      <c r="BN48" s="87"/>
      <c r="BO48" s="87"/>
      <c r="BP48" s="87"/>
      <c r="BQ48" s="87"/>
      <c r="BR48" s="87"/>
      <c r="BS48" s="87"/>
      <c r="BT48" s="87"/>
      <c r="BU48" s="87"/>
      <c r="BV48" s="87"/>
      <c r="BW48" s="87"/>
      <c r="BX48" s="87"/>
      <c r="BY48" s="87"/>
      <c r="BZ48" s="87"/>
      <c r="CA48" s="87"/>
      <c r="CB48" s="87"/>
      <c r="CC48" s="87"/>
      <c r="CD48" s="87"/>
      <c r="CE48" s="87"/>
      <c r="CF48" s="1657"/>
      <c r="CG48" s="1657"/>
      <c r="CH48" s="1657"/>
      <c r="CI48" s="1657"/>
      <c r="CJ48" s="1657"/>
      <c r="CK48" s="1657"/>
      <c r="CL48" s="1657"/>
      <c r="CM48" s="1657"/>
      <c r="CN48" s="1657"/>
      <c r="CO48" s="1657"/>
      <c r="CP48" s="1657"/>
      <c r="CQ48" s="1657"/>
      <c r="CR48" s="1657"/>
      <c r="CS48" s="1657"/>
      <c r="CT48" s="1657"/>
      <c r="CU48" s="1657"/>
      <c r="CV48" s="87"/>
      <c r="CW48" s="87"/>
      <c r="CX48" s="87"/>
      <c r="CY48" s="87"/>
      <c r="CZ48" s="87"/>
      <c r="DA48" s="87"/>
      <c r="DB48" s="87"/>
      <c r="DC48" s="87"/>
      <c r="DD48" s="87"/>
      <c r="DE48" s="87"/>
      <c r="DF48" s="87"/>
      <c r="DG48" s="87"/>
      <c r="DH48" s="23"/>
      <c r="DI48" s="23"/>
      <c r="DJ48" s="23"/>
      <c r="DK48" s="23"/>
      <c r="DL48" s="23"/>
      <c r="DM48" s="23"/>
      <c r="DN48" s="23"/>
      <c r="DO48" s="23"/>
      <c r="DP48" s="23"/>
      <c r="DQ48" s="23"/>
      <c r="DR48" s="23"/>
      <c r="DS48" s="23"/>
      <c r="DT48" s="87"/>
      <c r="DU48" s="87"/>
      <c r="DV48" s="87"/>
      <c r="DW48" s="87"/>
      <c r="DX48" s="87"/>
      <c r="DY48" s="87"/>
      <c r="DZ48" s="87"/>
      <c r="EA48" s="87"/>
      <c r="EB48" s="87"/>
      <c r="EC48" s="87"/>
      <c r="ED48" s="87"/>
      <c r="EE48" s="87"/>
      <c r="EF48" s="87"/>
      <c r="EG48" s="87"/>
      <c r="EH48" s="87"/>
      <c r="EI48" s="87"/>
      <c r="EJ48" s="87"/>
      <c r="EK48" s="87"/>
      <c r="EL48" s="87"/>
      <c r="EM48" s="87"/>
      <c r="EN48" s="87"/>
      <c r="EO48" s="87"/>
      <c r="EP48" s="87"/>
      <c r="EQ48" s="87"/>
      <c r="ER48" s="87"/>
      <c r="ES48" s="87"/>
      <c r="ET48" s="87"/>
      <c r="EU48" s="87"/>
      <c r="EV48" s="87"/>
      <c r="EW48" s="87"/>
      <c r="EX48" s="87"/>
      <c r="EY48" s="87"/>
      <c r="EZ48" s="87"/>
      <c r="FA48" s="87"/>
      <c r="FB48" s="87"/>
      <c r="FC48" s="87"/>
      <c r="FD48" s="87"/>
      <c r="FE48" s="87"/>
      <c r="FF48" s="87"/>
      <c r="FG48" s="87"/>
      <c r="FH48" s="87"/>
      <c r="FI48" s="87"/>
      <c r="FJ48" s="87"/>
      <c r="FK48" s="87"/>
      <c r="FL48" s="87"/>
      <c r="FM48" s="87"/>
      <c r="FN48" s="87"/>
      <c r="FO48" s="87"/>
      <c r="FP48" s="87"/>
      <c r="FQ48" s="87"/>
      <c r="FR48" s="87"/>
      <c r="FS48" s="87"/>
      <c r="FT48" s="87"/>
      <c r="FU48" s="87"/>
      <c r="FV48" s="87"/>
      <c r="FW48" s="87"/>
      <c r="FX48" s="87"/>
      <c r="FY48" s="87"/>
      <c r="FZ48" s="87"/>
      <c r="GA48" s="87"/>
      <c r="GB48" s="87"/>
      <c r="GC48" s="87"/>
      <c r="GD48" s="87"/>
      <c r="GE48" s="87"/>
      <c r="GF48" s="87"/>
      <c r="GG48" s="87"/>
      <c r="GH48" s="87"/>
      <c r="GI48" s="87"/>
      <c r="GJ48" s="87"/>
      <c r="GK48" s="87"/>
      <c r="GL48" s="87"/>
      <c r="GM48" s="87"/>
      <c r="GN48" s="87"/>
      <c r="GO48" s="87"/>
      <c r="GP48" s="87"/>
      <c r="GQ48" s="87"/>
      <c r="GR48" s="87"/>
      <c r="GS48" s="87"/>
      <c r="GT48" s="87"/>
      <c r="GU48" s="87"/>
      <c r="GV48" s="87"/>
      <c r="GW48" s="87"/>
      <c r="GX48" s="87"/>
      <c r="GY48" s="87"/>
      <c r="GZ48" s="87"/>
      <c r="HA48" s="87"/>
      <c r="HB48" s="87"/>
      <c r="HC48" s="87"/>
      <c r="HD48" s="87"/>
      <c r="HE48" s="87"/>
      <c r="HF48" s="87"/>
      <c r="HG48" s="87"/>
      <c r="HH48" s="87"/>
      <c r="HI48" s="87"/>
      <c r="HJ48" s="87"/>
      <c r="HK48" s="87"/>
      <c r="HL48" s="87"/>
      <c r="HM48" s="87"/>
      <c r="HN48" s="87"/>
      <c r="HO48" s="87"/>
      <c r="HP48" s="87"/>
      <c r="HQ48" s="87"/>
      <c r="HR48" s="87"/>
      <c r="HS48" s="87"/>
      <c r="HT48" s="87"/>
      <c r="HU48" s="87"/>
      <c r="HV48" s="87"/>
      <c r="HW48" s="87"/>
      <c r="HX48" s="87"/>
      <c r="HY48" s="87"/>
      <c r="HZ48" s="87"/>
      <c r="IA48" s="87"/>
      <c r="IB48" s="87"/>
      <c r="IC48" s="87"/>
      <c r="ID48" s="87"/>
      <c r="IE48" s="87"/>
      <c r="IF48" s="87"/>
      <c r="IG48" s="87"/>
      <c r="IH48" s="87"/>
      <c r="II48" s="87"/>
      <c r="IJ48" s="87"/>
      <c r="IK48" s="87"/>
      <c r="IL48" s="87"/>
      <c r="IM48" s="87"/>
      <c r="IN48" s="87"/>
      <c r="IO48" s="87"/>
      <c r="IP48" s="87"/>
      <c r="IQ48" s="87"/>
      <c r="IR48" s="87"/>
      <c r="IS48" s="87"/>
      <c r="IT48" s="87"/>
      <c r="IU48" s="87"/>
      <c r="IV48" s="87"/>
      <c r="IW48" s="87"/>
      <c r="IX48" s="87"/>
      <c r="IY48" s="87"/>
      <c r="IZ48" s="87"/>
      <c r="JA48" s="87"/>
      <c r="JB48" s="87"/>
      <c r="JC48" s="87"/>
      <c r="JD48" s="87"/>
      <c r="JE48" s="87"/>
      <c r="JF48" s="87"/>
      <c r="JG48" s="87"/>
      <c r="JH48" s="87"/>
      <c r="JI48" s="87"/>
      <c r="JJ48" s="87"/>
      <c r="JK48" s="87"/>
      <c r="JL48" s="87"/>
      <c r="JM48" s="87"/>
      <c r="JN48" s="87"/>
      <c r="JO48" s="87"/>
      <c r="JP48" s="87"/>
      <c r="JQ48" s="87"/>
      <c r="JR48" s="87"/>
      <c r="JS48" s="87"/>
      <c r="JT48" s="87"/>
      <c r="JU48" s="87"/>
      <c r="JV48" s="87"/>
      <c r="JW48" s="87"/>
      <c r="JX48" s="87"/>
      <c r="JY48" s="87"/>
      <c r="JZ48" s="87"/>
      <c r="KA48" s="87"/>
      <c r="KB48" s="87"/>
      <c r="KC48" s="87"/>
      <c r="KD48" s="87"/>
      <c r="KE48" s="87"/>
      <c r="KF48" s="87"/>
      <c r="KG48" s="87"/>
      <c r="KH48" s="87"/>
      <c r="KI48" s="87"/>
      <c r="KJ48" s="87"/>
      <c r="KK48" s="87"/>
      <c r="KL48" s="87"/>
      <c r="KM48" s="87"/>
      <c r="KN48" s="87"/>
      <c r="KO48" s="87"/>
      <c r="KP48" s="87"/>
      <c r="KQ48" s="87"/>
      <c r="KR48" s="87"/>
      <c r="KS48" s="87"/>
      <c r="KT48" s="87"/>
      <c r="KU48" s="87"/>
      <c r="KV48" s="87"/>
      <c r="KW48" s="87"/>
      <c r="KX48" s="87"/>
      <c r="KY48" s="87"/>
      <c r="KZ48" s="87"/>
      <c r="LA48" s="87"/>
      <c r="LB48" s="87"/>
      <c r="LC48" s="87"/>
      <c r="LD48" s="87"/>
      <c r="LE48" s="87"/>
      <c r="LF48" s="87"/>
      <c r="LG48" s="87"/>
      <c r="LH48" s="87"/>
      <c r="LI48" s="87"/>
      <c r="LJ48" s="87"/>
      <c r="LK48" s="87"/>
      <c r="LL48" s="87"/>
      <c r="LM48" s="87"/>
      <c r="LN48" s="87"/>
      <c r="LO48" s="87"/>
      <c r="LP48" s="87"/>
      <c r="LQ48" s="87"/>
      <c r="LR48" s="87"/>
      <c r="LS48" s="87"/>
      <c r="LT48" s="87"/>
      <c r="LU48" s="87"/>
      <c r="LV48" s="87"/>
      <c r="LW48" s="87"/>
      <c r="LX48" s="87"/>
      <c r="LY48" s="87"/>
      <c r="LZ48" s="87"/>
      <c r="MA48" s="87"/>
      <c r="MB48" s="87"/>
      <c r="MC48" s="87"/>
      <c r="MD48" s="87"/>
      <c r="ME48" s="87"/>
      <c r="MF48" s="87"/>
      <c r="MG48" s="87"/>
      <c r="MH48" s="87"/>
      <c r="MI48" s="87"/>
      <c r="MJ48" s="87"/>
      <c r="MK48" s="87"/>
      <c r="ML48" s="87"/>
      <c r="MM48" s="87"/>
      <c r="MN48" s="87"/>
      <c r="MO48" s="87"/>
      <c r="MP48" s="87"/>
      <c r="MQ48" s="87"/>
      <c r="MR48" s="87"/>
      <c r="MS48" s="87"/>
      <c r="MT48" s="87"/>
      <c r="MU48" s="87"/>
      <c r="MV48" s="87"/>
      <c r="MW48" s="87"/>
      <c r="MX48" s="87"/>
      <c r="MY48" s="87"/>
      <c r="MZ48" s="87"/>
      <c r="NA48" s="87"/>
      <c r="NB48" s="87"/>
      <c r="NC48" s="87"/>
      <c r="ND48" s="87"/>
      <c r="NE48" s="87"/>
      <c r="NF48" s="87"/>
      <c r="NG48" s="87"/>
      <c r="NH48" s="87"/>
      <c r="NI48" s="87"/>
      <c r="NJ48" s="87"/>
      <c r="NK48" s="87"/>
      <c r="NL48" s="87"/>
      <c r="NM48" s="87"/>
      <c r="NN48" s="87"/>
      <c r="NO48" s="87"/>
      <c r="NP48" s="87"/>
      <c r="NQ48" s="87"/>
      <c r="NR48" s="87"/>
      <c r="NS48" s="87"/>
      <c r="NT48" s="87"/>
      <c r="NU48" s="87"/>
      <c r="NV48" s="87"/>
      <c r="NW48" s="87"/>
      <c r="NX48" s="87"/>
      <c r="NY48" s="87"/>
      <c r="NZ48" s="87"/>
      <c r="OA48" s="87"/>
      <c r="OB48" s="87"/>
      <c r="OC48" s="87"/>
      <c r="OD48" s="87"/>
      <c r="OE48" s="87"/>
      <c r="OF48" s="87"/>
      <c r="OG48" s="87"/>
      <c r="OH48" s="87"/>
      <c r="OI48" s="87"/>
      <c r="OJ48" s="87"/>
      <c r="OK48" s="87"/>
      <c r="OL48" s="87"/>
      <c r="OM48" s="87"/>
      <c r="ON48" s="87"/>
      <c r="OO48" s="87"/>
      <c r="OP48" s="87"/>
      <c r="OQ48" s="87"/>
      <c r="OR48" s="87"/>
      <c r="OS48" s="87"/>
      <c r="OT48" s="87"/>
      <c r="OU48" s="87"/>
      <c r="OV48" s="87"/>
      <c r="OW48" s="87"/>
      <c r="OX48" s="87"/>
      <c r="OY48" s="87"/>
      <c r="OZ48" s="87"/>
      <c r="PA48" s="87"/>
      <c r="PB48" s="87"/>
      <c r="PC48" s="87"/>
      <c r="PD48" s="87"/>
      <c r="PE48" s="87"/>
      <c r="PF48" s="87"/>
      <c r="PG48" s="87"/>
      <c r="PH48" s="87"/>
      <c r="PI48" s="87"/>
      <c r="PJ48" s="87"/>
      <c r="PK48" s="87"/>
      <c r="PL48" s="87"/>
      <c r="PM48" s="87"/>
      <c r="PN48" s="87"/>
      <c r="PO48" s="87"/>
      <c r="PP48" s="87"/>
      <c r="PQ48" s="87"/>
      <c r="PR48" s="87"/>
      <c r="PS48" s="87"/>
      <c r="PT48" s="87"/>
      <c r="PU48" s="87"/>
      <c r="PV48" s="87"/>
      <c r="PW48" s="87"/>
      <c r="PX48" s="87"/>
      <c r="PY48" s="87"/>
      <c r="PZ48" s="87"/>
      <c r="QA48" s="87"/>
      <c r="QB48" s="87"/>
      <c r="QC48" s="87"/>
      <c r="QD48" s="87"/>
      <c r="QE48" s="87"/>
      <c r="QF48" s="87"/>
      <c r="QG48" s="87"/>
      <c r="QH48" s="87"/>
      <c r="QI48" s="87"/>
      <c r="QJ48" s="87"/>
      <c r="QK48" s="87"/>
      <c r="QL48" s="87"/>
      <c r="QM48" s="87"/>
      <c r="QN48" s="87"/>
      <c r="QO48" s="87"/>
      <c r="QP48" s="87"/>
      <c r="QQ48" s="87"/>
      <c r="QR48" s="87"/>
      <c r="QS48" s="87"/>
      <c r="QT48" s="87"/>
      <c r="QU48" s="87"/>
      <c r="QV48" s="87"/>
      <c r="QW48" s="87"/>
      <c r="QX48" s="87"/>
      <c r="QY48" s="87"/>
      <c r="QZ48"/>
      <c r="RA48"/>
    </row>
    <row r="49" spans="1:473" x14ac:dyDescent="0.25">
      <c r="A49" s="4" t="s">
        <v>62</v>
      </c>
      <c r="B49" s="42">
        <f t="shared" si="4"/>
        <v>6.6451364246500333E-4</v>
      </c>
      <c r="C49" s="10">
        <f t="shared" si="5"/>
        <v>0.05</v>
      </c>
      <c r="D49" s="87"/>
      <c r="E49" s="87"/>
      <c r="F49" s="87"/>
      <c r="G49" s="87"/>
      <c r="H49" s="87"/>
      <c r="I49" s="87"/>
      <c r="J49" s="87"/>
      <c r="K49" s="87"/>
      <c r="L49" s="87"/>
      <c r="M49" s="87"/>
      <c r="N49" s="87"/>
      <c r="O49" s="87"/>
      <c r="P49" s="87"/>
      <c r="Q49" s="87"/>
      <c r="R49" s="87"/>
      <c r="S49" s="87"/>
      <c r="T49" s="87"/>
      <c r="U49" s="87"/>
      <c r="V49" s="87"/>
      <c r="W49" s="87"/>
      <c r="X49" s="87"/>
      <c r="Y49" s="87"/>
      <c r="Z49" s="87"/>
      <c r="AA49" s="87"/>
      <c r="AB49" s="87"/>
      <c r="AC49" s="87"/>
      <c r="AD49" s="87"/>
      <c r="AE49" s="87"/>
      <c r="AF49" s="87"/>
      <c r="AG49" s="87"/>
      <c r="AH49" s="87"/>
      <c r="AI49" s="87"/>
      <c r="AJ49" s="87"/>
      <c r="AK49" s="87"/>
      <c r="AL49" s="87"/>
      <c r="AM49" s="87"/>
      <c r="AN49" s="87"/>
      <c r="AO49" s="87"/>
      <c r="AP49" s="87"/>
      <c r="AQ49" s="87"/>
      <c r="AR49" s="87"/>
      <c r="AS49" s="87"/>
      <c r="AT49" s="87"/>
      <c r="AU49" s="87"/>
      <c r="AV49" s="87"/>
      <c r="AW49" s="87"/>
      <c r="AX49" s="87"/>
      <c r="AY49" s="87"/>
      <c r="AZ49" s="87"/>
      <c r="BA49" s="87"/>
      <c r="BB49" s="87"/>
      <c r="BC49" s="87"/>
      <c r="BD49" s="87"/>
      <c r="BE49" s="87"/>
      <c r="BF49" s="87"/>
      <c r="BG49" s="87"/>
      <c r="BH49" s="87"/>
      <c r="BI49" s="87"/>
      <c r="BJ49" s="87"/>
      <c r="BK49" s="87"/>
      <c r="BL49" s="87"/>
      <c r="BM49" s="87"/>
      <c r="BN49" s="87"/>
      <c r="BO49" s="87"/>
      <c r="BP49" s="87"/>
      <c r="BQ49" s="87"/>
      <c r="BR49" s="87"/>
      <c r="BS49" s="87"/>
      <c r="BT49" s="87"/>
      <c r="BU49" s="87"/>
      <c r="BV49" s="87"/>
      <c r="BW49" s="87"/>
      <c r="BX49" s="87"/>
      <c r="BY49" s="87"/>
      <c r="BZ49" s="87"/>
      <c r="CA49" s="87"/>
      <c r="CB49" s="87"/>
      <c r="CC49" s="87"/>
      <c r="CD49" s="87"/>
      <c r="CE49" s="87"/>
      <c r="CF49" s="1657"/>
      <c r="CG49" s="1657"/>
      <c r="CH49" s="1657"/>
      <c r="CI49" s="1657"/>
      <c r="CJ49" s="1657"/>
      <c r="CK49" s="1657"/>
      <c r="CL49" s="1657"/>
      <c r="CM49" s="1657"/>
      <c r="CN49" s="1657"/>
      <c r="CO49" s="1657"/>
      <c r="CP49" s="1657"/>
      <c r="CQ49" s="1657"/>
      <c r="CR49" s="1657"/>
      <c r="CS49" s="1657"/>
      <c r="CT49" s="1657"/>
      <c r="CU49" s="1657"/>
      <c r="CV49" s="87"/>
      <c r="CW49" s="87"/>
      <c r="CX49" s="87"/>
      <c r="CY49" s="87"/>
      <c r="CZ49" s="87"/>
      <c r="DA49" s="87"/>
      <c r="DB49" s="87"/>
      <c r="DC49" s="87"/>
      <c r="DD49" s="87"/>
      <c r="DE49" s="87"/>
      <c r="DF49" s="87"/>
      <c r="DG49" s="87"/>
      <c r="DH49" s="23"/>
      <c r="DI49" s="23"/>
      <c r="DJ49" s="23"/>
      <c r="DK49" s="23"/>
      <c r="DL49" s="23"/>
      <c r="DM49" s="23"/>
      <c r="DN49" s="23"/>
      <c r="DO49" s="23"/>
      <c r="DP49" s="23"/>
      <c r="DQ49" s="23"/>
      <c r="DR49" s="23"/>
      <c r="DS49" s="23"/>
      <c r="DT49" s="87"/>
      <c r="DU49" s="87"/>
      <c r="DV49" s="87"/>
      <c r="DW49" s="87"/>
      <c r="DX49" s="87"/>
      <c r="DY49" s="87"/>
      <c r="DZ49" s="87"/>
      <c r="EA49" s="87"/>
      <c r="EB49" s="87"/>
      <c r="EC49" s="87"/>
      <c r="ED49" s="87"/>
      <c r="EE49" s="87"/>
      <c r="EF49" s="87"/>
      <c r="EG49" s="87"/>
      <c r="EH49" s="87"/>
      <c r="EI49" s="87"/>
      <c r="EJ49" s="87"/>
      <c r="EK49" s="87"/>
      <c r="EL49" s="87"/>
      <c r="EM49" s="87"/>
      <c r="EN49" s="87"/>
      <c r="EO49" s="87"/>
      <c r="EP49" s="87"/>
      <c r="EQ49" s="87"/>
      <c r="ER49" s="87"/>
      <c r="ES49" s="87"/>
      <c r="ET49" s="87"/>
      <c r="EU49" s="87"/>
      <c r="EV49" s="87"/>
      <c r="EW49" s="87"/>
      <c r="EX49" s="87"/>
      <c r="EY49" s="87"/>
      <c r="EZ49" s="87"/>
      <c r="FA49" s="87"/>
      <c r="FB49" s="87"/>
      <c r="FC49" s="87"/>
      <c r="FD49" s="87"/>
      <c r="FE49" s="87"/>
      <c r="FF49" s="87"/>
      <c r="FG49" s="87"/>
      <c r="FH49" s="87"/>
      <c r="FI49" s="87"/>
      <c r="FJ49" s="87"/>
      <c r="FK49" s="87"/>
      <c r="FL49" s="87"/>
      <c r="FM49" s="87"/>
      <c r="FN49" s="87"/>
      <c r="FO49" s="87"/>
      <c r="FP49" s="87"/>
      <c r="FQ49" s="87"/>
      <c r="FR49" s="87"/>
      <c r="FS49" s="87"/>
      <c r="FT49" s="87"/>
      <c r="FU49" s="87"/>
      <c r="FV49" s="87"/>
      <c r="FW49" s="87"/>
      <c r="FX49" s="87"/>
      <c r="FY49" s="87"/>
      <c r="FZ49" s="87"/>
      <c r="GA49" s="87"/>
      <c r="GB49" s="87"/>
      <c r="GC49" s="87"/>
      <c r="GD49" s="87"/>
      <c r="GE49" s="87"/>
      <c r="GF49" s="87"/>
      <c r="GG49" s="87"/>
      <c r="GH49" s="87"/>
      <c r="GI49" s="87"/>
      <c r="GJ49" s="87"/>
      <c r="GK49" s="87"/>
      <c r="GL49" s="87"/>
      <c r="GM49" s="87"/>
      <c r="GN49" s="87"/>
      <c r="GO49" s="87"/>
      <c r="GP49" s="87"/>
      <c r="GQ49" s="87"/>
      <c r="GR49" s="87"/>
      <c r="GS49" s="87"/>
      <c r="GT49" s="87"/>
      <c r="GU49" s="87"/>
      <c r="GV49" s="87"/>
      <c r="GW49" s="87"/>
      <c r="GX49" s="87"/>
      <c r="GY49" s="87"/>
      <c r="GZ49" s="87"/>
      <c r="HA49" s="87"/>
      <c r="HB49" s="87"/>
      <c r="HC49" s="87"/>
      <c r="HD49" s="87"/>
      <c r="HE49" s="87"/>
      <c r="HF49" s="87"/>
      <c r="HG49" s="87"/>
      <c r="HH49" s="87"/>
      <c r="HI49" s="87"/>
      <c r="HJ49" s="87"/>
      <c r="HK49" s="87"/>
      <c r="HL49" s="87"/>
      <c r="HM49" s="87"/>
      <c r="HN49" s="87"/>
      <c r="HO49" s="87"/>
      <c r="HP49" s="87"/>
      <c r="HQ49" s="87"/>
      <c r="HR49" s="87"/>
      <c r="HS49" s="87"/>
      <c r="HT49" s="87"/>
      <c r="HU49" s="87"/>
      <c r="HV49" s="87"/>
      <c r="HW49" s="87"/>
      <c r="HX49" s="87"/>
      <c r="HY49" s="87"/>
      <c r="HZ49" s="87"/>
      <c r="IA49" s="87"/>
      <c r="IB49" s="87"/>
      <c r="IC49" s="87"/>
      <c r="ID49" s="87"/>
      <c r="IE49" s="87"/>
      <c r="IF49" s="87"/>
      <c r="IG49" s="87"/>
      <c r="IH49" s="87"/>
      <c r="II49" s="87"/>
      <c r="IJ49" s="87"/>
      <c r="IK49" s="87"/>
      <c r="IL49" s="87"/>
      <c r="IM49" s="87"/>
      <c r="IN49" s="87"/>
      <c r="IO49" s="87"/>
      <c r="IP49" s="87"/>
      <c r="IQ49" s="87"/>
      <c r="IR49" s="87"/>
      <c r="IS49" s="87"/>
      <c r="IT49" s="87"/>
      <c r="IU49" s="87"/>
      <c r="IV49" s="87"/>
      <c r="IW49" s="87"/>
      <c r="IX49" s="87"/>
      <c r="IY49" s="87"/>
      <c r="IZ49" s="87"/>
      <c r="JA49" s="87"/>
      <c r="JB49" s="87"/>
      <c r="JC49" s="87"/>
      <c r="JD49" s="87"/>
      <c r="JE49" s="87"/>
      <c r="JF49" s="87"/>
      <c r="JG49" s="87"/>
      <c r="JH49" s="87"/>
      <c r="JI49" s="87"/>
      <c r="JJ49" s="87"/>
      <c r="JK49" s="87"/>
      <c r="JL49" s="87"/>
      <c r="JM49" s="87"/>
      <c r="JN49" s="87"/>
      <c r="JO49" s="87"/>
      <c r="JP49" s="87"/>
      <c r="JQ49" s="87"/>
      <c r="JR49" s="87"/>
      <c r="JS49" s="87"/>
      <c r="JT49" s="87"/>
      <c r="JU49" s="87"/>
      <c r="JV49" s="87"/>
      <c r="JW49" s="87"/>
      <c r="JX49" s="87"/>
      <c r="JY49" s="87"/>
      <c r="JZ49" s="87"/>
      <c r="KA49" s="87"/>
      <c r="KB49" s="87"/>
      <c r="KC49" s="87"/>
      <c r="KD49" s="87"/>
      <c r="KE49" s="87"/>
      <c r="KF49" s="87"/>
      <c r="KG49" s="87"/>
      <c r="KH49" s="87"/>
      <c r="KI49" s="87"/>
      <c r="KJ49" s="87"/>
      <c r="KK49" s="87"/>
      <c r="KL49" s="87"/>
      <c r="KM49" s="87"/>
      <c r="KN49" s="87"/>
      <c r="KO49" s="87"/>
      <c r="KP49" s="87"/>
      <c r="KQ49" s="87"/>
      <c r="KR49" s="87"/>
      <c r="KS49" s="87"/>
      <c r="KT49" s="87"/>
      <c r="KU49" s="87"/>
      <c r="KV49" s="87"/>
      <c r="KW49" s="87"/>
      <c r="KX49" s="87"/>
      <c r="KY49" s="87"/>
      <c r="KZ49" s="87"/>
      <c r="LA49" s="87"/>
      <c r="LB49" s="87"/>
      <c r="LC49" s="87"/>
      <c r="LD49" s="87"/>
      <c r="LE49" s="87"/>
      <c r="LF49" s="87"/>
      <c r="LG49" s="87"/>
      <c r="LH49" s="87"/>
      <c r="LI49" s="87"/>
      <c r="LJ49" s="87"/>
      <c r="LK49" s="87"/>
      <c r="LL49" s="87"/>
      <c r="LM49" s="87"/>
      <c r="LN49" s="87"/>
      <c r="LO49" s="87"/>
      <c r="LP49" s="87"/>
      <c r="LQ49" s="87"/>
      <c r="LR49" s="87"/>
      <c r="LS49" s="87"/>
      <c r="LT49" s="87"/>
      <c r="LU49" s="87"/>
      <c r="LV49" s="87"/>
      <c r="LW49" s="87"/>
      <c r="LX49" s="87"/>
      <c r="LY49" s="87"/>
      <c r="LZ49" s="87"/>
      <c r="MA49" s="87"/>
      <c r="MB49" s="87"/>
      <c r="MC49" s="87"/>
      <c r="MD49" s="87"/>
      <c r="ME49" s="87"/>
      <c r="MF49" s="87"/>
      <c r="MG49" s="87"/>
      <c r="MH49" s="87"/>
      <c r="MI49" s="87"/>
      <c r="MJ49" s="87"/>
      <c r="MK49" s="87"/>
      <c r="ML49" s="87"/>
      <c r="MM49" s="87"/>
      <c r="MN49" s="87"/>
      <c r="MO49" s="87"/>
      <c r="MP49" s="87"/>
      <c r="MQ49" s="87"/>
      <c r="MR49" s="87"/>
      <c r="MS49" s="87"/>
      <c r="MT49" s="87"/>
      <c r="MU49" s="87"/>
      <c r="MV49" s="87"/>
      <c r="MW49" s="87"/>
      <c r="MX49" s="87"/>
      <c r="MY49" s="87"/>
      <c r="MZ49" s="87"/>
      <c r="NA49" s="87"/>
      <c r="NB49" s="87"/>
      <c r="NC49" s="87"/>
      <c r="ND49" s="87"/>
      <c r="NE49" s="87"/>
      <c r="NF49" s="87"/>
      <c r="NG49" s="87"/>
      <c r="NH49" s="87"/>
      <c r="NI49" s="87"/>
      <c r="NJ49" s="87"/>
      <c r="NK49" s="87"/>
      <c r="NL49" s="87"/>
      <c r="NM49" s="87"/>
      <c r="NN49" s="87"/>
      <c r="NO49" s="87"/>
      <c r="NP49" s="87"/>
      <c r="NQ49" s="87"/>
      <c r="NR49" s="87"/>
      <c r="NS49" s="87"/>
      <c r="NT49" s="87"/>
      <c r="NU49" s="87"/>
      <c r="NV49" s="87"/>
      <c r="NW49" s="87"/>
      <c r="NX49" s="87"/>
      <c r="NY49" s="87"/>
      <c r="NZ49" s="87"/>
      <c r="OA49" s="87"/>
      <c r="OB49" s="87"/>
      <c r="OC49" s="87"/>
      <c r="OD49" s="87"/>
      <c r="OE49" s="87"/>
      <c r="OF49" s="87"/>
      <c r="OG49" s="87"/>
      <c r="OH49" s="87"/>
      <c r="OI49" s="87"/>
      <c r="OJ49" s="87"/>
      <c r="OK49" s="87"/>
      <c r="OL49" s="87"/>
      <c r="OM49" s="87"/>
      <c r="ON49" s="87"/>
      <c r="OO49" s="87"/>
      <c r="OP49" s="87"/>
      <c r="OQ49" s="87"/>
      <c r="OR49" s="87"/>
      <c r="OS49" s="87"/>
      <c r="OT49" s="87"/>
      <c r="OU49" s="87"/>
      <c r="OV49" s="87"/>
      <c r="OW49" s="87"/>
      <c r="OX49" s="87"/>
      <c r="OY49" s="87"/>
      <c r="OZ49" s="87"/>
      <c r="PA49" s="87"/>
      <c r="PB49" s="87"/>
      <c r="PC49" s="87"/>
      <c r="PD49" s="87"/>
      <c r="PE49" s="87"/>
      <c r="PF49" s="87"/>
      <c r="PG49" s="87"/>
      <c r="PH49" s="87"/>
      <c r="PI49" s="87"/>
      <c r="PJ49" s="87"/>
      <c r="PK49" s="87"/>
      <c r="PL49" s="87"/>
      <c r="PM49" s="87"/>
      <c r="PN49" s="87"/>
      <c r="PO49" s="87"/>
      <c r="PP49" s="87"/>
      <c r="PQ49" s="87"/>
      <c r="PR49" s="87"/>
      <c r="PS49" s="87"/>
      <c r="PT49" s="87"/>
      <c r="PU49" s="87"/>
      <c r="PV49" s="87"/>
      <c r="PW49" s="87"/>
      <c r="PX49" s="87"/>
      <c r="PY49" s="87"/>
      <c r="PZ49" s="87"/>
      <c r="QA49" s="87"/>
      <c r="QB49" s="87"/>
      <c r="QC49" s="87"/>
      <c r="QD49" s="87"/>
      <c r="QE49" s="87"/>
      <c r="QF49" s="87"/>
      <c r="QG49" s="87"/>
      <c r="QH49" s="87"/>
      <c r="QI49" s="87"/>
      <c r="QJ49" s="87"/>
      <c r="QK49" s="87"/>
      <c r="QL49" s="87"/>
      <c r="QM49" s="87"/>
      <c r="QN49" s="87"/>
      <c r="QO49" s="87"/>
      <c r="QP49" s="87"/>
      <c r="QQ49" s="87"/>
      <c r="QR49" s="87"/>
      <c r="QS49" s="87"/>
      <c r="QT49" s="87"/>
      <c r="QU49" s="87"/>
      <c r="QV49" s="87"/>
      <c r="QW49" s="87"/>
      <c r="QX49" s="87"/>
      <c r="QY49" s="87"/>
      <c r="QZ49"/>
      <c r="RA49"/>
    </row>
    <row r="50" spans="1:473" x14ac:dyDescent="0.25">
      <c r="A50" s="3" t="s">
        <v>63</v>
      </c>
      <c r="B50" s="42">
        <f t="shared" si="4"/>
        <v>-9.3109869646179622E-4</v>
      </c>
      <c r="C50" s="10">
        <f t="shared" si="5"/>
        <v>-0.16400000000000001</v>
      </c>
      <c r="D50" s="87"/>
      <c r="E50" s="87"/>
      <c r="F50" s="87"/>
      <c r="G50" s="87"/>
      <c r="H50" s="87"/>
      <c r="I50" s="87"/>
      <c r="J50" s="87"/>
      <c r="K50" s="87"/>
      <c r="L50" s="87"/>
      <c r="M50" s="87"/>
      <c r="N50" s="87"/>
      <c r="O50" s="87"/>
      <c r="P50" s="87"/>
      <c r="Q50" s="87"/>
      <c r="R50" s="87"/>
      <c r="S50" s="87"/>
      <c r="T50" s="87"/>
      <c r="U50" s="87"/>
      <c r="V50" s="87"/>
      <c r="W50" s="87"/>
      <c r="X50" s="87"/>
      <c r="Y50" s="87"/>
      <c r="Z50" s="87"/>
      <c r="AA50" s="87"/>
      <c r="AB50" s="87"/>
      <c r="AC50" s="87"/>
      <c r="AD50" s="87"/>
      <c r="AE50" s="87"/>
      <c r="AF50" s="87"/>
      <c r="AG50" s="87"/>
      <c r="AH50" s="87"/>
      <c r="AI50" s="87"/>
      <c r="AJ50" s="87"/>
      <c r="AK50" s="87"/>
      <c r="AL50" s="87"/>
      <c r="AM50" s="87"/>
      <c r="AN50" s="87"/>
      <c r="AO50" s="87"/>
      <c r="AP50" s="87"/>
      <c r="AQ50" s="87"/>
      <c r="AR50" s="87"/>
      <c r="AS50" s="87"/>
      <c r="AT50" s="87"/>
      <c r="AU50" s="87"/>
      <c r="AV50" s="87"/>
      <c r="AW50" s="87"/>
      <c r="AX50" s="87"/>
      <c r="AY50" s="87"/>
      <c r="AZ50" s="87"/>
      <c r="BA50" s="87"/>
      <c r="BB50" s="87"/>
      <c r="BC50" s="87"/>
      <c r="BD50" s="87"/>
      <c r="BE50" s="87"/>
      <c r="BF50" s="87"/>
      <c r="BG50" s="87"/>
      <c r="BH50" s="87"/>
      <c r="BI50" s="87"/>
      <c r="BJ50" s="87"/>
      <c r="BK50" s="87"/>
      <c r="BL50" s="87"/>
      <c r="BM50" s="87"/>
      <c r="BN50" s="87"/>
      <c r="BO50" s="87"/>
      <c r="BP50" s="87"/>
      <c r="BQ50" s="87"/>
      <c r="BR50" s="87"/>
      <c r="BS50" s="87"/>
      <c r="BT50" s="87"/>
      <c r="BU50" s="87"/>
      <c r="BV50" s="87"/>
      <c r="BW50" s="87"/>
      <c r="BX50" s="87"/>
      <c r="BY50" s="87"/>
      <c r="BZ50" s="87"/>
      <c r="CA50" s="87"/>
      <c r="CB50" s="87"/>
      <c r="CC50" s="87"/>
      <c r="CD50" s="87"/>
      <c r="CE50" s="87"/>
      <c r="CF50" s="1657"/>
      <c r="CG50" s="1657"/>
      <c r="CH50" s="1657"/>
      <c r="CI50" s="1657"/>
      <c r="CJ50" s="1657"/>
      <c r="CK50" s="1657"/>
      <c r="CL50" s="1657"/>
      <c r="CM50" s="1657"/>
      <c r="CN50" s="1657"/>
      <c r="CO50" s="1657"/>
      <c r="CP50" s="1657"/>
      <c r="CQ50" s="1657"/>
      <c r="CR50" s="1657"/>
      <c r="CS50" s="1657"/>
      <c r="CT50" s="1657"/>
      <c r="CU50" s="1657"/>
      <c r="CV50" s="87"/>
      <c r="CW50" s="87"/>
      <c r="CX50" s="87"/>
      <c r="CY50" s="87"/>
      <c r="CZ50" s="87"/>
      <c r="DA50" s="87"/>
      <c r="DB50" s="87"/>
      <c r="DC50" s="87"/>
      <c r="DD50" s="87"/>
      <c r="DE50" s="87"/>
      <c r="DF50" s="87"/>
      <c r="DG50" s="87"/>
      <c r="DH50" s="23"/>
      <c r="DI50" s="23"/>
      <c r="DJ50" s="23"/>
      <c r="DK50" s="23"/>
      <c r="DL50" s="23"/>
      <c r="DM50" s="23"/>
      <c r="DN50" s="23"/>
      <c r="DO50" s="23"/>
      <c r="DP50" s="23"/>
      <c r="DQ50" s="23"/>
      <c r="DR50" s="23"/>
      <c r="DS50" s="23"/>
      <c r="DT50" s="87"/>
      <c r="DU50" s="87"/>
      <c r="DV50" s="87"/>
      <c r="DW50" s="87"/>
      <c r="DX50" s="87"/>
      <c r="DY50" s="87"/>
      <c r="DZ50" s="87"/>
      <c r="EA50" s="87"/>
      <c r="EB50" s="87"/>
      <c r="EC50" s="87"/>
      <c r="ED50" s="87"/>
      <c r="EE50" s="87"/>
      <c r="EF50" s="87"/>
      <c r="EG50" s="87"/>
      <c r="EH50" s="87"/>
      <c r="EI50" s="87"/>
      <c r="EJ50" s="87"/>
      <c r="EK50" s="87"/>
      <c r="EL50" s="87"/>
      <c r="EM50" s="87"/>
      <c r="EN50" s="87"/>
      <c r="EO50" s="87"/>
      <c r="EP50" s="87"/>
      <c r="EQ50" s="87"/>
      <c r="ER50" s="87"/>
      <c r="ES50" s="87"/>
      <c r="ET50" s="87"/>
      <c r="EU50" s="87"/>
      <c r="EV50" s="87"/>
      <c r="EW50" s="87"/>
      <c r="EX50" s="87"/>
      <c r="EY50" s="87"/>
      <c r="EZ50" s="87"/>
      <c r="FA50" s="87"/>
      <c r="FB50" s="87"/>
      <c r="FC50" s="87"/>
      <c r="FD50" s="87"/>
      <c r="FE50" s="87"/>
      <c r="FF50" s="87"/>
      <c r="FG50" s="87"/>
      <c r="FH50" s="87"/>
      <c r="FI50" s="87"/>
      <c r="FJ50" s="87"/>
      <c r="FK50" s="87"/>
      <c r="FL50" s="87"/>
      <c r="FM50" s="87"/>
      <c r="FN50" s="87"/>
      <c r="FO50" s="87"/>
      <c r="FP50" s="87"/>
      <c r="FQ50" s="87"/>
      <c r="FR50" s="87"/>
      <c r="FS50" s="87"/>
      <c r="FT50" s="87"/>
      <c r="FU50" s="87"/>
      <c r="FV50" s="87"/>
      <c r="FW50" s="87"/>
      <c r="FX50" s="87"/>
      <c r="FY50" s="87"/>
      <c r="FZ50" s="87"/>
      <c r="GA50" s="87"/>
      <c r="GB50" s="87"/>
      <c r="GC50" s="87"/>
      <c r="GD50" s="87"/>
      <c r="GE50" s="87"/>
      <c r="GF50" s="87"/>
      <c r="GG50" s="87"/>
      <c r="GH50" s="87"/>
      <c r="GI50" s="87"/>
      <c r="GJ50" s="87"/>
      <c r="GK50" s="87"/>
      <c r="GL50" s="87"/>
      <c r="GM50" s="87"/>
      <c r="GN50" s="87"/>
      <c r="GO50" s="87"/>
      <c r="GP50" s="87"/>
      <c r="GQ50" s="87"/>
      <c r="GR50" s="87"/>
      <c r="GS50" s="87"/>
      <c r="GT50" s="87"/>
      <c r="GU50" s="87"/>
      <c r="GV50" s="87"/>
      <c r="GW50" s="87"/>
      <c r="GX50" s="87"/>
      <c r="GY50" s="87"/>
      <c r="GZ50" s="87"/>
      <c r="HA50" s="87"/>
      <c r="HB50" s="87"/>
      <c r="HC50" s="87"/>
      <c r="HD50" s="87"/>
      <c r="HE50" s="87"/>
      <c r="HF50" s="87"/>
      <c r="HG50" s="87"/>
      <c r="HH50" s="87"/>
      <c r="HI50" s="87"/>
      <c r="HJ50" s="87"/>
      <c r="HK50" s="87"/>
      <c r="HL50" s="87"/>
      <c r="HM50" s="87"/>
      <c r="HN50" s="87"/>
      <c r="HO50" s="87"/>
      <c r="HP50" s="87"/>
      <c r="HQ50" s="87"/>
      <c r="HR50" s="87"/>
      <c r="HS50" s="87"/>
      <c r="HT50" s="87"/>
      <c r="HU50" s="87"/>
      <c r="HV50" s="87"/>
      <c r="HW50" s="87"/>
      <c r="HX50" s="87"/>
      <c r="HY50" s="87"/>
      <c r="HZ50" s="87"/>
      <c r="IA50" s="87"/>
      <c r="IB50" s="87"/>
      <c r="IC50" s="87"/>
      <c r="ID50" s="87"/>
      <c r="IE50" s="87"/>
      <c r="IF50" s="87"/>
      <c r="IG50" s="87"/>
      <c r="IH50" s="87"/>
      <c r="II50" s="87"/>
      <c r="IJ50" s="87"/>
      <c r="IK50" s="87"/>
      <c r="IL50" s="87"/>
      <c r="IM50" s="87"/>
      <c r="IN50" s="87"/>
      <c r="IO50" s="87"/>
      <c r="IP50" s="87"/>
      <c r="IQ50" s="87"/>
      <c r="IR50" s="87"/>
      <c r="IS50" s="87"/>
      <c r="IT50" s="87"/>
      <c r="IU50" s="87"/>
      <c r="IV50" s="87"/>
      <c r="IW50" s="87"/>
      <c r="IX50" s="87"/>
      <c r="IY50" s="87"/>
      <c r="IZ50" s="87"/>
      <c r="JA50" s="87"/>
      <c r="JB50" s="87"/>
      <c r="JC50" s="87"/>
      <c r="JD50" s="87"/>
      <c r="JE50" s="87"/>
      <c r="JF50" s="87"/>
      <c r="JG50" s="87"/>
      <c r="JH50" s="87"/>
      <c r="JI50" s="87"/>
      <c r="JJ50" s="87"/>
      <c r="JK50" s="87"/>
      <c r="JL50" s="87"/>
      <c r="JM50" s="87"/>
      <c r="JN50" s="87"/>
      <c r="JO50" s="87"/>
      <c r="JP50" s="87"/>
      <c r="JQ50" s="87"/>
      <c r="JR50" s="87"/>
      <c r="JS50" s="87"/>
      <c r="JT50" s="87"/>
      <c r="JU50" s="87"/>
      <c r="JV50" s="87"/>
      <c r="JW50" s="87"/>
      <c r="JX50" s="87"/>
      <c r="JY50" s="87"/>
      <c r="JZ50" s="87"/>
      <c r="KA50" s="87"/>
      <c r="KB50" s="87"/>
      <c r="KC50" s="87"/>
      <c r="KD50" s="87"/>
      <c r="KE50" s="87"/>
      <c r="KF50" s="87"/>
      <c r="KG50" s="87"/>
      <c r="KH50" s="87"/>
      <c r="KI50" s="87"/>
      <c r="KJ50" s="87"/>
      <c r="KK50" s="87"/>
      <c r="KL50" s="87"/>
      <c r="KM50" s="87"/>
      <c r="KN50" s="87"/>
      <c r="KO50" s="87"/>
      <c r="KP50" s="87"/>
      <c r="KQ50" s="87"/>
      <c r="KR50" s="87"/>
      <c r="KS50" s="87"/>
      <c r="KT50" s="87"/>
      <c r="KU50" s="87"/>
      <c r="KV50" s="87"/>
      <c r="KW50" s="87"/>
      <c r="KX50" s="87"/>
      <c r="KY50" s="87"/>
      <c r="KZ50" s="87"/>
      <c r="LA50" s="87"/>
      <c r="LB50" s="87"/>
      <c r="LC50" s="87"/>
      <c r="LD50" s="87"/>
      <c r="LE50" s="87"/>
      <c r="LF50" s="87"/>
      <c r="LG50" s="87"/>
      <c r="LH50" s="87"/>
      <c r="LI50" s="87"/>
      <c r="LJ50" s="87"/>
      <c r="LK50" s="87"/>
      <c r="LL50" s="87"/>
      <c r="LM50" s="87"/>
      <c r="LN50" s="87"/>
      <c r="LO50" s="87"/>
      <c r="LP50" s="87"/>
      <c r="LQ50" s="87"/>
      <c r="LR50" s="87"/>
      <c r="LS50" s="87"/>
      <c r="LT50" s="87"/>
      <c r="LU50" s="87"/>
      <c r="LV50" s="87"/>
      <c r="LW50" s="87"/>
      <c r="LX50" s="87"/>
      <c r="LY50" s="87"/>
      <c r="LZ50" s="87"/>
      <c r="MA50" s="87"/>
      <c r="MB50" s="87"/>
      <c r="MC50" s="87"/>
      <c r="MD50" s="87"/>
      <c r="ME50" s="87"/>
      <c r="MF50" s="87"/>
      <c r="MG50" s="87"/>
      <c r="MH50" s="87"/>
      <c r="MI50" s="87"/>
      <c r="MJ50" s="87"/>
      <c r="MK50" s="87"/>
      <c r="ML50" s="87"/>
      <c r="MM50" s="87"/>
      <c r="MN50" s="87"/>
      <c r="MO50" s="87"/>
      <c r="MP50" s="87"/>
      <c r="MQ50" s="87"/>
      <c r="MR50" s="87"/>
      <c r="MS50" s="87"/>
      <c r="MT50" s="87"/>
      <c r="MU50" s="87"/>
      <c r="MV50" s="87"/>
      <c r="MW50" s="87"/>
      <c r="MX50" s="87"/>
      <c r="MY50" s="87"/>
      <c r="MZ50" s="87"/>
      <c r="NA50" s="87"/>
      <c r="NB50" s="87"/>
      <c r="NC50" s="87"/>
      <c r="ND50" s="87"/>
      <c r="NE50" s="87"/>
      <c r="NF50" s="87"/>
      <c r="NG50" s="87"/>
      <c r="NH50" s="87"/>
      <c r="NI50" s="87"/>
      <c r="NJ50" s="87"/>
      <c r="NK50" s="87"/>
      <c r="NL50" s="87"/>
      <c r="NM50" s="87"/>
      <c r="NN50" s="87"/>
      <c r="NO50" s="87"/>
      <c r="NP50" s="87"/>
      <c r="NQ50" s="87"/>
      <c r="NR50" s="87"/>
      <c r="NS50" s="87"/>
      <c r="NT50" s="87"/>
      <c r="NU50" s="87"/>
      <c r="NV50" s="87"/>
      <c r="NW50" s="87"/>
      <c r="NX50" s="87"/>
      <c r="NY50" s="87"/>
      <c r="NZ50" s="87"/>
      <c r="OA50" s="87"/>
      <c r="OB50" s="87"/>
      <c r="OC50" s="87"/>
      <c r="OD50" s="87"/>
      <c r="OE50" s="87"/>
      <c r="OF50" s="87"/>
      <c r="OG50" s="87"/>
      <c r="OH50" s="87"/>
      <c r="OI50" s="87"/>
      <c r="OJ50" s="87"/>
      <c r="OK50" s="87"/>
      <c r="OL50" s="87"/>
      <c r="OM50" s="87"/>
      <c r="ON50" s="87"/>
      <c r="OO50" s="87"/>
      <c r="OP50" s="87"/>
      <c r="OQ50" s="87"/>
      <c r="OR50" s="87"/>
      <c r="OS50" s="87"/>
      <c r="OT50" s="87"/>
      <c r="OU50" s="87"/>
      <c r="OV50" s="87"/>
      <c r="OW50" s="87"/>
      <c r="OX50" s="87"/>
      <c r="OY50" s="87"/>
      <c r="OZ50" s="87"/>
      <c r="PA50" s="87"/>
      <c r="PB50" s="87"/>
      <c r="PC50" s="87"/>
      <c r="PD50" s="87"/>
      <c r="PE50" s="87"/>
      <c r="PF50" s="87"/>
      <c r="PG50" s="87"/>
      <c r="PH50" s="87"/>
      <c r="PI50" s="87"/>
      <c r="PJ50" s="87"/>
      <c r="PK50" s="87"/>
      <c r="PL50" s="87"/>
      <c r="PM50" s="87"/>
      <c r="PN50" s="87"/>
      <c r="PO50" s="87"/>
      <c r="PP50" s="87"/>
      <c r="PQ50" s="87"/>
      <c r="PR50" s="87"/>
      <c r="PS50" s="87"/>
      <c r="PT50" s="87"/>
      <c r="PU50" s="87"/>
      <c r="PV50" s="87"/>
      <c r="PW50" s="87"/>
      <c r="PX50" s="87"/>
      <c r="PY50" s="87"/>
      <c r="PZ50" s="87"/>
      <c r="QA50" s="87"/>
      <c r="QB50" s="87"/>
      <c r="QC50" s="87"/>
      <c r="QD50" s="87"/>
      <c r="QE50" s="87"/>
      <c r="QF50" s="87"/>
      <c r="QG50" s="87"/>
      <c r="QH50" s="87"/>
      <c r="QI50" s="87"/>
      <c r="QJ50" s="87"/>
      <c r="QK50" s="87"/>
      <c r="QL50" s="87"/>
      <c r="QM50" s="87"/>
      <c r="QN50" s="87"/>
      <c r="QO50" s="87"/>
      <c r="QP50" s="87"/>
      <c r="QQ50" s="87"/>
      <c r="QR50" s="87"/>
      <c r="QS50" s="87"/>
      <c r="QT50" s="87"/>
      <c r="QU50" s="87"/>
      <c r="QV50" s="87"/>
      <c r="QW50" s="87"/>
      <c r="QX50" s="87"/>
      <c r="QY50" s="87"/>
      <c r="QZ50"/>
      <c r="RA50"/>
    </row>
    <row r="51" spans="1:473" x14ac:dyDescent="0.25">
      <c r="A51" s="3" t="s">
        <v>65</v>
      </c>
      <c r="B51" s="42">
        <f>BP23-1</f>
        <v>-3.1926214969846267E-4</v>
      </c>
      <c r="C51" s="10">
        <f t="shared" ref="C51:C57" si="6">BQ23/1000</f>
        <v>-8.9999999999999993E-3</v>
      </c>
      <c r="D51" s="87"/>
      <c r="E51" s="87"/>
      <c r="F51" s="87"/>
      <c r="G51" s="87"/>
      <c r="H51" s="87"/>
      <c r="I51" s="87"/>
      <c r="J51" s="87"/>
      <c r="K51" s="87"/>
      <c r="L51" s="87"/>
      <c r="M51" s="87"/>
      <c r="N51" s="87"/>
      <c r="O51" s="87"/>
      <c r="P51" s="87"/>
      <c r="Q51" s="87"/>
      <c r="R51" s="87"/>
      <c r="S51" s="87"/>
      <c r="T51" s="87"/>
      <c r="U51" s="87"/>
      <c r="V51" s="87"/>
      <c r="W51" s="87"/>
      <c r="X51" s="87"/>
      <c r="Y51" s="87"/>
      <c r="Z51" s="87"/>
      <c r="AA51" s="87"/>
      <c r="AB51" s="87"/>
      <c r="AC51" s="87"/>
      <c r="AD51" s="87"/>
      <c r="AE51" s="87"/>
      <c r="AF51" s="87"/>
      <c r="AG51" s="87"/>
      <c r="AH51" s="87"/>
      <c r="AI51" s="87"/>
      <c r="AJ51" s="87"/>
      <c r="AK51" s="87"/>
      <c r="AL51" s="87"/>
      <c r="AM51" s="87"/>
      <c r="AN51" s="87"/>
      <c r="AO51" s="87"/>
      <c r="AP51" s="87"/>
      <c r="AQ51" s="87"/>
      <c r="AR51" s="87"/>
      <c r="AS51" s="87"/>
      <c r="AT51" s="87"/>
      <c r="AU51" s="87"/>
      <c r="AV51" s="87"/>
      <c r="AW51" s="87"/>
      <c r="AX51" s="87"/>
      <c r="AY51" s="87"/>
      <c r="AZ51" s="87"/>
      <c r="BA51" s="87"/>
      <c r="BB51" s="87"/>
      <c r="BC51" s="87"/>
      <c r="BD51" s="87"/>
      <c r="BE51" s="87"/>
      <c r="BF51" s="87"/>
      <c r="BG51" s="87"/>
      <c r="BH51" s="87"/>
      <c r="BI51" s="87"/>
      <c r="BJ51" s="87"/>
      <c r="BK51" s="87"/>
      <c r="BL51" s="87"/>
      <c r="BM51" s="87"/>
      <c r="BN51" s="87"/>
      <c r="BO51" s="87"/>
      <c r="BP51" s="87"/>
      <c r="BQ51" s="87"/>
      <c r="BR51" s="87"/>
      <c r="BS51" s="87"/>
      <c r="BT51" s="87"/>
      <c r="BU51" s="87"/>
      <c r="BV51" s="87"/>
      <c r="BW51" s="87"/>
      <c r="BX51" s="87"/>
      <c r="BY51" s="87"/>
      <c r="BZ51" s="87"/>
      <c r="CA51" s="87"/>
      <c r="CB51" s="87"/>
      <c r="CC51" s="87"/>
      <c r="CD51" s="87"/>
      <c r="CE51" s="87"/>
      <c r="CF51" s="1657"/>
      <c r="CG51" s="1657"/>
      <c r="CH51" s="1657"/>
      <c r="CI51" s="1657"/>
      <c r="CJ51" s="1657"/>
      <c r="CK51" s="1657"/>
      <c r="CL51" s="1657"/>
      <c r="CM51" s="1657"/>
      <c r="CN51" s="1657"/>
      <c r="CO51" s="1657"/>
      <c r="CP51" s="1657"/>
      <c r="CQ51" s="1657"/>
      <c r="CR51" s="1657"/>
      <c r="CS51" s="1657"/>
      <c r="CT51" s="1657"/>
      <c r="CU51" s="1657"/>
      <c r="CV51" s="87"/>
      <c r="CW51" s="87"/>
      <c r="CX51" s="87"/>
      <c r="CY51" s="87"/>
      <c r="CZ51" s="87"/>
      <c r="DA51" s="87"/>
      <c r="DB51" s="87"/>
      <c r="DC51" s="87"/>
      <c r="DD51" s="87"/>
      <c r="DE51" s="87"/>
      <c r="DF51" s="87"/>
      <c r="DG51" s="87"/>
      <c r="DH51" s="23"/>
      <c r="DI51" s="23"/>
      <c r="DJ51" s="23"/>
      <c r="DK51" s="23"/>
      <c r="DL51" s="23"/>
      <c r="DM51" s="23"/>
      <c r="DN51" s="23"/>
      <c r="DO51" s="23"/>
      <c r="DP51" s="23"/>
      <c r="DQ51" s="23"/>
      <c r="DR51" s="23"/>
      <c r="DS51" s="23"/>
      <c r="DT51" s="87"/>
      <c r="DU51" s="87"/>
      <c r="DV51" s="87"/>
      <c r="DW51" s="87"/>
      <c r="DX51" s="87"/>
      <c r="DY51" s="87"/>
      <c r="DZ51" s="87"/>
      <c r="EA51" s="87"/>
      <c r="EB51" s="87"/>
      <c r="EC51" s="87"/>
      <c r="ED51" s="87"/>
      <c r="EE51" s="87"/>
      <c r="EF51" s="87"/>
      <c r="EG51" s="87"/>
      <c r="EH51" s="87"/>
      <c r="EI51" s="87"/>
      <c r="EJ51" s="87"/>
      <c r="EK51" s="87"/>
      <c r="EL51" s="87"/>
      <c r="EM51" s="87"/>
      <c r="EN51" s="87"/>
      <c r="EO51" s="87"/>
      <c r="EP51" s="87"/>
      <c r="EQ51" s="87"/>
      <c r="ER51" s="87"/>
      <c r="ES51" s="87"/>
      <c r="ET51" s="87"/>
      <c r="EU51" s="87"/>
      <c r="EV51" s="87"/>
      <c r="EW51" s="87"/>
      <c r="EX51" s="87"/>
      <c r="EY51" s="87"/>
      <c r="EZ51" s="87"/>
      <c r="FA51" s="87"/>
      <c r="FB51" s="87"/>
      <c r="FC51" s="87"/>
      <c r="FD51" s="87"/>
      <c r="FE51" s="87"/>
      <c r="FF51" s="87"/>
      <c r="FG51" s="87"/>
      <c r="FH51" s="87"/>
      <c r="FI51" s="87"/>
      <c r="FJ51" s="87"/>
      <c r="FK51" s="87"/>
      <c r="FL51" s="87"/>
      <c r="FM51" s="87"/>
      <c r="FN51" s="87"/>
      <c r="FO51" s="87"/>
      <c r="FP51" s="87"/>
      <c r="FQ51" s="87"/>
      <c r="FR51" s="87"/>
      <c r="FS51" s="87"/>
      <c r="FT51" s="87"/>
      <c r="FU51" s="87"/>
      <c r="FV51" s="87"/>
      <c r="FW51" s="87"/>
      <c r="FX51" s="87"/>
      <c r="FY51" s="87"/>
      <c r="FZ51" s="87"/>
      <c r="GA51" s="87"/>
      <c r="GB51" s="87"/>
      <c r="GC51" s="87"/>
      <c r="GD51" s="87"/>
      <c r="GE51" s="87"/>
      <c r="GF51" s="87"/>
      <c r="GG51" s="87"/>
      <c r="GH51" s="87"/>
      <c r="GI51" s="87"/>
      <c r="GJ51" s="87"/>
      <c r="GK51" s="87"/>
      <c r="GL51" s="87"/>
      <c r="GM51" s="87"/>
      <c r="GN51" s="87"/>
      <c r="GO51" s="87"/>
      <c r="GP51" s="87"/>
      <c r="GQ51" s="87"/>
      <c r="GR51" s="87"/>
      <c r="GS51" s="87"/>
      <c r="GT51" s="87"/>
      <c r="GU51" s="87"/>
      <c r="GV51" s="87"/>
      <c r="GW51" s="87"/>
      <c r="GX51" s="87"/>
      <c r="GY51" s="87"/>
      <c r="GZ51" s="87"/>
      <c r="HA51" s="87"/>
      <c r="HB51" s="87"/>
      <c r="HC51" s="87"/>
      <c r="HD51" s="87"/>
      <c r="HE51" s="87"/>
      <c r="HF51" s="87"/>
      <c r="HG51" s="87"/>
      <c r="HH51" s="87"/>
      <c r="HI51" s="87"/>
      <c r="HJ51" s="87"/>
      <c r="HK51" s="87"/>
      <c r="HL51" s="87"/>
      <c r="HM51" s="87"/>
      <c r="HN51" s="87"/>
      <c r="HO51" s="87"/>
      <c r="HP51" s="87"/>
      <c r="HQ51" s="87"/>
      <c r="HR51" s="87"/>
      <c r="HS51" s="87"/>
      <c r="HT51" s="87"/>
      <c r="HU51" s="87"/>
      <c r="HV51" s="87"/>
      <c r="HW51" s="87"/>
      <c r="HX51" s="87"/>
      <c r="HY51" s="87"/>
      <c r="HZ51" s="87"/>
      <c r="IA51" s="87"/>
      <c r="IB51" s="87"/>
      <c r="IC51" s="87"/>
      <c r="ID51" s="87"/>
      <c r="IE51" s="87"/>
      <c r="IF51" s="87"/>
      <c r="IG51" s="87"/>
      <c r="IH51" s="87"/>
      <c r="II51" s="87"/>
      <c r="IJ51" s="87"/>
      <c r="IK51" s="87"/>
      <c r="IL51" s="87"/>
      <c r="IM51" s="87"/>
      <c r="IN51" s="87"/>
      <c r="IO51" s="87"/>
      <c r="IP51" s="87"/>
      <c r="IQ51" s="87"/>
      <c r="IR51" s="87"/>
      <c r="IS51" s="87"/>
      <c r="IT51" s="87"/>
      <c r="IU51" s="87"/>
      <c r="IV51" s="87"/>
      <c r="IW51" s="87"/>
      <c r="IX51" s="87"/>
      <c r="IY51" s="87"/>
      <c r="IZ51" s="87"/>
      <c r="JA51" s="87"/>
      <c r="JB51" s="87"/>
      <c r="JC51" s="87"/>
      <c r="JD51" s="87"/>
      <c r="JE51" s="87"/>
      <c r="JF51" s="87"/>
      <c r="JG51" s="87"/>
      <c r="JH51" s="87"/>
      <c r="JI51" s="87"/>
      <c r="JJ51" s="87"/>
      <c r="JK51" s="87"/>
      <c r="JL51" s="87"/>
      <c r="JM51" s="87"/>
      <c r="JN51" s="87"/>
      <c r="JO51" s="87"/>
      <c r="JP51" s="87"/>
      <c r="JQ51" s="87"/>
      <c r="JR51" s="87"/>
      <c r="JS51" s="87"/>
      <c r="JT51" s="87"/>
      <c r="JU51" s="87"/>
      <c r="JV51" s="87"/>
      <c r="JW51" s="87"/>
      <c r="JX51" s="87"/>
      <c r="JY51" s="87"/>
      <c r="JZ51" s="87"/>
      <c r="KA51" s="87"/>
      <c r="KB51" s="87"/>
      <c r="KC51" s="87"/>
      <c r="KD51" s="87"/>
      <c r="KE51" s="87"/>
      <c r="KF51" s="87"/>
      <c r="KG51" s="87"/>
      <c r="KH51" s="87"/>
      <c r="KI51" s="87"/>
      <c r="KJ51" s="87"/>
      <c r="KK51" s="87"/>
      <c r="KL51" s="87"/>
      <c r="KM51" s="87"/>
      <c r="KN51" s="87"/>
      <c r="KO51" s="87"/>
      <c r="KP51" s="87"/>
      <c r="KQ51" s="87"/>
      <c r="KR51" s="87"/>
      <c r="KS51" s="87"/>
      <c r="KT51" s="87"/>
      <c r="KU51" s="87"/>
      <c r="KV51" s="87"/>
      <c r="KW51" s="87"/>
      <c r="KX51" s="87"/>
      <c r="KY51" s="87"/>
      <c r="KZ51" s="87"/>
      <c r="LA51" s="87"/>
      <c r="LB51" s="87"/>
      <c r="LC51" s="87"/>
      <c r="LD51" s="87"/>
      <c r="LE51" s="87"/>
      <c r="LF51" s="87"/>
      <c r="LG51" s="87"/>
      <c r="LH51" s="87"/>
      <c r="LI51" s="87"/>
      <c r="LJ51" s="87"/>
      <c r="LK51" s="87"/>
      <c r="LL51" s="87"/>
      <c r="LM51" s="87"/>
      <c r="LN51" s="87"/>
      <c r="LO51" s="87"/>
      <c r="LP51" s="87"/>
      <c r="LQ51" s="87"/>
      <c r="LR51" s="87"/>
      <c r="LS51" s="87"/>
      <c r="LT51" s="87"/>
      <c r="LU51" s="87"/>
      <c r="LV51" s="87"/>
      <c r="LW51" s="87"/>
      <c r="LX51" s="87"/>
      <c r="LY51" s="87"/>
      <c r="LZ51" s="87"/>
      <c r="MA51" s="87"/>
      <c r="MB51" s="87"/>
      <c r="MC51" s="87"/>
      <c r="MD51" s="87"/>
      <c r="ME51" s="87"/>
      <c r="MF51" s="87"/>
      <c r="MG51" s="87"/>
      <c r="MH51" s="87"/>
      <c r="MI51" s="87"/>
      <c r="MJ51" s="87"/>
      <c r="MK51" s="87"/>
      <c r="ML51" s="87"/>
      <c r="MM51" s="87"/>
      <c r="MN51" s="87"/>
      <c r="MO51" s="87"/>
      <c r="MP51" s="87"/>
      <c r="MQ51" s="87"/>
      <c r="MR51" s="87"/>
      <c r="MS51" s="87"/>
      <c r="MT51" s="87"/>
      <c r="MU51" s="87"/>
      <c r="MV51" s="87"/>
      <c r="MW51" s="87"/>
      <c r="MX51" s="87"/>
      <c r="MY51" s="87"/>
      <c r="MZ51" s="87"/>
      <c r="NA51" s="87"/>
      <c r="NB51" s="87"/>
      <c r="NC51" s="87"/>
      <c r="ND51" s="87"/>
      <c r="NE51" s="87"/>
      <c r="NF51" s="87"/>
      <c r="NG51" s="87"/>
      <c r="NH51" s="87"/>
      <c r="NI51" s="87"/>
      <c r="NJ51" s="87"/>
      <c r="NK51" s="87"/>
      <c r="NL51" s="87"/>
      <c r="NM51" s="87"/>
      <c r="NN51" s="87"/>
      <c r="NO51" s="87"/>
      <c r="NP51" s="87"/>
      <c r="NQ51" s="87"/>
      <c r="NR51" s="87"/>
      <c r="NS51" s="87"/>
      <c r="NT51" s="87"/>
      <c r="NU51" s="87"/>
      <c r="NV51" s="87"/>
      <c r="NW51" s="87"/>
      <c r="NX51" s="87"/>
      <c r="NY51" s="87"/>
      <c r="NZ51" s="87"/>
      <c r="OA51" s="87"/>
      <c r="OB51" s="87"/>
      <c r="OC51" s="87"/>
      <c r="OD51" s="87"/>
      <c r="OE51" s="87"/>
      <c r="OF51" s="87"/>
      <c r="OG51" s="87"/>
      <c r="OH51" s="87"/>
      <c r="OI51" s="87"/>
      <c r="OJ51" s="87"/>
      <c r="OK51" s="87"/>
      <c r="OL51" s="87"/>
      <c r="OM51" s="87"/>
      <c r="ON51" s="87"/>
      <c r="OO51" s="87"/>
      <c r="OP51" s="87"/>
      <c r="OQ51" s="87"/>
      <c r="OR51" s="87"/>
      <c r="OS51" s="87"/>
      <c r="OT51" s="87"/>
      <c r="OU51" s="87"/>
      <c r="OV51" s="87"/>
      <c r="OW51" s="87"/>
      <c r="OX51" s="87"/>
      <c r="OY51" s="87"/>
      <c r="OZ51" s="87"/>
      <c r="PA51" s="87"/>
      <c r="PB51" s="87"/>
      <c r="PC51" s="87"/>
      <c r="PD51" s="87"/>
      <c r="PE51" s="87"/>
      <c r="PF51" s="87"/>
      <c r="PG51" s="87"/>
      <c r="PH51" s="87"/>
      <c r="PI51" s="87"/>
      <c r="PJ51" s="87"/>
      <c r="PK51" s="87"/>
      <c r="PL51" s="87"/>
      <c r="PM51" s="87"/>
      <c r="PN51" s="87"/>
      <c r="PO51" s="87"/>
      <c r="PP51" s="87"/>
      <c r="PQ51" s="87"/>
      <c r="PR51" s="87"/>
      <c r="PS51" s="87"/>
      <c r="PT51" s="87"/>
      <c r="PU51" s="87"/>
      <c r="PV51" s="87"/>
      <c r="PW51" s="87"/>
      <c r="PX51" s="87"/>
      <c r="PY51" s="87"/>
      <c r="PZ51" s="87"/>
      <c r="QA51" s="87"/>
      <c r="QB51" s="87"/>
      <c r="QC51" s="87"/>
      <c r="QD51" s="87"/>
      <c r="QE51" s="87"/>
      <c r="QF51" s="87"/>
      <c r="QG51" s="87"/>
      <c r="QH51" s="87"/>
      <c r="QI51" s="87"/>
      <c r="QJ51" s="87"/>
      <c r="QK51" s="87"/>
      <c r="QL51" s="87"/>
      <c r="QM51" s="87"/>
      <c r="QN51" s="87"/>
      <c r="QO51" s="87"/>
      <c r="QP51" s="87"/>
      <c r="QQ51" s="87"/>
      <c r="QR51" s="87"/>
      <c r="QS51" s="87"/>
      <c r="QT51" s="87"/>
      <c r="QU51" s="87"/>
      <c r="QV51" s="87"/>
      <c r="QW51" s="87"/>
      <c r="QX51" s="87"/>
      <c r="QY51" s="87"/>
      <c r="QZ51"/>
      <c r="RA51"/>
    </row>
    <row r="52" spans="1:473" x14ac:dyDescent="0.25">
      <c r="A52" s="3" t="s">
        <v>66</v>
      </c>
      <c r="B52" s="42">
        <f t="shared" ref="B52:B56" si="7">BP24-1</f>
        <v>0</v>
      </c>
      <c r="C52" s="10">
        <f t="shared" si="6"/>
        <v>0</v>
      </c>
      <c r="D52" s="87"/>
      <c r="E52" s="87"/>
      <c r="F52" s="87"/>
      <c r="G52" s="87"/>
      <c r="H52" s="87"/>
      <c r="I52" s="87"/>
      <c r="J52" s="87"/>
      <c r="K52" s="87"/>
      <c r="L52" s="87"/>
      <c r="M52" s="87"/>
      <c r="N52" s="87"/>
      <c r="O52" s="87"/>
      <c r="P52" s="87"/>
      <c r="Q52" s="87"/>
      <c r="R52" s="87"/>
      <c r="S52" s="87"/>
      <c r="T52" s="87"/>
      <c r="U52" s="87"/>
      <c r="V52" s="87"/>
      <c r="W52" s="87"/>
      <c r="X52" s="87"/>
      <c r="Y52" s="87"/>
      <c r="Z52" s="87"/>
      <c r="AA52" s="87"/>
      <c r="AB52" s="87"/>
      <c r="AC52" s="87"/>
      <c r="AD52" s="87"/>
      <c r="AE52" s="87"/>
      <c r="AF52" s="87"/>
      <c r="AG52" s="87"/>
      <c r="AH52" s="87"/>
      <c r="AI52" s="87"/>
      <c r="AJ52" s="87"/>
      <c r="AK52" s="87"/>
      <c r="AL52" s="87"/>
      <c r="AM52" s="87"/>
      <c r="AN52" s="87"/>
      <c r="AO52" s="87"/>
      <c r="AP52" s="87"/>
      <c r="AQ52" s="87"/>
      <c r="AR52" s="87"/>
      <c r="AS52" s="87"/>
      <c r="AT52" s="87"/>
      <c r="AU52" s="87"/>
      <c r="AV52" s="87"/>
      <c r="AW52" s="87"/>
      <c r="AX52" s="87"/>
      <c r="AY52" s="87"/>
      <c r="AZ52" s="87"/>
      <c r="BA52" s="87"/>
      <c r="BB52" s="87"/>
      <c r="BC52" s="87"/>
      <c r="BD52" s="87"/>
      <c r="BE52" s="87"/>
      <c r="BF52" s="87"/>
      <c r="BG52" s="87"/>
      <c r="BH52" s="87"/>
      <c r="BI52" s="87"/>
      <c r="BJ52" s="87"/>
      <c r="BK52" s="87"/>
      <c r="BL52" s="87"/>
      <c r="BM52" s="87"/>
      <c r="BN52" s="87"/>
      <c r="BO52" s="87"/>
      <c r="BP52" s="87"/>
      <c r="BQ52" s="87"/>
      <c r="BR52" s="87"/>
      <c r="BS52" s="87"/>
      <c r="BT52" s="87"/>
      <c r="BU52" s="87"/>
      <c r="BV52" s="87"/>
      <c r="BW52" s="87"/>
      <c r="BX52" s="87"/>
      <c r="BY52" s="87"/>
      <c r="BZ52" s="87"/>
      <c r="CA52" s="87"/>
      <c r="CB52" s="87"/>
      <c r="CC52" s="87"/>
      <c r="CD52" s="87"/>
      <c r="CE52" s="87"/>
      <c r="CF52" s="1657"/>
      <c r="CG52" s="1657"/>
      <c r="CH52" s="1657"/>
      <c r="CI52" s="1657"/>
      <c r="CJ52" s="1657"/>
      <c r="CK52" s="1657"/>
      <c r="CL52" s="1657"/>
      <c r="CM52" s="1657"/>
      <c r="CN52" s="1657"/>
      <c r="CO52" s="1657"/>
      <c r="CP52" s="1657"/>
      <c r="CQ52" s="1657"/>
      <c r="CR52" s="1657"/>
      <c r="CS52" s="1657"/>
      <c r="CT52" s="1657"/>
      <c r="CU52" s="1657"/>
      <c r="CV52" s="87"/>
      <c r="CW52" s="87"/>
      <c r="CX52" s="87"/>
      <c r="CY52" s="87"/>
      <c r="CZ52" s="87"/>
      <c r="DA52" s="87"/>
      <c r="DB52" s="87"/>
      <c r="DC52" s="87"/>
      <c r="DD52" s="87"/>
      <c r="DE52" s="87"/>
      <c r="DF52" s="87"/>
      <c r="DG52" s="87"/>
      <c r="DH52" s="23"/>
      <c r="DI52" s="23"/>
      <c r="DJ52" s="23"/>
      <c r="DK52" s="23"/>
      <c r="DL52" s="23"/>
      <c r="DM52" s="23"/>
      <c r="DN52" s="23"/>
      <c r="DO52" s="23"/>
      <c r="DP52" s="23"/>
      <c r="DQ52" s="23"/>
      <c r="DR52" s="23"/>
      <c r="DS52" s="23"/>
      <c r="DT52" s="87"/>
      <c r="DU52" s="87"/>
      <c r="DV52" s="87"/>
      <c r="DW52" s="87"/>
      <c r="DX52" s="87"/>
      <c r="DY52" s="87"/>
      <c r="DZ52" s="87"/>
      <c r="EA52" s="87"/>
      <c r="EB52" s="87"/>
      <c r="EC52" s="87"/>
      <c r="ED52" s="87"/>
      <c r="EE52" s="87"/>
      <c r="EF52" s="87"/>
      <c r="EG52" s="87"/>
      <c r="EH52" s="87"/>
      <c r="EI52" s="87"/>
      <c r="EJ52" s="87"/>
      <c r="EK52" s="87"/>
      <c r="EL52" s="87"/>
      <c r="EM52" s="87"/>
      <c r="EN52" s="87"/>
      <c r="EO52" s="87"/>
      <c r="EP52" s="87"/>
      <c r="EQ52" s="87"/>
      <c r="ER52" s="87"/>
      <c r="ES52" s="87"/>
      <c r="ET52" s="87"/>
      <c r="EU52" s="87"/>
      <c r="EV52" s="87"/>
      <c r="EW52" s="87"/>
      <c r="EX52" s="87"/>
      <c r="EY52" s="87"/>
      <c r="EZ52" s="87"/>
      <c r="FA52" s="87"/>
      <c r="FB52" s="87"/>
      <c r="FC52" s="87"/>
      <c r="FD52" s="87"/>
      <c r="FE52" s="87"/>
      <c r="FF52" s="87"/>
      <c r="FG52" s="87"/>
      <c r="FH52" s="87"/>
      <c r="FI52" s="87"/>
      <c r="FJ52" s="87"/>
      <c r="FK52" s="87"/>
      <c r="FL52" s="87"/>
      <c r="FM52" s="87"/>
      <c r="FN52" s="87"/>
      <c r="FO52" s="87"/>
      <c r="FP52" s="87"/>
      <c r="FQ52" s="87"/>
      <c r="FR52" s="87"/>
      <c r="FS52" s="87"/>
      <c r="FT52" s="87"/>
      <c r="FU52" s="87"/>
      <c r="FV52" s="87"/>
      <c r="FW52" s="87"/>
      <c r="FX52" s="87"/>
      <c r="FY52" s="87"/>
      <c r="FZ52" s="87"/>
      <c r="GA52" s="87"/>
      <c r="GB52" s="87"/>
      <c r="GC52" s="87"/>
      <c r="GD52" s="87"/>
      <c r="GE52" s="87"/>
      <c r="GF52" s="87"/>
      <c r="GG52" s="87"/>
      <c r="GH52" s="87"/>
      <c r="GI52" s="87"/>
      <c r="GJ52" s="87"/>
      <c r="GK52" s="87"/>
      <c r="GL52" s="87"/>
      <c r="GM52" s="87"/>
      <c r="GN52" s="87"/>
      <c r="GO52" s="87"/>
      <c r="GP52" s="87"/>
      <c r="GQ52" s="87"/>
      <c r="GR52" s="87"/>
      <c r="GS52" s="87"/>
      <c r="GT52" s="87"/>
      <c r="GU52" s="87"/>
      <c r="GV52" s="87"/>
      <c r="GW52" s="87"/>
      <c r="GX52" s="87"/>
      <c r="GY52" s="87"/>
      <c r="GZ52" s="87"/>
      <c r="HA52" s="87"/>
      <c r="HB52" s="87"/>
      <c r="HC52" s="87"/>
      <c r="HD52" s="87"/>
      <c r="HE52" s="87"/>
      <c r="HF52" s="87"/>
      <c r="HG52" s="87"/>
      <c r="HH52" s="87"/>
      <c r="HI52" s="87"/>
      <c r="HJ52" s="87"/>
      <c r="HK52" s="87"/>
      <c r="HL52" s="87"/>
      <c r="HM52" s="87"/>
      <c r="HN52" s="87"/>
      <c r="HO52" s="87"/>
      <c r="HP52" s="87"/>
      <c r="HQ52" s="87"/>
      <c r="HR52" s="87"/>
      <c r="HS52" s="87"/>
      <c r="HT52" s="87"/>
      <c r="HU52" s="87"/>
      <c r="HV52" s="87"/>
      <c r="HW52" s="87"/>
      <c r="HX52" s="87"/>
      <c r="HY52" s="87"/>
      <c r="HZ52" s="87"/>
      <c r="IA52" s="87"/>
      <c r="IB52" s="87"/>
      <c r="IC52" s="87"/>
      <c r="ID52" s="87"/>
      <c r="IE52" s="87"/>
      <c r="IF52" s="87"/>
      <c r="IG52" s="87"/>
      <c r="IH52" s="87"/>
      <c r="II52" s="87"/>
      <c r="IJ52" s="87"/>
      <c r="IK52" s="87"/>
      <c r="IL52" s="87"/>
      <c r="IM52" s="87"/>
      <c r="IN52" s="87"/>
      <c r="IO52" s="87"/>
      <c r="IP52" s="87"/>
      <c r="IQ52" s="87"/>
      <c r="IR52" s="87"/>
      <c r="IS52" s="87"/>
      <c r="IT52" s="87"/>
      <c r="IU52" s="87"/>
      <c r="IV52" s="87"/>
      <c r="IW52" s="87"/>
      <c r="IX52" s="87"/>
      <c r="IY52" s="87"/>
      <c r="IZ52" s="87"/>
      <c r="JA52" s="87"/>
      <c r="JB52" s="87"/>
      <c r="JC52" s="87"/>
      <c r="JD52" s="87"/>
      <c r="JE52" s="87"/>
      <c r="JF52" s="87"/>
      <c r="JG52" s="87"/>
      <c r="JH52" s="87"/>
      <c r="JI52" s="87"/>
      <c r="JJ52" s="87"/>
      <c r="JK52" s="87"/>
      <c r="JL52" s="87"/>
      <c r="JM52" s="87"/>
      <c r="JN52" s="87"/>
      <c r="JO52" s="87"/>
      <c r="JP52" s="87"/>
      <c r="JQ52" s="87"/>
      <c r="JR52" s="87"/>
      <c r="JS52" s="87"/>
      <c r="JT52" s="87"/>
      <c r="JU52" s="87"/>
      <c r="JV52" s="87"/>
      <c r="JW52" s="87"/>
      <c r="JX52" s="87"/>
      <c r="JY52" s="87"/>
      <c r="JZ52" s="87"/>
      <c r="KA52" s="87"/>
      <c r="KB52" s="87"/>
      <c r="KC52" s="87"/>
      <c r="KD52" s="87"/>
      <c r="KE52" s="87"/>
      <c r="KF52" s="87"/>
      <c r="KG52" s="87"/>
      <c r="KH52" s="87"/>
      <c r="KI52" s="87"/>
      <c r="KJ52" s="87"/>
      <c r="KK52" s="87"/>
      <c r="KL52" s="87"/>
      <c r="KM52" s="87"/>
      <c r="KN52" s="87"/>
      <c r="KO52" s="87"/>
      <c r="KP52" s="87"/>
      <c r="KQ52" s="87"/>
      <c r="KR52" s="87"/>
      <c r="KS52" s="87"/>
      <c r="KT52" s="87"/>
      <c r="KU52" s="87"/>
      <c r="KV52" s="87"/>
      <c r="KW52" s="87"/>
      <c r="KX52" s="87"/>
      <c r="KY52" s="87"/>
      <c r="KZ52" s="87"/>
      <c r="LA52" s="87"/>
      <c r="LB52" s="87"/>
      <c r="LC52" s="87"/>
      <c r="LD52" s="87"/>
      <c r="LE52" s="87"/>
      <c r="LF52" s="87"/>
      <c r="LG52" s="87"/>
      <c r="LH52" s="87"/>
      <c r="LI52" s="87"/>
      <c r="LJ52" s="87"/>
      <c r="LK52" s="87"/>
      <c r="LL52" s="87"/>
      <c r="LM52" s="87"/>
      <c r="LN52" s="87"/>
      <c r="LO52" s="87"/>
      <c r="LP52" s="87"/>
      <c r="LQ52" s="87"/>
      <c r="LR52" s="87"/>
      <c r="LS52" s="87"/>
      <c r="LT52" s="87"/>
      <c r="LU52" s="87"/>
      <c r="LV52" s="87"/>
      <c r="LW52" s="87"/>
      <c r="LX52" s="87"/>
      <c r="LY52" s="87"/>
      <c r="LZ52" s="87"/>
      <c r="MA52" s="87"/>
      <c r="MB52" s="87"/>
      <c r="MC52" s="87"/>
      <c r="MD52" s="87"/>
      <c r="ME52" s="87"/>
      <c r="MF52" s="87"/>
      <c r="MG52" s="87"/>
      <c r="MH52" s="87"/>
      <c r="MI52" s="87"/>
      <c r="MJ52" s="87"/>
      <c r="MK52" s="87"/>
      <c r="ML52" s="87"/>
      <c r="MM52" s="87"/>
      <c r="MN52" s="87"/>
      <c r="MO52" s="87"/>
      <c r="MP52" s="87"/>
      <c r="MQ52" s="87"/>
      <c r="MR52" s="87"/>
      <c r="MS52" s="87"/>
      <c r="MT52" s="87"/>
      <c r="MU52" s="87"/>
      <c r="MV52" s="87"/>
      <c r="MW52" s="87"/>
      <c r="MX52" s="87"/>
      <c r="MY52" s="87"/>
      <c r="MZ52" s="87"/>
      <c r="NA52" s="87"/>
      <c r="NB52" s="87"/>
      <c r="NC52" s="87"/>
      <c r="ND52" s="87"/>
      <c r="NE52" s="87"/>
      <c r="NF52" s="87"/>
      <c r="NG52" s="87"/>
      <c r="NH52" s="87"/>
      <c r="NI52" s="87"/>
      <c r="NJ52" s="87"/>
      <c r="NK52" s="87"/>
      <c r="NL52" s="87"/>
      <c r="NM52" s="87"/>
      <c r="NN52" s="87"/>
      <c r="NO52" s="87"/>
      <c r="NP52" s="87"/>
      <c r="NQ52" s="87"/>
      <c r="NR52" s="87"/>
      <c r="NS52" s="87"/>
      <c r="NT52" s="87"/>
      <c r="NU52" s="87"/>
      <c r="NV52" s="87"/>
      <c r="NW52" s="87"/>
      <c r="NX52" s="87"/>
      <c r="NY52" s="87"/>
      <c r="NZ52" s="87"/>
      <c r="OA52" s="87"/>
      <c r="OB52" s="87"/>
      <c r="OC52" s="87"/>
      <c r="OD52" s="87"/>
      <c r="OE52" s="87"/>
      <c r="OF52" s="87"/>
      <c r="OG52" s="87"/>
      <c r="OH52" s="87"/>
      <c r="OI52" s="87"/>
      <c r="OJ52" s="87"/>
      <c r="OK52" s="87"/>
      <c r="OL52" s="87"/>
      <c r="OM52" s="87"/>
      <c r="ON52" s="87"/>
      <c r="OO52" s="87"/>
      <c r="OP52" s="87"/>
      <c r="OQ52" s="87"/>
      <c r="OR52" s="87"/>
      <c r="OS52" s="87"/>
      <c r="OT52" s="87"/>
      <c r="OU52" s="87"/>
      <c r="OV52" s="87"/>
      <c r="OW52" s="87"/>
      <c r="OX52" s="87"/>
      <c r="OY52" s="87"/>
      <c r="OZ52" s="87"/>
      <c r="PA52" s="87"/>
      <c r="PB52" s="87"/>
      <c r="PC52" s="87"/>
      <c r="PD52" s="87"/>
      <c r="PE52" s="87"/>
      <c r="PF52" s="87"/>
      <c r="PG52" s="87"/>
      <c r="PH52" s="87"/>
      <c r="PI52" s="87"/>
      <c r="PJ52" s="87"/>
      <c r="PK52" s="87"/>
      <c r="PL52" s="87"/>
      <c r="PM52" s="87"/>
      <c r="PN52" s="87"/>
      <c r="PO52" s="87"/>
      <c r="PP52" s="87"/>
      <c r="PQ52" s="87"/>
      <c r="PR52" s="87"/>
      <c r="PS52" s="87"/>
      <c r="PT52" s="87"/>
      <c r="PU52" s="87"/>
      <c r="PV52" s="87"/>
      <c r="PW52" s="87"/>
      <c r="PX52" s="87"/>
      <c r="PY52" s="87"/>
      <c r="PZ52" s="87"/>
      <c r="QA52" s="87"/>
      <c r="QB52" s="87"/>
      <c r="QC52" s="87"/>
      <c r="QD52" s="87"/>
      <c r="QE52" s="87"/>
      <c r="QF52" s="87"/>
      <c r="QG52" s="87"/>
      <c r="QH52" s="87"/>
      <c r="QI52" s="87"/>
      <c r="QJ52" s="87"/>
      <c r="QK52" s="87"/>
      <c r="QL52" s="87"/>
      <c r="QM52" s="87"/>
      <c r="QN52" s="87"/>
      <c r="QO52" s="87"/>
      <c r="QP52" s="87"/>
      <c r="QQ52" s="87"/>
      <c r="QR52" s="87"/>
      <c r="QS52" s="87"/>
      <c r="QT52" s="87"/>
      <c r="QU52" s="87"/>
      <c r="QV52" s="87"/>
      <c r="QW52" s="87"/>
      <c r="QX52" s="87"/>
      <c r="QY52" s="87"/>
      <c r="QZ52"/>
      <c r="RA52"/>
    </row>
    <row r="53" spans="1:473" x14ac:dyDescent="0.25">
      <c r="A53" s="92" t="s">
        <v>67</v>
      </c>
      <c r="B53" s="42">
        <f t="shared" si="7"/>
        <v>1.0795915954764368E-4</v>
      </c>
      <c r="C53" s="10">
        <f t="shared" si="6"/>
        <v>1.0629999999999999</v>
      </c>
      <c r="D53" s="87"/>
      <c r="E53" s="87"/>
      <c r="F53" s="87"/>
      <c r="G53" s="87"/>
      <c r="H53" s="87"/>
      <c r="I53" s="87"/>
      <c r="J53" s="87"/>
      <c r="K53" s="87"/>
      <c r="L53" s="87"/>
      <c r="M53" s="87"/>
      <c r="N53" s="87"/>
      <c r="O53" s="87"/>
      <c r="P53" s="87"/>
      <c r="Q53" s="87"/>
      <c r="R53" s="87"/>
      <c r="S53" s="87"/>
      <c r="T53" s="87"/>
      <c r="U53" s="87"/>
      <c r="V53" s="87"/>
      <c r="W53" s="87"/>
      <c r="X53" s="87"/>
      <c r="Y53" s="87"/>
      <c r="Z53" s="87"/>
      <c r="AA53" s="87"/>
      <c r="AB53" s="87"/>
      <c r="AC53" s="87"/>
      <c r="AD53" s="87"/>
      <c r="AE53" s="87"/>
      <c r="AF53" s="87"/>
      <c r="AG53" s="87"/>
      <c r="AH53" s="87"/>
      <c r="AI53" s="87"/>
      <c r="AJ53" s="87"/>
      <c r="AK53" s="87"/>
      <c r="AL53" s="87"/>
      <c r="AM53" s="87"/>
      <c r="AN53" s="87"/>
      <c r="AO53" s="87"/>
      <c r="AP53" s="87"/>
      <c r="AQ53" s="87"/>
      <c r="AR53" s="87"/>
      <c r="AS53" s="87"/>
      <c r="AT53" s="87"/>
      <c r="AU53" s="87"/>
      <c r="AV53" s="87"/>
      <c r="AW53" s="87"/>
      <c r="AX53" s="87"/>
      <c r="AY53" s="87"/>
      <c r="AZ53" s="87"/>
      <c r="BA53" s="87"/>
      <c r="BB53" s="87"/>
      <c r="BC53" s="87"/>
      <c r="BD53" s="87"/>
      <c r="BE53" s="87"/>
      <c r="BF53" s="87"/>
      <c r="BG53" s="87"/>
      <c r="BH53" s="87"/>
      <c r="BI53" s="87"/>
      <c r="BJ53" s="87"/>
      <c r="BK53" s="87"/>
      <c r="BL53" s="87"/>
      <c r="BM53" s="87"/>
      <c r="BN53" s="87"/>
      <c r="BO53" s="87"/>
      <c r="BP53" s="87"/>
      <c r="BQ53" s="87"/>
      <c r="BR53" s="87"/>
      <c r="BS53" s="87"/>
      <c r="BT53" s="87"/>
      <c r="BU53" s="87"/>
      <c r="BV53" s="87"/>
      <c r="BW53" s="87"/>
      <c r="BX53" s="87"/>
      <c r="BY53" s="87"/>
      <c r="BZ53" s="87"/>
      <c r="CA53" s="87"/>
      <c r="CB53" s="87"/>
      <c r="CC53" s="87"/>
      <c r="CD53" s="87"/>
      <c r="CE53" s="87"/>
      <c r="CF53" s="1657"/>
      <c r="CG53" s="1657"/>
      <c r="CH53" s="1657"/>
      <c r="CI53" s="1657"/>
      <c r="CJ53" s="1657"/>
      <c r="CK53" s="1657"/>
      <c r="CL53" s="1657"/>
      <c r="CM53" s="1657"/>
      <c r="CN53" s="1657"/>
      <c r="CO53" s="1657"/>
      <c r="CP53" s="1657"/>
      <c r="CQ53" s="1657"/>
      <c r="CR53" s="1657"/>
      <c r="CS53" s="1657"/>
      <c r="CT53" s="1657"/>
      <c r="CU53" s="1657"/>
      <c r="CV53" s="87"/>
      <c r="CW53" s="87"/>
      <c r="CX53" s="87"/>
      <c r="CY53" s="87"/>
      <c r="CZ53" s="87"/>
      <c r="DA53" s="87"/>
      <c r="DB53" s="87"/>
      <c r="DC53" s="87"/>
      <c r="DD53" s="87"/>
      <c r="DE53" s="87"/>
      <c r="DF53" s="87"/>
      <c r="DG53" s="87"/>
      <c r="DH53" s="23"/>
      <c r="DI53" s="23"/>
      <c r="DJ53" s="23"/>
      <c r="DK53" s="23"/>
      <c r="DL53" s="23"/>
      <c r="DM53" s="23"/>
      <c r="DN53" s="23"/>
      <c r="DO53" s="23"/>
      <c r="DP53" s="23"/>
      <c r="DQ53" s="23"/>
      <c r="DR53" s="23"/>
      <c r="DS53" s="23"/>
      <c r="DT53" s="87"/>
      <c r="DU53" s="87"/>
      <c r="DV53" s="87"/>
      <c r="DW53" s="87"/>
      <c r="DX53" s="87"/>
      <c r="DY53" s="87"/>
      <c r="DZ53" s="87"/>
      <c r="EA53" s="87"/>
      <c r="EB53" s="87"/>
      <c r="EC53" s="87"/>
      <c r="ED53" s="87"/>
      <c r="EE53" s="87"/>
      <c r="EF53" s="87"/>
      <c r="EG53" s="87"/>
      <c r="EH53" s="87"/>
      <c r="EI53" s="87"/>
      <c r="EJ53" s="87"/>
      <c r="EK53" s="87"/>
      <c r="EL53" s="87"/>
      <c r="EM53" s="87"/>
      <c r="EN53" s="87"/>
      <c r="EO53" s="87"/>
      <c r="EP53" s="87"/>
      <c r="EQ53" s="87"/>
      <c r="ER53" s="87"/>
      <c r="ES53" s="87"/>
      <c r="ET53" s="87"/>
      <c r="EU53" s="87"/>
      <c r="EV53" s="87"/>
      <c r="EW53" s="87"/>
      <c r="EX53" s="87"/>
      <c r="EY53" s="87"/>
      <c r="EZ53" s="87"/>
      <c r="FA53" s="87"/>
      <c r="FB53" s="87"/>
      <c r="FC53" s="87"/>
      <c r="FD53" s="87"/>
      <c r="FE53" s="87"/>
      <c r="FF53" s="87"/>
      <c r="FG53" s="87"/>
      <c r="FH53" s="87"/>
      <c r="FI53" s="87"/>
      <c r="FJ53" s="87"/>
      <c r="FK53" s="87"/>
      <c r="FL53" s="87"/>
      <c r="FM53" s="87"/>
      <c r="FN53" s="87"/>
      <c r="FO53" s="87"/>
      <c r="FP53" s="87"/>
      <c r="FQ53" s="87"/>
      <c r="FR53" s="87"/>
      <c r="FS53" s="87"/>
      <c r="FT53" s="87"/>
      <c r="FU53" s="87"/>
      <c r="FV53" s="87"/>
      <c r="FW53" s="87"/>
      <c r="FX53" s="87"/>
      <c r="FY53" s="87"/>
      <c r="FZ53" s="87"/>
      <c r="GA53" s="87"/>
      <c r="GB53" s="87"/>
      <c r="GC53" s="87"/>
      <c r="GD53" s="87"/>
      <c r="GE53" s="87"/>
      <c r="GF53" s="87"/>
      <c r="GG53" s="87"/>
      <c r="GH53" s="87"/>
      <c r="GI53" s="87"/>
      <c r="GJ53" s="87"/>
      <c r="GK53" s="87"/>
      <c r="GL53" s="87"/>
      <c r="GM53" s="87"/>
      <c r="GN53" s="87"/>
      <c r="GO53" s="87"/>
      <c r="GP53" s="87"/>
      <c r="GQ53" s="87"/>
      <c r="GR53" s="87"/>
      <c r="GS53" s="87"/>
      <c r="GT53" s="87"/>
      <c r="GU53" s="87"/>
      <c r="GV53" s="87"/>
      <c r="GW53" s="87"/>
      <c r="GX53" s="87"/>
      <c r="GY53" s="87"/>
      <c r="GZ53" s="87"/>
      <c r="HA53" s="87"/>
      <c r="HB53" s="87"/>
      <c r="HC53" s="87"/>
      <c r="HD53" s="87"/>
      <c r="HE53" s="87"/>
      <c r="HF53" s="87"/>
      <c r="HG53" s="87"/>
      <c r="HH53" s="87"/>
      <c r="HI53" s="87"/>
      <c r="HJ53" s="87"/>
      <c r="HK53" s="87"/>
      <c r="HL53" s="87"/>
      <c r="HM53" s="87"/>
      <c r="HN53" s="87"/>
      <c r="HO53" s="87"/>
      <c r="HP53" s="87"/>
      <c r="HQ53" s="87"/>
      <c r="HR53" s="87"/>
      <c r="HS53" s="87"/>
      <c r="HT53" s="87"/>
      <c r="HU53" s="87"/>
      <c r="HV53" s="87"/>
      <c r="HW53" s="87"/>
      <c r="HX53" s="87"/>
      <c r="HY53" s="87"/>
      <c r="HZ53" s="87"/>
      <c r="IA53" s="87"/>
      <c r="IB53" s="87"/>
      <c r="IC53" s="87"/>
      <c r="ID53" s="87"/>
      <c r="IE53" s="87"/>
      <c r="IF53" s="87"/>
      <c r="IG53" s="87"/>
      <c r="IH53" s="87"/>
      <c r="II53" s="87"/>
      <c r="IJ53" s="87"/>
      <c r="IK53" s="87"/>
      <c r="IL53" s="87"/>
      <c r="IM53" s="87"/>
      <c r="IN53" s="87"/>
      <c r="IO53" s="87"/>
      <c r="IP53" s="87"/>
      <c r="IQ53" s="87"/>
      <c r="IR53" s="87"/>
      <c r="IS53" s="87"/>
      <c r="IT53" s="87"/>
      <c r="IU53" s="87"/>
      <c r="IV53" s="87"/>
      <c r="IW53" s="87"/>
      <c r="IX53" s="87"/>
      <c r="IY53" s="87"/>
      <c r="IZ53" s="87"/>
      <c r="JA53" s="87"/>
      <c r="JB53" s="87"/>
      <c r="JC53" s="87"/>
      <c r="JD53" s="87"/>
      <c r="JE53" s="87"/>
      <c r="JF53" s="87"/>
      <c r="JG53" s="87"/>
      <c r="JH53" s="87"/>
      <c r="JI53" s="87"/>
      <c r="JJ53" s="87"/>
      <c r="JK53" s="87"/>
      <c r="JL53" s="87"/>
      <c r="JM53" s="87"/>
      <c r="JN53" s="87"/>
      <c r="JO53" s="87"/>
      <c r="JP53" s="87"/>
      <c r="JQ53" s="87"/>
      <c r="JR53" s="87"/>
      <c r="JS53" s="87"/>
      <c r="JT53" s="87"/>
      <c r="JU53" s="87"/>
      <c r="JV53" s="87"/>
      <c r="JW53" s="87"/>
      <c r="JX53" s="87"/>
      <c r="JY53" s="87"/>
      <c r="JZ53" s="87"/>
      <c r="KA53" s="87"/>
      <c r="KB53" s="87"/>
      <c r="KC53" s="87"/>
      <c r="KD53" s="87"/>
      <c r="KE53" s="87"/>
      <c r="KF53" s="87"/>
      <c r="KG53" s="87"/>
      <c r="KH53" s="87"/>
      <c r="KI53" s="87"/>
      <c r="KJ53" s="87"/>
      <c r="KK53" s="87"/>
      <c r="KL53" s="87"/>
      <c r="KM53" s="87"/>
      <c r="KN53" s="87"/>
      <c r="KO53" s="87"/>
      <c r="KP53" s="87"/>
      <c r="KQ53" s="87"/>
      <c r="KR53" s="87"/>
      <c r="KS53" s="87"/>
      <c r="KT53" s="87"/>
      <c r="KU53" s="87"/>
      <c r="KV53" s="87"/>
      <c r="KW53" s="87"/>
      <c r="KX53" s="87"/>
      <c r="KY53" s="87"/>
      <c r="KZ53" s="87"/>
      <c r="LA53" s="87"/>
      <c r="LB53" s="87"/>
      <c r="LC53" s="87"/>
      <c r="LD53" s="87"/>
      <c r="LE53" s="87"/>
      <c r="LF53" s="87"/>
      <c r="LG53" s="87"/>
      <c r="LH53" s="87"/>
      <c r="LI53" s="87"/>
      <c r="LJ53" s="87"/>
      <c r="LK53" s="87"/>
      <c r="LL53" s="87"/>
      <c r="LM53" s="87"/>
      <c r="LN53" s="87"/>
      <c r="LO53" s="87"/>
      <c r="LP53" s="87"/>
      <c r="LQ53" s="87"/>
      <c r="LR53" s="87"/>
      <c r="LS53" s="87"/>
      <c r="LT53" s="87"/>
      <c r="LU53" s="87"/>
      <c r="LV53" s="87"/>
      <c r="LW53" s="87"/>
      <c r="LX53" s="87"/>
      <c r="LY53" s="87"/>
      <c r="LZ53" s="87"/>
      <c r="MA53" s="87"/>
      <c r="MB53" s="87"/>
      <c r="MC53" s="87"/>
      <c r="MD53" s="87"/>
      <c r="ME53" s="87"/>
      <c r="MF53" s="87"/>
      <c r="MG53" s="87"/>
      <c r="MH53" s="87"/>
      <c r="MI53" s="87"/>
      <c r="MJ53" s="87"/>
      <c r="MK53" s="87"/>
      <c r="ML53" s="87"/>
      <c r="MM53" s="87"/>
      <c r="MN53" s="87"/>
      <c r="MO53" s="87"/>
      <c r="MP53" s="87"/>
      <c r="MQ53" s="87"/>
      <c r="MR53" s="87"/>
      <c r="MS53" s="87"/>
      <c r="MT53" s="87"/>
      <c r="MU53" s="87"/>
      <c r="MV53" s="87"/>
      <c r="MW53" s="87"/>
      <c r="MX53" s="87"/>
      <c r="MY53" s="87"/>
      <c r="MZ53" s="87"/>
      <c r="NA53" s="87"/>
      <c r="NB53" s="87"/>
      <c r="NC53" s="87"/>
      <c r="ND53" s="87"/>
      <c r="NE53" s="87"/>
      <c r="NF53" s="87"/>
      <c r="NG53" s="87"/>
      <c r="NH53" s="87"/>
      <c r="NI53" s="87"/>
      <c r="NJ53" s="87"/>
      <c r="NK53" s="87"/>
      <c r="NL53" s="87"/>
      <c r="NM53" s="87"/>
      <c r="NN53" s="87"/>
      <c r="NO53" s="87"/>
      <c r="NP53" s="87"/>
      <c r="NQ53" s="87"/>
      <c r="NR53" s="87"/>
      <c r="NS53" s="87"/>
      <c r="NT53" s="87"/>
      <c r="NU53" s="87"/>
      <c r="NV53" s="87"/>
      <c r="NW53" s="87"/>
      <c r="NX53" s="87"/>
      <c r="NY53" s="87"/>
      <c r="NZ53" s="87"/>
      <c r="OA53" s="87"/>
      <c r="OB53" s="87"/>
      <c r="OC53" s="87"/>
      <c r="OD53" s="87"/>
      <c r="OE53" s="87"/>
      <c r="OF53" s="87"/>
      <c r="OG53" s="87"/>
      <c r="OH53" s="87"/>
      <c r="OI53" s="87"/>
      <c r="OJ53" s="87"/>
      <c r="OK53" s="87"/>
      <c r="OL53" s="87"/>
      <c r="OM53" s="87"/>
      <c r="ON53" s="87"/>
      <c r="OO53" s="87"/>
      <c r="OP53" s="87"/>
      <c r="OQ53" s="87"/>
      <c r="OR53" s="87"/>
      <c r="OS53" s="87"/>
      <c r="OT53" s="87"/>
      <c r="OU53" s="87"/>
      <c r="OV53" s="87"/>
      <c r="OW53" s="87"/>
      <c r="OX53" s="87"/>
      <c r="OY53" s="87"/>
      <c r="OZ53" s="87"/>
      <c r="PA53" s="87"/>
      <c r="PB53" s="87"/>
      <c r="PC53" s="87"/>
      <c r="PD53" s="87"/>
      <c r="PE53" s="87"/>
      <c r="PF53" s="87"/>
      <c r="PG53" s="87"/>
      <c r="PH53" s="87"/>
      <c r="PI53" s="87"/>
      <c r="PJ53" s="87"/>
      <c r="PK53" s="87"/>
      <c r="PL53" s="87"/>
      <c r="PM53" s="87"/>
      <c r="PN53" s="87"/>
      <c r="PO53" s="87"/>
      <c r="PP53" s="87"/>
      <c r="PQ53" s="87"/>
      <c r="PR53" s="87"/>
      <c r="PS53" s="87"/>
      <c r="PT53" s="87"/>
      <c r="PU53" s="87"/>
      <c r="PV53" s="87"/>
      <c r="PW53" s="87"/>
      <c r="PX53" s="87"/>
      <c r="PY53" s="87"/>
      <c r="PZ53" s="87"/>
      <c r="QA53" s="87"/>
      <c r="QB53" s="87"/>
      <c r="QC53" s="87"/>
      <c r="QD53" s="87"/>
      <c r="QE53" s="87"/>
      <c r="QF53" s="87"/>
      <c r="QG53" s="87"/>
      <c r="QH53" s="87"/>
      <c r="QI53" s="87"/>
      <c r="QJ53" s="87"/>
      <c r="QK53" s="87"/>
      <c r="QL53" s="87"/>
      <c r="QM53" s="87"/>
      <c r="QN53" s="87"/>
      <c r="QO53" s="87"/>
      <c r="QP53" s="87"/>
      <c r="QQ53" s="87"/>
      <c r="QR53" s="87"/>
      <c r="QS53" s="87"/>
      <c r="QT53" s="87"/>
      <c r="QU53" s="87"/>
      <c r="QV53" s="87"/>
      <c r="QW53" s="87"/>
      <c r="QX53" s="87"/>
      <c r="QY53" s="87"/>
      <c r="QZ53"/>
      <c r="RA53"/>
    </row>
    <row r="54" spans="1:473" x14ac:dyDescent="0.25">
      <c r="A54" s="3" t="s">
        <v>68</v>
      </c>
      <c r="B54" s="42" t="e">
        <f t="shared" si="7"/>
        <v>#DIV/0!</v>
      </c>
      <c r="C54" s="10">
        <f t="shared" si="6"/>
        <v>0</v>
      </c>
      <c r="D54" s="87"/>
      <c r="E54" s="87"/>
      <c r="F54" s="87"/>
      <c r="G54" s="87"/>
      <c r="H54" s="87"/>
      <c r="I54" s="87"/>
      <c r="J54" s="87"/>
      <c r="K54" s="87"/>
      <c r="L54" s="87"/>
      <c r="M54" s="87"/>
      <c r="N54" s="87"/>
      <c r="O54" s="87"/>
      <c r="P54" s="87"/>
      <c r="Q54" s="87"/>
      <c r="R54" s="87"/>
      <c r="S54" s="87"/>
      <c r="T54" s="87"/>
      <c r="U54" s="87"/>
      <c r="V54" s="87"/>
      <c r="W54" s="87"/>
      <c r="X54" s="87"/>
      <c r="Y54" s="87"/>
      <c r="Z54" s="87"/>
      <c r="AA54" s="87"/>
      <c r="AB54" s="87"/>
      <c r="AC54" s="87"/>
      <c r="AD54" s="87"/>
      <c r="AE54" s="87"/>
      <c r="AF54" s="87"/>
      <c r="AG54" s="87"/>
      <c r="AH54" s="87"/>
      <c r="AI54" s="87"/>
      <c r="AJ54" s="87"/>
      <c r="AK54" s="87"/>
      <c r="AL54" s="87"/>
      <c r="AM54" s="87"/>
      <c r="AN54" s="87"/>
      <c r="AO54" s="87"/>
      <c r="AP54" s="87"/>
      <c r="AQ54" s="87"/>
      <c r="AR54" s="87"/>
      <c r="AS54" s="87"/>
      <c r="AT54" s="87"/>
      <c r="AU54" s="87"/>
      <c r="AV54" s="87"/>
      <c r="AW54" s="87"/>
      <c r="AX54" s="87"/>
      <c r="AY54" s="87"/>
      <c r="AZ54" s="87"/>
      <c r="BA54" s="87"/>
      <c r="BB54" s="87"/>
      <c r="BC54" s="87"/>
      <c r="BD54" s="87"/>
      <c r="BE54" s="87"/>
      <c r="BF54" s="87"/>
      <c r="BG54" s="87"/>
      <c r="BH54" s="87"/>
      <c r="BI54" s="87"/>
      <c r="BJ54" s="87"/>
      <c r="BK54" s="87"/>
      <c r="BL54" s="87"/>
      <c r="BM54" s="87"/>
      <c r="BN54" s="87"/>
      <c r="BO54" s="87"/>
      <c r="BP54" s="87"/>
      <c r="BQ54" s="87"/>
      <c r="BR54" s="87"/>
      <c r="BS54" s="87"/>
      <c r="BT54" s="87"/>
      <c r="BU54" s="87"/>
      <c r="BV54" s="87"/>
      <c r="BW54" s="87"/>
      <c r="BX54" s="87"/>
      <c r="BY54" s="87"/>
      <c r="BZ54" s="87"/>
      <c r="CA54" s="87"/>
      <c r="CB54" s="87"/>
      <c r="CC54" s="87"/>
      <c r="CD54" s="87"/>
      <c r="CE54" s="87"/>
      <c r="CF54" s="1657"/>
      <c r="CG54" s="1657"/>
      <c r="CH54" s="1657"/>
      <c r="CI54" s="1657"/>
      <c r="CJ54" s="1657"/>
      <c r="CK54" s="1657"/>
      <c r="CL54" s="1657"/>
      <c r="CM54" s="1657"/>
      <c r="CN54" s="1657"/>
      <c r="CO54" s="1657"/>
      <c r="CP54" s="1657"/>
      <c r="CQ54" s="1657"/>
      <c r="CR54" s="1657"/>
      <c r="CS54" s="1657"/>
      <c r="CT54" s="1657"/>
      <c r="CU54" s="1657"/>
      <c r="CV54" s="87"/>
      <c r="CW54" s="87"/>
      <c r="CX54" s="87"/>
      <c r="CY54" s="87"/>
      <c r="CZ54" s="87"/>
      <c r="DA54" s="87"/>
      <c r="DB54" s="87"/>
      <c r="DC54" s="87"/>
      <c r="DD54" s="87"/>
      <c r="DE54" s="87"/>
      <c r="DF54" s="87"/>
      <c r="DG54" s="87"/>
      <c r="DH54" s="23"/>
      <c r="DI54" s="23"/>
      <c r="DJ54" s="23"/>
      <c r="DK54" s="23"/>
      <c r="DL54" s="23"/>
      <c r="DM54" s="23"/>
      <c r="DN54" s="23"/>
      <c r="DO54" s="23"/>
      <c r="DP54" s="23"/>
      <c r="DQ54" s="23"/>
      <c r="DR54" s="23"/>
      <c r="DS54" s="23"/>
      <c r="DT54" s="87"/>
      <c r="DU54" s="87"/>
      <c r="DV54" s="87"/>
      <c r="DW54" s="87"/>
      <c r="DX54" s="87"/>
      <c r="DY54" s="87"/>
      <c r="DZ54" s="87"/>
      <c r="EA54" s="87"/>
      <c r="EB54" s="87"/>
      <c r="EC54" s="87"/>
      <c r="ED54" s="87"/>
      <c r="EE54" s="87"/>
      <c r="EF54" s="87"/>
      <c r="EG54" s="87"/>
      <c r="EH54" s="87"/>
      <c r="EI54" s="87"/>
      <c r="EJ54" s="87"/>
      <c r="EK54" s="87"/>
      <c r="EL54" s="87"/>
      <c r="EM54" s="87"/>
      <c r="EN54" s="87"/>
      <c r="EO54" s="87"/>
      <c r="EP54" s="87"/>
      <c r="EQ54" s="87"/>
      <c r="ER54" s="87"/>
      <c r="ES54" s="87"/>
      <c r="ET54" s="87"/>
      <c r="EU54" s="87"/>
      <c r="EV54" s="87"/>
      <c r="EW54" s="87"/>
      <c r="EX54" s="87"/>
      <c r="EY54" s="87"/>
      <c r="EZ54" s="87"/>
      <c r="FA54" s="87"/>
      <c r="FB54" s="87"/>
      <c r="FC54" s="87"/>
      <c r="FD54" s="87"/>
      <c r="FE54" s="87"/>
      <c r="FF54" s="87"/>
      <c r="FG54" s="87"/>
      <c r="FH54" s="87"/>
      <c r="FI54" s="87"/>
      <c r="FJ54" s="87"/>
      <c r="FK54" s="87"/>
      <c r="FL54" s="87"/>
      <c r="FM54" s="87"/>
      <c r="FN54" s="87"/>
      <c r="FO54" s="87"/>
      <c r="FP54" s="87"/>
      <c r="FQ54" s="87"/>
      <c r="FR54" s="87"/>
      <c r="FS54" s="87"/>
      <c r="FT54" s="87"/>
      <c r="FU54" s="87"/>
      <c r="FV54" s="87"/>
      <c r="FW54" s="87"/>
      <c r="FX54" s="87"/>
      <c r="FY54" s="87"/>
      <c r="FZ54" s="87"/>
      <c r="GA54" s="87"/>
      <c r="GB54" s="87"/>
      <c r="GC54" s="87"/>
      <c r="GD54" s="87"/>
      <c r="GE54" s="87"/>
      <c r="GF54" s="87"/>
      <c r="GG54" s="87"/>
      <c r="GH54" s="87"/>
      <c r="GI54" s="87"/>
      <c r="GJ54" s="87"/>
      <c r="GK54" s="87"/>
      <c r="GL54" s="87"/>
      <c r="GM54" s="87"/>
      <c r="GN54" s="87"/>
      <c r="GO54" s="87"/>
      <c r="GP54" s="87"/>
      <c r="GQ54" s="87"/>
      <c r="GR54" s="87"/>
      <c r="GS54" s="87"/>
      <c r="GT54" s="87"/>
      <c r="GU54" s="87"/>
      <c r="GV54" s="87"/>
      <c r="GW54" s="87"/>
      <c r="GX54" s="87"/>
      <c r="GY54" s="87"/>
      <c r="GZ54" s="87"/>
      <c r="HA54" s="87"/>
      <c r="HB54" s="87"/>
      <c r="HC54" s="87"/>
      <c r="HD54" s="87"/>
      <c r="HE54" s="87"/>
      <c r="HF54" s="87"/>
      <c r="HG54" s="87"/>
      <c r="HH54" s="87"/>
      <c r="HI54" s="87"/>
      <c r="HJ54" s="87"/>
      <c r="HK54" s="87"/>
      <c r="HL54" s="87"/>
      <c r="HM54" s="87"/>
      <c r="HN54" s="87"/>
      <c r="HO54" s="87"/>
      <c r="HP54" s="87"/>
      <c r="HQ54" s="87"/>
      <c r="HR54" s="87"/>
      <c r="HS54" s="87"/>
      <c r="HT54" s="87"/>
      <c r="HU54" s="87"/>
      <c r="HV54" s="87"/>
      <c r="HW54" s="87"/>
      <c r="HX54" s="87"/>
      <c r="HY54" s="87"/>
      <c r="HZ54" s="87"/>
      <c r="IA54" s="87"/>
      <c r="IB54" s="87"/>
      <c r="IC54" s="87"/>
      <c r="ID54" s="87"/>
      <c r="IE54" s="87"/>
      <c r="IF54" s="87"/>
      <c r="IG54" s="87"/>
      <c r="IH54" s="87"/>
      <c r="II54" s="87"/>
      <c r="IJ54" s="87"/>
      <c r="IK54" s="87"/>
      <c r="IL54" s="87"/>
      <c r="IM54" s="87"/>
      <c r="IN54" s="87"/>
      <c r="IO54" s="87"/>
      <c r="IP54" s="87"/>
      <c r="IQ54" s="87"/>
      <c r="IR54" s="87"/>
      <c r="IS54" s="87"/>
      <c r="IT54" s="87"/>
      <c r="IU54" s="87"/>
      <c r="IV54" s="87"/>
      <c r="IW54" s="87"/>
      <c r="IX54" s="87"/>
      <c r="IY54" s="87"/>
      <c r="IZ54" s="87"/>
      <c r="JA54" s="87"/>
      <c r="JB54" s="87"/>
      <c r="JC54" s="87"/>
      <c r="JD54" s="87"/>
      <c r="JE54" s="87"/>
      <c r="JF54" s="87"/>
      <c r="JG54" s="87"/>
      <c r="JH54" s="87"/>
      <c r="JI54" s="87"/>
      <c r="JJ54" s="87"/>
      <c r="JK54" s="87"/>
      <c r="JL54" s="87"/>
      <c r="JM54" s="87"/>
      <c r="JN54" s="87"/>
      <c r="JO54" s="87"/>
      <c r="JP54" s="87"/>
      <c r="JQ54" s="87"/>
      <c r="JR54" s="87"/>
      <c r="JS54" s="87"/>
      <c r="JT54" s="87"/>
      <c r="JU54" s="87"/>
      <c r="JV54" s="87"/>
      <c r="JW54" s="87"/>
      <c r="JX54" s="87"/>
      <c r="JY54" s="87"/>
      <c r="JZ54" s="87"/>
      <c r="KA54" s="87"/>
      <c r="KB54" s="87"/>
      <c r="KC54" s="87"/>
      <c r="KD54" s="87"/>
      <c r="KE54" s="87"/>
      <c r="KF54" s="87"/>
      <c r="KG54" s="87"/>
      <c r="KH54" s="87"/>
      <c r="KI54" s="87"/>
      <c r="KJ54" s="87"/>
      <c r="KK54" s="87"/>
      <c r="KL54" s="87"/>
      <c r="KM54" s="87"/>
      <c r="KN54" s="87"/>
      <c r="KO54" s="87"/>
      <c r="KP54" s="87"/>
      <c r="KQ54" s="87"/>
      <c r="KR54" s="87"/>
      <c r="KS54" s="87"/>
      <c r="KT54" s="87"/>
      <c r="KU54" s="87"/>
      <c r="KV54" s="87"/>
      <c r="KW54" s="87"/>
      <c r="KX54" s="87"/>
      <c r="KY54" s="87"/>
      <c r="KZ54" s="87"/>
      <c r="LA54" s="87"/>
      <c r="LB54" s="87"/>
      <c r="LC54" s="87"/>
      <c r="LD54" s="87"/>
      <c r="LE54" s="87"/>
      <c r="LF54" s="87"/>
      <c r="LG54" s="87"/>
      <c r="LH54" s="87"/>
      <c r="LI54" s="87"/>
      <c r="LJ54" s="87"/>
      <c r="LK54" s="87"/>
      <c r="LL54" s="87"/>
      <c r="LM54" s="87"/>
      <c r="LN54" s="87"/>
      <c r="LO54" s="87"/>
      <c r="LP54" s="87"/>
      <c r="LQ54" s="87"/>
      <c r="LR54" s="87"/>
      <c r="LS54" s="87"/>
      <c r="LT54" s="87"/>
      <c r="LU54" s="87"/>
      <c r="LV54" s="87"/>
      <c r="LW54" s="87"/>
      <c r="LX54" s="87"/>
      <c r="LY54" s="87"/>
      <c r="LZ54" s="87"/>
      <c r="MA54" s="87"/>
      <c r="MB54" s="87"/>
      <c r="MC54" s="87"/>
      <c r="MD54" s="87"/>
      <c r="ME54" s="87"/>
      <c r="MF54" s="87"/>
      <c r="MG54" s="87"/>
      <c r="MH54" s="87"/>
      <c r="MI54" s="87"/>
      <c r="MJ54" s="87"/>
      <c r="MK54" s="87"/>
      <c r="ML54" s="87"/>
      <c r="MM54" s="87"/>
      <c r="MN54" s="87"/>
      <c r="MO54" s="87"/>
      <c r="MP54" s="87"/>
      <c r="MQ54" s="87"/>
      <c r="MR54" s="87"/>
      <c r="MS54" s="87"/>
      <c r="MT54" s="87"/>
      <c r="MU54" s="87"/>
      <c r="MV54" s="87"/>
      <c r="MW54" s="87"/>
      <c r="MX54" s="87"/>
      <c r="MY54" s="87"/>
      <c r="MZ54" s="87"/>
      <c r="NA54" s="87"/>
      <c r="NB54" s="87"/>
      <c r="NC54" s="87"/>
      <c r="ND54" s="87"/>
      <c r="NE54" s="87"/>
      <c r="NF54" s="87"/>
      <c r="NG54" s="87"/>
      <c r="NH54" s="87"/>
      <c r="NI54" s="87"/>
      <c r="NJ54" s="87"/>
      <c r="NK54" s="87"/>
      <c r="NL54" s="87"/>
      <c r="NM54" s="87"/>
      <c r="NN54" s="87"/>
      <c r="NO54" s="87"/>
      <c r="NP54" s="87"/>
      <c r="NQ54" s="87"/>
      <c r="NR54" s="87"/>
      <c r="NS54" s="87"/>
      <c r="NT54" s="87"/>
      <c r="NU54" s="87"/>
      <c r="NV54" s="87"/>
      <c r="NW54" s="87"/>
      <c r="NX54" s="87"/>
      <c r="NY54" s="87"/>
      <c r="NZ54" s="87"/>
      <c r="OA54" s="87"/>
      <c r="OB54" s="87"/>
      <c r="OC54" s="87"/>
      <c r="OD54" s="87"/>
      <c r="OE54" s="87"/>
      <c r="OF54" s="87"/>
      <c r="OG54" s="87"/>
      <c r="OH54" s="87"/>
      <c r="OI54" s="87"/>
      <c r="OJ54" s="87"/>
      <c r="OK54" s="87"/>
      <c r="OL54" s="87"/>
      <c r="OM54" s="87"/>
      <c r="ON54" s="87"/>
      <c r="OO54" s="87"/>
      <c r="OP54" s="87"/>
      <c r="OQ54" s="87"/>
      <c r="OR54" s="87"/>
      <c r="OS54" s="87"/>
      <c r="OT54" s="87"/>
      <c r="OU54" s="87"/>
      <c r="OV54" s="87"/>
      <c r="OW54" s="87"/>
      <c r="OX54" s="87"/>
      <c r="OY54" s="87"/>
      <c r="OZ54" s="87"/>
      <c r="PA54" s="87"/>
      <c r="PB54" s="87"/>
      <c r="PC54" s="87"/>
      <c r="PD54" s="87"/>
      <c r="PE54" s="87"/>
      <c r="PF54" s="87"/>
      <c r="PG54" s="87"/>
      <c r="PH54" s="87"/>
      <c r="PI54" s="87"/>
      <c r="PJ54" s="87"/>
      <c r="PK54" s="87"/>
      <c r="PL54" s="87"/>
      <c r="PM54" s="87"/>
      <c r="PN54" s="87"/>
      <c r="PO54" s="87"/>
      <c r="PP54" s="87"/>
      <c r="PQ54" s="87"/>
      <c r="PR54" s="87"/>
      <c r="PS54" s="87"/>
      <c r="PT54" s="87"/>
      <c r="PU54" s="87"/>
      <c r="PV54" s="87"/>
      <c r="PW54" s="87"/>
      <c r="PX54" s="87"/>
      <c r="PY54" s="87"/>
      <c r="PZ54" s="87"/>
      <c r="QA54" s="87"/>
      <c r="QB54" s="87"/>
      <c r="QC54" s="87"/>
      <c r="QD54" s="87"/>
      <c r="QE54" s="87"/>
      <c r="QF54" s="87"/>
      <c r="QG54" s="87"/>
      <c r="QH54" s="87"/>
      <c r="QI54" s="87"/>
      <c r="QJ54" s="87"/>
      <c r="QK54" s="87"/>
      <c r="QL54" s="87"/>
      <c r="QM54" s="87"/>
      <c r="QN54" s="87"/>
      <c r="QO54" s="87"/>
      <c r="QP54" s="87"/>
      <c r="QQ54" s="87"/>
      <c r="QR54" s="87"/>
      <c r="QS54" s="87"/>
      <c r="QT54" s="87"/>
      <c r="QU54" s="87"/>
      <c r="QV54" s="87"/>
      <c r="QW54" s="87"/>
      <c r="QX54" s="87"/>
      <c r="QY54" s="87"/>
      <c r="QZ54"/>
      <c r="RA54"/>
    </row>
    <row r="55" spans="1:473" x14ac:dyDescent="0.25">
      <c r="A55" s="4" t="s">
        <v>69</v>
      </c>
      <c r="B55" s="42" t="e">
        <f t="shared" si="7"/>
        <v>#DIV/0!</v>
      </c>
      <c r="C55" s="10">
        <f t="shared" si="6"/>
        <v>0</v>
      </c>
      <c r="D55" s="87"/>
      <c r="E55" s="87"/>
      <c r="F55" s="87"/>
      <c r="G55" s="87"/>
      <c r="H55" s="87"/>
      <c r="I55" s="87"/>
      <c r="J55" s="87"/>
      <c r="K55" s="87"/>
      <c r="L55" s="87"/>
      <c r="M55" s="87"/>
      <c r="N55" s="87"/>
      <c r="O55" s="87"/>
      <c r="P55" s="87"/>
      <c r="Q55" s="87"/>
      <c r="R55" s="87"/>
      <c r="S55" s="87"/>
      <c r="T55" s="87"/>
      <c r="U55" s="87"/>
      <c r="V55" s="87"/>
      <c r="W55" s="87"/>
      <c r="X55" s="87"/>
      <c r="Y55" s="87"/>
      <c r="Z55" s="87"/>
      <c r="AA55" s="87"/>
      <c r="AB55" s="87"/>
      <c r="AC55" s="87"/>
      <c r="AD55" s="87"/>
      <c r="AE55" s="87"/>
      <c r="AF55" s="87"/>
      <c r="AG55" s="87"/>
      <c r="AH55" s="87"/>
      <c r="AI55" s="87"/>
      <c r="AJ55" s="87"/>
      <c r="AK55" s="87"/>
      <c r="AL55" s="87"/>
      <c r="AM55" s="87"/>
      <c r="AN55" s="87"/>
      <c r="AO55" s="87"/>
      <c r="AP55" s="87"/>
      <c r="AQ55" s="87"/>
      <c r="AR55" s="87"/>
      <c r="AS55" s="87"/>
      <c r="AT55" s="87"/>
      <c r="AU55" s="87"/>
      <c r="AV55" s="87"/>
      <c r="AW55" s="87"/>
      <c r="AX55" s="87"/>
      <c r="AY55" s="87"/>
      <c r="AZ55" s="87"/>
      <c r="BA55" s="87"/>
      <c r="BB55" s="87"/>
      <c r="BC55" s="87"/>
      <c r="BD55" s="87"/>
      <c r="BE55" s="87"/>
      <c r="BF55" s="87"/>
      <c r="BG55" s="87"/>
      <c r="BH55" s="87"/>
      <c r="BI55" s="87"/>
      <c r="BJ55" s="87"/>
      <c r="BK55" s="87"/>
      <c r="BL55" s="87"/>
      <c r="BM55" s="87"/>
      <c r="BN55" s="87"/>
      <c r="BO55" s="87"/>
      <c r="BP55" s="87"/>
      <c r="BQ55" s="87"/>
      <c r="BR55" s="87"/>
      <c r="BS55" s="87"/>
      <c r="BT55" s="87"/>
      <c r="BU55" s="87"/>
      <c r="BV55" s="87"/>
      <c r="BW55" s="87"/>
      <c r="BX55" s="87"/>
      <c r="BY55" s="87"/>
      <c r="BZ55" s="87"/>
      <c r="CA55" s="87"/>
      <c r="CB55" s="87"/>
      <c r="CC55" s="87"/>
      <c r="CD55" s="87"/>
      <c r="CE55" s="87"/>
      <c r="CF55" s="1657"/>
      <c r="CG55" s="1657"/>
      <c r="CH55" s="1657"/>
      <c r="CI55" s="1657"/>
      <c r="CJ55" s="1657"/>
      <c r="CK55" s="1657"/>
      <c r="CL55" s="1657"/>
      <c r="CM55" s="1657"/>
      <c r="CN55" s="1657"/>
      <c r="CO55" s="1657"/>
      <c r="CP55" s="1657"/>
      <c r="CQ55" s="1657"/>
      <c r="CR55" s="1657"/>
      <c r="CS55" s="1657"/>
      <c r="CT55" s="1657"/>
      <c r="CU55" s="1657"/>
      <c r="CV55" s="87"/>
      <c r="CW55" s="87"/>
      <c r="CX55" s="87"/>
      <c r="CY55" s="87"/>
      <c r="CZ55" s="87"/>
      <c r="DA55" s="87"/>
      <c r="DB55" s="87"/>
      <c r="DC55" s="87"/>
      <c r="DD55" s="87"/>
      <c r="DE55" s="87"/>
      <c r="DF55" s="87"/>
      <c r="DG55" s="87"/>
      <c r="DH55" s="23"/>
      <c r="DI55" s="23"/>
      <c r="DJ55" s="23"/>
      <c r="DK55" s="23"/>
      <c r="DL55" s="23"/>
      <c r="DM55" s="23"/>
      <c r="DN55" s="23"/>
      <c r="DO55" s="23"/>
      <c r="DP55" s="23"/>
      <c r="DQ55" s="23"/>
      <c r="DR55" s="23"/>
      <c r="DS55" s="23"/>
      <c r="DT55" s="87"/>
      <c r="DU55" s="87"/>
      <c r="DV55" s="87"/>
      <c r="DW55" s="87"/>
      <c r="DX55" s="87"/>
      <c r="DY55" s="87"/>
      <c r="DZ55" s="87"/>
      <c r="EA55" s="87"/>
      <c r="EB55" s="87"/>
      <c r="EC55" s="87"/>
      <c r="ED55" s="87"/>
      <c r="EE55" s="87"/>
      <c r="EF55" s="87"/>
      <c r="EG55" s="87"/>
      <c r="EH55" s="87"/>
      <c r="EI55" s="87"/>
      <c r="EJ55" s="87"/>
      <c r="EK55" s="87"/>
      <c r="EL55" s="87"/>
      <c r="EM55" s="87"/>
      <c r="EN55" s="87"/>
      <c r="EO55" s="87"/>
      <c r="EP55" s="87"/>
      <c r="EQ55" s="87"/>
      <c r="ER55" s="87"/>
      <c r="ES55" s="87"/>
      <c r="ET55" s="87"/>
      <c r="EU55" s="87"/>
      <c r="EV55" s="87"/>
      <c r="EW55" s="87"/>
      <c r="EX55" s="87"/>
      <c r="EY55" s="87"/>
      <c r="EZ55" s="87"/>
      <c r="FA55" s="87"/>
      <c r="FB55" s="87"/>
      <c r="FC55" s="87"/>
      <c r="FD55" s="87"/>
      <c r="FE55" s="87"/>
      <c r="FF55" s="87"/>
      <c r="FG55" s="87"/>
      <c r="FH55" s="87"/>
      <c r="FI55" s="87"/>
      <c r="FJ55" s="87"/>
      <c r="FK55" s="87"/>
      <c r="FL55" s="87"/>
      <c r="FM55" s="87"/>
      <c r="FN55" s="87"/>
      <c r="FO55" s="87"/>
      <c r="FP55" s="87"/>
      <c r="FQ55" s="87"/>
      <c r="FR55" s="87"/>
      <c r="FS55" s="87"/>
      <c r="FT55" s="87"/>
      <c r="FU55" s="87"/>
      <c r="FV55" s="87"/>
      <c r="FW55" s="87"/>
      <c r="FX55" s="87"/>
      <c r="FY55" s="87"/>
      <c r="FZ55" s="87"/>
      <c r="GA55" s="87"/>
      <c r="GB55" s="87"/>
      <c r="GC55" s="87"/>
      <c r="GD55" s="87"/>
      <c r="GE55" s="87"/>
      <c r="GF55" s="87"/>
      <c r="GG55" s="87"/>
      <c r="GH55" s="87"/>
      <c r="GI55" s="87"/>
      <c r="GJ55" s="87"/>
      <c r="GK55" s="87"/>
      <c r="GL55" s="87"/>
      <c r="GM55" s="87"/>
      <c r="GN55" s="87"/>
      <c r="GO55" s="87"/>
      <c r="GP55" s="87"/>
      <c r="GQ55" s="87"/>
      <c r="GR55" s="87"/>
      <c r="GS55" s="87"/>
      <c r="GT55" s="87"/>
      <c r="GU55" s="87"/>
      <c r="GV55" s="87"/>
      <c r="GW55" s="87"/>
      <c r="GX55" s="87"/>
      <c r="GY55" s="87"/>
      <c r="GZ55" s="87"/>
      <c r="HA55" s="87"/>
      <c r="HB55" s="87"/>
      <c r="HC55" s="87"/>
      <c r="HD55" s="87"/>
      <c r="HE55" s="87"/>
      <c r="HF55" s="87"/>
      <c r="HG55" s="87"/>
      <c r="HH55" s="87"/>
      <c r="HI55" s="87"/>
      <c r="HJ55" s="87"/>
      <c r="HK55" s="87"/>
      <c r="HL55" s="87"/>
      <c r="HM55" s="87"/>
      <c r="HN55" s="87"/>
      <c r="HO55" s="87"/>
      <c r="HP55" s="87"/>
      <c r="HQ55" s="87"/>
      <c r="HR55" s="87"/>
      <c r="HS55" s="87"/>
      <c r="HT55" s="87"/>
      <c r="HU55" s="87"/>
      <c r="HV55" s="87"/>
      <c r="HW55" s="87"/>
      <c r="HX55" s="87"/>
      <c r="HY55" s="87"/>
      <c r="HZ55" s="87"/>
      <c r="IA55" s="87"/>
      <c r="IB55" s="87"/>
      <c r="IC55" s="87"/>
      <c r="ID55" s="87"/>
      <c r="IE55" s="87"/>
      <c r="IF55" s="87"/>
      <c r="IG55" s="87"/>
      <c r="IH55" s="87"/>
      <c r="II55" s="87"/>
      <c r="IJ55" s="87"/>
      <c r="IK55" s="87"/>
      <c r="IL55" s="87"/>
      <c r="IM55" s="87"/>
      <c r="IN55" s="87"/>
      <c r="IO55" s="87"/>
      <c r="IP55" s="87"/>
      <c r="IQ55" s="87"/>
      <c r="IR55" s="87"/>
      <c r="IS55" s="87"/>
      <c r="IT55" s="87"/>
      <c r="IU55" s="87"/>
      <c r="IV55" s="87"/>
      <c r="IW55" s="87"/>
      <c r="IX55" s="87"/>
      <c r="IY55" s="87"/>
      <c r="IZ55" s="87"/>
      <c r="JA55" s="87"/>
      <c r="JB55" s="87"/>
      <c r="JC55" s="87"/>
      <c r="JD55" s="87"/>
      <c r="JE55" s="87"/>
      <c r="JF55" s="87"/>
      <c r="JG55" s="87"/>
      <c r="JH55" s="87"/>
      <c r="JI55" s="87"/>
      <c r="JJ55" s="87"/>
      <c r="JK55" s="87"/>
      <c r="JL55" s="87"/>
      <c r="JM55" s="87"/>
      <c r="JN55" s="87"/>
      <c r="JO55" s="87"/>
      <c r="JP55" s="87"/>
      <c r="JQ55" s="87"/>
      <c r="JR55" s="87"/>
      <c r="JS55" s="87"/>
      <c r="JT55" s="87"/>
      <c r="JU55" s="87"/>
      <c r="JV55" s="87"/>
      <c r="JW55" s="87"/>
      <c r="JX55" s="87"/>
      <c r="JY55" s="87"/>
      <c r="JZ55" s="87"/>
      <c r="KA55" s="87"/>
      <c r="KB55" s="87"/>
      <c r="KC55" s="87"/>
      <c r="KD55" s="87"/>
      <c r="KE55" s="87"/>
      <c r="KF55" s="87"/>
      <c r="KG55" s="87"/>
      <c r="KH55" s="87"/>
      <c r="KI55" s="87"/>
      <c r="KJ55" s="87"/>
      <c r="KK55" s="87"/>
      <c r="KL55" s="87"/>
      <c r="KM55" s="87"/>
      <c r="KN55" s="87"/>
      <c r="KO55" s="87"/>
      <c r="KP55" s="87"/>
      <c r="KQ55" s="87"/>
      <c r="KR55" s="87"/>
      <c r="KS55" s="87"/>
      <c r="KT55" s="87"/>
      <c r="KU55" s="87"/>
      <c r="KV55" s="87"/>
      <c r="KW55" s="87"/>
      <c r="KX55" s="87"/>
      <c r="KY55" s="87"/>
      <c r="KZ55" s="87"/>
      <c r="LA55" s="87"/>
      <c r="LB55" s="87"/>
      <c r="LC55" s="87"/>
      <c r="LD55" s="87"/>
      <c r="LE55" s="87"/>
      <c r="LF55" s="87"/>
      <c r="LG55" s="87"/>
      <c r="LH55" s="87"/>
      <c r="LI55" s="87"/>
      <c r="LJ55" s="87"/>
      <c r="LK55" s="87"/>
      <c r="LL55" s="87"/>
      <c r="LM55" s="87"/>
      <c r="LN55" s="87"/>
      <c r="LO55" s="87"/>
      <c r="LP55" s="87"/>
      <c r="LQ55" s="87"/>
      <c r="LR55" s="87"/>
      <c r="LS55" s="87"/>
      <c r="LT55" s="87"/>
      <c r="LU55" s="87"/>
      <c r="LV55" s="87"/>
      <c r="LW55" s="87"/>
      <c r="LX55" s="87"/>
      <c r="LY55" s="87"/>
      <c r="LZ55" s="87"/>
      <c r="MA55" s="87"/>
      <c r="MB55" s="87"/>
      <c r="MC55" s="87"/>
      <c r="MD55" s="87"/>
      <c r="ME55" s="87"/>
      <c r="MF55" s="87"/>
      <c r="MG55" s="87"/>
      <c r="MH55" s="87"/>
      <c r="MI55" s="87"/>
      <c r="MJ55" s="87"/>
      <c r="MK55" s="87"/>
      <c r="ML55" s="87"/>
      <c r="MM55" s="87"/>
      <c r="MN55" s="87"/>
      <c r="MO55" s="87"/>
      <c r="MP55" s="87"/>
      <c r="MQ55" s="87"/>
      <c r="MR55" s="87"/>
      <c r="MS55" s="87"/>
      <c r="MT55" s="87"/>
      <c r="MU55" s="87"/>
      <c r="MV55" s="87"/>
      <c r="MW55" s="87"/>
      <c r="MX55" s="87"/>
      <c r="MY55" s="87"/>
      <c r="MZ55" s="87"/>
      <c r="NA55" s="87"/>
      <c r="NB55" s="87"/>
      <c r="NC55" s="87"/>
      <c r="ND55" s="87"/>
      <c r="NE55" s="87"/>
      <c r="NF55" s="87"/>
      <c r="NG55" s="87"/>
      <c r="NH55" s="87"/>
      <c r="NI55" s="87"/>
      <c r="NJ55" s="87"/>
      <c r="NK55" s="87"/>
      <c r="NL55" s="87"/>
      <c r="NM55" s="87"/>
      <c r="NN55" s="87"/>
      <c r="NO55" s="87"/>
      <c r="NP55" s="87"/>
      <c r="NQ55" s="87"/>
      <c r="NR55" s="87"/>
      <c r="NS55" s="87"/>
      <c r="NT55" s="87"/>
      <c r="NU55" s="87"/>
      <c r="NV55" s="87"/>
      <c r="NW55" s="87"/>
      <c r="NX55" s="87"/>
      <c r="NY55" s="87"/>
      <c r="NZ55" s="87"/>
      <c r="OA55" s="87"/>
      <c r="OB55" s="87"/>
      <c r="OC55" s="87"/>
      <c r="OD55" s="87"/>
      <c r="OE55" s="87"/>
      <c r="OF55" s="87"/>
      <c r="OG55" s="87"/>
      <c r="OH55" s="87"/>
      <c r="OI55" s="87"/>
      <c r="OJ55" s="87"/>
      <c r="OK55" s="87"/>
      <c r="OL55" s="87"/>
      <c r="OM55" s="87"/>
      <c r="ON55" s="87"/>
      <c r="OO55" s="87"/>
      <c r="OP55" s="87"/>
      <c r="OQ55" s="87"/>
      <c r="OR55" s="87"/>
      <c r="OS55" s="87"/>
      <c r="OT55" s="87"/>
      <c r="OU55" s="87"/>
      <c r="OV55" s="87"/>
      <c r="OW55" s="87"/>
      <c r="OX55" s="87"/>
      <c r="OY55" s="87"/>
      <c r="OZ55" s="87"/>
      <c r="PA55" s="87"/>
      <c r="PB55" s="87"/>
      <c r="PC55" s="87"/>
      <c r="PD55" s="87"/>
      <c r="PE55" s="87"/>
      <c r="PF55" s="87"/>
      <c r="PG55" s="87"/>
      <c r="PH55" s="87"/>
      <c r="PI55" s="87"/>
      <c r="PJ55" s="87"/>
      <c r="PK55" s="87"/>
      <c r="PL55" s="87"/>
      <c r="PM55" s="87"/>
      <c r="PN55" s="87"/>
      <c r="PO55" s="87"/>
      <c r="PP55" s="87"/>
      <c r="PQ55" s="87"/>
      <c r="PR55" s="87"/>
      <c r="PS55" s="87"/>
      <c r="PT55" s="87"/>
      <c r="PU55" s="87"/>
      <c r="PV55" s="87"/>
      <c r="PW55" s="87"/>
      <c r="PX55" s="87"/>
      <c r="PY55" s="87"/>
      <c r="PZ55" s="87"/>
      <c r="QA55" s="87"/>
      <c r="QB55" s="87"/>
      <c r="QC55" s="87"/>
      <c r="QD55" s="87"/>
      <c r="QE55" s="87"/>
      <c r="QF55" s="87"/>
      <c r="QG55" s="87"/>
      <c r="QH55" s="87"/>
      <c r="QI55" s="87"/>
      <c r="QJ55" s="87"/>
      <c r="QK55" s="87"/>
      <c r="QL55" s="87"/>
      <c r="QM55" s="87"/>
      <c r="QN55" s="87"/>
      <c r="QO55" s="87"/>
      <c r="QP55" s="87"/>
      <c r="QQ55" s="87"/>
      <c r="QR55" s="87"/>
      <c r="QS55" s="87"/>
      <c r="QT55" s="87"/>
      <c r="QU55" s="87"/>
      <c r="QV55" s="87"/>
      <c r="QW55" s="87"/>
      <c r="QX55" s="87"/>
      <c r="QY55" s="87"/>
      <c r="QZ55"/>
      <c r="RA55"/>
    </row>
    <row r="56" spans="1:473" x14ac:dyDescent="0.25">
      <c r="A56" s="3" t="s">
        <v>70</v>
      </c>
      <c r="B56" s="42">
        <f t="shared" si="7"/>
        <v>-6.6228053880568183E-5</v>
      </c>
      <c r="C56" s="10">
        <f t="shared" si="6"/>
        <v>-4.1000000000000002E-2</v>
      </c>
      <c r="D56" s="87"/>
      <c r="E56" s="87"/>
      <c r="F56" s="87"/>
      <c r="G56" s="87"/>
      <c r="H56" s="87"/>
      <c r="I56" s="87"/>
      <c r="J56" s="87"/>
      <c r="K56" s="87"/>
      <c r="L56" s="87"/>
      <c r="M56" s="87"/>
      <c r="N56" s="87"/>
      <c r="O56" s="87"/>
      <c r="P56" s="87"/>
      <c r="Q56" s="87"/>
      <c r="R56" s="87"/>
      <c r="S56" s="87"/>
      <c r="T56" s="87"/>
      <c r="U56" s="87"/>
      <c r="V56" s="87"/>
      <c r="W56" s="87"/>
      <c r="X56" s="87"/>
      <c r="Y56" s="87"/>
      <c r="Z56" s="87"/>
      <c r="AA56" s="87"/>
      <c r="AB56" s="87"/>
      <c r="AC56" s="87"/>
      <c r="AD56" s="87"/>
      <c r="AE56" s="87"/>
      <c r="AF56" s="87"/>
      <c r="AG56" s="87"/>
      <c r="AH56" s="87"/>
      <c r="AI56" s="87"/>
      <c r="AJ56" s="87"/>
      <c r="AK56" s="87"/>
      <c r="AL56" s="87"/>
      <c r="AM56" s="87"/>
      <c r="AN56" s="87"/>
      <c r="AO56" s="87"/>
      <c r="AP56" s="87"/>
      <c r="AQ56" s="87"/>
      <c r="AR56" s="87"/>
      <c r="AS56" s="87"/>
      <c r="AT56" s="87"/>
      <c r="AU56" s="87"/>
      <c r="AV56" s="87"/>
      <c r="AW56" s="87"/>
      <c r="AX56" s="87"/>
      <c r="AY56" s="87"/>
      <c r="AZ56" s="87"/>
      <c r="BA56" s="87"/>
      <c r="BB56" s="87"/>
      <c r="BC56" s="87"/>
      <c r="BD56" s="87"/>
      <c r="BE56" s="87"/>
      <c r="BF56" s="87"/>
      <c r="BG56" s="87"/>
      <c r="BH56" s="87"/>
      <c r="BI56" s="87"/>
      <c r="BJ56" s="87"/>
      <c r="BK56" s="87"/>
      <c r="BL56" s="87"/>
      <c r="BM56" s="87"/>
      <c r="BN56" s="87"/>
      <c r="BO56" s="87"/>
      <c r="BP56" s="87"/>
      <c r="BQ56" s="87"/>
      <c r="BR56" s="87"/>
      <c r="BS56" s="87"/>
      <c r="BT56" s="87"/>
      <c r="BU56" s="87"/>
      <c r="BV56" s="87"/>
      <c r="BW56" s="87"/>
      <c r="BX56" s="87"/>
      <c r="BY56" s="87"/>
      <c r="BZ56" s="87"/>
      <c r="CA56" s="87"/>
      <c r="CB56" s="87"/>
      <c r="CC56" s="87"/>
      <c r="CD56" s="87"/>
      <c r="CE56" s="87"/>
      <c r="CF56" s="1657"/>
      <c r="CG56" s="1657"/>
      <c r="CH56" s="1657"/>
      <c r="CI56" s="1657"/>
      <c r="CJ56" s="1657"/>
      <c r="CK56" s="1657"/>
      <c r="CL56" s="1657"/>
      <c r="CM56" s="1657"/>
      <c r="CN56" s="1657"/>
      <c r="CO56" s="1657"/>
      <c r="CP56" s="1657"/>
      <c r="CQ56" s="1657"/>
      <c r="CR56" s="1657"/>
      <c r="CS56" s="1657"/>
      <c r="CT56" s="1657"/>
      <c r="CU56" s="1657"/>
      <c r="CV56" s="87"/>
      <c r="CW56" s="87"/>
      <c r="CX56" s="87"/>
      <c r="CY56" s="87"/>
      <c r="CZ56" s="87"/>
      <c r="DA56" s="87"/>
      <c r="DB56" s="87"/>
      <c r="DC56" s="87"/>
      <c r="DD56" s="87"/>
      <c r="DE56" s="87"/>
      <c r="DF56" s="87"/>
      <c r="DG56" s="87"/>
      <c r="DH56" s="23"/>
      <c r="DI56" s="23"/>
      <c r="DJ56" s="23"/>
      <c r="DK56" s="23"/>
      <c r="DL56" s="23"/>
      <c r="DM56" s="23"/>
      <c r="DN56" s="23"/>
      <c r="DO56" s="23"/>
      <c r="DP56" s="23"/>
      <c r="DQ56" s="23"/>
      <c r="DR56" s="23"/>
      <c r="DS56" s="23"/>
      <c r="DT56" s="87"/>
      <c r="DU56" s="87"/>
      <c r="DV56" s="87"/>
      <c r="DW56" s="87"/>
      <c r="DX56" s="87"/>
      <c r="DY56" s="87"/>
      <c r="DZ56" s="87"/>
      <c r="EA56" s="87"/>
      <c r="EB56" s="87"/>
      <c r="EC56" s="87"/>
      <c r="ED56" s="87"/>
      <c r="EE56" s="87"/>
      <c r="EF56" s="87"/>
      <c r="EG56" s="87"/>
      <c r="EH56" s="87"/>
      <c r="EI56" s="87"/>
      <c r="EJ56" s="87"/>
      <c r="EK56" s="87"/>
      <c r="EL56" s="87"/>
      <c r="EM56" s="87"/>
      <c r="EN56" s="87"/>
      <c r="EO56" s="87"/>
      <c r="EP56" s="87"/>
      <c r="EQ56" s="87"/>
      <c r="ER56" s="87"/>
      <c r="ES56" s="87"/>
      <c r="ET56" s="87"/>
      <c r="EU56" s="87"/>
      <c r="EV56" s="87"/>
      <c r="EW56" s="87"/>
      <c r="EX56" s="87"/>
      <c r="EY56" s="87"/>
      <c r="EZ56" s="87"/>
      <c r="FA56" s="87"/>
      <c r="FB56" s="87"/>
      <c r="FC56" s="87"/>
      <c r="FD56" s="87"/>
      <c r="FE56" s="87"/>
      <c r="FF56" s="87"/>
      <c r="FG56" s="87"/>
      <c r="FH56" s="87"/>
      <c r="FI56" s="87"/>
      <c r="FJ56" s="87"/>
      <c r="FK56" s="87"/>
      <c r="FL56" s="87"/>
      <c r="FM56" s="87"/>
      <c r="FN56" s="87"/>
      <c r="FO56" s="87"/>
      <c r="FP56" s="87"/>
      <c r="FQ56" s="87"/>
      <c r="FR56" s="87"/>
      <c r="FS56" s="87"/>
      <c r="FT56" s="87"/>
      <c r="FU56" s="87"/>
      <c r="FV56" s="87"/>
      <c r="FW56" s="87"/>
      <c r="FX56" s="87"/>
      <c r="FY56" s="87"/>
      <c r="FZ56" s="87"/>
      <c r="GA56" s="87"/>
      <c r="GB56" s="87"/>
      <c r="GC56" s="87"/>
      <c r="GD56" s="87"/>
      <c r="GE56" s="87"/>
      <c r="GF56" s="87"/>
      <c r="GG56" s="87"/>
      <c r="GH56" s="87"/>
      <c r="GI56" s="87"/>
      <c r="GJ56" s="87"/>
      <c r="GK56" s="87"/>
      <c r="GL56" s="87"/>
      <c r="GM56" s="87"/>
      <c r="GN56" s="87"/>
      <c r="GO56" s="87"/>
      <c r="GP56" s="87"/>
      <c r="GQ56" s="87"/>
      <c r="GR56" s="87"/>
      <c r="GS56" s="87"/>
      <c r="GT56" s="87"/>
      <c r="GU56" s="87"/>
      <c r="GV56" s="87"/>
      <c r="GW56" s="87"/>
      <c r="GX56" s="87"/>
      <c r="GY56" s="87"/>
      <c r="GZ56" s="87"/>
      <c r="HA56" s="87"/>
      <c r="HB56" s="87"/>
      <c r="HC56" s="87"/>
      <c r="HD56" s="87"/>
      <c r="HE56" s="87"/>
      <c r="HF56" s="87"/>
      <c r="HG56" s="87"/>
      <c r="HH56" s="87"/>
      <c r="HI56" s="87"/>
      <c r="HJ56" s="87"/>
      <c r="HK56" s="87"/>
      <c r="HL56" s="87"/>
      <c r="HM56" s="87"/>
      <c r="HN56" s="87"/>
      <c r="HO56" s="87"/>
      <c r="HP56" s="87"/>
      <c r="HQ56" s="87"/>
      <c r="HR56" s="87"/>
      <c r="HS56" s="87"/>
      <c r="HT56" s="87"/>
      <c r="HU56" s="87"/>
      <c r="HV56" s="87"/>
      <c r="HW56" s="87"/>
      <c r="HX56" s="87"/>
      <c r="HY56" s="87"/>
      <c r="HZ56" s="87"/>
      <c r="IA56" s="87"/>
      <c r="IB56" s="87"/>
      <c r="IC56" s="87"/>
      <c r="ID56" s="87"/>
      <c r="IE56" s="87"/>
      <c r="IF56" s="87"/>
      <c r="IG56" s="87"/>
      <c r="IH56" s="87"/>
      <c r="II56" s="87"/>
      <c r="IJ56" s="87"/>
      <c r="IK56" s="87"/>
      <c r="IL56" s="87"/>
      <c r="IM56" s="87"/>
      <c r="IN56" s="87"/>
      <c r="IO56" s="87"/>
      <c r="IP56" s="87"/>
      <c r="IQ56" s="87"/>
      <c r="IR56" s="87"/>
      <c r="IS56" s="87"/>
      <c r="IT56" s="87"/>
      <c r="IU56" s="87"/>
      <c r="IV56" s="87"/>
      <c r="IW56" s="87"/>
      <c r="IX56" s="87"/>
      <c r="IY56" s="87"/>
      <c r="IZ56" s="87"/>
      <c r="JA56" s="87"/>
      <c r="JB56" s="87"/>
      <c r="JC56" s="87"/>
      <c r="JD56" s="87"/>
      <c r="JE56" s="87"/>
      <c r="JF56" s="87"/>
      <c r="JG56" s="87"/>
      <c r="JH56" s="87"/>
      <c r="JI56" s="87"/>
      <c r="JJ56" s="87"/>
      <c r="JK56" s="87"/>
      <c r="JL56" s="87"/>
      <c r="JM56" s="87"/>
      <c r="JN56" s="87"/>
      <c r="JO56" s="87"/>
      <c r="JP56" s="87"/>
      <c r="JQ56" s="87"/>
      <c r="JR56" s="87"/>
      <c r="JS56" s="87"/>
      <c r="JT56" s="87"/>
      <c r="JU56" s="87"/>
      <c r="JV56" s="87"/>
      <c r="JW56" s="87"/>
      <c r="JX56" s="87"/>
      <c r="JY56" s="87"/>
      <c r="JZ56" s="87"/>
      <c r="KA56" s="87"/>
      <c r="KB56" s="87"/>
      <c r="KC56" s="87"/>
      <c r="KD56" s="87"/>
      <c r="KE56" s="87"/>
      <c r="KF56" s="87"/>
      <c r="KG56" s="87"/>
      <c r="KH56" s="87"/>
      <c r="KI56" s="87"/>
      <c r="KJ56" s="87"/>
      <c r="KK56" s="87"/>
      <c r="KL56" s="87"/>
      <c r="KM56" s="87"/>
      <c r="KN56" s="87"/>
      <c r="KO56" s="87"/>
      <c r="KP56" s="87"/>
      <c r="KQ56" s="87"/>
      <c r="KR56" s="87"/>
      <c r="KS56" s="87"/>
      <c r="KT56" s="87"/>
      <c r="KU56" s="87"/>
      <c r="KV56" s="87"/>
      <c r="KW56" s="87"/>
      <c r="KX56" s="87"/>
      <c r="KY56" s="87"/>
      <c r="KZ56" s="87"/>
      <c r="LA56" s="87"/>
      <c r="LB56" s="87"/>
      <c r="LC56" s="87"/>
      <c r="LD56" s="87"/>
      <c r="LE56" s="87"/>
      <c r="LF56" s="87"/>
      <c r="LG56" s="87"/>
      <c r="LH56" s="87"/>
      <c r="LI56" s="87"/>
      <c r="LJ56" s="87"/>
      <c r="LK56" s="87"/>
      <c r="LL56" s="87"/>
      <c r="LM56" s="87"/>
      <c r="LN56" s="87"/>
      <c r="LO56" s="87"/>
      <c r="LP56" s="87"/>
      <c r="LQ56" s="87"/>
      <c r="LR56" s="87"/>
      <c r="LS56" s="87"/>
      <c r="LT56" s="87"/>
      <c r="LU56" s="87"/>
      <c r="LV56" s="87"/>
      <c r="LW56" s="87"/>
      <c r="LX56" s="87"/>
      <c r="LY56" s="87"/>
      <c r="LZ56" s="87"/>
      <c r="MA56" s="87"/>
      <c r="MB56" s="87"/>
      <c r="MC56" s="87"/>
      <c r="MD56" s="87"/>
      <c r="ME56" s="87"/>
      <c r="MF56" s="87"/>
      <c r="MG56" s="87"/>
      <c r="MH56" s="87"/>
      <c r="MI56" s="87"/>
      <c r="MJ56" s="87"/>
      <c r="MK56" s="87"/>
      <c r="ML56" s="87"/>
      <c r="MM56" s="87"/>
      <c r="MN56" s="87"/>
      <c r="MO56" s="87"/>
      <c r="MP56" s="87"/>
      <c r="MQ56" s="87"/>
      <c r="MR56" s="87"/>
      <c r="MS56" s="87"/>
      <c r="MT56" s="87"/>
      <c r="MU56" s="87"/>
      <c r="MV56" s="87"/>
      <c r="MW56" s="87"/>
      <c r="MX56" s="87"/>
      <c r="MY56" s="87"/>
      <c r="MZ56" s="87"/>
      <c r="NA56" s="87"/>
      <c r="NB56" s="87"/>
      <c r="NC56" s="87"/>
      <c r="ND56" s="87"/>
      <c r="NE56" s="87"/>
      <c r="NF56" s="87"/>
      <c r="NG56" s="87"/>
      <c r="NH56" s="87"/>
      <c r="NI56" s="87"/>
      <c r="NJ56" s="87"/>
      <c r="NK56" s="87"/>
      <c r="NL56" s="87"/>
      <c r="NM56" s="87"/>
      <c r="NN56" s="87"/>
      <c r="NO56" s="87"/>
      <c r="NP56" s="87"/>
      <c r="NQ56" s="87"/>
      <c r="NR56" s="87"/>
      <c r="NS56" s="87"/>
      <c r="NT56" s="87"/>
      <c r="NU56" s="87"/>
      <c r="NV56" s="87"/>
      <c r="NW56" s="87"/>
      <c r="NX56" s="87"/>
      <c r="NY56" s="87"/>
      <c r="NZ56" s="87"/>
      <c r="OA56" s="87"/>
      <c r="OB56" s="87"/>
      <c r="OC56" s="87"/>
      <c r="OD56" s="87"/>
      <c r="OE56" s="87"/>
      <c r="OF56" s="87"/>
      <c r="OG56" s="87"/>
      <c r="OH56" s="87"/>
      <c r="OI56" s="87"/>
      <c r="OJ56" s="87"/>
      <c r="OK56" s="87"/>
      <c r="OL56" s="87"/>
      <c r="OM56" s="87"/>
      <c r="ON56" s="87"/>
      <c r="OO56" s="87"/>
      <c r="OP56" s="87"/>
      <c r="OQ56" s="87"/>
      <c r="OR56" s="87"/>
      <c r="OS56" s="87"/>
      <c r="OT56" s="87"/>
      <c r="OU56" s="87"/>
      <c r="OV56" s="87"/>
      <c r="OW56" s="87"/>
      <c r="OX56" s="87"/>
      <c r="OY56" s="87"/>
      <c r="OZ56" s="87"/>
      <c r="PA56" s="87"/>
      <c r="PB56" s="87"/>
      <c r="PC56" s="87"/>
      <c r="PD56" s="87"/>
      <c r="PE56" s="87"/>
      <c r="PF56" s="87"/>
      <c r="PG56" s="87"/>
      <c r="PH56" s="87"/>
      <c r="PI56" s="87"/>
      <c r="PJ56" s="87"/>
      <c r="PK56" s="87"/>
      <c r="PL56" s="87"/>
      <c r="PM56" s="87"/>
      <c r="PN56" s="87"/>
      <c r="PO56" s="87"/>
      <c r="PP56" s="87"/>
      <c r="PQ56" s="87"/>
      <c r="PR56" s="87"/>
      <c r="PS56" s="87"/>
      <c r="PT56" s="87"/>
      <c r="PU56" s="87"/>
      <c r="PV56" s="87"/>
      <c r="PW56" s="87"/>
      <c r="PX56" s="87"/>
      <c r="PY56" s="87"/>
      <c r="PZ56" s="87"/>
      <c r="QA56" s="87"/>
      <c r="QB56" s="87"/>
      <c r="QC56" s="87"/>
      <c r="QD56" s="87"/>
      <c r="QE56" s="87"/>
      <c r="QF56" s="87"/>
      <c r="QG56" s="87"/>
      <c r="QH56" s="87"/>
      <c r="QI56" s="87"/>
      <c r="QJ56" s="87"/>
      <c r="QK56" s="87"/>
      <c r="QL56" s="87"/>
      <c r="QM56" s="87"/>
      <c r="QN56" s="87"/>
      <c r="QO56" s="87"/>
      <c r="QP56" s="87"/>
      <c r="QQ56" s="87"/>
      <c r="QR56" s="87"/>
      <c r="QS56" s="87"/>
      <c r="QT56" s="87"/>
      <c r="QU56" s="87"/>
      <c r="QV56" s="87"/>
      <c r="QW56" s="87"/>
      <c r="QX56" s="87"/>
      <c r="QY56" s="87"/>
      <c r="QZ56"/>
      <c r="RA56"/>
    </row>
    <row r="57" spans="1:473" x14ac:dyDescent="0.25">
      <c r="A57" s="9" t="s">
        <v>71</v>
      </c>
      <c r="B57" s="42">
        <f t="shared" ref="B57" si="8">BP29</f>
        <v>0</v>
      </c>
      <c r="C57" s="10">
        <f t="shared" si="6"/>
        <v>0</v>
      </c>
      <c r="D57" s="87"/>
      <c r="E57" s="87"/>
      <c r="F57" s="87"/>
      <c r="G57" s="87"/>
      <c r="H57" s="87"/>
      <c r="I57" s="87"/>
      <c r="J57" s="87"/>
      <c r="K57" s="87"/>
      <c r="L57" s="87"/>
      <c r="M57" s="87"/>
      <c r="N57" s="87"/>
      <c r="O57" s="87"/>
      <c r="P57" s="87"/>
      <c r="Q57" s="87"/>
      <c r="R57" s="87"/>
      <c r="S57" s="87"/>
      <c r="T57" s="87"/>
      <c r="U57" s="87"/>
      <c r="V57" s="87"/>
      <c r="W57" s="87"/>
      <c r="X57" s="87"/>
      <c r="Y57" s="87"/>
      <c r="Z57" s="87"/>
      <c r="AA57" s="87"/>
      <c r="AB57" s="87"/>
      <c r="AC57" s="87"/>
      <c r="AD57" s="87"/>
      <c r="AE57" s="87"/>
      <c r="AF57" s="87"/>
      <c r="AG57" s="87"/>
      <c r="AH57" s="87"/>
      <c r="AI57" s="87"/>
      <c r="AJ57" s="87"/>
      <c r="AK57" s="87"/>
      <c r="AL57" s="87"/>
      <c r="AM57" s="87"/>
      <c r="AN57" s="87"/>
      <c r="AO57" s="87"/>
      <c r="AP57" s="87"/>
      <c r="AQ57" s="87"/>
      <c r="AR57" s="87"/>
      <c r="AS57" s="87"/>
      <c r="AT57" s="87"/>
      <c r="AU57" s="87"/>
      <c r="AV57" s="87"/>
      <c r="AW57" s="87"/>
      <c r="AX57" s="87"/>
      <c r="AY57" s="87"/>
      <c r="AZ57" s="87"/>
      <c r="BA57" s="87"/>
      <c r="BB57" s="87"/>
      <c r="BC57" s="87"/>
      <c r="BD57" s="87"/>
      <c r="BE57" s="87"/>
      <c r="BF57" s="87"/>
      <c r="BG57" s="87"/>
      <c r="BH57" s="87"/>
      <c r="BI57" s="87"/>
      <c r="BJ57" s="87"/>
      <c r="BK57" s="87"/>
      <c r="BL57" s="87"/>
      <c r="BM57" s="87"/>
      <c r="BN57" s="87"/>
      <c r="BO57" s="87"/>
      <c r="BP57" s="87"/>
      <c r="BQ57" s="87"/>
      <c r="BR57" s="87"/>
      <c r="BS57" s="87"/>
      <c r="BT57" s="87"/>
      <c r="BU57" s="87"/>
      <c r="BV57" s="87"/>
      <c r="BW57" s="87"/>
      <c r="BX57" s="87"/>
      <c r="BY57" s="87"/>
      <c r="BZ57" s="87"/>
      <c r="CA57" s="87"/>
      <c r="CB57" s="87"/>
      <c r="CC57" s="87"/>
      <c r="CD57" s="87"/>
      <c r="CE57" s="87"/>
      <c r="CF57" s="1657"/>
      <c r="CG57" s="1657"/>
      <c r="CH57" s="1657"/>
      <c r="CI57" s="1657"/>
      <c r="CJ57" s="1657"/>
      <c r="CK57" s="1657"/>
      <c r="CL57" s="1657"/>
      <c r="CM57" s="1657"/>
      <c r="CN57" s="1657"/>
      <c r="CO57" s="1657"/>
      <c r="CP57" s="1657"/>
      <c r="CQ57" s="1657"/>
      <c r="CR57" s="1657"/>
      <c r="CS57" s="1657"/>
      <c r="CT57" s="1657"/>
      <c r="CU57" s="1657"/>
      <c r="CV57" s="87"/>
      <c r="CW57" s="87"/>
      <c r="CX57" s="87"/>
      <c r="CY57" s="87"/>
      <c r="CZ57" s="87"/>
      <c r="DA57" s="87"/>
      <c r="DB57" s="87"/>
      <c r="DC57" s="87"/>
      <c r="DD57" s="87"/>
      <c r="DE57" s="87"/>
      <c r="DF57" s="87"/>
      <c r="DG57" s="87"/>
      <c r="DH57" s="23"/>
      <c r="DI57" s="23"/>
      <c r="DJ57" s="23"/>
      <c r="DK57" s="23"/>
      <c r="DL57" s="23"/>
      <c r="DM57" s="23"/>
      <c r="DN57" s="23"/>
      <c r="DO57" s="23"/>
      <c r="DP57" s="23"/>
      <c r="DQ57" s="23"/>
      <c r="DR57" s="23"/>
      <c r="DS57" s="23"/>
      <c r="DT57" s="87"/>
      <c r="DU57" s="87"/>
      <c r="DV57" s="87"/>
      <c r="DW57" s="87"/>
      <c r="DX57" s="87"/>
      <c r="DY57" s="87"/>
      <c r="DZ57" s="87"/>
      <c r="EA57" s="87"/>
      <c r="EB57" s="87"/>
      <c r="EC57" s="87"/>
      <c r="ED57" s="87"/>
      <c r="EE57" s="87"/>
      <c r="EF57" s="87"/>
      <c r="EG57" s="87"/>
      <c r="EH57" s="87"/>
      <c r="EI57" s="87"/>
      <c r="EJ57" s="87"/>
      <c r="EK57" s="87"/>
      <c r="EL57" s="87"/>
      <c r="EM57" s="87"/>
      <c r="EN57" s="87"/>
      <c r="EO57" s="87"/>
      <c r="EP57" s="87"/>
      <c r="EQ57" s="87"/>
      <c r="ER57" s="87"/>
      <c r="ES57" s="87"/>
      <c r="ET57" s="87"/>
      <c r="EU57" s="87"/>
      <c r="EV57" s="87"/>
      <c r="EW57" s="87"/>
      <c r="EX57" s="87"/>
      <c r="EY57" s="87"/>
      <c r="EZ57" s="87"/>
      <c r="FA57" s="87"/>
      <c r="FB57" s="87"/>
      <c r="FC57" s="87"/>
      <c r="FD57" s="87"/>
      <c r="FE57" s="87"/>
      <c r="FF57" s="87"/>
      <c r="FG57" s="87"/>
      <c r="FH57" s="87"/>
      <c r="FI57" s="87"/>
      <c r="FJ57" s="87"/>
      <c r="FK57" s="87"/>
      <c r="FL57" s="87"/>
      <c r="FM57" s="87"/>
      <c r="FN57" s="87"/>
      <c r="FO57" s="87"/>
      <c r="FP57" s="87"/>
      <c r="FQ57" s="87"/>
      <c r="FR57" s="87"/>
      <c r="FS57" s="87"/>
      <c r="FT57" s="87"/>
      <c r="FU57" s="87"/>
      <c r="FV57" s="87"/>
      <c r="FW57" s="87"/>
      <c r="FX57" s="87"/>
      <c r="FY57" s="87"/>
      <c r="FZ57" s="87"/>
      <c r="GA57" s="87"/>
      <c r="GB57" s="87"/>
      <c r="GC57" s="87"/>
      <c r="GD57" s="87"/>
      <c r="GE57" s="87"/>
      <c r="GF57" s="87"/>
      <c r="GG57" s="87"/>
      <c r="GH57" s="87"/>
      <c r="GI57" s="87"/>
      <c r="GJ57" s="87"/>
      <c r="GK57" s="87"/>
      <c r="GL57" s="87"/>
      <c r="GM57" s="87"/>
      <c r="GN57" s="87"/>
      <c r="GO57" s="87"/>
      <c r="GP57" s="87"/>
      <c r="GQ57" s="87"/>
      <c r="GR57" s="87"/>
      <c r="GS57" s="87"/>
      <c r="GT57" s="87"/>
      <c r="GU57" s="87"/>
      <c r="GV57" s="87"/>
      <c r="GW57" s="87"/>
      <c r="GX57" s="87"/>
      <c r="GY57" s="87"/>
      <c r="GZ57" s="87"/>
      <c r="HA57" s="87"/>
      <c r="HB57" s="87"/>
      <c r="HC57" s="87"/>
      <c r="HD57" s="87"/>
      <c r="HE57" s="87"/>
      <c r="HF57" s="87"/>
      <c r="HG57" s="87"/>
      <c r="HH57" s="87"/>
      <c r="HI57" s="87"/>
      <c r="HJ57" s="87"/>
      <c r="HK57" s="87"/>
      <c r="HL57" s="87"/>
      <c r="HM57" s="87"/>
      <c r="HN57" s="87"/>
      <c r="HO57" s="87"/>
      <c r="HP57" s="87"/>
      <c r="HQ57" s="87"/>
      <c r="HR57" s="87"/>
      <c r="HS57" s="87"/>
      <c r="HT57" s="87"/>
      <c r="HU57" s="87"/>
      <c r="HV57" s="87"/>
      <c r="HW57" s="87"/>
      <c r="HX57" s="87"/>
      <c r="HY57" s="87"/>
      <c r="HZ57" s="87"/>
      <c r="IA57" s="87"/>
      <c r="IB57" s="87"/>
      <c r="IC57" s="87"/>
      <c r="ID57" s="87"/>
      <c r="IE57" s="87"/>
      <c r="IF57" s="87"/>
      <c r="IG57" s="87"/>
      <c r="IH57" s="87"/>
      <c r="II57" s="87"/>
      <c r="IJ57" s="87"/>
      <c r="IK57" s="87"/>
      <c r="IL57" s="87"/>
      <c r="IM57" s="87"/>
      <c r="IN57" s="87"/>
      <c r="IO57" s="87"/>
      <c r="IP57" s="87"/>
      <c r="IQ57" s="87"/>
      <c r="IR57" s="87"/>
      <c r="IS57" s="87"/>
      <c r="IT57" s="87"/>
      <c r="IU57" s="87"/>
      <c r="IV57" s="87"/>
      <c r="IW57" s="87"/>
      <c r="IX57" s="87"/>
      <c r="IY57" s="87"/>
      <c r="IZ57" s="87"/>
      <c r="JA57" s="87"/>
      <c r="JB57" s="87"/>
      <c r="JC57" s="87"/>
      <c r="JD57" s="87"/>
      <c r="JE57" s="87"/>
      <c r="JF57" s="87"/>
      <c r="JG57" s="87"/>
      <c r="JH57" s="87"/>
      <c r="JI57" s="87"/>
      <c r="JJ57" s="87"/>
      <c r="JK57" s="87"/>
      <c r="JL57" s="87"/>
      <c r="JM57" s="87"/>
      <c r="JN57" s="87"/>
      <c r="JO57" s="87"/>
      <c r="JP57" s="87"/>
      <c r="JQ57" s="87"/>
      <c r="JR57" s="87"/>
      <c r="JS57" s="87"/>
      <c r="JT57" s="87"/>
      <c r="JU57" s="87"/>
      <c r="JV57" s="87"/>
      <c r="JW57" s="87"/>
      <c r="JX57" s="87"/>
      <c r="JY57" s="87"/>
      <c r="JZ57" s="87"/>
      <c r="KA57" s="87"/>
      <c r="KB57" s="87"/>
      <c r="KC57" s="87"/>
      <c r="KD57" s="87"/>
      <c r="KE57" s="87"/>
      <c r="KF57" s="87"/>
      <c r="KG57" s="87"/>
      <c r="KH57" s="87"/>
      <c r="KI57" s="87"/>
      <c r="KJ57" s="87"/>
      <c r="KK57" s="87"/>
      <c r="KL57" s="87"/>
      <c r="KM57" s="87"/>
      <c r="KN57" s="87"/>
      <c r="KO57" s="87"/>
      <c r="KP57" s="87"/>
      <c r="KQ57" s="87"/>
      <c r="KR57" s="87"/>
      <c r="KS57" s="87"/>
      <c r="KT57" s="87"/>
      <c r="KU57" s="87"/>
      <c r="KV57" s="87"/>
      <c r="KW57" s="87"/>
      <c r="KX57" s="87"/>
      <c r="KY57" s="87"/>
      <c r="KZ57" s="87"/>
      <c r="LA57" s="87"/>
      <c r="LB57" s="87"/>
      <c r="LC57" s="87"/>
      <c r="LD57" s="87"/>
      <c r="LE57" s="87"/>
      <c r="LF57" s="87"/>
      <c r="LG57" s="87"/>
      <c r="LH57" s="87"/>
      <c r="LI57" s="87"/>
      <c r="LJ57" s="87"/>
      <c r="LK57" s="87"/>
      <c r="LL57" s="87"/>
      <c r="LM57" s="87"/>
      <c r="LN57" s="87"/>
      <c r="LO57" s="87"/>
      <c r="LP57" s="87"/>
      <c r="LQ57" s="87"/>
      <c r="LR57" s="87"/>
      <c r="LS57" s="87"/>
      <c r="LT57" s="87"/>
      <c r="LU57" s="87"/>
      <c r="LV57" s="87"/>
      <c r="LW57" s="87"/>
      <c r="LX57" s="87"/>
      <c r="LY57" s="87"/>
      <c r="LZ57" s="87"/>
      <c r="MA57" s="87"/>
      <c r="MB57" s="87"/>
      <c r="MC57" s="87"/>
      <c r="MD57" s="87"/>
      <c r="ME57" s="87"/>
      <c r="MF57" s="87"/>
      <c r="MG57" s="87"/>
      <c r="MH57" s="87"/>
      <c r="MI57" s="87"/>
      <c r="MJ57" s="87"/>
      <c r="MK57" s="87"/>
      <c r="ML57" s="87"/>
      <c r="MM57" s="87"/>
      <c r="MN57" s="87"/>
      <c r="MO57" s="87"/>
      <c r="MP57" s="87"/>
      <c r="MQ57" s="87"/>
      <c r="MR57" s="87"/>
      <c r="MS57" s="87"/>
      <c r="MT57" s="87"/>
      <c r="MU57" s="87"/>
      <c r="MV57" s="87"/>
      <c r="MW57" s="87"/>
      <c r="MX57" s="87"/>
      <c r="MY57" s="87"/>
      <c r="MZ57" s="87"/>
      <c r="NA57" s="87"/>
      <c r="NB57" s="87"/>
      <c r="NC57" s="87"/>
      <c r="ND57" s="87"/>
      <c r="NE57" s="87"/>
      <c r="NF57" s="87"/>
      <c r="NG57" s="87"/>
      <c r="NH57" s="87"/>
      <c r="NI57" s="87"/>
      <c r="NJ57" s="87"/>
      <c r="NK57" s="87"/>
      <c r="NL57" s="87"/>
      <c r="NM57" s="87"/>
      <c r="NN57" s="87"/>
      <c r="NO57" s="87"/>
      <c r="NP57" s="87"/>
      <c r="NQ57" s="87"/>
      <c r="NR57" s="87"/>
      <c r="NS57" s="87"/>
      <c r="NT57" s="87"/>
      <c r="NU57" s="87"/>
      <c r="NV57" s="87"/>
      <c r="NW57" s="87"/>
      <c r="NX57" s="87"/>
      <c r="NY57" s="87"/>
      <c r="NZ57" s="87"/>
      <c r="OA57" s="87"/>
      <c r="OB57" s="87"/>
      <c r="OC57" s="87"/>
      <c r="OD57" s="87"/>
      <c r="OE57" s="87"/>
      <c r="OF57" s="87"/>
      <c r="OG57" s="87"/>
      <c r="OH57" s="87"/>
      <c r="OI57" s="87"/>
      <c r="OJ57" s="87"/>
      <c r="OK57" s="87"/>
      <c r="OL57" s="87"/>
      <c r="OM57" s="87"/>
      <c r="ON57" s="87"/>
      <c r="OO57" s="87"/>
      <c r="OP57" s="87"/>
      <c r="OQ57" s="87"/>
      <c r="OR57" s="87"/>
      <c r="OS57" s="87"/>
      <c r="OT57" s="87"/>
      <c r="OU57" s="87"/>
      <c r="OV57" s="87"/>
      <c r="OW57" s="87"/>
      <c r="OX57" s="87"/>
      <c r="OY57" s="87"/>
      <c r="OZ57" s="87"/>
      <c r="PA57" s="87"/>
      <c r="PB57" s="87"/>
      <c r="PC57" s="87"/>
      <c r="PD57" s="87"/>
      <c r="PE57" s="87"/>
      <c r="PF57" s="87"/>
      <c r="PG57" s="87"/>
      <c r="PH57" s="87"/>
      <c r="PI57" s="87"/>
      <c r="PJ57" s="87"/>
      <c r="PK57" s="87"/>
      <c r="PL57" s="87"/>
      <c r="PM57" s="87"/>
      <c r="PN57" s="87"/>
      <c r="PO57" s="87"/>
      <c r="PP57" s="87"/>
      <c r="PQ57" s="87"/>
      <c r="PR57" s="87"/>
      <c r="PS57" s="87"/>
      <c r="PT57" s="87"/>
      <c r="PU57" s="87"/>
      <c r="PV57" s="87"/>
      <c r="PW57" s="87"/>
      <c r="PX57" s="87"/>
      <c r="PY57" s="87"/>
      <c r="PZ57" s="87"/>
      <c r="QA57" s="87"/>
      <c r="QB57" s="87"/>
      <c r="QC57" s="87"/>
      <c r="QD57" s="87"/>
      <c r="QE57" s="87"/>
      <c r="QF57" s="87"/>
      <c r="QG57" s="87"/>
      <c r="QH57" s="87"/>
      <c r="QI57" s="87"/>
      <c r="QJ57" s="87"/>
      <c r="QK57" s="87"/>
      <c r="QL57" s="87"/>
      <c r="QM57" s="87"/>
      <c r="QN57" s="87"/>
      <c r="QO57" s="87"/>
      <c r="QP57" s="87"/>
      <c r="QQ57" s="87"/>
      <c r="QR57" s="87"/>
      <c r="QS57" s="87"/>
      <c r="QT57" s="87"/>
      <c r="QU57" s="87"/>
      <c r="QV57" s="87"/>
      <c r="QW57" s="87"/>
      <c r="QX57" s="87"/>
      <c r="QY57" s="87"/>
      <c r="QZ57"/>
      <c r="RA57"/>
    </row>
    <row r="58" spans="1:473" x14ac:dyDescent="0.25">
      <c r="A58" s="21"/>
      <c r="B58" s="42"/>
      <c r="C58" s="10"/>
      <c r="D58" s="961"/>
      <c r="E58" s="86"/>
      <c r="F58" s="86"/>
      <c r="G58" s="86"/>
      <c r="H58" s="86"/>
      <c r="I58" s="87"/>
      <c r="J58" s="87"/>
      <c r="K58" s="87"/>
      <c r="L58" s="87"/>
      <c r="M58" s="87"/>
      <c r="N58" s="87"/>
      <c r="O58" s="87"/>
      <c r="P58" s="87"/>
      <c r="Q58" s="87"/>
      <c r="R58" s="87"/>
      <c r="S58" s="87"/>
      <c r="T58" s="87"/>
      <c r="U58" s="87"/>
      <c r="V58" s="87"/>
      <c r="W58" s="87"/>
      <c r="X58" s="87"/>
      <c r="Y58" s="87"/>
      <c r="Z58" s="87"/>
      <c r="AA58" s="87"/>
      <c r="AB58" s="87"/>
      <c r="AC58" s="87"/>
      <c r="AD58" s="87"/>
      <c r="AE58" s="87"/>
      <c r="AF58" s="87"/>
      <c r="AG58" s="87"/>
      <c r="AH58" s="87"/>
      <c r="AI58" s="87"/>
      <c r="AJ58" s="87"/>
      <c r="AK58" s="87"/>
      <c r="AL58" s="87"/>
      <c r="AM58" s="87"/>
      <c r="AN58" s="87"/>
      <c r="AO58" s="87"/>
      <c r="AP58" s="87"/>
      <c r="AQ58" s="87"/>
      <c r="AR58" s="87"/>
      <c r="AS58" s="87"/>
      <c r="AT58" s="87"/>
      <c r="AU58" s="87"/>
      <c r="AV58" s="87"/>
      <c r="AW58" s="87"/>
      <c r="AX58" s="87"/>
      <c r="AY58" s="87"/>
      <c r="AZ58" s="87"/>
      <c r="BA58" s="87"/>
      <c r="BB58" s="87"/>
      <c r="BC58" s="87"/>
      <c r="BD58" s="87"/>
      <c r="BE58" s="87"/>
      <c r="BF58" s="87"/>
      <c r="BG58" s="87"/>
      <c r="BH58" s="87"/>
      <c r="BI58" s="87"/>
      <c r="BJ58" s="87"/>
      <c r="BK58" s="87"/>
      <c r="BL58" s="87"/>
      <c r="BM58" s="87"/>
      <c r="BN58" s="87"/>
      <c r="BO58" s="87"/>
      <c r="BP58" s="87"/>
      <c r="BQ58" s="87"/>
      <c r="BR58" s="87"/>
      <c r="BS58" s="87"/>
      <c r="BT58" s="87"/>
      <c r="BU58" s="87"/>
      <c r="BV58" s="87"/>
      <c r="BW58" s="87"/>
      <c r="BX58" s="87"/>
      <c r="BY58" s="87"/>
      <c r="BZ58" s="87"/>
      <c r="CA58" s="87"/>
      <c r="CB58" s="87"/>
      <c r="CC58" s="87"/>
      <c r="CD58" s="87"/>
      <c r="CE58" s="87"/>
      <c r="CF58" s="1657"/>
      <c r="CG58" s="1657"/>
      <c r="CH58" s="1657"/>
      <c r="CI58" s="1657"/>
      <c r="CJ58" s="1657"/>
      <c r="CK58" s="1657"/>
      <c r="CL58" s="1657"/>
      <c r="CM58" s="1657"/>
      <c r="CN58" s="1657"/>
      <c r="CO58" s="1657"/>
      <c r="CP58" s="1657"/>
      <c r="CQ58" s="1657"/>
      <c r="CR58" s="1657"/>
      <c r="CS58" s="1657"/>
      <c r="CT58" s="1657"/>
      <c r="CU58" s="1657"/>
      <c r="CV58" s="87"/>
      <c r="CW58" s="87"/>
      <c r="CX58" s="87"/>
      <c r="CY58" s="87"/>
      <c r="CZ58" s="87"/>
      <c r="DA58" s="87"/>
      <c r="DB58" s="87"/>
      <c r="DC58" s="87"/>
      <c r="DD58" s="87"/>
      <c r="DE58" s="87"/>
      <c r="DF58" s="87"/>
      <c r="DG58" s="87"/>
      <c r="DH58" s="23"/>
      <c r="DI58" s="23"/>
      <c r="DJ58" s="23"/>
      <c r="DK58" s="23"/>
      <c r="DL58" s="23"/>
      <c r="DM58" s="23"/>
      <c r="DN58" s="23"/>
      <c r="DO58" s="23"/>
      <c r="DP58" s="23"/>
      <c r="DQ58" s="23"/>
      <c r="DR58" s="23"/>
      <c r="DS58" s="23"/>
      <c r="DT58" s="87"/>
      <c r="DU58" s="87"/>
      <c r="DV58" s="87"/>
      <c r="DW58" s="87"/>
      <c r="DX58" s="87"/>
      <c r="DY58" s="87"/>
      <c r="DZ58" s="87"/>
      <c r="EA58" s="87"/>
      <c r="EB58" s="87"/>
      <c r="EC58" s="87"/>
      <c r="ED58" s="87"/>
      <c r="EE58" s="87"/>
      <c r="EF58" s="87"/>
      <c r="EG58" s="87"/>
      <c r="EH58" s="87"/>
      <c r="EI58" s="87"/>
      <c r="EJ58" s="87"/>
      <c r="EK58" s="87"/>
      <c r="EL58" s="87"/>
      <c r="EM58" s="87"/>
      <c r="EN58" s="87"/>
      <c r="EO58" s="87"/>
      <c r="EP58" s="87"/>
      <c r="EQ58" s="87"/>
      <c r="ER58" s="87"/>
      <c r="ES58" s="87"/>
      <c r="ET58" s="87"/>
      <c r="EU58" s="87"/>
      <c r="EV58" s="87"/>
      <c r="EW58" s="87"/>
      <c r="EX58" s="87"/>
      <c r="EY58" s="87"/>
      <c r="EZ58" s="87"/>
      <c r="FA58" s="87"/>
      <c r="FB58" s="87"/>
      <c r="FC58" s="87"/>
      <c r="FD58" s="87"/>
      <c r="FE58" s="87"/>
      <c r="FF58" s="87"/>
      <c r="FG58" s="87"/>
      <c r="FH58" s="87"/>
      <c r="FI58" s="87"/>
      <c r="FJ58" s="87"/>
      <c r="FK58" s="87"/>
      <c r="FL58" s="87"/>
      <c r="FM58" s="87"/>
      <c r="FN58" s="87"/>
      <c r="FO58" s="87"/>
      <c r="FP58" s="87"/>
      <c r="FQ58" s="87"/>
      <c r="FR58" s="87"/>
      <c r="FS58" s="87"/>
      <c r="FT58" s="87"/>
      <c r="FU58" s="87"/>
      <c r="FV58" s="87"/>
      <c r="FW58" s="87"/>
      <c r="FX58" s="87"/>
      <c r="FY58" s="87"/>
      <c r="FZ58" s="87"/>
      <c r="GA58" s="87"/>
      <c r="GB58" s="87"/>
      <c r="GC58" s="87"/>
      <c r="GD58" s="87"/>
      <c r="GE58" s="87"/>
      <c r="GF58" s="87"/>
      <c r="GG58" s="87"/>
      <c r="GH58" s="87"/>
      <c r="GI58" s="87"/>
      <c r="GJ58" s="87"/>
      <c r="GK58" s="87"/>
      <c r="GL58" s="87"/>
      <c r="GM58" s="87"/>
      <c r="GN58" s="87"/>
      <c r="GO58" s="87"/>
      <c r="GP58" s="87"/>
      <c r="GQ58" s="87"/>
      <c r="GR58" s="87"/>
      <c r="GS58" s="87"/>
      <c r="GT58" s="87"/>
      <c r="GU58" s="87"/>
      <c r="GV58" s="87"/>
      <c r="GW58" s="87"/>
      <c r="GX58" s="87"/>
      <c r="GY58" s="87"/>
      <c r="GZ58" s="87"/>
      <c r="HA58" s="87"/>
      <c r="HB58" s="87"/>
      <c r="HC58" s="87"/>
      <c r="HD58" s="87"/>
      <c r="HE58" s="87"/>
      <c r="HF58" s="87"/>
      <c r="HG58" s="87"/>
      <c r="HH58" s="87"/>
      <c r="HI58" s="87"/>
      <c r="HJ58" s="87"/>
      <c r="HK58" s="87"/>
      <c r="HL58" s="87"/>
      <c r="HM58" s="87"/>
      <c r="HN58" s="87"/>
      <c r="HO58" s="87"/>
      <c r="HP58" s="87"/>
      <c r="HQ58" s="87"/>
      <c r="HR58" s="87"/>
      <c r="HS58" s="87"/>
      <c r="HT58" s="87"/>
      <c r="HU58" s="87"/>
      <c r="HV58" s="87"/>
      <c r="HW58" s="87"/>
      <c r="HX58" s="87"/>
      <c r="HY58" s="87"/>
      <c r="HZ58" s="87"/>
      <c r="IA58" s="87"/>
      <c r="IB58" s="87"/>
      <c r="IC58" s="87"/>
      <c r="ID58" s="87"/>
      <c r="IE58" s="87"/>
      <c r="IF58" s="87"/>
      <c r="IG58" s="87"/>
      <c r="IH58" s="87"/>
      <c r="II58" s="87"/>
      <c r="IJ58" s="87"/>
      <c r="IK58" s="87"/>
      <c r="IL58" s="87"/>
      <c r="IM58" s="87"/>
      <c r="IN58" s="87"/>
      <c r="IO58" s="87"/>
      <c r="IP58" s="87"/>
      <c r="IQ58" s="87"/>
      <c r="IR58" s="87"/>
      <c r="IS58" s="87"/>
      <c r="IT58" s="87"/>
      <c r="IU58" s="87"/>
      <c r="IV58" s="87"/>
      <c r="IW58" s="87"/>
      <c r="IX58" s="87"/>
      <c r="IY58" s="87"/>
      <c r="IZ58" s="87"/>
      <c r="JA58" s="87"/>
      <c r="JB58" s="87"/>
      <c r="JC58" s="87"/>
      <c r="JD58" s="87"/>
      <c r="JE58" s="87"/>
      <c r="JF58" s="87"/>
      <c r="JG58" s="87"/>
      <c r="JH58" s="87"/>
      <c r="JI58" s="87"/>
      <c r="JJ58" s="87"/>
      <c r="JK58" s="87"/>
      <c r="JL58" s="87"/>
      <c r="JM58" s="87"/>
      <c r="JN58" s="87"/>
      <c r="JO58" s="87"/>
      <c r="JP58" s="87"/>
      <c r="JQ58" s="87"/>
      <c r="JR58" s="87"/>
      <c r="JS58" s="87"/>
      <c r="JT58" s="87"/>
      <c r="JU58" s="87"/>
      <c r="JV58" s="87"/>
      <c r="JW58" s="87"/>
      <c r="JX58" s="87"/>
      <c r="JY58" s="87"/>
      <c r="JZ58" s="87"/>
      <c r="KA58" s="87"/>
      <c r="KB58" s="87"/>
      <c r="KC58" s="87"/>
      <c r="KD58" s="87"/>
      <c r="KE58" s="87"/>
      <c r="KF58" s="87"/>
      <c r="KG58" s="87"/>
      <c r="KH58" s="87"/>
      <c r="KI58" s="87"/>
      <c r="KJ58" s="87"/>
      <c r="KK58" s="87"/>
      <c r="KL58" s="87"/>
      <c r="KM58" s="87"/>
      <c r="KN58" s="87"/>
      <c r="KO58" s="87"/>
      <c r="KP58" s="87"/>
      <c r="KQ58" s="87"/>
      <c r="KR58" s="87"/>
      <c r="KS58" s="87"/>
      <c r="KT58" s="87"/>
      <c r="KU58" s="87"/>
      <c r="KV58" s="87"/>
      <c r="KW58" s="87"/>
      <c r="KX58" s="87"/>
      <c r="KY58" s="87"/>
      <c r="KZ58" s="87"/>
      <c r="LA58" s="87"/>
      <c r="LB58" s="87"/>
      <c r="LC58" s="87"/>
      <c r="LD58" s="87"/>
      <c r="LE58" s="87"/>
      <c r="LF58" s="87"/>
      <c r="LG58" s="87"/>
      <c r="LH58" s="87"/>
      <c r="LI58" s="87"/>
      <c r="LJ58" s="87"/>
      <c r="LK58" s="87"/>
      <c r="LL58" s="87"/>
      <c r="LM58" s="87"/>
      <c r="LN58" s="87"/>
      <c r="LO58" s="87"/>
      <c r="LP58" s="87"/>
      <c r="LQ58" s="87"/>
      <c r="LR58" s="87"/>
      <c r="LS58" s="87"/>
      <c r="LT58" s="87"/>
      <c r="LU58" s="87"/>
      <c r="LV58" s="87"/>
      <c r="LW58" s="87"/>
      <c r="LX58" s="87"/>
      <c r="LY58" s="87"/>
      <c r="LZ58" s="87"/>
      <c r="MA58" s="87"/>
      <c r="MB58" s="87"/>
      <c r="MC58" s="87"/>
      <c r="MD58" s="87"/>
      <c r="ME58" s="87"/>
      <c r="MF58" s="87"/>
      <c r="MG58" s="87"/>
      <c r="MH58" s="87"/>
      <c r="MI58" s="87"/>
      <c r="MJ58" s="87"/>
      <c r="MK58" s="87"/>
      <c r="ML58" s="87"/>
      <c r="MM58" s="87"/>
      <c r="MN58" s="87"/>
      <c r="MO58" s="87"/>
      <c r="MP58" s="87"/>
      <c r="MQ58" s="87"/>
      <c r="MR58" s="87"/>
      <c r="MS58" s="87"/>
      <c r="MT58" s="87"/>
      <c r="MU58" s="87"/>
      <c r="MV58" s="87"/>
      <c r="MW58" s="87"/>
      <c r="MX58" s="87"/>
      <c r="MY58" s="87"/>
      <c r="MZ58" s="87"/>
      <c r="NA58" s="87"/>
      <c r="NB58" s="87"/>
      <c r="NC58" s="87"/>
      <c r="ND58" s="87"/>
      <c r="NE58" s="87"/>
      <c r="NF58" s="87"/>
      <c r="NG58" s="87"/>
      <c r="NH58" s="87"/>
      <c r="NI58" s="87"/>
      <c r="NJ58" s="87"/>
      <c r="NK58" s="87"/>
      <c r="NL58" s="87"/>
      <c r="NM58" s="87"/>
      <c r="NN58" s="87"/>
      <c r="NO58" s="87"/>
      <c r="NP58" s="87"/>
      <c r="NQ58" s="87"/>
      <c r="NR58" s="87"/>
      <c r="NS58" s="87"/>
      <c r="NT58" s="87"/>
      <c r="NU58" s="87"/>
      <c r="NV58" s="87"/>
      <c r="NW58" s="87"/>
      <c r="NX58" s="87"/>
      <c r="NY58" s="87"/>
      <c r="NZ58" s="87"/>
      <c r="OA58" s="87"/>
      <c r="OB58" s="87"/>
      <c r="OC58" s="87"/>
      <c r="OD58" s="87"/>
      <c r="OE58" s="87"/>
      <c r="OF58" s="87"/>
      <c r="OG58" s="87"/>
      <c r="OH58" s="87"/>
      <c r="OI58" s="87"/>
      <c r="OJ58" s="87"/>
      <c r="OK58" s="87"/>
      <c r="OL58" s="87"/>
      <c r="OM58" s="87"/>
      <c r="ON58" s="87"/>
      <c r="OO58" s="87"/>
      <c r="OP58" s="87"/>
      <c r="OQ58" s="87"/>
      <c r="OR58" s="87"/>
      <c r="OS58" s="87"/>
      <c r="OT58" s="87"/>
      <c r="OU58" s="87"/>
      <c r="OV58" s="87"/>
      <c r="OW58" s="87"/>
      <c r="OX58" s="87"/>
      <c r="OY58" s="87"/>
      <c r="OZ58" s="87"/>
      <c r="PA58" s="87"/>
      <c r="PB58" s="87"/>
      <c r="PC58" s="87"/>
      <c r="PD58" s="87"/>
      <c r="PE58" s="87"/>
      <c r="PF58" s="87"/>
      <c r="PG58" s="87"/>
      <c r="PH58" s="87"/>
      <c r="PI58" s="87"/>
      <c r="PJ58" s="87"/>
      <c r="PK58" s="87"/>
      <c r="PL58" s="87"/>
      <c r="PM58" s="87"/>
      <c r="PN58" s="87"/>
      <c r="PO58" s="87"/>
      <c r="PP58" s="87"/>
      <c r="PQ58" s="87"/>
      <c r="PR58" s="87"/>
      <c r="PS58" s="87"/>
      <c r="PT58" s="87"/>
      <c r="PU58" s="87"/>
      <c r="PV58" s="87"/>
      <c r="PW58" s="87"/>
      <c r="PX58" s="87"/>
      <c r="PY58" s="87"/>
      <c r="PZ58" s="87"/>
      <c r="QA58" s="87"/>
      <c r="QB58" s="87"/>
      <c r="QC58" s="87"/>
      <c r="QD58" s="87"/>
      <c r="QE58" s="87"/>
      <c r="QF58" s="87"/>
      <c r="QG58" s="87"/>
      <c r="QH58" s="87"/>
      <c r="QI58" s="87"/>
      <c r="QJ58" s="87"/>
      <c r="QK58" s="87"/>
      <c r="QL58" s="87"/>
      <c r="QM58" s="87"/>
      <c r="QN58" s="87"/>
      <c r="QO58" s="87"/>
      <c r="QP58" s="87"/>
      <c r="QQ58" s="87"/>
      <c r="QR58" s="87"/>
      <c r="QS58" s="87"/>
      <c r="QT58" s="87"/>
      <c r="QU58" s="87"/>
      <c r="QV58" s="87"/>
      <c r="QW58" s="87"/>
      <c r="QX58" s="87"/>
      <c r="QY58" s="87"/>
      <c r="QZ58" s="87"/>
      <c r="RA58" s="87"/>
      <c r="RB58" s="87"/>
    </row>
    <row r="59" spans="1:473" x14ac:dyDescent="0.25">
      <c r="A59" s="21"/>
      <c r="B59" s="42"/>
      <c r="C59" s="10"/>
      <c r="D59" s="90"/>
      <c r="E59" s="86"/>
      <c r="F59" s="86"/>
      <c r="G59" s="86"/>
      <c r="H59" s="86"/>
      <c r="I59" s="87"/>
      <c r="J59" s="87"/>
      <c r="K59" s="87"/>
      <c r="L59" s="87"/>
      <c r="M59" s="87"/>
      <c r="N59" s="87"/>
      <c r="O59" s="87"/>
      <c r="P59" s="87"/>
      <c r="Q59" s="87"/>
      <c r="R59" s="87"/>
      <c r="S59" s="87"/>
      <c r="T59" s="87"/>
      <c r="U59" s="87"/>
      <c r="V59" s="87"/>
      <c r="W59" s="87"/>
      <c r="X59" s="87"/>
      <c r="Y59" s="87"/>
      <c r="Z59" s="87"/>
      <c r="AA59" s="87"/>
      <c r="AB59" s="87"/>
      <c r="AC59" s="87"/>
      <c r="AD59" s="87"/>
      <c r="AE59" s="87"/>
      <c r="AF59" s="87"/>
      <c r="AG59" s="87"/>
      <c r="AH59" s="87"/>
      <c r="AI59" s="87"/>
      <c r="AJ59" s="87"/>
      <c r="AK59" s="87"/>
      <c r="AL59" s="87"/>
      <c r="AM59" s="87"/>
      <c r="AN59" s="87"/>
      <c r="AO59" s="87"/>
      <c r="AP59" s="87"/>
      <c r="AQ59" s="87"/>
      <c r="AR59" s="87"/>
      <c r="AS59" s="87"/>
      <c r="AT59" s="87"/>
      <c r="AU59" s="87"/>
      <c r="AV59" s="87"/>
      <c r="AW59" s="87"/>
      <c r="AX59" s="87"/>
      <c r="AY59" s="87"/>
      <c r="AZ59" s="87"/>
      <c r="BA59" s="87"/>
      <c r="BB59" s="87"/>
      <c r="BC59" s="87"/>
      <c r="BD59" s="87"/>
      <c r="BE59" s="87"/>
      <c r="BF59" s="87"/>
      <c r="BG59" s="87"/>
      <c r="BH59" s="87"/>
      <c r="BI59" s="87"/>
      <c r="BJ59" s="87"/>
      <c r="BK59" s="87"/>
      <c r="BL59" s="87"/>
      <c r="BM59" s="87"/>
      <c r="BN59" s="87"/>
      <c r="BO59" s="87"/>
      <c r="BP59" s="87"/>
      <c r="BQ59" s="87"/>
      <c r="BR59" s="87"/>
      <c r="BS59" s="87"/>
      <c r="BT59" s="87"/>
      <c r="BU59" s="87"/>
      <c r="BV59" s="87"/>
      <c r="BW59" s="87"/>
      <c r="BX59" s="87"/>
      <c r="BY59" s="87"/>
      <c r="BZ59" s="87"/>
      <c r="CA59" s="87"/>
      <c r="CB59" s="87"/>
      <c r="CC59" s="87"/>
      <c r="CD59" s="87"/>
      <c r="CE59" s="87"/>
      <c r="CF59" s="1657"/>
      <c r="CG59" s="1657"/>
      <c r="CH59" s="1657"/>
      <c r="CI59" s="1657"/>
      <c r="CJ59" s="1657"/>
      <c r="CK59" s="1657"/>
      <c r="CL59" s="1657"/>
      <c r="CM59" s="1657"/>
      <c r="CN59" s="1657"/>
      <c r="CO59" s="1657"/>
      <c r="CP59" s="1657"/>
      <c r="CQ59" s="1657"/>
      <c r="CR59" s="1657"/>
      <c r="CS59" s="1657"/>
      <c r="CT59" s="1657"/>
      <c r="CU59" s="1657"/>
      <c r="CV59" s="87"/>
      <c r="CW59" s="87"/>
      <c r="CX59" s="87"/>
      <c r="CY59" s="87"/>
      <c r="CZ59" s="87"/>
      <c r="DA59" s="87"/>
      <c r="DB59" s="87"/>
      <c r="DC59" s="87"/>
      <c r="DD59" s="87"/>
      <c r="DE59" s="87"/>
      <c r="DF59" s="87"/>
      <c r="DG59" s="87"/>
      <c r="DH59" s="23"/>
      <c r="DI59" s="23"/>
      <c r="DJ59" s="23"/>
      <c r="DK59" s="23"/>
      <c r="DL59" s="23"/>
      <c r="DM59" s="23"/>
      <c r="DN59" s="23"/>
      <c r="DO59" s="23"/>
      <c r="DP59" s="23"/>
      <c r="DQ59" s="23"/>
      <c r="DR59" s="23"/>
      <c r="DS59" s="23"/>
      <c r="DT59" s="87"/>
      <c r="DU59" s="87"/>
      <c r="DV59" s="87"/>
      <c r="DW59" s="87"/>
      <c r="DX59" s="87"/>
      <c r="DY59" s="87"/>
      <c r="DZ59" s="87"/>
      <c r="EA59" s="87"/>
      <c r="EB59" s="87"/>
      <c r="EC59" s="87"/>
      <c r="ED59" s="87"/>
      <c r="EE59" s="87"/>
      <c r="EF59" s="87"/>
      <c r="EG59" s="87"/>
      <c r="EH59" s="87"/>
      <c r="EI59" s="87"/>
      <c r="EJ59" s="87"/>
      <c r="EK59" s="87"/>
      <c r="EL59" s="87"/>
      <c r="EM59" s="87"/>
      <c r="EN59" s="87"/>
      <c r="EO59" s="87"/>
      <c r="EP59" s="87"/>
      <c r="EQ59" s="87"/>
      <c r="ER59" s="87"/>
      <c r="ES59" s="87"/>
      <c r="ET59" s="87"/>
      <c r="EU59" s="87"/>
      <c r="EV59" s="87"/>
      <c r="EW59" s="87"/>
      <c r="EX59" s="87"/>
      <c r="EY59" s="87"/>
      <c r="EZ59" s="87"/>
      <c r="FA59" s="87"/>
      <c r="FB59" s="87"/>
      <c r="FC59" s="87"/>
      <c r="FD59" s="87"/>
      <c r="FE59" s="87"/>
      <c r="FF59" s="87"/>
      <c r="FG59" s="87"/>
      <c r="FH59" s="87"/>
      <c r="FI59" s="87"/>
      <c r="FJ59" s="87"/>
      <c r="FK59" s="87"/>
      <c r="FL59" s="87"/>
      <c r="FM59" s="87"/>
      <c r="FN59" s="87"/>
      <c r="FO59" s="87"/>
      <c r="FP59" s="87"/>
      <c r="FQ59" s="87"/>
      <c r="FR59" s="87"/>
      <c r="FS59" s="87"/>
      <c r="FT59" s="87"/>
      <c r="FU59" s="87"/>
      <c r="FV59" s="87"/>
      <c r="FW59" s="87"/>
      <c r="FX59" s="87"/>
      <c r="FY59" s="87"/>
      <c r="FZ59" s="87"/>
      <c r="GA59" s="87"/>
      <c r="GB59" s="87"/>
      <c r="GC59" s="87"/>
      <c r="GD59" s="87"/>
      <c r="GE59" s="87"/>
      <c r="GF59" s="87"/>
      <c r="GG59" s="87"/>
      <c r="GH59" s="87"/>
      <c r="GI59" s="87"/>
      <c r="GJ59" s="87"/>
      <c r="GK59" s="87"/>
      <c r="GL59" s="87"/>
      <c r="GM59" s="87"/>
      <c r="GN59" s="87"/>
      <c r="GO59" s="87"/>
      <c r="GP59" s="87"/>
      <c r="GQ59" s="87"/>
      <c r="GR59" s="87"/>
      <c r="GS59" s="87"/>
      <c r="GT59" s="87"/>
      <c r="GU59" s="87"/>
      <c r="GV59" s="87"/>
      <c r="GW59" s="87"/>
      <c r="GX59" s="87"/>
      <c r="GY59" s="87"/>
      <c r="GZ59" s="87"/>
      <c r="HA59" s="87"/>
      <c r="HB59" s="87"/>
      <c r="HC59" s="87"/>
      <c r="HD59" s="87"/>
      <c r="HE59" s="87"/>
      <c r="HF59" s="87"/>
      <c r="HG59" s="87"/>
      <c r="HH59" s="87"/>
      <c r="HI59" s="87"/>
      <c r="HJ59" s="87"/>
      <c r="HK59" s="87"/>
      <c r="HL59" s="87"/>
      <c r="HM59" s="87"/>
      <c r="HN59" s="87"/>
      <c r="HO59" s="87"/>
      <c r="HP59" s="87"/>
      <c r="HQ59" s="87"/>
      <c r="HR59" s="87"/>
      <c r="HS59" s="87"/>
      <c r="HT59" s="87"/>
      <c r="HU59" s="87"/>
      <c r="HV59" s="87"/>
      <c r="HW59" s="87"/>
      <c r="HX59" s="87"/>
      <c r="HY59" s="87"/>
      <c r="HZ59" s="87"/>
      <c r="IA59" s="87"/>
      <c r="IB59" s="87"/>
      <c r="IC59" s="87"/>
      <c r="ID59" s="87"/>
      <c r="IE59" s="87"/>
      <c r="IF59" s="87"/>
      <c r="IG59" s="87"/>
      <c r="IH59" s="87"/>
      <c r="II59" s="87"/>
      <c r="IJ59" s="87"/>
      <c r="IK59" s="87"/>
      <c r="IL59" s="87"/>
      <c r="IM59" s="87"/>
      <c r="IN59" s="87"/>
      <c r="IO59" s="87"/>
      <c r="IP59" s="87"/>
      <c r="IQ59" s="87"/>
      <c r="IR59" s="87"/>
      <c r="IS59" s="87"/>
      <c r="IT59" s="87"/>
      <c r="IU59" s="87"/>
      <c r="IV59" s="87"/>
      <c r="IW59" s="87"/>
      <c r="IX59" s="87"/>
      <c r="IY59" s="87"/>
      <c r="IZ59" s="87"/>
      <c r="JA59" s="87"/>
      <c r="JB59" s="87"/>
      <c r="JC59" s="87"/>
      <c r="JD59" s="87"/>
      <c r="JE59" s="87"/>
      <c r="JF59" s="87"/>
      <c r="JG59" s="87"/>
      <c r="JH59" s="87"/>
      <c r="JI59" s="87"/>
      <c r="JJ59" s="87"/>
      <c r="JK59" s="87"/>
      <c r="JL59" s="87"/>
      <c r="JM59" s="87"/>
      <c r="JN59" s="87"/>
      <c r="JO59" s="87"/>
      <c r="JP59" s="87"/>
      <c r="JQ59" s="87"/>
      <c r="JR59" s="87"/>
      <c r="JS59" s="87"/>
      <c r="JT59" s="87"/>
      <c r="JU59" s="87"/>
      <c r="JV59" s="87"/>
      <c r="JW59" s="87"/>
      <c r="JX59" s="87"/>
      <c r="JY59" s="87"/>
      <c r="JZ59" s="87"/>
      <c r="KA59" s="87"/>
      <c r="KB59" s="87"/>
      <c r="KC59" s="87"/>
      <c r="KD59" s="87"/>
      <c r="KE59" s="87"/>
      <c r="KF59" s="87"/>
      <c r="KG59" s="87"/>
      <c r="KH59" s="87"/>
      <c r="KI59" s="87"/>
      <c r="KJ59" s="87"/>
      <c r="KK59" s="87"/>
      <c r="KL59" s="87"/>
      <c r="KM59" s="87"/>
      <c r="KN59" s="87"/>
      <c r="KO59" s="87"/>
      <c r="KP59" s="87"/>
      <c r="KQ59" s="87"/>
      <c r="KR59" s="87"/>
      <c r="KS59" s="87"/>
      <c r="KT59" s="87"/>
      <c r="KU59" s="87"/>
      <c r="KV59" s="87"/>
      <c r="KW59" s="87"/>
      <c r="KX59" s="87"/>
      <c r="KY59" s="87"/>
      <c r="KZ59" s="87"/>
      <c r="LA59" s="87"/>
      <c r="LB59" s="87"/>
      <c r="LC59" s="87"/>
      <c r="LD59" s="87"/>
      <c r="LE59" s="87"/>
      <c r="LF59" s="87"/>
      <c r="LG59" s="87"/>
      <c r="LH59" s="87"/>
      <c r="LI59" s="87"/>
      <c r="LJ59" s="87"/>
      <c r="LK59" s="87"/>
      <c r="LL59" s="87"/>
      <c r="LM59" s="87"/>
      <c r="LN59" s="87"/>
      <c r="LO59" s="87"/>
      <c r="LP59" s="87"/>
      <c r="LQ59" s="87"/>
      <c r="LR59" s="87"/>
      <c r="LS59" s="87"/>
      <c r="LT59" s="87"/>
      <c r="LU59" s="87"/>
      <c r="LV59" s="87"/>
      <c r="LW59" s="87"/>
      <c r="LX59" s="87"/>
      <c r="LY59" s="87"/>
      <c r="LZ59" s="87"/>
      <c r="MA59" s="87"/>
      <c r="MB59" s="87"/>
      <c r="MC59" s="87"/>
      <c r="MD59" s="87"/>
      <c r="ME59" s="87"/>
      <c r="MF59" s="87"/>
      <c r="MG59" s="87"/>
      <c r="MH59" s="87"/>
      <c r="MI59" s="87"/>
      <c r="MJ59" s="87"/>
      <c r="MK59" s="87"/>
      <c r="ML59" s="87"/>
      <c r="MM59" s="87"/>
      <c r="MN59" s="87"/>
      <c r="MO59" s="87"/>
      <c r="MP59" s="87"/>
      <c r="MQ59" s="87"/>
      <c r="MR59" s="87"/>
      <c r="MS59" s="87"/>
      <c r="MT59" s="87"/>
      <c r="MU59" s="87"/>
      <c r="MV59" s="87"/>
      <c r="MW59" s="87"/>
      <c r="MX59" s="87"/>
      <c r="MY59" s="87"/>
      <c r="MZ59" s="87"/>
      <c r="NA59" s="87"/>
      <c r="NB59" s="87"/>
      <c r="NC59" s="87"/>
      <c r="ND59" s="87"/>
      <c r="NE59" s="87"/>
      <c r="NF59" s="87"/>
      <c r="NG59" s="87"/>
      <c r="NH59" s="87"/>
      <c r="NI59" s="87"/>
      <c r="NJ59" s="87"/>
      <c r="NK59" s="87"/>
      <c r="NL59" s="87"/>
      <c r="NM59" s="87"/>
      <c r="NN59" s="87"/>
      <c r="NO59" s="87"/>
      <c r="NP59" s="87"/>
      <c r="NQ59" s="87"/>
      <c r="NR59" s="87"/>
      <c r="NS59" s="87"/>
      <c r="NT59" s="87"/>
      <c r="NU59" s="87"/>
      <c r="NV59" s="87"/>
      <c r="NW59" s="87"/>
      <c r="NX59" s="87"/>
      <c r="NY59" s="87"/>
      <c r="NZ59" s="87"/>
      <c r="OA59" s="87"/>
      <c r="OB59" s="87"/>
      <c r="OC59" s="87"/>
      <c r="OD59" s="87"/>
      <c r="OE59" s="87"/>
      <c r="OF59" s="87"/>
      <c r="OG59" s="87"/>
      <c r="OH59" s="87"/>
      <c r="OI59" s="87"/>
      <c r="OJ59" s="87"/>
      <c r="OK59" s="87"/>
      <c r="OL59" s="87"/>
      <c r="OM59" s="87"/>
      <c r="ON59" s="87"/>
      <c r="OO59" s="87"/>
      <c r="OP59" s="87"/>
      <c r="OQ59" s="87"/>
      <c r="OR59" s="87"/>
      <c r="OS59" s="87"/>
      <c r="OT59" s="87"/>
      <c r="OU59" s="87"/>
      <c r="OV59" s="87"/>
      <c r="OW59" s="87"/>
      <c r="OX59" s="87"/>
      <c r="OY59" s="87"/>
      <c r="OZ59" s="87"/>
      <c r="PA59" s="87"/>
      <c r="PB59" s="87"/>
      <c r="PC59" s="87"/>
      <c r="PD59" s="87"/>
      <c r="PE59" s="87"/>
      <c r="PF59" s="87"/>
      <c r="PG59" s="87"/>
      <c r="PH59" s="87"/>
      <c r="PI59" s="87"/>
      <c r="PJ59" s="87"/>
      <c r="PK59" s="87"/>
      <c r="PL59" s="87"/>
      <c r="PM59" s="87"/>
      <c r="PN59" s="87"/>
      <c r="PO59" s="87"/>
      <c r="PP59" s="87"/>
      <c r="PQ59" s="87"/>
      <c r="PR59" s="87"/>
      <c r="PS59" s="87"/>
      <c r="PT59" s="87"/>
      <c r="PU59" s="87"/>
      <c r="PV59" s="87"/>
      <c r="PW59" s="87"/>
      <c r="PX59" s="87"/>
      <c r="PY59" s="87"/>
      <c r="PZ59" s="87"/>
      <c r="QA59" s="87"/>
      <c r="QB59" s="87"/>
      <c r="QC59" s="87"/>
      <c r="QD59" s="87"/>
      <c r="QE59" s="87"/>
      <c r="QF59" s="87"/>
      <c r="QG59" s="87"/>
      <c r="QH59" s="87"/>
      <c r="QI59" s="87"/>
      <c r="QJ59" s="87"/>
      <c r="QK59" s="87"/>
      <c r="QL59" s="87"/>
      <c r="QM59" s="87"/>
      <c r="QN59" s="87"/>
      <c r="QO59" s="87"/>
      <c r="QP59" s="87"/>
      <c r="QQ59" s="87"/>
      <c r="QR59" s="87"/>
      <c r="QS59" s="87"/>
      <c r="QT59" s="87"/>
      <c r="QU59" s="87"/>
      <c r="QV59" s="87"/>
      <c r="QW59" s="87"/>
      <c r="QX59" s="87"/>
      <c r="QY59" s="87"/>
      <c r="QZ59" s="87"/>
      <c r="RA59" s="87"/>
      <c r="RB59" s="87"/>
    </row>
    <row r="60" spans="1:473" ht="45" x14ac:dyDescent="0.25">
      <c r="A60" s="395"/>
      <c r="B60" s="396" t="s">
        <v>2</v>
      </c>
      <c r="C60" s="396" t="s">
        <v>3</v>
      </c>
      <c r="I60" s="87"/>
      <c r="J60" s="87"/>
      <c r="K60" s="87"/>
      <c r="L60" s="87"/>
      <c r="M60" s="87"/>
      <c r="N60" s="87"/>
      <c r="O60" s="87"/>
      <c r="P60" s="87"/>
      <c r="Q60" s="87"/>
      <c r="R60" s="87"/>
      <c r="S60" s="87"/>
      <c r="T60" s="87"/>
      <c r="U60" s="87"/>
      <c r="V60" s="87"/>
      <c r="W60" s="87"/>
      <c r="X60" s="87"/>
      <c r="Y60" s="87"/>
      <c r="Z60" s="87"/>
      <c r="AA60" s="87"/>
      <c r="AB60" s="87"/>
      <c r="AC60" s="87"/>
      <c r="AD60" s="87"/>
      <c r="AE60" s="87"/>
      <c r="AF60" s="87"/>
      <c r="AG60" s="87"/>
      <c r="AH60" s="87"/>
      <c r="AI60" s="87"/>
      <c r="AJ60" s="87"/>
      <c r="AK60" s="87"/>
      <c r="AL60" s="87"/>
      <c r="AM60" s="87"/>
      <c r="AN60" s="87"/>
      <c r="AO60" s="87"/>
      <c r="AP60" s="87"/>
      <c r="AQ60" s="87"/>
      <c r="AR60" s="87"/>
      <c r="AS60" s="87"/>
      <c r="AT60" s="87"/>
      <c r="AU60" s="87"/>
      <c r="AV60" s="87"/>
      <c r="AW60" s="87"/>
      <c r="AX60" s="87"/>
      <c r="AY60" s="87"/>
      <c r="AZ60" s="87"/>
      <c r="BA60" s="87"/>
      <c r="BB60" s="87"/>
      <c r="BC60" s="87"/>
      <c r="BD60" s="87"/>
      <c r="BE60" s="87"/>
      <c r="BF60" s="87"/>
      <c r="BG60" s="87"/>
      <c r="BH60" s="87"/>
      <c r="BI60" s="87"/>
      <c r="BJ60" s="87"/>
      <c r="BK60" s="87"/>
      <c r="BL60" s="87"/>
      <c r="BM60" s="87"/>
      <c r="BN60" s="87"/>
      <c r="BO60" s="87"/>
      <c r="BP60" s="87"/>
      <c r="BQ60" s="87"/>
      <c r="BR60" s="87"/>
      <c r="BS60" s="87"/>
      <c r="BT60" s="87"/>
      <c r="BU60" s="87"/>
      <c r="BV60" s="87"/>
      <c r="BW60" s="87"/>
      <c r="BX60" s="87"/>
      <c r="BY60" s="87"/>
      <c r="BZ60" s="87"/>
      <c r="DH60" s="23"/>
      <c r="DI60" s="23"/>
      <c r="DJ60" s="23"/>
      <c r="DK60" s="23"/>
      <c r="DL60" s="23"/>
      <c r="DM60" s="23"/>
      <c r="DN60" s="23"/>
      <c r="DO60" s="23"/>
      <c r="DP60" s="23"/>
      <c r="DQ60" s="23"/>
      <c r="DR60" s="23"/>
      <c r="DS60" s="23"/>
    </row>
    <row r="61" spans="1:473" ht="17.25" customHeight="1" x14ac:dyDescent="0.25">
      <c r="A61" s="3" t="s">
        <v>67</v>
      </c>
      <c r="B61" s="42">
        <v>1.0795915954764368E-4</v>
      </c>
      <c r="C61" s="10">
        <v>1.0629999999999999</v>
      </c>
      <c r="D61" s="21"/>
      <c r="E61" s="180"/>
      <c r="F61" s="180"/>
      <c r="G61" s="180"/>
      <c r="H61" s="180"/>
      <c r="CA61" s="7"/>
      <c r="CB61" s="86"/>
      <c r="CC61" s="205"/>
      <c r="CD61" s="23"/>
      <c r="CE61" s="23"/>
      <c r="CF61" s="1658"/>
      <c r="CG61" s="1658"/>
      <c r="CH61" s="1658"/>
      <c r="CI61" s="1658"/>
      <c r="CJ61" s="1658"/>
      <c r="CK61" s="1658"/>
      <c r="CL61" s="1658"/>
      <c r="CM61" s="1658"/>
      <c r="CN61" s="1658"/>
      <c r="CO61" s="1658"/>
      <c r="CP61" s="1658"/>
      <c r="CQ61" s="1658"/>
      <c r="CR61" s="1658"/>
      <c r="CS61" s="1658"/>
      <c r="CT61" s="1658"/>
      <c r="CU61" s="1658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N61" s="23"/>
      <c r="EO61" s="23"/>
      <c r="EP61" s="23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  <c r="FL61" s="23"/>
      <c r="FM61" s="23"/>
      <c r="FN61" s="23"/>
      <c r="FO61" s="23"/>
      <c r="FP61" s="23"/>
      <c r="FQ61" s="23"/>
      <c r="FR61" s="23"/>
      <c r="FS61" s="23"/>
      <c r="FT61" s="23"/>
      <c r="FU61" s="23"/>
      <c r="FV61" s="23"/>
      <c r="FW61" s="23"/>
      <c r="FX61" s="23"/>
      <c r="FY61" s="23"/>
      <c r="FZ61" s="23"/>
      <c r="GA61" s="23"/>
      <c r="GB61" s="23"/>
      <c r="GC61" s="23"/>
      <c r="GD61" s="23"/>
      <c r="GE61" s="23"/>
      <c r="GF61" s="23"/>
      <c r="GG61" s="23"/>
      <c r="GH61" s="23"/>
      <c r="GI61" s="23"/>
      <c r="GJ61" s="23"/>
      <c r="GK61" s="23"/>
      <c r="GL61" s="23"/>
      <c r="GM61" s="23"/>
      <c r="GN61" s="23"/>
      <c r="GO61" s="23"/>
      <c r="GP61" s="23"/>
      <c r="GQ61" s="23"/>
      <c r="GR61" s="23"/>
      <c r="GS61" s="23"/>
      <c r="GT61" s="23"/>
      <c r="GU61" s="23"/>
      <c r="GV61" s="23"/>
      <c r="GW61" s="23"/>
      <c r="GX61" s="23"/>
      <c r="GY61" s="23"/>
      <c r="GZ61" s="23"/>
      <c r="HA61" s="23"/>
      <c r="HB61" s="23"/>
      <c r="HC61" s="23"/>
      <c r="HD61" s="23"/>
      <c r="HE61" s="23"/>
      <c r="HF61" s="23"/>
      <c r="HG61" s="23"/>
      <c r="HH61" s="23"/>
      <c r="HI61" s="23"/>
      <c r="HJ61" s="23"/>
      <c r="HK61" s="23"/>
      <c r="HL61" s="23"/>
      <c r="HM61" s="23"/>
      <c r="HN61" s="23"/>
      <c r="HO61" s="23"/>
      <c r="HP61" s="23"/>
      <c r="HQ61" s="23"/>
      <c r="HR61" s="23"/>
      <c r="HS61" s="23"/>
      <c r="HT61" s="23"/>
      <c r="HU61" s="23"/>
      <c r="HV61" s="23"/>
      <c r="HW61" s="23"/>
      <c r="HX61" s="23"/>
      <c r="HY61" s="23"/>
      <c r="HZ61" s="23"/>
      <c r="IA61" s="23"/>
      <c r="IB61" s="23"/>
      <c r="IC61" s="23"/>
      <c r="ID61" s="23"/>
      <c r="IE61" s="23"/>
      <c r="IF61" s="23"/>
      <c r="IG61" s="23"/>
      <c r="IH61" s="23"/>
      <c r="II61" s="23"/>
      <c r="IJ61" s="23"/>
      <c r="IK61" s="23"/>
      <c r="IL61" s="23"/>
      <c r="IM61" s="23"/>
      <c r="IN61" s="23"/>
      <c r="IO61" s="23"/>
      <c r="IP61" s="23"/>
      <c r="IQ61" s="23"/>
      <c r="IR61" s="23"/>
      <c r="IS61" s="23"/>
      <c r="IT61" s="23"/>
      <c r="IU61" s="23"/>
      <c r="IV61" s="23"/>
      <c r="IW61" s="23"/>
      <c r="IX61" s="23"/>
      <c r="IY61" s="23"/>
      <c r="IZ61" s="23"/>
      <c r="JA61" s="23"/>
      <c r="JB61" s="23"/>
      <c r="JC61" s="23"/>
      <c r="JD61" s="23"/>
      <c r="JE61" s="23"/>
      <c r="JF61" s="23"/>
      <c r="JG61" s="23"/>
      <c r="JH61" s="23"/>
      <c r="JI61" s="23"/>
      <c r="JJ61" s="23"/>
      <c r="JK61" s="23"/>
      <c r="JL61" s="23"/>
      <c r="JM61" s="23"/>
      <c r="JN61" s="23"/>
      <c r="JO61" s="23"/>
      <c r="JP61" s="23"/>
      <c r="JQ61" s="23"/>
      <c r="JR61" s="23"/>
      <c r="JS61" s="23"/>
      <c r="JT61" s="23"/>
      <c r="JU61" s="23"/>
      <c r="JV61" s="23"/>
      <c r="JW61" s="23"/>
      <c r="JX61" s="23"/>
      <c r="JY61" s="23"/>
      <c r="JZ61" s="23"/>
      <c r="KA61" s="23"/>
      <c r="KB61" s="23"/>
      <c r="KC61" s="23"/>
      <c r="KD61" s="23"/>
      <c r="KE61" s="23"/>
      <c r="KF61" s="23"/>
      <c r="KG61" s="23"/>
      <c r="KH61" s="23"/>
      <c r="KI61" s="23"/>
      <c r="KJ61" s="23"/>
      <c r="KK61" s="23"/>
      <c r="KL61" s="23"/>
      <c r="KM61" s="23"/>
      <c r="KN61" s="23"/>
      <c r="KO61" s="23"/>
      <c r="KP61" s="23"/>
      <c r="KQ61" s="23"/>
      <c r="KR61" s="23"/>
      <c r="KS61" s="23"/>
      <c r="KT61" s="23"/>
      <c r="KU61" s="23"/>
      <c r="KV61" s="23"/>
      <c r="KW61" s="23"/>
      <c r="KX61" s="23"/>
      <c r="KY61" s="23"/>
      <c r="KZ61" s="23"/>
      <c r="LA61" s="23"/>
      <c r="LB61" s="23"/>
      <c r="LC61" s="23"/>
      <c r="LD61" s="23"/>
      <c r="LE61" s="23"/>
      <c r="LF61" s="23"/>
      <c r="LG61" s="23"/>
      <c r="LH61" s="23"/>
      <c r="LI61" s="23"/>
      <c r="LJ61" s="23"/>
      <c r="LK61" s="23"/>
      <c r="LL61" s="23"/>
      <c r="LM61" s="23"/>
      <c r="LN61" s="23"/>
      <c r="LO61" s="23"/>
      <c r="LP61" s="23"/>
      <c r="LQ61" s="23"/>
      <c r="LR61" s="23"/>
      <c r="LS61" s="23"/>
      <c r="LT61" s="23"/>
      <c r="LU61" s="23"/>
      <c r="LV61" s="23"/>
      <c r="LW61" s="23"/>
      <c r="LX61" s="23"/>
      <c r="LY61" s="23"/>
      <c r="LZ61" s="23"/>
      <c r="MA61" s="23"/>
      <c r="MB61" s="23"/>
      <c r="MC61" s="23"/>
      <c r="MD61" s="23"/>
      <c r="ME61" s="23"/>
      <c r="MF61" s="23"/>
      <c r="MG61" s="23"/>
      <c r="MH61" s="23"/>
      <c r="MI61" s="23"/>
      <c r="MJ61" s="23"/>
      <c r="MK61" s="23"/>
      <c r="ML61" s="23"/>
      <c r="MM61" s="23"/>
      <c r="MN61" s="23"/>
      <c r="MO61" s="23"/>
      <c r="MP61" s="23"/>
      <c r="MQ61" s="23"/>
      <c r="MR61" s="23"/>
      <c r="MS61" s="23"/>
      <c r="MT61" s="23"/>
      <c r="MU61" s="23"/>
      <c r="MV61" s="23"/>
      <c r="MW61" s="23"/>
      <c r="MX61" s="23"/>
      <c r="MY61" s="23"/>
      <c r="MZ61" s="23"/>
      <c r="NA61" s="23"/>
      <c r="NB61" s="23"/>
      <c r="NC61" s="23"/>
      <c r="ND61" s="23"/>
      <c r="NE61" s="23"/>
      <c r="NF61" s="23"/>
      <c r="NG61" s="23"/>
      <c r="NH61" s="23"/>
      <c r="NI61" s="23"/>
      <c r="NJ61" s="23"/>
      <c r="NK61" s="23"/>
      <c r="NL61" s="23"/>
      <c r="NM61" s="23"/>
      <c r="NN61" s="23"/>
      <c r="NO61" s="23"/>
      <c r="NP61" s="23"/>
      <c r="NQ61" s="23"/>
      <c r="NR61" s="23"/>
      <c r="NS61" s="23"/>
      <c r="NT61" s="23"/>
      <c r="NU61" s="23"/>
      <c r="NV61" s="23"/>
      <c r="NW61" s="23"/>
      <c r="NX61" s="23"/>
      <c r="NY61" s="23"/>
      <c r="NZ61" s="23"/>
      <c r="OA61" s="23"/>
      <c r="OB61" s="23"/>
      <c r="OC61" s="23"/>
      <c r="OD61" s="23"/>
      <c r="OE61" s="23"/>
      <c r="OF61" s="23"/>
      <c r="OG61" s="23"/>
      <c r="OH61" s="23"/>
      <c r="OI61" s="23"/>
      <c r="OJ61" s="23"/>
      <c r="OK61" s="23"/>
      <c r="OL61" s="23"/>
      <c r="OM61" s="23"/>
      <c r="ON61" s="23"/>
      <c r="OO61" s="23"/>
      <c r="OP61" s="23"/>
      <c r="OQ61" s="23"/>
      <c r="OR61" s="23"/>
      <c r="OS61" s="23"/>
      <c r="OT61" s="23"/>
      <c r="OU61" s="23"/>
      <c r="OV61" s="23"/>
      <c r="OW61" s="23"/>
      <c r="OX61" s="23"/>
      <c r="OY61" s="23"/>
      <c r="OZ61" s="23"/>
      <c r="PA61" s="23"/>
      <c r="PB61" s="23"/>
      <c r="PC61" s="23"/>
      <c r="PD61" s="23"/>
      <c r="PE61" s="23"/>
      <c r="PF61" s="23"/>
      <c r="PG61" s="23"/>
      <c r="PH61" s="88"/>
      <c r="PI61" s="88"/>
      <c r="PJ61" s="88"/>
      <c r="PK61" s="88"/>
      <c r="PL61" s="88"/>
      <c r="PM61" s="88"/>
      <c r="PN61" s="88"/>
      <c r="PO61" s="88"/>
      <c r="PP61" s="88"/>
      <c r="PQ61" s="88"/>
      <c r="PR61" s="88"/>
      <c r="PS61" s="88"/>
      <c r="PT61" s="88"/>
      <c r="PU61" s="88"/>
      <c r="PV61" s="88"/>
      <c r="PW61" s="88"/>
      <c r="PX61" s="88"/>
      <c r="PY61" s="88"/>
      <c r="PZ61" s="88"/>
      <c r="QA61" s="88"/>
      <c r="QB61" s="88"/>
      <c r="QC61" s="88"/>
      <c r="QD61" s="88"/>
      <c r="QE61" s="88"/>
      <c r="QF61" s="88"/>
      <c r="QG61" s="88"/>
      <c r="QH61" s="88"/>
      <c r="QI61" s="88"/>
      <c r="QJ61" s="88"/>
      <c r="QK61" s="88"/>
      <c r="QL61" s="88"/>
      <c r="QM61" s="88"/>
      <c r="QN61" s="88"/>
      <c r="QO61" s="88"/>
      <c r="QP61" s="88"/>
      <c r="QQ61" s="88"/>
      <c r="QR61" s="88"/>
      <c r="QS61" s="88"/>
      <c r="QT61" s="88"/>
      <c r="QU61" s="88"/>
      <c r="QV61" s="88"/>
      <c r="QW61" s="88"/>
      <c r="QX61" s="23"/>
      <c r="QY61" s="23"/>
      <c r="QZ61" s="23"/>
      <c r="RA61" s="23"/>
      <c r="RB61" s="23"/>
      <c r="RC61" s="88"/>
      <c r="RD61" s="88"/>
      <c r="RE61" s="23"/>
    </row>
    <row r="62" spans="1:473" ht="16.7" customHeight="1" x14ac:dyDescent="0.25">
      <c r="A62" s="3" t="s">
        <v>59</v>
      </c>
      <c r="B62" s="42">
        <v>2.8598982408301055E-3</v>
      </c>
      <c r="C62" s="10">
        <v>8.5999999999999993E-2</v>
      </c>
      <c r="D62" s="21"/>
      <c r="E62" s="180"/>
      <c r="F62" s="180"/>
      <c r="G62" s="180"/>
      <c r="H62" s="180"/>
      <c r="I62" s="181"/>
      <c r="J62" s="181"/>
      <c r="K62" s="181"/>
      <c r="L62" s="181"/>
      <c r="M62" s="181"/>
      <c r="N62" s="181"/>
      <c r="O62" s="181"/>
      <c r="P62" s="181"/>
      <c r="Q62" s="181"/>
      <c r="R62" s="181"/>
      <c r="S62" s="181"/>
      <c r="T62" s="181"/>
      <c r="U62" s="181"/>
      <c r="V62" s="181"/>
      <c r="W62" s="181"/>
      <c r="X62" s="181"/>
      <c r="Y62" s="181"/>
      <c r="Z62" s="181"/>
      <c r="AA62" s="181"/>
      <c r="AB62" s="181"/>
      <c r="AC62" s="181"/>
      <c r="AD62" s="181"/>
      <c r="AE62" s="181"/>
      <c r="AF62" s="181"/>
      <c r="AG62" s="181"/>
      <c r="AH62" s="181"/>
      <c r="AI62" s="181"/>
      <c r="AJ62" s="181"/>
      <c r="AK62" s="181"/>
      <c r="AL62" s="181"/>
      <c r="AM62" s="181"/>
      <c r="AN62" s="181"/>
      <c r="AO62" s="181"/>
      <c r="AP62" s="181"/>
      <c r="AQ62" s="181"/>
      <c r="AR62" s="181"/>
      <c r="AS62" s="181"/>
      <c r="AT62" s="181"/>
      <c r="AU62" s="181"/>
      <c r="AV62" s="181"/>
      <c r="AW62" s="181"/>
      <c r="AX62" s="181"/>
      <c r="AY62" s="181"/>
      <c r="AZ62" s="181"/>
      <c r="BA62" s="181"/>
      <c r="BB62" s="181"/>
      <c r="BC62" s="181"/>
      <c r="BD62" s="181"/>
      <c r="BE62" s="181"/>
      <c r="BF62" s="181"/>
      <c r="BG62" s="181"/>
      <c r="BH62" s="181"/>
      <c r="BI62" s="181"/>
      <c r="BJ62" s="181"/>
      <c r="BK62" s="181"/>
      <c r="BL62" s="181"/>
      <c r="BM62" s="181"/>
      <c r="BN62" s="181"/>
      <c r="BO62" s="181"/>
      <c r="BP62" s="181"/>
      <c r="BQ62" s="181"/>
      <c r="BR62" s="181"/>
      <c r="BS62" s="181"/>
      <c r="BT62" s="181"/>
      <c r="BU62" s="181"/>
      <c r="BV62" s="181"/>
      <c r="BW62" s="181"/>
      <c r="BX62" s="181"/>
      <c r="BY62" s="181"/>
      <c r="BZ62" s="181"/>
      <c r="CA62" s="7"/>
      <c r="CB62" s="86"/>
      <c r="CC62" s="205"/>
      <c r="CD62" s="23"/>
      <c r="CE62" s="23"/>
      <c r="CF62" s="1658"/>
      <c r="CG62" s="1658"/>
      <c r="CH62" s="1658"/>
      <c r="CI62" s="1658"/>
      <c r="CJ62" s="1658"/>
      <c r="CK62" s="1658"/>
      <c r="CL62" s="1658"/>
      <c r="CM62" s="1658"/>
      <c r="CN62" s="1658"/>
      <c r="CO62" s="1658"/>
      <c r="CP62" s="1658"/>
      <c r="CQ62" s="1658"/>
      <c r="CR62" s="1658"/>
      <c r="CS62" s="1658"/>
      <c r="CT62" s="1658"/>
      <c r="CU62" s="1658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3"/>
      <c r="EF62" s="23"/>
      <c r="EG62" s="23"/>
      <c r="EH62" s="23"/>
      <c r="EI62" s="23"/>
      <c r="EJ62" s="23"/>
      <c r="EK62" s="23"/>
      <c r="EL62" s="23"/>
      <c r="EM62" s="23"/>
      <c r="EN62" s="23"/>
      <c r="EO62" s="23"/>
      <c r="EP62" s="23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3"/>
      <c r="FD62" s="23"/>
      <c r="FE62" s="23"/>
      <c r="FF62" s="23"/>
      <c r="FG62" s="23"/>
      <c r="FH62" s="23"/>
      <c r="FI62" s="23"/>
      <c r="FJ62" s="23"/>
      <c r="FK62" s="23"/>
      <c r="FL62" s="23"/>
      <c r="FM62" s="23"/>
      <c r="FN62" s="23"/>
      <c r="FO62" s="23"/>
      <c r="FP62" s="23"/>
      <c r="FQ62" s="23"/>
      <c r="FR62" s="23"/>
      <c r="FS62" s="23"/>
      <c r="FT62" s="23"/>
      <c r="FU62" s="23"/>
      <c r="FV62" s="23"/>
      <c r="FW62" s="23"/>
      <c r="FX62" s="23"/>
      <c r="FY62" s="23"/>
      <c r="FZ62" s="23"/>
      <c r="GA62" s="23"/>
      <c r="GB62" s="23"/>
      <c r="GC62" s="23"/>
      <c r="GD62" s="23"/>
      <c r="GE62" s="23"/>
      <c r="GF62" s="23"/>
      <c r="GG62" s="23"/>
      <c r="GH62" s="23"/>
      <c r="GI62" s="23"/>
      <c r="GJ62" s="23"/>
      <c r="GK62" s="23"/>
      <c r="GL62" s="23"/>
      <c r="GM62" s="23"/>
      <c r="GN62" s="23"/>
      <c r="GO62" s="23"/>
      <c r="GP62" s="23"/>
      <c r="GQ62" s="23"/>
      <c r="GR62" s="23"/>
      <c r="GS62" s="23"/>
      <c r="GT62" s="23"/>
      <c r="GU62" s="23"/>
      <c r="GV62" s="23"/>
      <c r="GW62" s="23"/>
      <c r="GX62" s="23"/>
      <c r="GY62" s="23"/>
      <c r="GZ62" s="23"/>
      <c r="HA62" s="23"/>
      <c r="HB62" s="23"/>
      <c r="HC62" s="23"/>
      <c r="HD62" s="23"/>
      <c r="HE62" s="23"/>
      <c r="HF62" s="23"/>
      <c r="HG62" s="23"/>
      <c r="HH62" s="23"/>
      <c r="HI62" s="23"/>
      <c r="HJ62" s="23"/>
      <c r="HK62" s="23"/>
      <c r="HL62" s="23"/>
      <c r="HM62" s="23"/>
      <c r="HN62" s="23"/>
      <c r="HO62" s="23"/>
      <c r="HP62" s="23"/>
      <c r="HQ62" s="23"/>
      <c r="HR62" s="23"/>
      <c r="HS62" s="23"/>
      <c r="HT62" s="23"/>
      <c r="HU62" s="23"/>
      <c r="HV62" s="23"/>
      <c r="HW62" s="23"/>
      <c r="HX62" s="23"/>
      <c r="HY62" s="23"/>
      <c r="HZ62" s="23"/>
      <c r="IA62" s="23"/>
      <c r="IB62" s="23"/>
      <c r="IC62" s="23"/>
      <c r="ID62" s="23"/>
      <c r="IE62" s="23"/>
      <c r="IF62" s="23"/>
      <c r="IG62" s="23"/>
      <c r="IH62" s="23"/>
      <c r="II62" s="23"/>
      <c r="IJ62" s="23"/>
      <c r="IK62" s="23"/>
      <c r="IL62" s="23"/>
      <c r="IM62" s="23"/>
      <c r="IN62" s="23"/>
      <c r="IO62" s="23"/>
      <c r="IP62" s="23"/>
      <c r="IQ62" s="23"/>
      <c r="IR62" s="23"/>
      <c r="IS62" s="23"/>
      <c r="IT62" s="23"/>
      <c r="IU62" s="23"/>
      <c r="IV62" s="23"/>
      <c r="IW62" s="23"/>
      <c r="IX62" s="23"/>
      <c r="IY62" s="23"/>
      <c r="IZ62" s="23"/>
      <c r="JA62" s="23"/>
      <c r="JB62" s="23"/>
      <c r="JC62" s="23"/>
      <c r="JD62" s="23"/>
      <c r="JE62" s="23"/>
      <c r="JF62" s="23"/>
      <c r="JG62" s="23"/>
      <c r="JH62" s="23"/>
      <c r="JI62" s="23"/>
      <c r="JJ62" s="23"/>
      <c r="JK62" s="23"/>
      <c r="JL62" s="23"/>
      <c r="JM62" s="23"/>
      <c r="JN62" s="23"/>
      <c r="JO62" s="23"/>
      <c r="JP62" s="23"/>
      <c r="JQ62" s="23"/>
      <c r="JR62" s="23"/>
      <c r="JS62" s="23"/>
      <c r="JT62" s="23"/>
      <c r="JU62" s="23"/>
      <c r="JV62" s="23"/>
      <c r="JW62" s="23"/>
      <c r="JX62" s="23"/>
      <c r="JY62" s="23"/>
      <c r="JZ62" s="23"/>
      <c r="KA62" s="23"/>
      <c r="KB62" s="23"/>
      <c r="KC62" s="23"/>
      <c r="KD62" s="23"/>
      <c r="KE62" s="23"/>
      <c r="KF62" s="23"/>
      <c r="KG62" s="23"/>
      <c r="KH62" s="23"/>
      <c r="KI62" s="23"/>
      <c r="KJ62" s="23"/>
      <c r="KK62" s="23"/>
      <c r="KL62" s="23"/>
      <c r="KM62" s="23"/>
      <c r="KN62" s="23"/>
      <c r="KO62" s="23"/>
      <c r="KP62" s="23"/>
      <c r="KQ62" s="23"/>
      <c r="KR62" s="23"/>
      <c r="KS62" s="23"/>
      <c r="KT62" s="23"/>
      <c r="KU62" s="23"/>
      <c r="KV62" s="23"/>
      <c r="KW62" s="23"/>
      <c r="KX62" s="23"/>
      <c r="KY62" s="23"/>
      <c r="KZ62" s="23"/>
      <c r="LA62" s="23"/>
      <c r="LB62" s="23"/>
      <c r="LC62" s="23"/>
      <c r="LD62" s="23"/>
      <c r="LE62" s="23"/>
      <c r="LF62" s="23"/>
      <c r="LG62" s="23"/>
      <c r="LH62" s="23"/>
      <c r="LI62" s="23"/>
      <c r="LJ62" s="23"/>
      <c r="LK62" s="23"/>
      <c r="LL62" s="23"/>
      <c r="LM62" s="23"/>
      <c r="LN62" s="23"/>
      <c r="LO62" s="23"/>
      <c r="LP62" s="23"/>
      <c r="LQ62" s="23"/>
      <c r="LR62" s="23"/>
      <c r="LS62" s="23"/>
      <c r="LT62" s="23"/>
      <c r="LU62" s="23"/>
      <c r="LV62" s="23"/>
      <c r="LW62" s="23"/>
      <c r="LX62" s="23"/>
      <c r="LY62" s="23"/>
      <c r="LZ62" s="23"/>
      <c r="MA62" s="23"/>
      <c r="MB62" s="23"/>
      <c r="MC62" s="23"/>
      <c r="MD62" s="23"/>
      <c r="ME62" s="23"/>
      <c r="MF62" s="23"/>
      <c r="MG62" s="23"/>
      <c r="MH62" s="23"/>
      <c r="MI62" s="23"/>
      <c r="MJ62" s="23"/>
      <c r="MK62" s="23"/>
      <c r="ML62" s="23"/>
      <c r="MM62" s="23"/>
      <c r="MN62" s="23"/>
      <c r="MO62" s="23"/>
      <c r="MP62" s="23"/>
      <c r="MQ62" s="23"/>
      <c r="MR62" s="23"/>
      <c r="MS62" s="23"/>
      <c r="MT62" s="23"/>
      <c r="MU62" s="23"/>
      <c r="MV62" s="23"/>
      <c r="MW62" s="23"/>
      <c r="MX62" s="23"/>
      <c r="MY62" s="23"/>
      <c r="MZ62" s="23"/>
      <c r="NA62" s="23"/>
      <c r="NB62" s="23"/>
      <c r="NC62" s="23"/>
      <c r="ND62" s="23"/>
      <c r="NE62" s="23"/>
      <c r="NF62" s="23"/>
      <c r="NG62" s="23"/>
      <c r="NH62" s="23"/>
      <c r="NI62" s="23"/>
      <c r="NJ62" s="23"/>
      <c r="NK62" s="23"/>
      <c r="NL62" s="23"/>
      <c r="NM62" s="23"/>
      <c r="NN62" s="23"/>
      <c r="NO62" s="23"/>
      <c r="NP62" s="23"/>
      <c r="NQ62" s="23"/>
      <c r="NR62" s="23"/>
      <c r="NS62" s="23"/>
      <c r="NT62" s="23"/>
      <c r="NU62" s="23"/>
      <c r="NV62" s="23"/>
      <c r="NW62" s="23"/>
      <c r="NX62" s="23"/>
      <c r="NY62" s="23"/>
      <c r="NZ62" s="23"/>
      <c r="OA62" s="23"/>
      <c r="OB62" s="23"/>
      <c r="OC62" s="23"/>
      <c r="OD62" s="23"/>
      <c r="OE62" s="23"/>
      <c r="OF62" s="23"/>
      <c r="OG62" s="23"/>
      <c r="OH62" s="23"/>
      <c r="OI62" s="23"/>
      <c r="OJ62" s="23"/>
      <c r="OK62" s="23"/>
      <c r="OL62" s="23"/>
      <c r="OM62" s="23"/>
      <c r="ON62" s="23"/>
      <c r="OO62" s="23"/>
      <c r="OP62" s="23"/>
      <c r="OQ62" s="23"/>
      <c r="OR62" s="23"/>
      <c r="OS62" s="23"/>
      <c r="OT62" s="23"/>
      <c r="OU62" s="23"/>
      <c r="OV62" s="23"/>
      <c r="OW62" s="23"/>
      <c r="OX62" s="23"/>
      <c r="OY62" s="23"/>
      <c r="OZ62" s="23"/>
      <c r="PA62" s="23"/>
      <c r="PB62" s="23"/>
      <c r="PC62" s="23"/>
      <c r="PD62" s="23"/>
      <c r="PE62" s="23"/>
      <c r="PF62" s="23"/>
      <c r="PG62" s="23"/>
      <c r="PH62" s="88"/>
      <c r="PI62" s="88"/>
      <c r="PJ62" s="88"/>
      <c r="PK62" s="88"/>
      <c r="PL62" s="88"/>
      <c r="PM62" s="88"/>
      <c r="PN62" s="88"/>
      <c r="PO62" s="88"/>
      <c r="PP62" s="88"/>
      <c r="PQ62" s="88"/>
      <c r="PR62" s="88"/>
      <c r="PS62" s="88"/>
      <c r="PT62" s="88"/>
      <c r="PU62" s="88"/>
      <c r="PV62" s="88"/>
      <c r="PW62" s="88"/>
      <c r="PX62" s="88"/>
      <c r="PY62" s="88"/>
      <c r="PZ62" s="88"/>
      <c r="QA62" s="88"/>
      <c r="QB62" s="88"/>
      <c r="QC62" s="88"/>
      <c r="QD62" s="88"/>
      <c r="QE62" s="88"/>
      <c r="QF62" s="88"/>
      <c r="QG62" s="88"/>
      <c r="QH62" s="88"/>
      <c r="QI62" s="88"/>
      <c r="QJ62" s="88"/>
      <c r="QK62" s="88"/>
      <c r="QL62" s="88"/>
      <c r="QM62" s="88"/>
      <c r="QN62" s="88"/>
      <c r="QO62" s="88"/>
      <c r="QP62" s="88"/>
      <c r="QQ62" s="88"/>
      <c r="QR62" s="88"/>
      <c r="QS62" s="88"/>
      <c r="QT62" s="88"/>
      <c r="QU62" s="88"/>
      <c r="QV62" s="88"/>
      <c r="QW62" s="88"/>
      <c r="QX62" s="23"/>
      <c r="QY62" s="23"/>
      <c r="QZ62" s="23"/>
      <c r="RA62" s="23"/>
      <c r="RB62" s="23"/>
      <c r="RC62" s="88"/>
      <c r="RD62" s="88"/>
      <c r="RE62" s="23"/>
    </row>
    <row r="63" spans="1:473" ht="17.850000000000001" customHeight="1" x14ac:dyDescent="0.25">
      <c r="A63" s="3" t="s">
        <v>53</v>
      </c>
      <c r="B63" s="42">
        <v>6.5532517235045162E-4</v>
      </c>
      <c r="C63" s="10">
        <v>7.4999999999999997E-2</v>
      </c>
      <c r="D63" s="21"/>
      <c r="E63" s="180"/>
      <c r="F63" s="180"/>
      <c r="G63" s="180"/>
      <c r="H63" s="180"/>
      <c r="I63" s="181"/>
      <c r="J63" s="181"/>
      <c r="K63" s="181"/>
      <c r="L63" s="181"/>
      <c r="M63" s="181"/>
      <c r="N63" s="181"/>
      <c r="O63" s="181"/>
      <c r="P63" s="181"/>
      <c r="Q63" s="181"/>
      <c r="R63" s="181"/>
      <c r="S63" s="181"/>
      <c r="T63" s="181"/>
      <c r="U63" s="181"/>
      <c r="V63" s="181"/>
      <c r="W63" s="181"/>
      <c r="X63" s="181"/>
      <c r="Y63" s="181"/>
      <c r="Z63" s="181"/>
      <c r="AA63" s="181"/>
      <c r="AB63" s="181"/>
      <c r="AC63" s="181"/>
      <c r="AD63" s="181"/>
      <c r="AE63" s="181"/>
      <c r="AF63" s="181"/>
      <c r="AG63" s="181"/>
      <c r="AH63" s="181"/>
      <c r="AI63" s="181"/>
      <c r="AJ63" s="181"/>
      <c r="AK63" s="181"/>
      <c r="AL63" s="181"/>
      <c r="AM63" s="181"/>
      <c r="AN63" s="181"/>
      <c r="AO63" s="181"/>
      <c r="AP63" s="181"/>
      <c r="AQ63" s="181"/>
      <c r="AR63" s="181"/>
      <c r="AS63" s="181"/>
      <c r="AT63" s="181"/>
      <c r="AU63" s="181"/>
      <c r="AV63" s="181"/>
      <c r="AW63" s="181"/>
      <c r="AX63" s="181"/>
      <c r="AY63" s="181"/>
      <c r="AZ63" s="181"/>
      <c r="BA63" s="181"/>
      <c r="BB63" s="181"/>
      <c r="BC63" s="181"/>
      <c r="BD63" s="181"/>
      <c r="BE63" s="181"/>
      <c r="BF63" s="181"/>
      <c r="BG63" s="181"/>
      <c r="BH63" s="181"/>
      <c r="BI63" s="181"/>
      <c r="BJ63" s="181"/>
      <c r="BK63" s="181"/>
      <c r="BL63" s="181"/>
      <c r="BM63" s="181"/>
      <c r="BN63" s="181"/>
      <c r="BO63" s="181"/>
      <c r="BP63" s="181"/>
      <c r="BQ63" s="181"/>
      <c r="BR63" s="181"/>
      <c r="BS63" s="181"/>
      <c r="BT63" s="181"/>
      <c r="BU63" s="181"/>
      <c r="BV63" s="181"/>
      <c r="BW63" s="181"/>
      <c r="BX63" s="181"/>
      <c r="BY63" s="181"/>
      <c r="BZ63" s="181"/>
      <c r="CA63" s="7"/>
      <c r="CB63" s="86"/>
      <c r="CC63" s="205"/>
      <c r="CD63" s="23"/>
      <c r="CE63" s="23"/>
      <c r="CF63" s="1658"/>
      <c r="CG63" s="1658"/>
      <c r="CH63" s="1658"/>
      <c r="CI63" s="1658"/>
      <c r="CJ63" s="1658"/>
      <c r="CK63" s="1658"/>
      <c r="CL63" s="1658"/>
      <c r="CM63" s="1658"/>
      <c r="CN63" s="1658"/>
      <c r="CO63" s="1658"/>
      <c r="CP63" s="1658"/>
      <c r="CQ63" s="1658"/>
      <c r="CR63" s="1658"/>
      <c r="CS63" s="1658"/>
      <c r="CT63" s="1658"/>
      <c r="CU63" s="1658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3"/>
      <c r="DH63" s="678">
        <v>44243</v>
      </c>
      <c r="DI63" s="678">
        <v>44244</v>
      </c>
      <c r="DJ63" s="678">
        <v>44245</v>
      </c>
      <c r="DK63" s="678">
        <v>44246</v>
      </c>
      <c r="DL63" s="678">
        <v>44249</v>
      </c>
      <c r="DM63" s="678">
        <v>44250</v>
      </c>
      <c r="DN63" s="678">
        <v>44251</v>
      </c>
      <c r="DO63" s="678">
        <v>44252</v>
      </c>
      <c r="DP63" s="678">
        <v>44253</v>
      </c>
      <c r="DQ63" s="678">
        <v>44256</v>
      </c>
      <c r="DR63" s="678">
        <v>44257</v>
      </c>
      <c r="DS63" s="678">
        <v>44258</v>
      </c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3"/>
      <c r="EF63" s="23"/>
      <c r="EG63" s="23"/>
      <c r="EH63" s="23"/>
      <c r="EI63" s="23"/>
      <c r="EJ63" s="23"/>
      <c r="EK63" s="23"/>
      <c r="EL63" s="23"/>
      <c r="EM63" s="23"/>
      <c r="EN63" s="23"/>
      <c r="EO63" s="23"/>
      <c r="EP63" s="23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3"/>
      <c r="FD63" s="23"/>
      <c r="FE63" s="23"/>
      <c r="FF63" s="23"/>
      <c r="FG63" s="23"/>
      <c r="FH63" s="23"/>
      <c r="FI63" s="23"/>
      <c r="FJ63" s="23"/>
      <c r="FK63" s="23"/>
      <c r="FL63" s="23"/>
      <c r="FM63" s="23"/>
      <c r="FN63" s="23"/>
      <c r="FO63" s="23"/>
      <c r="FP63" s="23"/>
      <c r="FQ63" s="23"/>
      <c r="FR63" s="23"/>
      <c r="FS63" s="23"/>
      <c r="FT63" s="23"/>
      <c r="FU63" s="23"/>
      <c r="FV63" s="23"/>
      <c r="FW63" s="23"/>
      <c r="FX63" s="23"/>
      <c r="FY63" s="23"/>
      <c r="FZ63" s="23"/>
      <c r="GA63" s="23"/>
      <c r="GB63" s="23"/>
      <c r="GC63" s="23"/>
      <c r="GD63" s="23"/>
      <c r="GE63" s="23"/>
      <c r="GF63" s="23"/>
      <c r="GG63" s="23"/>
      <c r="GH63" s="23"/>
      <c r="GI63" s="23"/>
      <c r="GJ63" s="23"/>
      <c r="GK63" s="23"/>
      <c r="GL63" s="23"/>
      <c r="GM63" s="23"/>
      <c r="GN63" s="23"/>
      <c r="GO63" s="23"/>
      <c r="GP63" s="23"/>
      <c r="GQ63" s="23"/>
      <c r="GR63" s="23"/>
      <c r="GS63" s="23"/>
      <c r="GT63" s="23"/>
      <c r="GU63" s="23"/>
      <c r="GV63" s="23"/>
      <c r="GW63" s="23"/>
      <c r="GX63" s="23"/>
      <c r="GY63" s="23"/>
      <c r="GZ63" s="23"/>
      <c r="HA63" s="23"/>
      <c r="HB63" s="23"/>
      <c r="HC63" s="23"/>
      <c r="HD63" s="23"/>
      <c r="HE63" s="23"/>
      <c r="HF63" s="23"/>
      <c r="HG63" s="23"/>
      <c r="HH63" s="23"/>
      <c r="HI63" s="23"/>
      <c r="HJ63" s="23"/>
      <c r="HK63" s="23"/>
      <c r="HL63" s="23"/>
      <c r="HM63" s="23"/>
      <c r="HN63" s="23"/>
      <c r="HO63" s="23"/>
      <c r="HP63" s="23"/>
      <c r="HQ63" s="23"/>
      <c r="HR63" s="23"/>
      <c r="HS63" s="23"/>
      <c r="HT63" s="23"/>
      <c r="HU63" s="23"/>
      <c r="HV63" s="23"/>
      <c r="HW63" s="23"/>
      <c r="HX63" s="23"/>
      <c r="HY63" s="23"/>
      <c r="HZ63" s="23"/>
      <c r="IA63" s="23"/>
      <c r="IB63" s="23"/>
      <c r="IC63" s="23"/>
      <c r="ID63" s="23"/>
      <c r="IE63" s="23"/>
      <c r="IF63" s="23"/>
      <c r="IG63" s="23"/>
      <c r="IH63" s="23"/>
      <c r="II63" s="23"/>
      <c r="IJ63" s="23"/>
      <c r="IK63" s="23"/>
      <c r="IL63" s="23"/>
      <c r="IM63" s="23"/>
      <c r="IN63" s="23"/>
      <c r="IO63" s="23"/>
      <c r="IP63" s="23"/>
      <c r="IQ63" s="23"/>
      <c r="IR63" s="23"/>
      <c r="IS63" s="23"/>
      <c r="IT63" s="23"/>
      <c r="IU63" s="23"/>
      <c r="IV63" s="23"/>
      <c r="IW63" s="23"/>
      <c r="IX63" s="23"/>
      <c r="IY63" s="23"/>
      <c r="IZ63" s="23"/>
      <c r="JA63" s="23"/>
      <c r="JB63" s="23"/>
      <c r="JC63" s="23"/>
      <c r="JD63" s="23"/>
      <c r="JE63" s="23"/>
      <c r="JF63" s="23"/>
      <c r="JG63" s="23"/>
      <c r="JH63" s="23"/>
      <c r="JI63" s="23"/>
      <c r="JJ63" s="23"/>
      <c r="JK63" s="23"/>
      <c r="JL63" s="23"/>
      <c r="JM63" s="23"/>
      <c r="JN63" s="23"/>
      <c r="JO63" s="23"/>
      <c r="JP63" s="23"/>
      <c r="JQ63" s="23"/>
      <c r="JR63" s="23"/>
      <c r="JS63" s="23"/>
      <c r="JT63" s="23"/>
      <c r="JU63" s="23"/>
      <c r="JV63" s="23"/>
      <c r="JW63" s="23"/>
      <c r="JX63" s="23"/>
      <c r="JY63" s="23"/>
      <c r="JZ63" s="23"/>
      <c r="KA63" s="23"/>
      <c r="KB63" s="23"/>
      <c r="KC63" s="23"/>
      <c r="KD63" s="23"/>
      <c r="KE63" s="23"/>
      <c r="KF63" s="23"/>
      <c r="KG63" s="23"/>
      <c r="KH63" s="23"/>
      <c r="KI63" s="23"/>
      <c r="KJ63" s="23"/>
      <c r="KK63" s="23"/>
      <c r="KL63" s="23"/>
      <c r="KM63" s="23"/>
      <c r="KN63" s="23"/>
      <c r="KO63" s="23"/>
      <c r="KP63" s="23"/>
      <c r="KQ63" s="23"/>
      <c r="KR63" s="23"/>
      <c r="KS63" s="23"/>
      <c r="KT63" s="23"/>
      <c r="KU63" s="23"/>
      <c r="KV63" s="23"/>
      <c r="KW63" s="23"/>
      <c r="KX63" s="23"/>
      <c r="KY63" s="23"/>
      <c r="KZ63" s="23"/>
      <c r="LA63" s="23"/>
      <c r="LB63" s="23"/>
      <c r="LC63" s="23"/>
      <c r="LD63" s="23"/>
      <c r="LE63" s="23"/>
      <c r="LF63" s="23"/>
      <c r="LG63" s="23"/>
      <c r="LH63" s="23"/>
      <c r="LI63" s="23"/>
      <c r="LJ63" s="23"/>
      <c r="LK63" s="23"/>
      <c r="LL63" s="23"/>
      <c r="LM63" s="23"/>
      <c r="LN63" s="23"/>
      <c r="LO63" s="23"/>
      <c r="LP63" s="23"/>
      <c r="LQ63" s="23"/>
      <c r="LR63" s="23"/>
      <c r="LS63" s="23"/>
      <c r="LT63" s="23"/>
      <c r="LU63" s="23"/>
      <c r="LV63" s="23"/>
      <c r="LW63" s="23"/>
      <c r="LX63" s="23"/>
      <c r="LY63" s="23"/>
      <c r="LZ63" s="23"/>
      <c r="MA63" s="23"/>
      <c r="MB63" s="23"/>
      <c r="MC63" s="23"/>
      <c r="MD63" s="23"/>
      <c r="ME63" s="23"/>
      <c r="MF63" s="23"/>
      <c r="MG63" s="23"/>
      <c r="MH63" s="23"/>
      <c r="MI63" s="23"/>
      <c r="MJ63" s="23"/>
      <c r="MK63" s="23"/>
      <c r="ML63" s="23"/>
      <c r="MM63" s="23"/>
      <c r="MN63" s="23"/>
      <c r="MO63" s="23"/>
      <c r="MP63" s="23"/>
      <c r="MQ63" s="23"/>
      <c r="MR63" s="23"/>
      <c r="MS63" s="23"/>
      <c r="MT63" s="23"/>
      <c r="MU63" s="23"/>
      <c r="MV63" s="23"/>
      <c r="MW63" s="23"/>
      <c r="MX63" s="23"/>
      <c r="MY63" s="23"/>
      <c r="MZ63" s="23"/>
      <c r="NA63" s="23"/>
      <c r="NB63" s="23"/>
      <c r="NC63" s="23"/>
      <c r="ND63" s="23"/>
      <c r="NE63" s="23"/>
      <c r="NF63" s="23"/>
      <c r="NG63" s="23"/>
      <c r="NH63" s="23"/>
      <c r="NI63" s="23"/>
      <c r="NJ63" s="23"/>
      <c r="NK63" s="23"/>
      <c r="NL63" s="23"/>
      <c r="NM63" s="23"/>
      <c r="NN63" s="23"/>
      <c r="NO63" s="23"/>
      <c r="NP63" s="23"/>
      <c r="NQ63" s="23"/>
      <c r="NR63" s="23"/>
      <c r="NS63" s="23"/>
      <c r="NT63" s="23"/>
      <c r="NU63" s="23"/>
      <c r="NV63" s="23"/>
      <c r="NW63" s="23"/>
      <c r="NX63" s="23"/>
      <c r="NY63" s="23"/>
      <c r="NZ63" s="23"/>
      <c r="OA63" s="23"/>
      <c r="OB63" s="23"/>
      <c r="OC63" s="23"/>
      <c r="OD63" s="23"/>
      <c r="OE63" s="23"/>
      <c r="OF63" s="23"/>
      <c r="OG63" s="23"/>
      <c r="OH63" s="23"/>
      <c r="OI63" s="23"/>
      <c r="OJ63" s="23"/>
      <c r="OK63" s="23"/>
      <c r="OL63" s="23"/>
      <c r="OM63" s="23"/>
      <c r="ON63" s="23"/>
      <c r="OO63" s="23"/>
      <c r="OP63" s="23"/>
      <c r="OQ63" s="23"/>
      <c r="OR63" s="23"/>
      <c r="OS63" s="23"/>
      <c r="OT63" s="23"/>
      <c r="OU63" s="23"/>
      <c r="OV63" s="23"/>
      <c r="OW63" s="23"/>
      <c r="OX63" s="23"/>
      <c r="OY63" s="23"/>
      <c r="OZ63" s="23"/>
      <c r="PA63" s="23"/>
      <c r="PB63" s="23"/>
      <c r="PC63" s="23"/>
      <c r="PD63" s="23"/>
      <c r="PE63" s="23"/>
      <c r="PF63" s="23"/>
      <c r="PG63" s="23"/>
      <c r="PH63" s="88"/>
      <c r="PI63" s="88"/>
      <c r="PJ63" s="88"/>
      <c r="PK63" s="88"/>
      <c r="PL63" s="88"/>
      <c r="PM63" s="88"/>
      <c r="PN63" s="88"/>
      <c r="PO63" s="88"/>
      <c r="PP63" s="88"/>
      <c r="PQ63" s="88"/>
      <c r="PR63" s="88"/>
      <c r="PS63" s="88"/>
      <c r="PT63" s="88"/>
      <c r="PU63" s="88"/>
      <c r="PV63" s="88"/>
      <c r="PW63" s="88"/>
      <c r="PX63" s="88"/>
      <c r="PY63" s="88"/>
      <c r="PZ63" s="88"/>
      <c r="QA63" s="88"/>
      <c r="QB63" s="88"/>
      <c r="QC63" s="88"/>
      <c r="QD63" s="88"/>
      <c r="QE63" s="88"/>
      <c r="QF63" s="88"/>
      <c r="QG63" s="88"/>
      <c r="QH63" s="88"/>
      <c r="QI63" s="88"/>
      <c r="QJ63" s="88"/>
      <c r="QK63" s="88"/>
      <c r="QL63" s="88"/>
      <c r="QM63" s="88"/>
      <c r="QN63" s="88"/>
      <c r="QO63" s="88"/>
      <c r="QP63" s="88"/>
      <c r="QQ63" s="88"/>
      <c r="QR63" s="88"/>
      <c r="QS63" s="88"/>
      <c r="QT63" s="88"/>
      <c r="QU63" s="88"/>
      <c r="QV63" s="88"/>
      <c r="QW63" s="88"/>
      <c r="QX63" s="23"/>
      <c r="QY63" s="23"/>
      <c r="QZ63" s="23"/>
      <c r="RA63" s="23"/>
      <c r="RB63" s="23"/>
      <c r="RC63" s="88"/>
      <c r="RD63" s="88"/>
      <c r="RE63" s="23"/>
    </row>
    <row r="64" spans="1:473" ht="17.25" customHeight="1" x14ac:dyDescent="0.25">
      <c r="A64" s="3" t="s">
        <v>62</v>
      </c>
      <c r="B64" s="42">
        <v>6.6451364246500333E-4</v>
      </c>
      <c r="C64" s="10">
        <v>0.05</v>
      </c>
      <c r="D64" s="21"/>
      <c r="E64" s="180"/>
      <c r="F64" s="180"/>
      <c r="G64" s="180"/>
      <c r="H64" s="180"/>
      <c r="I64" s="181"/>
      <c r="J64" s="181"/>
      <c r="K64" s="181"/>
      <c r="L64" s="181"/>
      <c r="M64" s="181"/>
      <c r="N64" s="181"/>
      <c r="O64" s="181"/>
      <c r="P64" s="181"/>
      <c r="Q64" s="181"/>
      <c r="R64" s="181"/>
      <c r="S64" s="181"/>
      <c r="T64" s="181"/>
      <c r="U64" s="181"/>
      <c r="V64" s="181"/>
      <c r="W64" s="181"/>
      <c r="X64" s="181"/>
      <c r="Y64" s="181"/>
      <c r="Z64" s="181"/>
      <c r="AA64" s="181"/>
      <c r="AB64" s="181"/>
      <c r="AC64" s="181"/>
      <c r="AD64" s="181"/>
      <c r="AE64" s="181"/>
      <c r="AF64" s="181"/>
      <c r="AG64" s="181"/>
      <c r="AH64" s="181"/>
      <c r="AI64" s="181"/>
      <c r="AJ64" s="181"/>
      <c r="AK64" s="181"/>
      <c r="AL64" s="181"/>
      <c r="AM64" s="181"/>
      <c r="AN64" s="181"/>
      <c r="AO64" s="181"/>
      <c r="AP64" s="181"/>
      <c r="AQ64" s="181"/>
      <c r="AR64" s="181"/>
      <c r="AS64" s="181"/>
      <c r="AT64" s="181"/>
      <c r="AU64" s="181"/>
      <c r="AV64" s="181"/>
      <c r="AW64" s="181"/>
      <c r="AX64" s="181"/>
      <c r="AY64" s="181"/>
      <c r="AZ64" s="181"/>
      <c r="BA64" s="181"/>
      <c r="BB64" s="181"/>
      <c r="BC64" s="181"/>
      <c r="BD64" s="181"/>
      <c r="BE64" s="181"/>
      <c r="BF64" s="181"/>
      <c r="BG64" s="181"/>
      <c r="BH64" s="181"/>
      <c r="BI64" s="181"/>
      <c r="BJ64" s="181"/>
      <c r="BK64" s="181"/>
      <c r="BL64" s="181"/>
      <c r="BM64" s="181"/>
      <c r="BN64" s="181"/>
      <c r="BO64" s="181"/>
      <c r="BP64" s="181"/>
      <c r="BQ64" s="181"/>
      <c r="BR64" s="181"/>
      <c r="BS64" s="181"/>
      <c r="BT64" s="181"/>
      <c r="BU64" s="181"/>
      <c r="BV64" s="181"/>
      <c r="BW64" s="181"/>
      <c r="BX64" s="181"/>
      <c r="BY64" s="181"/>
      <c r="BZ64" s="181"/>
      <c r="CA64" s="7"/>
      <c r="CB64" s="86"/>
      <c r="CC64" s="205"/>
      <c r="CD64" s="23"/>
      <c r="CE64" s="23"/>
      <c r="CF64" s="1658"/>
      <c r="CG64" s="1658"/>
      <c r="CH64" s="1658"/>
      <c r="CI64" s="1658"/>
      <c r="CJ64" s="1658"/>
      <c r="CK64" s="1658"/>
      <c r="CL64" s="1658"/>
      <c r="CM64" s="1658"/>
      <c r="CN64" s="1658"/>
      <c r="CO64" s="1658"/>
      <c r="CP64" s="1658"/>
      <c r="CQ64" s="1658"/>
      <c r="CR64" s="1658"/>
      <c r="CS64" s="1658"/>
      <c r="CT64" s="1658"/>
      <c r="CU64" s="1658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3"/>
      <c r="DH64" s="402"/>
      <c r="DI64" s="402"/>
      <c r="DJ64" s="402"/>
      <c r="DK64" s="402"/>
      <c r="DL64" s="402"/>
      <c r="DM64" s="402"/>
      <c r="DN64" s="402"/>
      <c r="DO64" s="402"/>
      <c r="DP64" s="402"/>
      <c r="DQ64" s="402"/>
      <c r="DR64" s="402"/>
      <c r="DS64" s="402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3"/>
      <c r="EF64" s="23"/>
      <c r="EG64" s="23"/>
      <c r="EH64" s="23"/>
      <c r="EI64" s="23"/>
      <c r="EJ64" s="23"/>
      <c r="EK64" s="23"/>
      <c r="EL64" s="23"/>
      <c r="EM64" s="23"/>
      <c r="EN64" s="23"/>
      <c r="EO64" s="23"/>
      <c r="EP64" s="23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3"/>
      <c r="FD64" s="23"/>
      <c r="FE64" s="23"/>
      <c r="FF64" s="23"/>
      <c r="FG64" s="23"/>
      <c r="FH64" s="23"/>
      <c r="FI64" s="23"/>
      <c r="FJ64" s="23"/>
      <c r="FK64" s="23"/>
      <c r="FL64" s="23"/>
      <c r="FM64" s="23"/>
      <c r="FN64" s="23"/>
      <c r="FO64" s="23"/>
      <c r="FP64" s="23"/>
      <c r="FQ64" s="23"/>
      <c r="FR64" s="23"/>
      <c r="FS64" s="23"/>
      <c r="FT64" s="23"/>
      <c r="FU64" s="23"/>
      <c r="FV64" s="23"/>
      <c r="FW64" s="23"/>
      <c r="FX64" s="23"/>
      <c r="FY64" s="23"/>
      <c r="FZ64" s="23"/>
      <c r="GA64" s="23"/>
      <c r="GB64" s="23"/>
      <c r="GC64" s="23"/>
      <c r="GD64" s="23"/>
      <c r="GE64" s="23"/>
      <c r="GF64" s="23"/>
      <c r="GG64" s="23"/>
      <c r="GH64" s="23"/>
      <c r="GI64" s="23"/>
      <c r="GJ64" s="23"/>
      <c r="GK64" s="23"/>
      <c r="GL64" s="23"/>
      <c r="GM64" s="23"/>
      <c r="GN64" s="23"/>
      <c r="GO64" s="23"/>
      <c r="GP64" s="23"/>
      <c r="GQ64" s="23"/>
      <c r="GR64" s="23"/>
      <c r="GS64" s="23"/>
      <c r="GT64" s="23"/>
      <c r="GU64" s="23"/>
      <c r="GV64" s="23"/>
      <c r="GW64" s="23"/>
      <c r="GX64" s="23"/>
      <c r="GY64" s="23"/>
      <c r="GZ64" s="23"/>
      <c r="HA64" s="23"/>
      <c r="HB64" s="23"/>
      <c r="HC64" s="23"/>
      <c r="HD64" s="23"/>
      <c r="HE64" s="23"/>
      <c r="HF64" s="23"/>
      <c r="HG64" s="23"/>
      <c r="HH64" s="23"/>
      <c r="HI64" s="23"/>
      <c r="HJ64" s="23"/>
      <c r="HK64" s="23"/>
      <c r="HL64" s="23"/>
      <c r="HM64" s="23"/>
      <c r="HN64" s="23"/>
      <c r="HO64" s="23"/>
      <c r="HP64" s="23"/>
      <c r="HQ64" s="23"/>
      <c r="HR64" s="23"/>
      <c r="HS64" s="23"/>
      <c r="HT64" s="23"/>
      <c r="HU64" s="23"/>
      <c r="HV64" s="23"/>
      <c r="HW64" s="23"/>
      <c r="HX64" s="23"/>
      <c r="HY64" s="23"/>
      <c r="HZ64" s="23"/>
      <c r="IA64" s="23"/>
      <c r="IB64" s="23"/>
      <c r="IC64" s="23"/>
      <c r="ID64" s="23"/>
      <c r="IE64" s="23"/>
      <c r="IF64" s="23"/>
      <c r="IG64" s="23"/>
      <c r="IH64" s="23"/>
      <c r="II64" s="23"/>
      <c r="IJ64" s="23"/>
      <c r="IK64" s="23"/>
      <c r="IL64" s="23"/>
      <c r="IM64" s="23"/>
      <c r="IN64" s="23"/>
      <c r="IO64" s="23"/>
      <c r="IP64" s="23"/>
      <c r="IQ64" s="23"/>
      <c r="IR64" s="23"/>
      <c r="IS64" s="23"/>
      <c r="IT64" s="23"/>
      <c r="IU64" s="23"/>
      <c r="IV64" s="23"/>
      <c r="IW64" s="23"/>
      <c r="IX64" s="23"/>
      <c r="IY64" s="23"/>
      <c r="IZ64" s="23"/>
      <c r="JA64" s="23"/>
      <c r="JB64" s="23"/>
      <c r="JC64" s="23"/>
      <c r="JD64" s="23"/>
      <c r="JE64" s="23"/>
      <c r="JF64" s="23"/>
      <c r="JG64" s="23"/>
      <c r="JH64" s="23"/>
      <c r="JI64" s="23"/>
      <c r="JJ64" s="23"/>
      <c r="JK64" s="23"/>
      <c r="JL64" s="23"/>
      <c r="JM64" s="23"/>
      <c r="JN64" s="23"/>
      <c r="JO64" s="23"/>
      <c r="JP64" s="23"/>
      <c r="JQ64" s="23"/>
      <c r="JR64" s="23"/>
      <c r="JS64" s="23"/>
      <c r="JT64" s="23"/>
      <c r="JU64" s="23"/>
      <c r="JV64" s="23"/>
      <c r="JW64" s="23"/>
      <c r="JX64" s="23"/>
      <c r="JY64" s="23"/>
      <c r="JZ64" s="23"/>
      <c r="KA64" s="23"/>
      <c r="KB64" s="23"/>
      <c r="KC64" s="23"/>
      <c r="KD64" s="23"/>
      <c r="KE64" s="23"/>
      <c r="KF64" s="23"/>
      <c r="KG64" s="23"/>
      <c r="KH64" s="23"/>
      <c r="KI64" s="23"/>
      <c r="KJ64" s="23"/>
      <c r="KK64" s="23"/>
      <c r="KL64" s="23"/>
      <c r="KM64" s="23"/>
      <c r="KN64" s="23"/>
      <c r="KO64" s="23"/>
      <c r="KP64" s="23"/>
      <c r="KQ64" s="23"/>
      <c r="KR64" s="23"/>
      <c r="KS64" s="23"/>
      <c r="KT64" s="23"/>
      <c r="KU64" s="23"/>
      <c r="KV64" s="23"/>
      <c r="KW64" s="23"/>
      <c r="KX64" s="23"/>
      <c r="KY64" s="23"/>
      <c r="KZ64" s="23"/>
      <c r="LA64" s="23"/>
      <c r="LB64" s="23"/>
      <c r="LC64" s="23"/>
      <c r="LD64" s="23"/>
      <c r="LE64" s="23"/>
      <c r="LF64" s="23"/>
      <c r="LG64" s="23"/>
      <c r="LH64" s="23"/>
      <c r="LI64" s="23"/>
      <c r="LJ64" s="23"/>
      <c r="LK64" s="23"/>
      <c r="LL64" s="23"/>
      <c r="LM64" s="23"/>
      <c r="LN64" s="23"/>
      <c r="LO64" s="23"/>
      <c r="LP64" s="23"/>
      <c r="LQ64" s="23"/>
      <c r="LR64" s="23"/>
      <c r="LS64" s="23"/>
      <c r="LT64" s="23"/>
      <c r="LU64" s="23"/>
      <c r="LV64" s="23"/>
      <c r="LW64" s="23"/>
      <c r="LX64" s="23"/>
      <c r="LY64" s="23"/>
      <c r="LZ64" s="23"/>
      <c r="MA64" s="23"/>
      <c r="MB64" s="23"/>
      <c r="MC64" s="23"/>
      <c r="MD64" s="23"/>
      <c r="ME64" s="23"/>
      <c r="MF64" s="23"/>
      <c r="MG64" s="23"/>
      <c r="MH64" s="23"/>
      <c r="MI64" s="23"/>
      <c r="MJ64" s="23"/>
      <c r="MK64" s="23"/>
      <c r="ML64" s="23"/>
      <c r="MM64" s="23"/>
      <c r="MN64" s="23"/>
      <c r="MO64" s="23"/>
      <c r="MP64" s="23"/>
      <c r="MQ64" s="23"/>
      <c r="MR64" s="23"/>
      <c r="MS64" s="23"/>
      <c r="MT64" s="23"/>
      <c r="MU64" s="23"/>
      <c r="MV64" s="23"/>
      <c r="MW64" s="23"/>
      <c r="MX64" s="23"/>
      <c r="MY64" s="23"/>
      <c r="MZ64" s="23"/>
      <c r="NA64" s="23"/>
      <c r="NB64" s="23"/>
      <c r="NC64" s="23"/>
      <c r="ND64" s="23"/>
      <c r="NE64" s="23"/>
      <c r="NF64" s="23"/>
      <c r="NG64" s="23"/>
      <c r="NH64" s="23"/>
      <c r="NI64" s="23"/>
      <c r="NJ64" s="23"/>
      <c r="NK64" s="23"/>
      <c r="NL64" s="23"/>
      <c r="NM64" s="23"/>
      <c r="NN64" s="23"/>
      <c r="NO64" s="23"/>
      <c r="NP64" s="23"/>
      <c r="NQ64" s="23"/>
      <c r="NR64" s="23"/>
      <c r="NS64" s="23"/>
      <c r="NT64" s="23"/>
      <c r="NU64" s="23"/>
      <c r="NV64" s="23"/>
      <c r="NW64" s="23"/>
      <c r="NX64" s="23"/>
      <c r="NY64" s="23"/>
      <c r="NZ64" s="23"/>
      <c r="OA64" s="23"/>
      <c r="OB64" s="23"/>
      <c r="OC64" s="23"/>
      <c r="OD64" s="23"/>
      <c r="OE64" s="23"/>
      <c r="OF64" s="23"/>
      <c r="OG64" s="23"/>
      <c r="OH64" s="23"/>
      <c r="OI64" s="23"/>
      <c r="OJ64" s="23"/>
      <c r="OK64" s="23"/>
      <c r="OL64" s="23"/>
      <c r="OM64" s="23"/>
      <c r="ON64" s="23"/>
      <c r="OO64" s="23"/>
      <c r="OP64" s="23"/>
      <c r="OQ64" s="23"/>
      <c r="OR64" s="23"/>
      <c r="OS64" s="23"/>
      <c r="OT64" s="23"/>
      <c r="OU64" s="23"/>
      <c r="OV64" s="23"/>
      <c r="OW64" s="23"/>
      <c r="OX64" s="23"/>
      <c r="OY64" s="23"/>
      <c r="OZ64" s="23"/>
      <c r="PA64" s="23"/>
      <c r="PB64" s="23"/>
      <c r="PC64" s="23"/>
      <c r="PD64" s="23"/>
      <c r="PE64" s="23"/>
      <c r="PF64" s="23"/>
      <c r="PG64" s="23"/>
      <c r="PH64" s="88"/>
      <c r="PI64" s="88"/>
      <c r="PJ64" s="88"/>
      <c r="PK64" s="88"/>
      <c r="PL64" s="88"/>
      <c r="PM64" s="88"/>
      <c r="PN64" s="88"/>
      <c r="PO64" s="88"/>
      <c r="PP64" s="88"/>
      <c r="PQ64" s="88"/>
      <c r="PR64" s="88"/>
      <c r="PS64" s="88"/>
      <c r="PT64" s="88"/>
      <c r="PU64" s="88"/>
      <c r="PV64" s="88"/>
      <c r="PW64" s="88"/>
      <c r="PX64" s="88"/>
      <c r="PY64" s="88"/>
      <c r="PZ64" s="88"/>
      <c r="QA64" s="88"/>
      <c r="QB64" s="88"/>
      <c r="QC64" s="88"/>
      <c r="QD64" s="88"/>
      <c r="QE64" s="88"/>
      <c r="QF64" s="88"/>
      <c r="QG64" s="88"/>
      <c r="QH64" s="88"/>
      <c r="QI64" s="88"/>
      <c r="QJ64" s="88"/>
      <c r="QK64" s="88"/>
      <c r="QL64" s="88"/>
      <c r="QM64" s="88"/>
      <c r="QN64" s="88"/>
      <c r="QO64" s="88"/>
      <c r="QP64" s="88"/>
      <c r="QQ64" s="88"/>
      <c r="QR64" s="88"/>
      <c r="QS64" s="88"/>
      <c r="QT64" s="88"/>
      <c r="QU64" s="88"/>
      <c r="QV64" s="88"/>
      <c r="QW64" s="88"/>
      <c r="QX64" s="23"/>
      <c r="QY64" s="23"/>
      <c r="QZ64" s="23"/>
      <c r="RA64" s="23"/>
      <c r="RB64" s="23"/>
      <c r="RC64" s="88"/>
      <c r="RD64" s="88"/>
      <c r="RE64" s="23"/>
    </row>
    <row r="65" spans="1:473" ht="16.7" customHeight="1" x14ac:dyDescent="0.25">
      <c r="A65" s="3" t="s">
        <v>49</v>
      </c>
      <c r="B65" s="42" t="e">
        <v>#DIV/0!</v>
      </c>
      <c r="C65" s="10">
        <v>0</v>
      </c>
      <c r="D65" s="21"/>
      <c r="E65" s="180"/>
      <c r="F65" s="180"/>
      <c r="G65" s="180"/>
      <c r="H65" s="180"/>
      <c r="I65" s="181"/>
      <c r="J65" s="181"/>
      <c r="K65" s="181"/>
      <c r="L65" s="181"/>
      <c r="M65" s="181"/>
      <c r="N65" s="181"/>
      <c r="O65" s="181"/>
      <c r="P65" s="181"/>
      <c r="Q65" s="181"/>
      <c r="R65" s="181"/>
      <c r="S65" s="181"/>
      <c r="T65" s="181"/>
      <c r="U65" s="181"/>
      <c r="V65" s="181"/>
      <c r="W65" s="181"/>
      <c r="X65" s="181"/>
      <c r="Y65" s="181"/>
      <c r="Z65" s="181"/>
      <c r="AA65" s="181"/>
      <c r="AB65" s="181"/>
      <c r="AC65" s="181"/>
      <c r="AD65" s="181"/>
      <c r="AE65" s="181"/>
      <c r="AF65" s="181"/>
      <c r="AG65" s="181"/>
      <c r="AH65" s="181"/>
      <c r="AI65" s="181"/>
      <c r="AJ65" s="181"/>
      <c r="AK65" s="181"/>
      <c r="AL65" s="181"/>
      <c r="AM65" s="181"/>
      <c r="AN65" s="181"/>
      <c r="AO65" s="181"/>
      <c r="AP65" s="181"/>
      <c r="AQ65" s="181"/>
      <c r="AR65" s="181"/>
      <c r="AS65" s="181"/>
      <c r="AT65" s="181"/>
      <c r="AU65" s="181"/>
      <c r="AV65" s="181"/>
      <c r="AW65" s="181"/>
      <c r="AX65" s="181"/>
      <c r="AY65" s="181"/>
      <c r="AZ65" s="181"/>
      <c r="BA65" s="181"/>
      <c r="BB65" s="181"/>
      <c r="BC65" s="181"/>
      <c r="BD65" s="181"/>
      <c r="BE65" s="181"/>
      <c r="BF65" s="181"/>
      <c r="BG65" s="181"/>
      <c r="BH65" s="181"/>
      <c r="BI65" s="181"/>
      <c r="BJ65" s="181"/>
      <c r="BK65" s="181"/>
      <c r="BL65" s="181"/>
      <c r="BM65" s="181"/>
      <c r="BN65" s="181"/>
      <c r="BO65" s="181"/>
      <c r="BP65" s="181"/>
      <c r="BQ65" s="181"/>
      <c r="BR65" s="181"/>
      <c r="BS65" s="181"/>
      <c r="BT65" s="181"/>
      <c r="BU65" s="181"/>
      <c r="BV65" s="181"/>
      <c r="BW65" s="181"/>
      <c r="BX65" s="181"/>
      <c r="BY65" s="181"/>
      <c r="BZ65" s="181"/>
      <c r="CA65" s="7"/>
      <c r="CB65" s="86"/>
      <c r="CC65" s="205"/>
      <c r="CD65" s="23"/>
      <c r="CE65" s="23"/>
      <c r="CF65" s="1658"/>
      <c r="CG65" s="1658"/>
      <c r="CH65" s="1658"/>
      <c r="CI65" s="1658"/>
      <c r="CJ65" s="1658"/>
      <c r="CK65" s="1658"/>
      <c r="CL65" s="1658"/>
      <c r="CM65" s="1658"/>
      <c r="CN65" s="1658"/>
      <c r="CO65" s="1658"/>
      <c r="CP65" s="1658"/>
      <c r="CQ65" s="1658"/>
      <c r="CR65" s="1658"/>
      <c r="CS65" s="1658"/>
      <c r="CT65" s="1658"/>
      <c r="CU65" s="1658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3"/>
      <c r="DH65" s="645">
        <v>10133299</v>
      </c>
      <c r="DI65" s="645">
        <v>10135909</v>
      </c>
      <c r="DJ65" s="645">
        <v>10138297</v>
      </c>
      <c r="DK65" s="645">
        <v>10139762</v>
      </c>
      <c r="DL65" s="645">
        <v>10143171</v>
      </c>
      <c r="DM65" s="645">
        <v>10143763</v>
      </c>
      <c r="DN65" s="645">
        <v>10148034</v>
      </c>
      <c r="DO65" s="645">
        <v>10151505</v>
      </c>
      <c r="DP65" s="645">
        <v>10154922</v>
      </c>
      <c r="DQ65" s="645">
        <v>10154140</v>
      </c>
      <c r="DR65" s="645">
        <v>10152693</v>
      </c>
      <c r="DS65" s="645">
        <v>10156080</v>
      </c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3"/>
      <c r="EF65" s="23"/>
      <c r="EG65" s="23"/>
      <c r="EH65" s="23"/>
      <c r="EI65" s="23"/>
      <c r="EJ65" s="23"/>
      <c r="EK65" s="23"/>
      <c r="EL65" s="23"/>
      <c r="EM65" s="23"/>
      <c r="EN65" s="23"/>
      <c r="EO65" s="23"/>
      <c r="EP65" s="23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3"/>
      <c r="FD65" s="23"/>
      <c r="FE65" s="23"/>
      <c r="FF65" s="23"/>
      <c r="FG65" s="23"/>
      <c r="FH65" s="23"/>
      <c r="FI65" s="23"/>
      <c r="FJ65" s="23"/>
      <c r="FK65" s="23"/>
      <c r="FL65" s="23"/>
      <c r="FM65" s="23"/>
      <c r="FN65" s="23"/>
      <c r="FO65" s="23"/>
      <c r="FP65" s="23"/>
      <c r="FQ65" s="23"/>
      <c r="FR65" s="23"/>
      <c r="FS65" s="23"/>
      <c r="FT65" s="23"/>
      <c r="FU65" s="23"/>
      <c r="FV65" s="23"/>
      <c r="FW65" s="23"/>
      <c r="FX65" s="23"/>
      <c r="FY65" s="23"/>
      <c r="FZ65" s="23"/>
      <c r="GA65" s="23"/>
      <c r="GB65" s="23"/>
      <c r="GC65" s="23"/>
      <c r="GD65" s="23"/>
      <c r="GE65" s="23"/>
      <c r="GF65" s="23"/>
      <c r="GG65" s="23"/>
      <c r="GH65" s="23"/>
      <c r="GI65" s="23"/>
      <c r="GJ65" s="23"/>
      <c r="GK65" s="23"/>
      <c r="GL65" s="23"/>
      <c r="GM65" s="23"/>
      <c r="GN65" s="23"/>
      <c r="GO65" s="23"/>
      <c r="GP65" s="23"/>
      <c r="GQ65" s="23"/>
      <c r="GR65" s="23"/>
      <c r="GS65" s="23"/>
      <c r="GT65" s="23"/>
      <c r="GU65" s="23"/>
      <c r="GV65" s="23"/>
      <c r="GW65" s="23"/>
      <c r="GX65" s="23"/>
      <c r="GY65" s="23"/>
      <c r="GZ65" s="23"/>
      <c r="HA65" s="23"/>
      <c r="HB65" s="23"/>
      <c r="HC65" s="23"/>
      <c r="HD65" s="23"/>
      <c r="HE65" s="23"/>
      <c r="HF65" s="23"/>
      <c r="HG65" s="23"/>
      <c r="HH65" s="23"/>
      <c r="HI65" s="23"/>
      <c r="HJ65" s="23"/>
      <c r="HK65" s="23"/>
      <c r="HL65" s="23"/>
      <c r="HM65" s="23"/>
      <c r="HN65" s="23"/>
      <c r="HO65" s="23"/>
      <c r="HP65" s="23"/>
      <c r="HQ65" s="23"/>
      <c r="HR65" s="23"/>
      <c r="HS65" s="23"/>
      <c r="HT65" s="23"/>
      <c r="HU65" s="23"/>
      <c r="HV65" s="23"/>
      <c r="HW65" s="23"/>
      <c r="HX65" s="23"/>
      <c r="HY65" s="23"/>
      <c r="HZ65" s="23"/>
      <c r="IA65" s="23"/>
      <c r="IB65" s="23"/>
      <c r="IC65" s="23"/>
      <c r="ID65" s="23"/>
      <c r="IE65" s="23"/>
      <c r="IF65" s="23"/>
      <c r="IG65" s="23"/>
      <c r="IH65" s="23"/>
      <c r="II65" s="23"/>
      <c r="IJ65" s="23"/>
      <c r="IK65" s="23"/>
      <c r="IL65" s="23"/>
      <c r="IM65" s="23"/>
      <c r="IN65" s="23"/>
      <c r="IO65" s="23"/>
      <c r="IP65" s="23"/>
      <c r="IQ65" s="23"/>
      <c r="IR65" s="23"/>
      <c r="IS65" s="23"/>
      <c r="IT65" s="23"/>
      <c r="IU65" s="23"/>
      <c r="IV65" s="23"/>
      <c r="IW65" s="23"/>
      <c r="IX65" s="23"/>
      <c r="IY65" s="23"/>
      <c r="IZ65" s="23"/>
      <c r="JA65" s="23"/>
      <c r="JB65" s="23"/>
      <c r="JC65" s="23"/>
      <c r="JD65" s="23"/>
      <c r="JE65" s="23"/>
      <c r="JF65" s="23"/>
      <c r="JG65" s="23"/>
      <c r="JH65" s="23"/>
      <c r="JI65" s="23"/>
      <c r="JJ65" s="23"/>
      <c r="JK65" s="23"/>
      <c r="JL65" s="23"/>
      <c r="JM65" s="23"/>
      <c r="JN65" s="23"/>
      <c r="JO65" s="23"/>
      <c r="JP65" s="23"/>
      <c r="JQ65" s="23"/>
      <c r="JR65" s="23"/>
      <c r="JS65" s="23"/>
      <c r="JT65" s="23"/>
      <c r="JU65" s="23"/>
      <c r="JV65" s="23"/>
      <c r="JW65" s="23"/>
      <c r="JX65" s="23"/>
      <c r="JY65" s="23"/>
      <c r="JZ65" s="23"/>
      <c r="KA65" s="23"/>
      <c r="KB65" s="23"/>
      <c r="KC65" s="23"/>
      <c r="KD65" s="23"/>
      <c r="KE65" s="23"/>
      <c r="KF65" s="23"/>
      <c r="KG65" s="23"/>
      <c r="KH65" s="23"/>
      <c r="KI65" s="23"/>
      <c r="KJ65" s="23"/>
      <c r="KK65" s="23"/>
      <c r="KL65" s="23"/>
      <c r="KM65" s="23"/>
      <c r="KN65" s="23"/>
      <c r="KO65" s="23"/>
      <c r="KP65" s="23"/>
      <c r="KQ65" s="23"/>
      <c r="KR65" s="23"/>
      <c r="KS65" s="23"/>
      <c r="KT65" s="23"/>
      <c r="KU65" s="23"/>
      <c r="KV65" s="23"/>
      <c r="KW65" s="23"/>
      <c r="KX65" s="23"/>
      <c r="KY65" s="23"/>
      <c r="KZ65" s="23"/>
      <c r="LA65" s="23"/>
      <c r="LB65" s="23"/>
      <c r="LC65" s="23"/>
      <c r="LD65" s="23"/>
      <c r="LE65" s="23"/>
      <c r="LF65" s="23"/>
      <c r="LG65" s="23"/>
      <c r="LH65" s="23"/>
      <c r="LI65" s="23"/>
      <c r="LJ65" s="23"/>
      <c r="LK65" s="23"/>
      <c r="LL65" s="23"/>
      <c r="LM65" s="23"/>
      <c r="LN65" s="23"/>
      <c r="LO65" s="23"/>
      <c r="LP65" s="23"/>
      <c r="LQ65" s="23"/>
      <c r="LR65" s="23"/>
      <c r="LS65" s="23"/>
      <c r="LT65" s="23"/>
      <c r="LU65" s="23"/>
      <c r="LV65" s="23"/>
      <c r="LW65" s="23"/>
      <c r="LX65" s="23"/>
      <c r="LY65" s="23"/>
      <c r="LZ65" s="23"/>
      <c r="MA65" s="23"/>
      <c r="MB65" s="23"/>
      <c r="MC65" s="23"/>
      <c r="MD65" s="23"/>
      <c r="ME65" s="23"/>
      <c r="MF65" s="23"/>
      <c r="MG65" s="23"/>
      <c r="MH65" s="23"/>
      <c r="MI65" s="23"/>
      <c r="MJ65" s="23"/>
      <c r="MK65" s="23"/>
      <c r="ML65" s="23"/>
      <c r="MM65" s="23"/>
      <c r="MN65" s="23"/>
      <c r="MO65" s="23"/>
      <c r="MP65" s="23"/>
      <c r="MQ65" s="23"/>
      <c r="MR65" s="23"/>
      <c r="MS65" s="23"/>
      <c r="MT65" s="23"/>
      <c r="MU65" s="23"/>
      <c r="MV65" s="23"/>
      <c r="MW65" s="23"/>
      <c r="MX65" s="23"/>
      <c r="MY65" s="23"/>
      <c r="MZ65" s="23"/>
      <c r="NA65" s="23"/>
      <c r="NB65" s="23"/>
      <c r="NC65" s="23"/>
      <c r="ND65" s="23"/>
      <c r="NE65" s="23"/>
      <c r="NF65" s="23"/>
      <c r="NG65" s="23"/>
      <c r="NH65" s="23"/>
      <c r="NI65" s="23"/>
      <c r="NJ65" s="23"/>
      <c r="NK65" s="23"/>
      <c r="NL65" s="23"/>
      <c r="NM65" s="23"/>
      <c r="NN65" s="23"/>
      <c r="NO65" s="23"/>
      <c r="NP65" s="23"/>
      <c r="NQ65" s="23"/>
      <c r="NR65" s="23"/>
      <c r="NS65" s="23"/>
      <c r="NT65" s="23"/>
      <c r="NU65" s="23"/>
      <c r="NV65" s="23"/>
      <c r="NW65" s="23"/>
      <c r="NX65" s="23"/>
      <c r="NY65" s="23"/>
      <c r="NZ65" s="23"/>
      <c r="OA65" s="23"/>
      <c r="OB65" s="23"/>
      <c r="OC65" s="23"/>
      <c r="OD65" s="23"/>
      <c r="OE65" s="23"/>
      <c r="OF65" s="23"/>
      <c r="OG65" s="23"/>
      <c r="OH65" s="23"/>
      <c r="OI65" s="23"/>
      <c r="OJ65" s="23"/>
      <c r="OK65" s="23"/>
      <c r="OL65" s="23"/>
      <c r="OM65" s="23"/>
      <c r="ON65" s="23"/>
      <c r="OO65" s="23"/>
      <c r="OP65" s="23"/>
      <c r="OQ65" s="23"/>
      <c r="OR65" s="23"/>
      <c r="OS65" s="23"/>
      <c r="OT65" s="23"/>
      <c r="OU65" s="23"/>
      <c r="OV65" s="23"/>
      <c r="OW65" s="23"/>
      <c r="OX65" s="23"/>
      <c r="OY65" s="23"/>
      <c r="OZ65" s="23"/>
      <c r="PA65" s="23"/>
      <c r="PB65" s="23"/>
      <c r="PC65" s="23"/>
      <c r="PD65" s="23"/>
      <c r="PE65" s="23"/>
      <c r="PF65" s="23"/>
      <c r="PG65" s="23"/>
      <c r="PH65" s="88"/>
      <c r="PI65" s="88"/>
      <c r="PJ65" s="88"/>
      <c r="PK65" s="88"/>
      <c r="PL65" s="88"/>
      <c r="PM65" s="88"/>
      <c r="PN65" s="88"/>
      <c r="PO65" s="88"/>
      <c r="PP65" s="88"/>
      <c r="PQ65" s="88"/>
      <c r="PR65" s="88"/>
      <c r="PS65" s="88"/>
      <c r="PT65" s="88"/>
      <c r="PU65" s="88"/>
      <c r="PV65" s="88"/>
      <c r="PW65" s="88"/>
      <c r="PX65" s="88"/>
      <c r="PY65" s="88"/>
      <c r="PZ65" s="88"/>
      <c r="QA65" s="88"/>
      <c r="QB65" s="88"/>
      <c r="QC65" s="88"/>
      <c r="QD65" s="88"/>
      <c r="QE65" s="88"/>
      <c r="QF65" s="88"/>
      <c r="QG65" s="88"/>
      <c r="QH65" s="88"/>
      <c r="QI65" s="88"/>
      <c r="QJ65" s="88"/>
      <c r="QK65" s="88"/>
      <c r="QL65" s="88"/>
      <c r="QM65" s="88"/>
      <c r="QN65" s="88"/>
      <c r="QO65" s="88"/>
      <c r="QP65" s="88"/>
      <c r="QQ65" s="88"/>
      <c r="QR65" s="88"/>
      <c r="QS65" s="88"/>
      <c r="QT65" s="88"/>
      <c r="QU65" s="88"/>
      <c r="QV65" s="88"/>
      <c r="QW65" s="88"/>
      <c r="QX65" s="23"/>
      <c r="QY65" s="23"/>
      <c r="QZ65" s="23"/>
      <c r="RA65" s="23"/>
      <c r="RB65" s="23"/>
      <c r="RC65" s="88"/>
      <c r="RD65" s="88"/>
      <c r="RE65" s="23"/>
    </row>
    <row r="66" spans="1:473" ht="15" customHeight="1" x14ac:dyDescent="0.25">
      <c r="A66" s="3" t="s">
        <v>50</v>
      </c>
      <c r="B66" s="42">
        <v>0</v>
      </c>
      <c r="C66" s="10">
        <v>0</v>
      </c>
      <c r="D66" s="21"/>
      <c r="E66" s="180"/>
      <c r="F66" s="180"/>
      <c r="G66" s="180"/>
      <c r="H66" s="180"/>
      <c r="I66" s="181"/>
      <c r="J66" s="181"/>
      <c r="K66" s="181"/>
      <c r="L66" s="181"/>
      <c r="M66" s="181"/>
      <c r="N66" s="181"/>
      <c r="O66" s="181"/>
      <c r="P66" s="181"/>
      <c r="Q66" s="181"/>
      <c r="R66" s="181"/>
      <c r="S66" s="181"/>
      <c r="T66" s="181"/>
      <c r="U66" s="181"/>
      <c r="V66" s="181"/>
      <c r="W66" s="181"/>
      <c r="X66" s="181"/>
      <c r="Y66" s="181"/>
      <c r="Z66" s="181"/>
      <c r="AA66" s="181"/>
      <c r="AB66" s="181"/>
      <c r="AC66" s="181"/>
      <c r="AD66" s="181"/>
      <c r="AE66" s="181"/>
      <c r="AF66" s="181"/>
      <c r="AG66" s="181"/>
      <c r="AH66" s="181"/>
      <c r="AI66" s="181"/>
      <c r="AJ66" s="181"/>
      <c r="AK66" s="181"/>
      <c r="AL66" s="181"/>
      <c r="AM66" s="181"/>
      <c r="AN66" s="181"/>
      <c r="AO66" s="181"/>
      <c r="AP66" s="181"/>
      <c r="AQ66" s="181"/>
      <c r="AR66" s="181"/>
      <c r="AS66" s="181"/>
      <c r="AT66" s="181"/>
      <c r="AU66" s="181"/>
      <c r="AV66" s="181"/>
      <c r="AW66" s="181"/>
      <c r="AX66" s="181"/>
      <c r="AY66" s="181"/>
      <c r="AZ66" s="181"/>
      <c r="BA66" s="181"/>
      <c r="BB66" s="181"/>
      <c r="BC66" s="181"/>
      <c r="BD66" s="181"/>
      <c r="BE66" s="181"/>
      <c r="BF66" s="181"/>
      <c r="BG66" s="181"/>
      <c r="BH66" s="181"/>
      <c r="BI66" s="181"/>
      <c r="BJ66" s="181"/>
      <c r="BK66" s="181"/>
      <c r="BL66" s="181"/>
      <c r="BM66" s="181"/>
      <c r="BN66" s="181"/>
      <c r="BO66" s="181"/>
      <c r="BP66" s="181"/>
      <c r="BQ66" s="181"/>
      <c r="BR66" s="181"/>
      <c r="BS66" s="181"/>
      <c r="BT66" s="181"/>
      <c r="BU66" s="181"/>
      <c r="BV66" s="181"/>
      <c r="BW66" s="181"/>
      <c r="BX66" s="181"/>
      <c r="BY66" s="181"/>
      <c r="BZ66" s="181"/>
      <c r="CA66" s="7"/>
      <c r="CB66" s="86"/>
      <c r="CC66" s="205"/>
      <c r="CD66" s="23"/>
      <c r="CE66" s="23"/>
      <c r="CF66" s="1658"/>
      <c r="CG66" s="1658"/>
      <c r="CH66" s="1658"/>
      <c r="CI66" s="1658"/>
      <c r="CJ66" s="1658"/>
      <c r="CK66" s="1658"/>
      <c r="CL66" s="1658"/>
      <c r="CM66" s="1658"/>
      <c r="CN66" s="1658"/>
      <c r="CO66" s="1658"/>
      <c r="CP66" s="1658"/>
      <c r="CQ66" s="1658"/>
      <c r="CR66" s="1658"/>
      <c r="CS66" s="1658"/>
      <c r="CT66" s="1658"/>
      <c r="CU66" s="1658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3"/>
      <c r="DH66" s="647">
        <v>3816</v>
      </c>
      <c r="DI66" s="647">
        <v>3811</v>
      </c>
      <c r="DJ66" s="647">
        <v>3802</v>
      </c>
      <c r="DK66" s="647">
        <v>3805</v>
      </c>
      <c r="DL66" s="647">
        <v>3805</v>
      </c>
      <c r="DM66" s="647">
        <v>3803</v>
      </c>
      <c r="DN66" s="647">
        <v>3806</v>
      </c>
      <c r="DO66" s="647">
        <v>3808</v>
      </c>
      <c r="DP66" s="647">
        <v>3809</v>
      </c>
      <c r="DQ66" s="647">
        <v>3806</v>
      </c>
      <c r="DR66" s="647">
        <v>3802</v>
      </c>
      <c r="DS66" s="647">
        <v>3800</v>
      </c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3"/>
      <c r="EF66" s="23"/>
      <c r="EG66" s="23"/>
      <c r="EH66" s="23"/>
      <c r="EI66" s="23"/>
      <c r="EJ66" s="23"/>
      <c r="EK66" s="23"/>
      <c r="EL66" s="23"/>
      <c r="EM66" s="23"/>
      <c r="EN66" s="23"/>
      <c r="EO66" s="23"/>
      <c r="EP66" s="23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3"/>
      <c r="FD66" s="23"/>
      <c r="FE66" s="23"/>
      <c r="FF66" s="23"/>
      <c r="FG66" s="23"/>
      <c r="FH66" s="23"/>
      <c r="FI66" s="23"/>
      <c r="FJ66" s="23"/>
      <c r="FK66" s="23"/>
      <c r="FL66" s="23"/>
      <c r="FM66" s="23"/>
      <c r="FN66" s="23"/>
      <c r="FO66" s="23"/>
      <c r="FP66" s="23"/>
      <c r="FQ66" s="23"/>
      <c r="FR66" s="23"/>
      <c r="FS66" s="23"/>
      <c r="FT66" s="23"/>
      <c r="FU66" s="23"/>
      <c r="FV66" s="23"/>
      <c r="FW66" s="23"/>
      <c r="FX66" s="23"/>
      <c r="FY66" s="23"/>
      <c r="FZ66" s="23"/>
      <c r="GA66" s="23"/>
      <c r="GB66" s="23"/>
      <c r="GC66" s="23"/>
      <c r="GD66" s="23"/>
      <c r="GE66" s="23"/>
      <c r="GF66" s="23"/>
      <c r="GG66" s="23"/>
      <c r="GH66" s="23"/>
      <c r="GI66" s="23"/>
      <c r="GJ66" s="23"/>
      <c r="GK66" s="23"/>
      <c r="GL66" s="23"/>
      <c r="GM66" s="23"/>
      <c r="GN66" s="23"/>
      <c r="GO66" s="23"/>
      <c r="GP66" s="23"/>
      <c r="GQ66" s="23"/>
      <c r="GR66" s="23"/>
      <c r="GS66" s="23"/>
      <c r="GT66" s="23"/>
      <c r="GU66" s="23"/>
      <c r="GV66" s="23"/>
      <c r="GW66" s="23"/>
      <c r="GX66" s="23"/>
      <c r="GY66" s="23"/>
      <c r="GZ66" s="23"/>
      <c r="HA66" s="23"/>
      <c r="HB66" s="23"/>
      <c r="HC66" s="23"/>
      <c r="HD66" s="23"/>
      <c r="HE66" s="23"/>
      <c r="HF66" s="23"/>
      <c r="HG66" s="23"/>
      <c r="HH66" s="23"/>
      <c r="HI66" s="23"/>
      <c r="HJ66" s="23"/>
      <c r="HK66" s="23"/>
      <c r="HL66" s="23"/>
      <c r="HM66" s="23"/>
      <c r="HN66" s="23"/>
      <c r="HO66" s="23"/>
      <c r="HP66" s="23"/>
      <c r="HQ66" s="23"/>
      <c r="HR66" s="23"/>
      <c r="HS66" s="23"/>
      <c r="HT66" s="23"/>
      <c r="HU66" s="23"/>
      <c r="HV66" s="23"/>
      <c r="HW66" s="23"/>
      <c r="HX66" s="23"/>
      <c r="HY66" s="23"/>
      <c r="HZ66" s="23"/>
      <c r="IA66" s="23"/>
      <c r="IB66" s="23"/>
      <c r="IC66" s="23"/>
      <c r="ID66" s="23"/>
      <c r="IE66" s="23"/>
      <c r="IF66" s="23"/>
      <c r="IG66" s="23"/>
      <c r="IH66" s="23"/>
      <c r="II66" s="23"/>
      <c r="IJ66" s="23"/>
      <c r="IK66" s="23"/>
      <c r="IL66" s="23"/>
      <c r="IM66" s="23"/>
      <c r="IN66" s="23"/>
      <c r="IO66" s="23"/>
      <c r="IP66" s="23"/>
      <c r="IQ66" s="23"/>
      <c r="IR66" s="23"/>
      <c r="IS66" s="23"/>
      <c r="IT66" s="23"/>
      <c r="IU66" s="23"/>
      <c r="IV66" s="23"/>
      <c r="IW66" s="23"/>
      <c r="IX66" s="23"/>
      <c r="IY66" s="23"/>
      <c r="IZ66" s="23"/>
      <c r="JA66" s="23"/>
      <c r="JB66" s="23"/>
      <c r="JC66" s="23"/>
      <c r="JD66" s="23"/>
      <c r="JE66" s="23"/>
      <c r="JF66" s="23"/>
      <c r="JG66" s="23"/>
      <c r="JH66" s="23"/>
      <c r="JI66" s="23"/>
      <c r="JJ66" s="23"/>
      <c r="JK66" s="23"/>
      <c r="JL66" s="23"/>
      <c r="JM66" s="23"/>
      <c r="JN66" s="23"/>
      <c r="JO66" s="23"/>
      <c r="JP66" s="23"/>
      <c r="JQ66" s="23"/>
      <c r="JR66" s="23"/>
      <c r="JS66" s="23"/>
      <c r="JT66" s="23"/>
      <c r="JU66" s="23"/>
      <c r="JV66" s="23"/>
      <c r="JW66" s="23"/>
      <c r="JX66" s="23"/>
      <c r="JY66" s="23"/>
      <c r="JZ66" s="23"/>
      <c r="KA66" s="23"/>
      <c r="KB66" s="23"/>
      <c r="KC66" s="23"/>
      <c r="KD66" s="23"/>
      <c r="KE66" s="23"/>
      <c r="KF66" s="23"/>
      <c r="KG66" s="23"/>
      <c r="KH66" s="23"/>
      <c r="KI66" s="23"/>
      <c r="KJ66" s="23"/>
      <c r="KK66" s="23"/>
      <c r="KL66" s="23"/>
      <c r="KM66" s="23"/>
      <c r="KN66" s="23"/>
      <c r="KO66" s="23"/>
      <c r="KP66" s="23"/>
      <c r="KQ66" s="23"/>
      <c r="KR66" s="23"/>
      <c r="KS66" s="23"/>
      <c r="KT66" s="23"/>
      <c r="KU66" s="23"/>
      <c r="KV66" s="23"/>
      <c r="KW66" s="23"/>
      <c r="KX66" s="23"/>
      <c r="KY66" s="23"/>
      <c r="KZ66" s="23"/>
      <c r="LA66" s="23"/>
      <c r="LB66" s="23"/>
      <c r="LC66" s="23"/>
      <c r="LD66" s="23"/>
      <c r="LE66" s="23"/>
      <c r="LF66" s="23"/>
      <c r="LG66" s="23"/>
      <c r="LH66" s="23"/>
      <c r="LI66" s="23"/>
      <c r="LJ66" s="23"/>
      <c r="LK66" s="23"/>
      <c r="LL66" s="23"/>
      <c r="LM66" s="23"/>
      <c r="LN66" s="23"/>
      <c r="LO66" s="23"/>
      <c r="LP66" s="23"/>
      <c r="LQ66" s="23"/>
      <c r="LR66" s="23"/>
      <c r="LS66" s="23"/>
      <c r="LT66" s="23"/>
      <c r="LU66" s="23"/>
      <c r="LV66" s="23"/>
      <c r="LW66" s="23"/>
      <c r="LX66" s="23"/>
      <c r="LY66" s="23"/>
      <c r="LZ66" s="23"/>
      <c r="MA66" s="23"/>
      <c r="MB66" s="23"/>
      <c r="MC66" s="23"/>
      <c r="MD66" s="23"/>
      <c r="ME66" s="23"/>
      <c r="MF66" s="23"/>
      <c r="MG66" s="23"/>
      <c r="MH66" s="23"/>
      <c r="MI66" s="23"/>
      <c r="MJ66" s="23"/>
      <c r="MK66" s="23"/>
      <c r="ML66" s="23"/>
      <c r="MM66" s="23"/>
      <c r="MN66" s="23"/>
      <c r="MO66" s="23"/>
      <c r="MP66" s="23"/>
      <c r="MQ66" s="23"/>
      <c r="MR66" s="23"/>
      <c r="MS66" s="23"/>
      <c r="MT66" s="23"/>
      <c r="MU66" s="23"/>
      <c r="MV66" s="23"/>
      <c r="MW66" s="23"/>
      <c r="MX66" s="23"/>
      <c r="MY66" s="23"/>
      <c r="MZ66" s="23"/>
      <c r="NA66" s="23"/>
      <c r="NB66" s="23"/>
      <c r="NC66" s="23"/>
      <c r="ND66" s="23"/>
      <c r="NE66" s="23"/>
      <c r="NF66" s="23"/>
      <c r="NG66" s="23"/>
      <c r="NH66" s="23"/>
      <c r="NI66" s="23"/>
      <c r="NJ66" s="23"/>
      <c r="NK66" s="23"/>
      <c r="NL66" s="23"/>
      <c r="NM66" s="23"/>
      <c r="NN66" s="23"/>
      <c r="NO66" s="23"/>
      <c r="NP66" s="23"/>
      <c r="NQ66" s="23"/>
      <c r="NR66" s="23"/>
      <c r="NS66" s="23"/>
      <c r="NT66" s="23"/>
      <c r="NU66" s="23"/>
      <c r="NV66" s="23"/>
      <c r="NW66" s="23"/>
      <c r="NX66" s="23"/>
      <c r="NY66" s="23"/>
      <c r="NZ66" s="23"/>
      <c r="OA66" s="23"/>
      <c r="OB66" s="23"/>
      <c r="OC66" s="23"/>
      <c r="OD66" s="23"/>
      <c r="OE66" s="23"/>
      <c r="OF66" s="23"/>
      <c r="OG66" s="23"/>
      <c r="OH66" s="23"/>
      <c r="OI66" s="23"/>
      <c r="OJ66" s="23"/>
      <c r="OK66" s="23"/>
      <c r="OL66" s="23"/>
      <c r="OM66" s="23"/>
      <c r="ON66" s="23"/>
      <c r="OO66" s="23"/>
      <c r="OP66" s="23"/>
      <c r="OQ66" s="23"/>
      <c r="OR66" s="23"/>
      <c r="OS66" s="23"/>
      <c r="OT66" s="23"/>
      <c r="OU66" s="23"/>
      <c r="OV66" s="23"/>
      <c r="OW66" s="23"/>
      <c r="OX66" s="23"/>
      <c r="OY66" s="23"/>
      <c r="OZ66" s="23"/>
      <c r="PA66" s="23"/>
      <c r="PB66" s="23"/>
      <c r="PC66" s="23"/>
      <c r="PD66" s="23"/>
      <c r="PE66" s="23"/>
      <c r="PF66" s="23"/>
      <c r="PG66" s="23"/>
      <c r="PH66" s="88"/>
      <c r="PI66" s="88"/>
      <c r="PJ66" s="88"/>
      <c r="PK66" s="88"/>
      <c r="PL66" s="88"/>
      <c r="PM66" s="88"/>
      <c r="PN66" s="88"/>
      <c r="PO66" s="88"/>
      <c r="PP66" s="88"/>
      <c r="PQ66" s="88"/>
      <c r="PR66" s="88"/>
      <c r="PS66" s="88"/>
      <c r="PT66" s="88"/>
      <c r="PU66" s="88"/>
      <c r="PV66" s="88"/>
      <c r="PW66" s="88"/>
      <c r="PX66" s="88"/>
      <c r="PY66" s="88"/>
      <c r="PZ66" s="88"/>
      <c r="QA66" s="88"/>
      <c r="QB66" s="88"/>
      <c r="QC66" s="88"/>
      <c r="QD66" s="88"/>
      <c r="QE66" s="23"/>
      <c r="QF66" s="23"/>
      <c r="QG66" s="23"/>
      <c r="QH66" s="23"/>
      <c r="QI66" s="23"/>
      <c r="QJ66" s="23"/>
      <c r="QK66" s="23"/>
      <c r="QL66" s="23"/>
      <c r="QM66" s="23"/>
      <c r="QN66" s="23"/>
      <c r="QO66" s="23"/>
      <c r="QP66" s="23"/>
      <c r="QQ66" s="23"/>
      <c r="QR66" s="23"/>
      <c r="QS66" s="23"/>
      <c r="QT66" s="23"/>
      <c r="QU66" s="23"/>
      <c r="QV66" s="23"/>
      <c r="QW66" s="23"/>
      <c r="QX66" s="23"/>
      <c r="QY66" s="23"/>
      <c r="QZ66" s="88"/>
      <c r="RA66" s="88"/>
      <c r="RB66" s="23"/>
    </row>
    <row r="67" spans="1:473" x14ac:dyDescent="0.25">
      <c r="A67" s="3" t="s">
        <v>51</v>
      </c>
      <c r="B67" s="42" t="e">
        <v>#DIV/0!</v>
      </c>
      <c r="C67" s="10">
        <v>0</v>
      </c>
      <c r="D67" s="21"/>
      <c r="E67" s="180"/>
      <c r="F67" s="180"/>
      <c r="G67" s="180"/>
      <c r="H67" s="180"/>
      <c r="I67" s="181"/>
      <c r="J67" s="181"/>
      <c r="K67" s="181"/>
      <c r="L67" s="181"/>
      <c r="M67" s="181"/>
      <c r="N67" s="181"/>
      <c r="O67" s="181"/>
      <c r="P67" s="181"/>
      <c r="Q67" s="181"/>
      <c r="R67" s="181"/>
      <c r="S67" s="181"/>
      <c r="T67" s="181"/>
      <c r="U67" s="181"/>
      <c r="V67" s="181"/>
      <c r="W67" s="181"/>
      <c r="X67" s="181"/>
      <c r="Y67" s="181"/>
      <c r="Z67" s="181"/>
      <c r="AA67" s="181"/>
      <c r="AB67" s="181"/>
      <c r="AC67" s="181"/>
      <c r="AD67" s="181"/>
      <c r="AE67" s="181"/>
      <c r="AF67" s="181"/>
      <c r="AG67" s="181"/>
      <c r="AH67" s="181"/>
      <c r="AI67" s="181"/>
      <c r="AJ67" s="181"/>
      <c r="AK67" s="181"/>
      <c r="AL67" s="181"/>
      <c r="AM67" s="181"/>
      <c r="AN67" s="181"/>
      <c r="AO67" s="181"/>
      <c r="AP67" s="181"/>
      <c r="AQ67" s="181"/>
      <c r="AR67" s="181"/>
      <c r="AS67" s="181"/>
      <c r="AT67" s="181"/>
      <c r="AU67" s="181"/>
      <c r="AV67" s="181"/>
      <c r="AW67" s="181"/>
      <c r="AX67" s="181"/>
      <c r="AY67" s="181"/>
      <c r="AZ67" s="181"/>
      <c r="BA67" s="181"/>
      <c r="BB67" s="181"/>
      <c r="BC67" s="181"/>
      <c r="BD67" s="181"/>
      <c r="BE67" s="181"/>
      <c r="BF67" s="181"/>
      <c r="BG67" s="181"/>
      <c r="BH67" s="181"/>
      <c r="BI67" s="181"/>
      <c r="BJ67" s="181"/>
      <c r="BK67" s="181"/>
      <c r="BL67" s="181"/>
      <c r="BM67" s="181"/>
      <c r="BN67" s="181"/>
      <c r="BO67" s="181"/>
      <c r="BP67" s="181"/>
      <c r="BQ67" s="181"/>
      <c r="BR67" s="181"/>
      <c r="BS67" s="181"/>
      <c r="BT67" s="181"/>
      <c r="BU67" s="181"/>
      <c r="BV67" s="181"/>
      <c r="BW67" s="181"/>
      <c r="BX67" s="181"/>
      <c r="BY67" s="181"/>
      <c r="BZ67" s="181"/>
      <c r="CA67" s="7"/>
      <c r="CB67" s="86"/>
      <c r="CC67" s="205"/>
      <c r="CD67" s="23"/>
      <c r="CE67" s="23"/>
      <c r="CF67" s="1658"/>
      <c r="CG67" s="1658"/>
      <c r="CH67" s="1658"/>
      <c r="CI67" s="1658"/>
      <c r="CJ67" s="1658"/>
      <c r="CK67" s="1658"/>
      <c r="CL67" s="1658"/>
      <c r="CM67" s="1658"/>
      <c r="CN67" s="1658"/>
      <c r="CO67" s="1658"/>
      <c r="CP67" s="1658"/>
      <c r="CQ67" s="1658"/>
      <c r="CR67" s="1658"/>
      <c r="CS67" s="1658"/>
      <c r="CT67" s="1658"/>
      <c r="CU67" s="1658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3"/>
      <c r="DH67" s="647">
        <v>0</v>
      </c>
      <c r="DI67" s="647">
        <v>0</v>
      </c>
      <c r="DJ67" s="647">
        <v>0</v>
      </c>
      <c r="DK67" s="647">
        <v>0</v>
      </c>
      <c r="DL67" s="647">
        <v>0</v>
      </c>
      <c r="DM67" s="647">
        <v>0</v>
      </c>
      <c r="DN67" s="647">
        <v>0</v>
      </c>
      <c r="DO67" s="647">
        <v>0</v>
      </c>
      <c r="DP67" s="647">
        <v>0</v>
      </c>
      <c r="DQ67" s="647">
        <v>0</v>
      </c>
      <c r="DR67" s="647">
        <v>0</v>
      </c>
      <c r="DS67" s="647">
        <v>0</v>
      </c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3"/>
      <c r="EF67" s="23"/>
      <c r="EG67" s="23"/>
      <c r="EH67" s="23"/>
      <c r="EI67" s="23"/>
      <c r="EJ67" s="23"/>
      <c r="EK67" s="23"/>
      <c r="EL67" s="23"/>
      <c r="EM67" s="23"/>
      <c r="EN67" s="23"/>
      <c r="EO67" s="23"/>
      <c r="EP67" s="23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3"/>
      <c r="FD67" s="23"/>
      <c r="FE67" s="23"/>
      <c r="FF67" s="23"/>
      <c r="FG67" s="23"/>
      <c r="FH67" s="23"/>
      <c r="FI67" s="23"/>
      <c r="FJ67" s="23"/>
      <c r="FK67" s="23"/>
      <c r="FL67" s="23"/>
      <c r="FM67" s="23"/>
      <c r="FN67" s="23"/>
      <c r="FO67" s="23"/>
      <c r="FP67" s="23"/>
      <c r="FQ67" s="23"/>
      <c r="FR67" s="23"/>
      <c r="FS67" s="23"/>
      <c r="FT67" s="23"/>
      <c r="FU67" s="23"/>
      <c r="FV67" s="23"/>
      <c r="FW67" s="23"/>
      <c r="FX67" s="23"/>
      <c r="FY67" s="23"/>
      <c r="FZ67" s="23"/>
      <c r="GA67" s="23"/>
      <c r="GB67" s="23"/>
      <c r="GC67" s="23"/>
      <c r="GD67" s="23"/>
      <c r="GE67" s="23"/>
      <c r="GF67" s="23"/>
      <c r="GG67" s="23"/>
      <c r="GH67" s="23"/>
      <c r="GI67" s="23"/>
      <c r="GJ67" s="23"/>
      <c r="GK67" s="23"/>
      <c r="GL67" s="23"/>
      <c r="GM67" s="23"/>
      <c r="GN67" s="23"/>
      <c r="GO67" s="23"/>
      <c r="GP67" s="23"/>
      <c r="GQ67" s="23"/>
      <c r="GR67" s="23"/>
      <c r="GS67" s="23"/>
      <c r="GT67" s="23"/>
      <c r="GU67" s="23"/>
      <c r="GV67" s="23"/>
      <c r="GW67" s="23"/>
      <c r="GX67" s="23"/>
      <c r="GY67" s="23"/>
      <c r="GZ67" s="23"/>
      <c r="HA67" s="23"/>
      <c r="HB67" s="23"/>
      <c r="HC67" s="23"/>
      <c r="HD67" s="23"/>
      <c r="HE67" s="23"/>
      <c r="HF67" s="23"/>
      <c r="HG67" s="23"/>
      <c r="HH67" s="23"/>
      <c r="HI67" s="23"/>
      <c r="HJ67" s="23"/>
      <c r="HK67" s="23"/>
      <c r="HL67" s="23"/>
      <c r="HM67" s="23"/>
      <c r="HN67" s="23"/>
      <c r="HO67" s="23"/>
      <c r="HP67" s="23"/>
      <c r="HQ67" s="23"/>
      <c r="HR67" s="23"/>
      <c r="HS67" s="23"/>
      <c r="HT67" s="23"/>
      <c r="HU67" s="23"/>
      <c r="HV67" s="23"/>
      <c r="HW67" s="23"/>
      <c r="HX67" s="23"/>
      <c r="HY67" s="23"/>
      <c r="HZ67" s="23"/>
      <c r="IA67" s="23"/>
      <c r="IB67" s="23"/>
      <c r="IC67" s="23"/>
      <c r="ID67" s="23"/>
      <c r="IE67" s="23"/>
      <c r="IF67" s="23"/>
      <c r="IG67" s="23"/>
      <c r="IH67" s="23"/>
      <c r="II67" s="23"/>
      <c r="IJ67" s="23"/>
      <c r="IK67" s="23"/>
      <c r="IL67" s="23"/>
      <c r="IM67" s="23"/>
      <c r="IN67" s="23"/>
      <c r="IO67" s="23"/>
      <c r="IP67" s="23"/>
      <c r="IQ67" s="23"/>
      <c r="IR67" s="23"/>
      <c r="IS67" s="23"/>
      <c r="IT67" s="23"/>
      <c r="IU67" s="23"/>
      <c r="IV67" s="23"/>
      <c r="IW67" s="23"/>
      <c r="IX67" s="23"/>
      <c r="IY67" s="23"/>
      <c r="IZ67" s="23"/>
      <c r="JA67" s="23"/>
      <c r="JB67" s="23"/>
      <c r="JC67" s="23"/>
      <c r="JD67" s="23"/>
      <c r="JE67" s="23"/>
      <c r="JF67" s="23"/>
      <c r="JG67" s="23"/>
      <c r="JH67" s="23"/>
      <c r="JI67" s="23"/>
      <c r="JJ67" s="23"/>
      <c r="JK67" s="23"/>
      <c r="JL67" s="23"/>
      <c r="JM67" s="23"/>
      <c r="JN67" s="23"/>
      <c r="JO67" s="23"/>
      <c r="JP67" s="23"/>
      <c r="JQ67" s="23"/>
      <c r="JR67" s="23"/>
      <c r="JS67" s="23"/>
      <c r="JT67" s="23"/>
      <c r="JU67" s="23"/>
      <c r="JV67" s="23"/>
      <c r="JW67" s="23"/>
      <c r="JX67" s="23"/>
      <c r="JY67" s="23"/>
      <c r="JZ67" s="23"/>
      <c r="KA67" s="23"/>
      <c r="KB67" s="23"/>
      <c r="KC67" s="23"/>
      <c r="KD67" s="23"/>
      <c r="KE67" s="23"/>
      <c r="KF67" s="23"/>
      <c r="KG67" s="23"/>
      <c r="KH67" s="23"/>
      <c r="KI67" s="23"/>
      <c r="KJ67" s="23"/>
      <c r="KK67" s="23"/>
      <c r="KL67" s="23"/>
      <c r="KM67" s="23"/>
      <c r="KN67" s="23"/>
      <c r="KO67" s="23"/>
      <c r="KP67" s="23"/>
      <c r="KQ67" s="23"/>
      <c r="KR67" s="23"/>
      <c r="KS67" s="23"/>
      <c r="KT67" s="23"/>
      <c r="KU67" s="23"/>
      <c r="KV67" s="23"/>
      <c r="KW67" s="23"/>
      <c r="KX67" s="23"/>
      <c r="KY67" s="23"/>
      <c r="KZ67" s="23"/>
      <c r="LA67" s="23"/>
      <c r="LB67" s="23"/>
      <c r="LC67" s="23"/>
      <c r="LD67" s="23"/>
      <c r="LE67" s="23"/>
      <c r="LF67" s="23"/>
      <c r="LG67" s="23"/>
      <c r="LH67" s="23"/>
      <c r="LI67" s="23"/>
      <c r="LJ67" s="23"/>
      <c r="LK67" s="23"/>
      <c r="LL67" s="23"/>
      <c r="LM67" s="23"/>
      <c r="LN67" s="23"/>
      <c r="LO67" s="23"/>
      <c r="LP67" s="23"/>
      <c r="LQ67" s="23"/>
      <c r="LR67" s="23"/>
      <c r="LS67" s="23"/>
      <c r="LT67" s="23"/>
      <c r="LU67" s="23"/>
      <c r="LV67" s="23"/>
      <c r="LW67" s="23"/>
      <c r="LX67" s="23"/>
      <c r="LY67" s="23"/>
      <c r="LZ67" s="23"/>
      <c r="MA67" s="23"/>
      <c r="MB67" s="23"/>
      <c r="MC67" s="23"/>
      <c r="MD67" s="23"/>
      <c r="ME67" s="23"/>
      <c r="MF67" s="23"/>
      <c r="MG67" s="23"/>
      <c r="MH67" s="23"/>
      <c r="MI67" s="23"/>
      <c r="MJ67" s="23"/>
      <c r="MK67" s="23"/>
      <c r="ML67" s="23"/>
      <c r="MM67" s="23"/>
      <c r="MN67" s="23"/>
      <c r="MO67" s="23"/>
      <c r="MP67" s="23"/>
      <c r="MQ67" s="23"/>
      <c r="MR67" s="23"/>
      <c r="MS67" s="23"/>
      <c r="MT67" s="23"/>
      <c r="MU67" s="23"/>
      <c r="MV67" s="23"/>
      <c r="MW67" s="23"/>
      <c r="MX67" s="23"/>
      <c r="MY67" s="23"/>
      <c r="MZ67" s="23"/>
      <c r="NA67" s="23"/>
      <c r="NB67" s="23"/>
      <c r="NC67" s="23"/>
      <c r="ND67" s="23"/>
      <c r="NE67" s="23"/>
      <c r="NF67" s="23"/>
      <c r="NG67" s="23"/>
      <c r="NH67" s="23"/>
      <c r="NI67" s="23"/>
      <c r="NJ67" s="23"/>
      <c r="NK67" s="23"/>
      <c r="NL67" s="23"/>
      <c r="NM67" s="23"/>
      <c r="NN67" s="23"/>
      <c r="NO67" s="23"/>
      <c r="NP67" s="23"/>
      <c r="NQ67" s="23"/>
      <c r="NR67" s="23"/>
      <c r="NS67" s="23"/>
      <c r="NT67" s="23"/>
      <c r="NU67" s="23"/>
      <c r="NV67" s="23"/>
      <c r="NW67" s="23"/>
      <c r="NX67" s="23"/>
      <c r="NY67" s="23"/>
      <c r="NZ67" s="23"/>
      <c r="OA67" s="23"/>
      <c r="OB67" s="23"/>
      <c r="OC67" s="23"/>
      <c r="OD67" s="23"/>
      <c r="OE67" s="23"/>
      <c r="OF67" s="23"/>
      <c r="OG67" s="23"/>
      <c r="OH67" s="23"/>
      <c r="OI67" s="23"/>
      <c r="OJ67" s="23"/>
      <c r="OK67" s="23"/>
      <c r="OL67" s="23"/>
      <c r="OM67" s="23"/>
      <c r="ON67" s="23"/>
      <c r="OO67" s="23"/>
      <c r="OP67" s="23"/>
      <c r="OQ67" s="23"/>
      <c r="OR67" s="23"/>
      <c r="OS67" s="23"/>
      <c r="OT67" s="23"/>
      <c r="OU67" s="23"/>
      <c r="OV67" s="23"/>
      <c r="OW67" s="23"/>
      <c r="OX67" s="23"/>
      <c r="OY67" s="23"/>
      <c r="OZ67" s="23"/>
      <c r="PA67" s="23"/>
      <c r="PB67" s="23"/>
      <c r="PC67" s="23"/>
      <c r="PD67" s="23"/>
      <c r="PE67" s="23"/>
      <c r="PF67" s="23"/>
      <c r="PG67" s="23"/>
      <c r="PH67" s="88"/>
      <c r="PI67" s="88"/>
      <c r="PJ67" s="88"/>
      <c r="PK67" s="88"/>
      <c r="PL67" s="88"/>
      <c r="PM67" s="88"/>
      <c r="PN67" s="88"/>
      <c r="PO67" s="88"/>
      <c r="PP67" s="88"/>
      <c r="PQ67" s="88"/>
      <c r="PR67" s="88"/>
      <c r="PS67" s="88"/>
      <c r="PT67" s="88"/>
      <c r="PU67" s="88"/>
      <c r="PV67" s="88"/>
      <c r="PW67" s="88"/>
      <c r="PX67" s="88"/>
      <c r="PY67" s="88"/>
      <c r="PZ67" s="88"/>
      <c r="QA67" s="88"/>
      <c r="QB67" s="88"/>
      <c r="QC67" s="88"/>
      <c r="QD67" s="88"/>
      <c r="QE67" s="23"/>
      <c r="QF67" s="23"/>
      <c r="QG67" s="23"/>
      <c r="QH67" s="23"/>
      <c r="QI67" s="23"/>
      <c r="QJ67" s="23"/>
      <c r="QK67" s="23"/>
      <c r="QL67" s="23"/>
      <c r="QM67" s="23"/>
      <c r="QN67" s="23"/>
      <c r="QO67" s="23"/>
      <c r="QP67" s="23"/>
      <c r="QQ67" s="23"/>
      <c r="QR67" s="23"/>
      <c r="QS67" s="23"/>
      <c r="QT67" s="23"/>
      <c r="QU67" s="23"/>
      <c r="QV67" s="23"/>
      <c r="QW67" s="23"/>
      <c r="QX67" s="23"/>
      <c r="QY67" s="23"/>
      <c r="QZ67" s="88"/>
      <c r="RA67" s="88"/>
      <c r="RB67" s="23"/>
    </row>
    <row r="68" spans="1:473" x14ac:dyDescent="0.25">
      <c r="A68" s="4" t="s">
        <v>52</v>
      </c>
      <c r="B68" s="42">
        <v>0</v>
      </c>
      <c r="C68" s="10">
        <v>0</v>
      </c>
      <c r="D68" s="89"/>
      <c r="E68" s="180"/>
      <c r="F68" s="180"/>
      <c r="G68" s="180"/>
      <c r="H68" s="180"/>
      <c r="I68" s="181"/>
      <c r="J68" s="181"/>
      <c r="K68" s="181"/>
      <c r="L68" s="181"/>
      <c r="M68" s="181"/>
      <c r="N68" s="181"/>
      <c r="O68" s="181"/>
      <c r="P68" s="181"/>
      <c r="Q68" s="181"/>
      <c r="R68" s="181"/>
      <c r="S68" s="181"/>
      <c r="T68" s="181"/>
      <c r="U68" s="181"/>
      <c r="V68" s="181"/>
      <c r="W68" s="181"/>
      <c r="X68" s="181"/>
      <c r="Y68" s="181"/>
      <c r="Z68" s="181"/>
      <c r="AA68" s="181"/>
      <c r="AB68" s="181"/>
      <c r="AC68" s="181"/>
      <c r="AD68" s="181"/>
      <c r="AE68" s="181"/>
      <c r="AF68" s="181"/>
      <c r="AG68" s="181"/>
      <c r="AH68" s="181"/>
      <c r="AI68" s="181"/>
      <c r="AJ68" s="181"/>
      <c r="AK68" s="181"/>
      <c r="AL68" s="181"/>
      <c r="AM68" s="181"/>
      <c r="AN68" s="181"/>
      <c r="AO68" s="181"/>
      <c r="AP68" s="181"/>
      <c r="AQ68" s="181"/>
      <c r="AR68" s="181"/>
      <c r="AS68" s="181"/>
      <c r="AT68" s="181"/>
      <c r="AU68" s="181"/>
      <c r="AV68" s="181"/>
      <c r="AW68" s="181"/>
      <c r="AX68" s="181"/>
      <c r="AY68" s="181"/>
      <c r="AZ68" s="181"/>
      <c r="BA68" s="181"/>
      <c r="BB68" s="181"/>
      <c r="BC68" s="181"/>
      <c r="BD68" s="181"/>
      <c r="BE68" s="181"/>
      <c r="BF68" s="181"/>
      <c r="BG68" s="181"/>
      <c r="BH68" s="181"/>
      <c r="BI68" s="181"/>
      <c r="BJ68" s="181"/>
      <c r="BK68" s="181"/>
      <c r="BL68" s="181"/>
      <c r="BM68" s="181"/>
      <c r="BN68" s="181"/>
      <c r="BO68" s="181"/>
      <c r="BP68" s="181"/>
      <c r="BQ68" s="181"/>
      <c r="BR68" s="181"/>
      <c r="BS68" s="181"/>
      <c r="BT68" s="181"/>
      <c r="BU68" s="181"/>
      <c r="BV68" s="181"/>
      <c r="BW68" s="181"/>
      <c r="BX68" s="181"/>
      <c r="BY68" s="181"/>
      <c r="BZ68" s="181"/>
      <c r="CA68" s="7"/>
      <c r="CB68" s="86"/>
      <c r="CC68" s="205"/>
      <c r="CD68" s="23"/>
      <c r="CE68" s="23"/>
      <c r="CF68" s="1658"/>
      <c r="CG68" s="1658"/>
      <c r="CH68" s="1658"/>
      <c r="CI68" s="1658"/>
      <c r="CJ68" s="1658"/>
      <c r="CK68" s="1658"/>
      <c r="CL68" s="1658"/>
      <c r="CM68" s="1658"/>
      <c r="CN68" s="1658"/>
      <c r="CO68" s="1658"/>
      <c r="CP68" s="1658"/>
      <c r="CQ68" s="1658"/>
      <c r="CR68" s="1658"/>
      <c r="CS68" s="1658"/>
      <c r="CT68" s="1658"/>
      <c r="CU68" s="1658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647">
        <v>162</v>
      </c>
      <c r="DI68" s="647">
        <v>162</v>
      </c>
      <c r="DJ68" s="647">
        <v>162</v>
      </c>
      <c r="DK68" s="647">
        <v>162</v>
      </c>
      <c r="DL68" s="647">
        <v>160</v>
      </c>
      <c r="DM68" s="647">
        <v>160</v>
      </c>
      <c r="DN68" s="647">
        <v>160</v>
      </c>
      <c r="DO68" s="647">
        <v>161</v>
      </c>
      <c r="DP68" s="647">
        <v>161</v>
      </c>
      <c r="DQ68" s="647">
        <v>161</v>
      </c>
      <c r="DR68" s="647">
        <v>160</v>
      </c>
      <c r="DS68" s="647">
        <v>160</v>
      </c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N68" s="23"/>
      <c r="EO68" s="23"/>
      <c r="EP68" s="23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  <c r="FL68" s="23"/>
      <c r="FM68" s="23"/>
      <c r="FN68" s="23"/>
      <c r="FO68" s="23"/>
      <c r="FP68" s="23"/>
      <c r="FQ68" s="23"/>
      <c r="FR68" s="23"/>
      <c r="FS68" s="23"/>
      <c r="FT68" s="23"/>
      <c r="FU68" s="23"/>
      <c r="FV68" s="23"/>
      <c r="FW68" s="23"/>
      <c r="FX68" s="23"/>
      <c r="FY68" s="23"/>
      <c r="FZ68" s="23"/>
      <c r="GA68" s="23"/>
      <c r="GB68" s="23"/>
      <c r="GC68" s="23"/>
      <c r="GD68" s="23"/>
      <c r="GE68" s="23"/>
      <c r="GF68" s="23"/>
      <c r="GG68" s="23"/>
      <c r="GH68" s="23"/>
      <c r="GI68" s="23"/>
      <c r="GJ68" s="23"/>
      <c r="GK68" s="23"/>
      <c r="GL68" s="23"/>
      <c r="GM68" s="23"/>
      <c r="GN68" s="23"/>
      <c r="GO68" s="23"/>
      <c r="GP68" s="23"/>
      <c r="GQ68" s="23"/>
      <c r="GR68" s="23"/>
      <c r="GS68" s="23"/>
      <c r="GT68" s="23"/>
      <c r="GU68" s="23"/>
      <c r="GV68" s="23"/>
      <c r="GW68" s="23"/>
      <c r="GX68" s="23"/>
      <c r="GY68" s="23"/>
      <c r="GZ68" s="23"/>
      <c r="HA68" s="23"/>
      <c r="HB68" s="23"/>
      <c r="HC68" s="23"/>
      <c r="HD68" s="23"/>
      <c r="HE68" s="23"/>
      <c r="HF68" s="23"/>
      <c r="HG68" s="23"/>
      <c r="HH68" s="23"/>
      <c r="HI68" s="23"/>
      <c r="HJ68" s="23"/>
      <c r="HK68" s="23"/>
      <c r="HL68" s="23"/>
      <c r="HM68" s="23"/>
      <c r="HN68" s="23"/>
      <c r="HO68" s="23"/>
      <c r="HP68" s="23"/>
      <c r="HQ68" s="23"/>
      <c r="HR68" s="23"/>
      <c r="HS68" s="23"/>
      <c r="HT68" s="23"/>
      <c r="HU68" s="23"/>
      <c r="HV68" s="23"/>
      <c r="HW68" s="23"/>
      <c r="HX68" s="23"/>
      <c r="HY68" s="23"/>
      <c r="HZ68" s="23"/>
      <c r="IA68" s="23"/>
      <c r="IB68" s="23"/>
      <c r="IC68" s="23"/>
      <c r="ID68" s="23"/>
      <c r="IE68" s="23"/>
      <c r="IF68" s="23"/>
      <c r="IG68" s="23"/>
      <c r="IH68" s="23"/>
      <c r="II68" s="23"/>
      <c r="IJ68" s="23"/>
      <c r="IK68" s="23"/>
      <c r="IL68" s="23"/>
      <c r="IM68" s="23"/>
      <c r="IN68" s="23"/>
      <c r="IO68" s="23"/>
      <c r="IP68" s="23"/>
      <c r="IQ68" s="23"/>
      <c r="IR68" s="23"/>
      <c r="IS68" s="23"/>
      <c r="IT68" s="23"/>
      <c r="IU68" s="23"/>
      <c r="IV68" s="23"/>
      <c r="IW68" s="23"/>
      <c r="IX68" s="23"/>
      <c r="IY68" s="23"/>
      <c r="IZ68" s="23"/>
      <c r="JA68" s="23"/>
      <c r="JB68" s="23"/>
      <c r="JC68" s="23"/>
      <c r="JD68" s="23"/>
      <c r="JE68" s="23"/>
      <c r="JF68" s="23"/>
      <c r="JG68" s="23"/>
      <c r="JH68" s="23"/>
      <c r="JI68" s="23"/>
      <c r="JJ68" s="23"/>
      <c r="JK68" s="23"/>
      <c r="JL68" s="23"/>
      <c r="JM68" s="23"/>
      <c r="JN68" s="23"/>
      <c r="JO68" s="23"/>
      <c r="JP68" s="23"/>
      <c r="JQ68" s="23"/>
      <c r="JR68" s="23"/>
      <c r="JS68" s="23"/>
      <c r="JT68" s="23"/>
      <c r="JU68" s="23"/>
      <c r="JV68" s="23"/>
      <c r="JW68" s="23"/>
      <c r="JX68" s="23"/>
      <c r="JY68" s="23"/>
      <c r="JZ68" s="23"/>
      <c r="KA68" s="23"/>
      <c r="KB68" s="23"/>
      <c r="KC68" s="23"/>
      <c r="KD68" s="23"/>
      <c r="KE68" s="23"/>
      <c r="KF68" s="23"/>
      <c r="KG68" s="23"/>
      <c r="KH68" s="23"/>
      <c r="KI68" s="23"/>
      <c r="KJ68" s="23"/>
      <c r="KK68" s="23"/>
      <c r="KL68" s="23"/>
      <c r="KM68" s="23"/>
      <c r="KN68" s="23"/>
      <c r="KO68" s="23"/>
      <c r="KP68" s="23"/>
      <c r="KQ68" s="23"/>
      <c r="KR68" s="23"/>
      <c r="KS68" s="23"/>
      <c r="KT68" s="23"/>
      <c r="KU68" s="23"/>
      <c r="KV68" s="23"/>
      <c r="KW68" s="23"/>
      <c r="KX68" s="23"/>
      <c r="KY68" s="23"/>
      <c r="KZ68" s="23"/>
      <c r="LA68" s="23"/>
      <c r="LB68" s="23"/>
      <c r="LC68" s="23"/>
      <c r="LD68" s="23"/>
      <c r="LE68" s="23"/>
      <c r="LF68" s="23"/>
      <c r="LG68" s="23"/>
      <c r="LH68" s="23"/>
      <c r="LI68" s="23"/>
      <c r="LJ68" s="23"/>
      <c r="LK68" s="23"/>
      <c r="LL68" s="23"/>
      <c r="LM68" s="23"/>
      <c r="LN68" s="23"/>
      <c r="LO68" s="23"/>
      <c r="LP68" s="23"/>
      <c r="LQ68" s="23"/>
      <c r="LR68" s="23"/>
      <c r="LS68" s="23"/>
      <c r="LT68" s="23"/>
      <c r="LU68" s="23"/>
      <c r="LV68" s="23"/>
      <c r="LW68" s="23"/>
      <c r="LX68" s="23"/>
      <c r="LY68" s="23"/>
      <c r="LZ68" s="23"/>
      <c r="MA68" s="23"/>
      <c r="MB68" s="23"/>
      <c r="MC68" s="23"/>
      <c r="MD68" s="23"/>
      <c r="ME68" s="23"/>
      <c r="MF68" s="23"/>
      <c r="MG68" s="23"/>
      <c r="MH68" s="23"/>
      <c r="MI68" s="23"/>
      <c r="MJ68" s="23"/>
      <c r="MK68" s="23"/>
      <c r="ML68" s="23"/>
      <c r="MM68" s="23"/>
      <c r="MN68" s="23"/>
      <c r="MO68" s="23"/>
      <c r="MP68" s="23"/>
      <c r="MQ68" s="23"/>
      <c r="MR68" s="23"/>
      <c r="MS68" s="23"/>
      <c r="MT68" s="23"/>
      <c r="MU68" s="23"/>
      <c r="MV68" s="23"/>
      <c r="MW68" s="23"/>
      <c r="MX68" s="23"/>
      <c r="MY68" s="23"/>
      <c r="MZ68" s="23"/>
      <c r="NA68" s="23"/>
      <c r="NB68" s="23"/>
      <c r="NC68" s="23"/>
      <c r="ND68" s="23"/>
      <c r="NE68" s="23"/>
      <c r="NF68" s="23"/>
      <c r="NG68" s="23"/>
      <c r="NH68" s="23"/>
      <c r="NI68" s="23"/>
      <c r="NJ68" s="23"/>
      <c r="NK68" s="23"/>
      <c r="NL68" s="23"/>
      <c r="NM68" s="23"/>
      <c r="NN68" s="23"/>
      <c r="NO68" s="23"/>
      <c r="NP68" s="23"/>
      <c r="NQ68" s="23"/>
      <c r="NR68" s="23"/>
      <c r="NS68" s="23"/>
      <c r="NT68" s="23"/>
      <c r="NU68" s="23"/>
      <c r="NV68" s="23"/>
      <c r="NW68" s="23"/>
      <c r="NX68" s="23"/>
      <c r="NY68" s="23"/>
      <c r="NZ68" s="23"/>
      <c r="OA68" s="23"/>
      <c r="OB68" s="23"/>
      <c r="OC68" s="23"/>
      <c r="OD68" s="23"/>
      <c r="OE68" s="23"/>
      <c r="OF68" s="23"/>
      <c r="OG68" s="23"/>
      <c r="OH68" s="23"/>
      <c r="OI68" s="23"/>
      <c r="OJ68" s="23"/>
      <c r="OK68" s="23"/>
      <c r="OL68" s="23"/>
      <c r="OM68" s="23"/>
      <c r="ON68" s="23"/>
      <c r="OO68" s="23"/>
      <c r="OP68" s="23"/>
      <c r="OQ68" s="23"/>
      <c r="OR68" s="23"/>
      <c r="OS68" s="23"/>
      <c r="OT68" s="23"/>
      <c r="OU68" s="23"/>
      <c r="OV68" s="23"/>
      <c r="OW68" s="23"/>
      <c r="OX68" s="23"/>
      <c r="OY68" s="23"/>
      <c r="OZ68" s="23"/>
      <c r="PA68" s="23"/>
      <c r="PB68" s="23"/>
      <c r="PC68" s="23"/>
      <c r="PD68" s="23"/>
      <c r="PE68" s="23"/>
      <c r="PF68" s="23"/>
      <c r="PG68" s="23"/>
      <c r="PH68" s="88"/>
      <c r="PI68" s="88"/>
      <c r="PJ68" s="88"/>
      <c r="PK68" s="88"/>
      <c r="PL68" s="88"/>
      <c r="PM68" s="88"/>
      <c r="PN68" s="88"/>
      <c r="PO68" s="88"/>
      <c r="PP68" s="88"/>
      <c r="PQ68" s="88"/>
      <c r="PR68" s="88"/>
      <c r="PS68" s="88"/>
      <c r="PT68" s="88"/>
      <c r="PU68" s="88"/>
      <c r="PV68" s="88"/>
      <c r="PW68" s="88"/>
      <c r="PX68" s="88"/>
      <c r="PY68" s="88"/>
      <c r="PZ68" s="88"/>
      <c r="QA68" s="88"/>
      <c r="QB68" s="88"/>
      <c r="QC68" s="88"/>
      <c r="QD68" s="88"/>
      <c r="QE68" s="23"/>
      <c r="QF68" s="23"/>
      <c r="QG68" s="23"/>
      <c r="QH68" s="23"/>
      <c r="QI68" s="23"/>
      <c r="QJ68" s="23"/>
      <c r="QK68" s="23"/>
      <c r="QL68" s="23"/>
      <c r="QM68" s="23"/>
      <c r="QN68" s="23"/>
      <c r="QO68" s="23"/>
      <c r="QP68" s="23"/>
      <c r="QQ68" s="23"/>
      <c r="QR68" s="23"/>
      <c r="QS68" s="23"/>
      <c r="QT68" s="23"/>
      <c r="QU68" s="23"/>
      <c r="QV68" s="23"/>
      <c r="QW68" s="23"/>
      <c r="QX68" s="23"/>
      <c r="QY68" s="23"/>
      <c r="QZ68" s="88"/>
      <c r="RA68" s="88"/>
      <c r="RB68" s="23"/>
    </row>
    <row r="69" spans="1:473" x14ac:dyDescent="0.25">
      <c r="A69" s="1903" t="s">
        <v>54</v>
      </c>
      <c r="B69" s="42" t="e">
        <v>#DIV/0!</v>
      </c>
      <c r="C69" s="10">
        <v>0</v>
      </c>
      <c r="D69" s="89"/>
      <c r="E69" s="180"/>
      <c r="F69" s="180"/>
      <c r="G69" s="180"/>
      <c r="H69" s="180"/>
      <c r="I69" s="181"/>
      <c r="J69" s="181"/>
      <c r="K69" s="181"/>
      <c r="L69" s="181"/>
      <c r="M69" s="181"/>
      <c r="N69" s="181"/>
      <c r="O69" s="181"/>
      <c r="P69" s="181"/>
      <c r="Q69" s="181"/>
      <c r="R69" s="181"/>
      <c r="S69" s="181"/>
      <c r="T69" s="181"/>
      <c r="U69" s="181"/>
      <c r="V69" s="181"/>
      <c r="W69" s="181"/>
      <c r="X69" s="181"/>
      <c r="Y69" s="181"/>
      <c r="Z69" s="181"/>
      <c r="AA69" s="181"/>
      <c r="AB69" s="181"/>
      <c r="AC69" s="181"/>
      <c r="AD69" s="181"/>
      <c r="AE69" s="181"/>
      <c r="AF69" s="181"/>
      <c r="AG69" s="181"/>
      <c r="AH69" s="181"/>
      <c r="AI69" s="181"/>
      <c r="AJ69" s="181"/>
      <c r="AK69" s="181"/>
      <c r="AL69" s="181"/>
      <c r="AM69" s="181"/>
      <c r="AN69" s="181"/>
      <c r="AO69" s="181"/>
      <c r="AP69" s="181"/>
      <c r="AQ69" s="181"/>
      <c r="AR69" s="181"/>
      <c r="AS69" s="181"/>
      <c r="AT69" s="181"/>
      <c r="AU69" s="181"/>
      <c r="AV69" s="181"/>
      <c r="AW69" s="181"/>
      <c r="AX69" s="181"/>
      <c r="AY69" s="181"/>
      <c r="AZ69" s="181"/>
      <c r="BA69" s="181"/>
      <c r="BB69" s="181"/>
      <c r="BC69" s="181"/>
      <c r="BD69" s="181"/>
      <c r="BE69" s="181"/>
      <c r="BF69" s="181"/>
      <c r="BG69" s="181"/>
      <c r="BH69" s="181"/>
      <c r="BI69" s="181"/>
      <c r="BJ69" s="181"/>
      <c r="BK69" s="181"/>
      <c r="BL69" s="181"/>
      <c r="BM69" s="181"/>
      <c r="BN69" s="181"/>
      <c r="BO69" s="181"/>
      <c r="BP69" s="181"/>
      <c r="BQ69" s="181"/>
      <c r="BR69" s="181"/>
      <c r="BS69" s="181"/>
      <c r="BT69" s="181"/>
      <c r="BU69" s="181"/>
      <c r="BV69" s="181"/>
      <c r="BW69" s="181"/>
      <c r="BX69" s="181"/>
      <c r="BY69" s="181"/>
      <c r="BZ69" s="181"/>
      <c r="CA69" s="7"/>
      <c r="CB69" s="86"/>
      <c r="CC69" s="205"/>
      <c r="CD69" s="23"/>
      <c r="CE69" s="23"/>
      <c r="CF69" s="1658"/>
      <c r="CG69" s="1658"/>
      <c r="CH69" s="1658"/>
      <c r="CI69" s="1658"/>
      <c r="CJ69" s="1658"/>
      <c r="CK69" s="1658"/>
      <c r="CL69" s="1658"/>
      <c r="CM69" s="1658"/>
      <c r="CN69" s="1658"/>
      <c r="CO69" s="1658"/>
      <c r="CP69" s="1658"/>
      <c r="CQ69" s="1658"/>
      <c r="CR69" s="1658"/>
      <c r="CS69" s="1658"/>
      <c r="CT69" s="1658"/>
      <c r="CU69" s="1658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647">
        <v>0</v>
      </c>
      <c r="DI69" s="647">
        <v>0</v>
      </c>
      <c r="DJ69" s="647">
        <v>0</v>
      </c>
      <c r="DK69" s="647">
        <v>0</v>
      </c>
      <c r="DL69" s="647">
        <v>0</v>
      </c>
      <c r="DM69" s="647">
        <v>0</v>
      </c>
      <c r="DN69" s="647">
        <v>0</v>
      </c>
      <c r="DO69" s="647">
        <v>0</v>
      </c>
      <c r="DP69" s="647">
        <v>0</v>
      </c>
      <c r="DQ69" s="647">
        <v>0</v>
      </c>
      <c r="DR69" s="647">
        <v>0</v>
      </c>
      <c r="DS69" s="647">
        <v>0</v>
      </c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N69" s="23"/>
      <c r="EO69" s="23"/>
      <c r="EP69" s="23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  <c r="FL69" s="23"/>
      <c r="FM69" s="23"/>
      <c r="FN69" s="23"/>
      <c r="FO69" s="23"/>
      <c r="FP69" s="23"/>
      <c r="FQ69" s="23"/>
      <c r="FR69" s="23"/>
      <c r="FS69" s="23"/>
      <c r="FT69" s="23"/>
      <c r="FU69" s="23"/>
      <c r="FV69" s="23"/>
      <c r="FW69" s="23"/>
      <c r="FX69" s="23"/>
      <c r="FY69" s="23"/>
      <c r="FZ69" s="23"/>
      <c r="GA69" s="23"/>
      <c r="GB69" s="23"/>
      <c r="GC69" s="23"/>
      <c r="GD69" s="23"/>
      <c r="GE69" s="23"/>
      <c r="GF69" s="23"/>
      <c r="GG69" s="23"/>
      <c r="GH69" s="23"/>
      <c r="GI69" s="23"/>
      <c r="GJ69" s="23"/>
      <c r="GK69" s="23"/>
      <c r="GL69" s="23"/>
      <c r="GM69" s="23"/>
      <c r="GN69" s="23"/>
      <c r="GO69" s="23"/>
      <c r="GP69" s="23"/>
      <c r="GQ69" s="23"/>
      <c r="GR69" s="23"/>
      <c r="GS69" s="23"/>
      <c r="GT69" s="23"/>
      <c r="GU69" s="23"/>
      <c r="GV69" s="23"/>
      <c r="GW69" s="23"/>
      <c r="GX69" s="23"/>
      <c r="GY69" s="23"/>
      <c r="GZ69" s="23"/>
      <c r="HA69" s="23"/>
      <c r="HB69" s="23"/>
      <c r="HC69" s="23"/>
      <c r="HD69" s="23"/>
      <c r="HE69" s="23"/>
      <c r="HF69" s="23"/>
      <c r="HG69" s="23"/>
      <c r="HH69" s="23"/>
      <c r="HI69" s="23"/>
      <c r="HJ69" s="23"/>
      <c r="HK69" s="23"/>
      <c r="HL69" s="23"/>
      <c r="HM69" s="23"/>
      <c r="HN69" s="23"/>
      <c r="HO69" s="23"/>
      <c r="HP69" s="23"/>
      <c r="HQ69" s="23"/>
      <c r="HR69" s="23"/>
      <c r="HS69" s="23"/>
      <c r="HT69" s="23"/>
      <c r="HU69" s="23"/>
      <c r="HV69" s="23"/>
      <c r="HW69" s="23"/>
      <c r="HX69" s="23"/>
      <c r="HY69" s="23"/>
      <c r="HZ69" s="23"/>
      <c r="IA69" s="23"/>
      <c r="IB69" s="23"/>
      <c r="IC69" s="23"/>
      <c r="ID69" s="23"/>
      <c r="IE69" s="23"/>
      <c r="IF69" s="23"/>
      <c r="IG69" s="23"/>
      <c r="IH69" s="23"/>
      <c r="II69" s="23"/>
      <c r="IJ69" s="23"/>
      <c r="IK69" s="23"/>
      <c r="IL69" s="23"/>
      <c r="IM69" s="23"/>
      <c r="IN69" s="23"/>
      <c r="IO69" s="23"/>
      <c r="IP69" s="23"/>
      <c r="IQ69" s="23"/>
      <c r="IR69" s="23"/>
      <c r="IS69" s="23"/>
      <c r="IT69" s="23"/>
      <c r="IU69" s="23"/>
      <c r="IV69" s="23"/>
      <c r="IW69" s="23"/>
      <c r="IX69" s="23"/>
      <c r="IY69" s="23"/>
      <c r="IZ69" s="23"/>
      <c r="JA69" s="23"/>
      <c r="JB69" s="23"/>
      <c r="JC69" s="23"/>
      <c r="JD69" s="23"/>
      <c r="JE69" s="23"/>
      <c r="JF69" s="23"/>
      <c r="JG69" s="23"/>
      <c r="JH69" s="23"/>
      <c r="JI69" s="23"/>
      <c r="JJ69" s="23"/>
      <c r="JK69" s="23"/>
      <c r="JL69" s="23"/>
      <c r="JM69" s="23"/>
      <c r="JN69" s="23"/>
      <c r="JO69" s="23"/>
      <c r="JP69" s="23"/>
      <c r="JQ69" s="23"/>
      <c r="JR69" s="23"/>
      <c r="JS69" s="23"/>
      <c r="JT69" s="23"/>
      <c r="JU69" s="23"/>
      <c r="JV69" s="23"/>
      <c r="JW69" s="23"/>
      <c r="JX69" s="23"/>
      <c r="JY69" s="23"/>
      <c r="JZ69" s="23"/>
      <c r="KA69" s="23"/>
      <c r="KB69" s="23"/>
      <c r="KC69" s="23"/>
      <c r="KD69" s="23"/>
      <c r="KE69" s="23"/>
      <c r="KF69" s="23"/>
      <c r="KG69" s="23"/>
      <c r="KH69" s="23"/>
      <c r="KI69" s="23"/>
      <c r="KJ69" s="23"/>
      <c r="KK69" s="23"/>
      <c r="KL69" s="23"/>
      <c r="KM69" s="23"/>
      <c r="KN69" s="23"/>
      <c r="KO69" s="23"/>
      <c r="KP69" s="23"/>
      <c r="KQ69" s="23"/>
      <c r="KR69" s="23"/>
      <c r="KS69" s="23"/>
      <c r="KT69" s="23"/>
      <c r="KU69" s="23"/>
      <c r="KV69" s="23"/>
      <c r="KW69" s="23"/>
      <c r="KX69" s="23"/>
      <c r="KY69" s="23"/>
      <c r="KZ69" s="23"/>
      <c r="LA69" s="23"/>
      <c r="LB69" s="23"/>
      <c r="LC69" s="23"/>
      <c r="LD69" s="23"/>
      <c r="LE69" s="23"/>
      <c r="LF69" s="23"/>
      <c r="LG69" s="23"/>
      <c r="LH69" s="23"/>
      <c r="LI69" s="23"/>
      <c r="LJ69" s="23"/>
      <c r="LK69" s="23"/>
      <c r="LL69" s="23"/>
      <c r="LM69" s="23"/>
      <c r="LN69" s="23"/>
      <c r="LO69" s="23"/>
      <c r="LP69" s="23"/>
      <c r="LQ69" s="23"/>
      <c r="LR69" s="23"/>
      <c r="LS69" s="23"/>
      <c r="LT69" s="23"/>
      <c r="LU69" s="23"/>
      <c r="LV69" s="23"/>
      <c r="LW69" s="23"/>
      <c r="LX69" s="23"/>
      <c r="LY69" s="23"/>
      <c r="LZ69" s="23"/>
      <c r="MA69" s="23"/>
      <c r="MB69" s="23"/>
      <c r="MC69" s="23"/>
      <c r="MD69" s="23"/>
      <c r="ME69" s="23"/>
      <c r="MF69" s="23"/>
      <c r="MG69" s="23"/>
      <c r="MH69" s="23"/>
      <c r="MI69" s="23"/>
      <c r="MJ69" s="23"/>
      <c r="MK69" s="23"/>
      <c r="ML69" s="23"/>
      <c r="MM69" s="23"/>
      <c r="MN69" s="23"/>
      <c r="MO69" s="23"/>
      <c r="MP69" s="23"/>
      <c r="MQ69" s="23"/>
      <c r="MR69" s="23"/>
      <c r="MS69" s="23"/>
      <c r="MT69" s="23"/>
      <c r="MU69" s="23"/>
      <c r="MV69" s="23"/>
      <c r="MW69" s="23"/>
      <c r="MX69" s="23"/>
      <c r="MY69" s="23"/>
      <c r="MZ69" s="23"/>
      <c r="NA69" s="23"/>
      <c r="NB69" s="23"/>
      <c r="NC69" s="23"/>
      <c r="ND69" s="23"/>
      <c r="NE69" s="23"/>
      <c r="NF69" s="23"/>
      <c r="NG69" s="23"/>
      <c r="NH69" s="23"/>
      <c r="NI69" s="23"/>
      <c r="NJ69" s="23"/>
      <c r="NK69" s="23"/>
      <c r="NL69" s="23"/>
      <c r="NM69" s="23"/>
      <c r="NN69" s="23"/>
      <c r="NO69" s="23"/>
      <c r="NP69" s="23"/>
      <c r="NQ69" s="23"/>
      <c r="NR69" s="23"/>
      <c r="NS69" s="23"/>
      <c r="NT69" s="23"/>
      <c r="NU69" s="23"/>
      <c r="NV69" s="23"/>
      <c r="NW69" s="23"/>
      <c r="NX69" s="23"/>
      <c r="NY69" s="23"/>
      <c r="NZ69" s="23"/>
      <c r="OA69" s="23"/>
      <c r="OB69" s="23"/>
      <c r="OC69" s="23"/>
      <c r="OD69" s="23"/>
      <c r="OE69" s="23"/>
      <c r="OF69" s="23"/>
      <c r="OG69" s="23"/>
      <c r="OH69" s="23"/>
      <c r="OI69" s="23"/>
      <c r="OJ69" s="23"/>
      <c r="OK69" s="23"/>
      <c r="OL69" s="23"/>
      <c r="OM69" s="23"/>
      <c r="ON69" s="23"/>
      <c r="OO69" s="23"/>
      <c r="OP69" s="23"/>
      <c r="OQ69" s="23"/>
      <c r="OR69" s="23"/>
      <c r="OS69" s="23"/>
      <c r="OT69" s="23"/>
      <c r="OU69" s="23"/>
      <c r="OV69" s="23"/>
      <c r="OW69" s="23"/>
      <c r="OX69" s="23"/>
      <c r="OY69" s="23"/>
      <c r="OZ69" s="23"/>
      <c r="PA69" s="23"/>
      <c r="PB69" s="23"/>
      <c r="PC69" s="23"/>
      <c r="PD69" s="23"/>
      <c r="PE69" s="23"/>
      <c r="PF69" s="23"/>
      <c r="PG69" s="23"/>
      <c r="PH69" s="88"/>
      <c r="PI69" s="88"/>
      <c r="PJ69" s="88"/>
      <c r="PK69" s="88"/>
      <c r="PL69" s="88"/>
      <c r="PM69" s="88"/>
      <c r="PN69" s="88"/>
      <c r="PO69" s="88"/>
      <c r="PP69" s="88"/>
      <c r="PQ69" s="88"/>
      <c r="PR69" s="88"/>
      <c r="PS69" s="88"/>
      <c r="PT69" s="88"/>
      <c r="PU69" s="88"/>
      <c r="PV69" s="88"/>
      <c r="PW69" s="88"/>
      <c r="PX69" s="88"/>
      <c r="PY69" s="88"/>
      <c r="PZ69" s="88"/>
      <c r="QA69" s="88"/>
      <c r="QB69" s="88"/>
      <c r="QC69" s="88"/>
      <c r="QD69" s="88"/>
      <c r="QE69" s="23"/>
      <c r="QF69" s="23"/>
      <c r="QG69" s="23"/>
      <c r="QH69" s="23"/>
      <c r="QI69" s="23"/>
      <c r="QJ69" s="23"/>
      <c r="QK69" s="23"/>
      <c r="QL69" s="23"/>
      <c r="QM69" s="23"/>
      <c r="QN69" s="23"/>
      <c r="QO69" s="23"/>
      <c r="QP69" s="23"/>
      <c r="QQ69" s="23"/>
      <c r="QR69" s="23"/>
      <c r="QS69" s="23"/>
      <c r="QT69" s="23"/>
      <c r="QU69" s="23"/>
      <c r="QV69" s="23"/>
      <c r="QW69" s="23"/>
      <c r="QX69" s="23"/>
      <c r="QY69" s="23"/>
      <c r="QZ69" s="88"/>
      <c r="RA69" s="88"/>
      <c r="RB69" s="23"/>
    </row>
    <row r="70" spans="1:473" x14ac:dyDescent="0.25">
      <c r="A70" s="92" t="s">
        <v>56</v>
      </c>
      <c r="B70" s="42" t="e">
        <v>#DIV/0!</v>
      </c>
      <c r="C70" s="10">
        <v>0</v>
      </c>
      <c r="D70" s="89"/>
      <c r="E70" s="180"/>
      <c r="F70" s="180"/>
      <c r="G70" s="180"/>
      <c r="H70" s="180"/>
      <c r="I70" s="181"/>
      <c r="J70" s="181"/>
      <c r="K70" s="181"/>
      <c r="L70" s="181"/>
      <c r="M70" s="181"/>
      <c r="N70" s="181"/>
      <c r="O70" s="181"/>
      <c r="P70" s="181"/>
      <c r="Q70" s="181"/>
      <c r="R70" s="181"/>
      <c r="S70" s="181"/>
      <c r="T70" s="181"/>
      <c r="U70" s="181"/>
      <c r="V70" s="181"/>
      <c r="W70" s="181"/>
      <c r="X70" s="181"/>
      <c r="Y70" s="181"/>
      <c r="Z70" s="181"/>
      <c r="AA70" s="181"/>
      <c r="AB70" s="181"/>
      <c r="AC70" s="181"/>
      <c r="AD70" s="181"/>
      <c r="AE70" s="181"/>
      <c r="AF70" s="181"/>
      <c r="AG70" s="181"/>
      <c r="AH70" s="181"/>
      <c r="AI70" s="181"/>
      <c r="AJ70" s="181"/>
      <c r="AK70" s="181"/>
      <c r="AL70" s="181"/>
      <c r="AM70" s="181"/>
      <c r="AN70" s="181"/>
      <c r="AO70" s="181"/>
      <c r="AP70" s="181"/>
      <c r="AQ70" s="181"/>
      <c r="AR70" s="181"/>
      <c r="AS70" s="181"/>
      <c r="AT70" s="181"/>
      <c r="AU70" s="181"/>
      <c r="AV70" s="181"/>
      <c r="AW70" s="181"/>
      <c r="AX70" s="181"/>
      <c r="AY70" s="181"/>
      <c r="AZ70" s="181"/>
      <c r="BA70" s="181"/>
      <c r="BB70" s="181"/>
      <c r="BC70" s="181"/>
      <c r="BD70" s="181"/>
      <c r="BE70" s="181"/>
      <c r="BF70" s="181"/>
      <c r="BG70" s="181"/>
      <c r="BH70" s="181"/>
      <c r="BI70" s="181"/>
      <c r="BJ70" s="181"/>
      <c r="BK70" s="181"/>
      <c r="BL70" s="181"/>
      <c r="BM70" s="181"/>
      <c r="BN70" s="181"/>
      <c r="BO70" s="181"/>
      <c r="BP70" s="181"/>
      <c r="BQ70" s="181"/>
      <c r="BR70" s="181"/>
      <c r="BS70" s="181"/>
      <c r="BT70" s="181"/>
      <c r="BU70" s="181"/>
      <c r="BV70" s="181"/>
      <c r="BW70" s="181"/>
      <c r="BX70" s="181"/>
      <c r="BY70" s="181"/>
      <c r="BZ70" s="181"/>
      <c r="CA70" s="7"/>
      <c r="CB70" s="86"/>
      <c r="CC70" s="205"/>
      <c r="CD70" s="23"/>
      <c r="CE70" s="23"/>
      <c r="CF70" s="1658"/>
      <c r="CG70" s="1658"/>
      <c r="CH70" s="1658"/>
      <c r="CI70" s="1658"/>
      <c r="CJ70" s="1658"/>
      <c r="CK70" s="1658"/>
      <c r="CL70" s="1658"/>
      <c r="CM70" s="1658"/>
      <c r="CN70" s="1658"/>
      <c r="CO70" s="1658"/>
      <c r="CP70" s="1658"/>
      <c r="CQ70" s="1658"/>
      <c r="CR70" s="1658"/>
      <c r="CS70" s="1658"/>
      <c r="CT70" s="1658"/>
      <c r="CU70" s="1658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3"/>
      <c r="DH70" s="647">
        <v>588</v>
      </c>
      <c r="DI70" s="647">
        <v>588</v>
      </c>
      <c r="DJ70" s="647">
        <v>588</v>
      </c>
      <c r="DK70" s="647">
        <v>588</v>
      </c>
      <c r="DL70" s="647">
        <v>587</v>
      </c>
      <c r="DM70" s="647">
        <v>586</v>
      </c>
      <c r="DN70" s="647">
        <v>585</v>
      </c>
      <c r="DO70" s="647">
        <v>582</v>
      </c>
      <c r="DP70" s="647">
        <v>582</v>
      </c>
      <c r="DQ70" s="647">
        <v>582</v>
      </c>
      <c r="DR70" s="647">
        <v>582</v>
      </c>
      <c r="DS70" s="647">
        <v>581</v>
      </c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3"/>
      <c r="EF70" s="23"/>
      <c r="EG70" s="23"/>
      <c r="EH70" s="23"/>
      <c r="EI70" s="23"/>
      <c r="EJ70" s="23"/>
      <c r="EK70" s="23"/>
      <c r="EL70" s="23"/>
      <c r="EM70" s="23"/>
      <c r="EN70" s="23"/>
      <c r="EO70" s="23"/>
      <c r="EP70" s="23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3"/>
      <c r="FD70" s="23"/>
      <c r="FE70" s="23"/>
      <c r="FF70" s="23"/>
      <c r="FG70" s="23"/>
      <c r="FH70" s="23"/>
      <c r="FI70" s="23"/>
      <c r="FJ70" s="23"/>
      <c r="FK70" s="23"/>
      <c r="FL70" s="23"/>
      <c r="FM70" s="23"/>
      <c r="FN70" s="23"/>
      <c r="FO70" s="23"/>
      <c r="FP70" s="23"/>
      <c r="FQ70" s="23"/>
      <c r="FR70" s="23"/>
      <c r="FS70" s="23"/>
      <c r="FT70" s="23"/>
      <c r="FU70" s="23"/>
      <c r="FV70" s="23"/>
      <c r="FW70" s="23"/>
      <c r="FX70" s="23"/>
      <c r="FY70" s="23"/>
      <c r="FZ70" s="23"/>
      <c r="GA70" s="23"/>
      <c r="GB70" s="23"/>
      <c r="GC70" s="23"/>
      <c r="GD70" s="23"/>
      <c r="GE70" s="23"/>
      <c r="GF70" s="23"/>
      <c r="GG70" s="23"/>
      <c r="GH70" s="23"/>
      <c r="GI70" s="23"/>
      <c r="GJ70" s="23"/>
      <c r="GK70" s="23"/>
      <c r="GL70" s="23"/>
      <c r="GM70" s="23"/>
      <c r="GN70" s="23"/>
      <c r="GO70" s="23"/>
      <c r="GP70" s="23"/>
      <c r="GQ70" s="23"/>
      <c r="GR70" s="23"/>
      <c r="GS70" s="23"/>
      <c r="GT70" s="23"/>
      <c r="GU70" s="23"/>
      <c r="GV70" s="23"/>
      <c r="GW70" s="23"/>
      <c r="GX70" s="23"/>
      <c r="GY70" s="23"/>
      <c r="GZ70" s="23"/>
      <c r="HA70" s="23"/>
      <c r="HB70" s="23"/>
      <c r="HC70" s="23"/>
      <c r="HD70" s="23"/>
      <c r="HE70" s="23"/>
      <c r="HF70" s="23"/>
      <c r="HG70" s="23"/>
      <c r="HH70" s="23"/>
      <c r="HI70" s="23"/>
      <c r="HJ70" s="23"/>
      <c r="HK70" s="23"/>
      <c r="HL70" s="23"/>
      <c r="HM70" s="23"/>
      <c r="HN70" s="23"/>
      <c r="HO70" s="23"/>
      <c r="HP70" s="23"/>
      <c r="HQ70" s="23"/>
      <c r="HR70" s="23"/>
      <c r="HS70" s="23"/>
      <c r="HT70" s="23"/>
      <c r="HU70" s="23"/>
      <c r="HV70" s="23"/>
      <c r="HW70" s="23"/>
      <c r="HX70" s="23"/>
      <c r="HY70" s="23"/>
      <c r="HZ70" s="23"/>
      <c r="IA70" s="23"/>
      <c r="IB70" s="23"/>
      <c r="IC70" s="23"/>
      <c r="ID70" s="23"/>
      <c r="IE70" s="23"/>
      <c r="IF70" s="23"/>
      <c r="IG70" s="23"/>
      <c r="IH70" s="23"/>
      <c r="II70" s="23"/>
      <c r="IJ70" s="23"/>
      <c r="IK70" s="23"/>
      <c r="IL70" s="23"/>
      <c r="IM70" s="23"/>
      <c r="IN70" s="23"/>
      <c r="IO70" s="23"/>
      <c r="IP70" s="23"/>
      <c r="IQ70" s="23"/>
      <c r="IR70" s="23"/>
      <c r="IS70" s="23"/>
      <c r="IT70" s="23"/>
      <c r="IU70" s="23"/>
      <c r="IV70" s="23"/>
      <c r="IW70" s="23"/>
      <c r="IX70" s="23"/>
      <c r="IY70" s="23"/>
      <c r="IZ70" s="23"/>
      <c r="JA70" s="23"/>
      <c r="JB70" s="23"/>
      <c r="JC70" s="23"/>
      <c r="JD70" s="23"/>
      <c r="JE70" s="23"/>
      <c r="JF70" s="23"/>
      <c r="JG70" s="23"/>
      <c r="JH70" s="23"/>
      <c r="JI70" s="23"/>
      <c r="JJ70" s="23"/>
      <c r="JK70" s="23"/>
      <c r="JL70" s="23"/>
      <c r="JM70" s="23"/>
      <c r="JN70" s="23"/>
      <c r="JO70" s="23"/>
      <c r="JP70" s="23"/>
      <c r="JQ70" s="23"/>
      <c r="JR70" s="23"/>
      <c r="JS70" s="23"/>
      <c r="JT70" s="23"/>
      <c r="JU70" s="23"/>
      <c r="JV70" s="23"/>
      <c r="JW70" s="23"/>
      <c r="JX70" s="23"/>
      <c r="JY70" s="23"/>
      <c r="JZ70" s="23"/>
      <c r="KA70" s="23"/>
      <c r="KB70" s="23"/>
      <c r="KC70" s="23"/>
      <c r="KD70" s="23"/>
      <c r="KE70" s="23"/>
      <c r="KF70" s="23"/>
      <c r="KG70" s="23"/>
      <c r="KH70" s="23"/>
      <c r="KI70" s="23"/>
      <c r="KJ70" s="23"/>
      <c r="KK70" s="23"/>
      <c r="KL70" s="23"/>
      <c r="KM70" s="23"/>
      <c r="KN70" s="23"/>
      <c r="KO70" s="23"/>
      <c r="KP70" s="23"/>
      <c r="KQ70" s="23"/>
      <c r="KR70" s="23"/>
      <c r="KS70" s="23"/>
      <c r="KT70" s="23"/>
      <c r="KU70" s="23"/>
      <c r="KV70" s="23"/>
      <c r="KW70" s="23"/>
      <c r="KX70" s="23"/>
      <c r="KY70" s="23"/>
      <c r="KZ70" s="23"/>
      <c r="LA70" s="23"/>
      <c r="LB70" s="23"/>
      <c r="LC70" s="23"/>
      <c r="LD70" s="23"/>
      <c r="LE70" s="23"/>
      <c r="LF70" s="23"/>
      <c r="LG70" s="23"/>
      <c r="LH70" s="23"/>
      <c r="LI70" s="23"/>
      <c r="LJ70" s="23"/>
      <c r="LK70" s="23"/>
      <c r="LL70" s="23"/>
      <c r="LM70" s="23"/>
      <c r="LN70" s="23"/>
      <c r="LO70" s="23"/>
      <c r="LP70" s="23"/>
      <c r="LQ70" s="23"/>
      <c r="LR70" s="23"/>
      <c r="LS70" s="23"/>
      <c r="LT70" s="23"/>
      <c r="LU70" s="23"/>
      <c r="LV70" s="23"/>
      <c r="LW70" s="23"/>
      <c r="LX70" s="23"/>
      <c r="LY70" s="23"/>
      <c r="LZ70" s="23"/>
      <c r="MA70" s="23"/>
      <c r="MB70" s="23"/>
      <c r="MC70" s="23"/>
      <c r="MD70" s="23"/>
      <c r="ME70" s="23"/>
      <c r="MF70" s="23"/>
      <c r="MG70" s="23"/>
      <c r="MH70" s="23"/>
      <c r="MI70" s="23"/>
      <c r="MJ70" s="23"/>
      <c r="MK70" s="23"/>
      <c r="ML70" s="23"/>
      <c r="MM70" s="23"/>
      <c r="MN70" s="23"/>
      <c r="MO70" s="23"/>
      <c r="MP70" s="23"/>
      <c r="MQ70" s="23"/>
      <c r="MR70" s="23"/>
      <c r="MS70" s="23"/>
      <c r="MT70" s="23"/>
      <c r="MU70" s="23"/>
      <c r="MV70" s="23"/>
      <c r="MW70" s="23"/>
      <c r="MX70" s="23"/>
      <c r="MY70" s="23"/>
      <c r="MZ70" s="23"/>
      <c r="NA70" s="23"/>
      <c r="NB70" s="23"/>
      <c r="NC70" s="23"/>
      <c r="ND70" s="23"/>
      <c r="NE70" s="23"/>
      <c r="NF70" s="23"/>
      <c r="NG70" s="23"/>
      <c r="NH70" s="23"/>
      <c r="NI70" s="23"/>
      <c r="NJ70" s="23"/>
      <c r="NK70" s="23"/>
      <c r="NL70" s="23"/>
      <c r="NM70" s="23"/>
      <c r="NN70" s="23"/>
      <c r="NO70" s="23"/>
      <c r="NP70" s="23"/>
      <c r="NQ70" s="23"/>
      <c r="NR70" s="23"/>
      <c r="NS70" s="23"/>
      <c r="NT70" s="23"/>
      <c r="NU70" s="23"/>
      <c r="NV70" s="23"/>
      <c r="NW70" s="23"/>
      <c r="NX70" s="23"/>
      <c r="NY70" s="23"/>
      <c r="NZ70" s="23"/>
      <c r="OA70" s="23"/>
      <c r="OB70" s="23"/>
      <c r="OC70" s="23"/>
      <c r="OD70" s="23"/>
      <c r="OE70" s="23"/>
      <c r="OF70" s="23"/>
      <c r="OG70" s="23"/>
      <c r="OH70" s="23"/>
      <c r="OI70" s="23"/>
      <c r="OJ70" s="23"/>
      <c r="OK70" s="23"/>
      <c r="OL70" s="23"/>
      <c r="OM70" s="23"/>
      <c r="ON70" s="23"/>
      <c r="OO70" s="23"/>
      <c r="OP70" s="23"/>
      <c r="OQ70" s="23"/>
      <c r="OR70" s="23"/>
      <c r="OS70" s="23"/>
      <c r="OT70" s="23"/>
      <c r="OU70" s="23"/>
      <c r="OV70" s="23"/>
      <c r="OW70" s="23"/>
      <c r="OX70" s="23"/>
      <c r="OY70" s="23"/>
      <c r="OZ70" s="23"/>
      <c r="PA70" s="23"/>
      <c r="PB70" s="23"/>
      <c r="PC70" s="23"/>
      <c r="PD70" s="23"/>
      <c r="PE70" s="23"/>
      <c r="PF70" s="23"/>
      <c r="PG70" s="23"/>
      <c r="PH70" s="88"/>
      <c r="PI70" s="88"/>
      <c r="PJ70" s="88"/>
      <c r="PK70" s="88"/>
      <c r="PL70" s="88"/>
      <c r="PM70" s="88"/>
      <c r="PN70" s="88"/>
      <c r="PO70" s="88"/>
      <c r="PP70" s="88"/>
      <c r="PQ70" s="88"/>
      <c r="PR70" s="88"/>
      <c r="PS70" s="88"/>
      <c r="PT70" s="88"/>
      <c r="PU70" s="88"/>
      <c r="PV70" s="88"/>
      <c r="PW70" s="88"/>
      <c r="PX70" s="88"/>
      <c r="PY70" s="88"/>
      <c r="PZ70" s="88"/>
      <c r="QA70" s="88"/>
      <c r="QB70" s="88"/>
      <c r="QC70" s="88"/>
      <c r="QD70" s="88"/>
      <c r="QE70" s="23"/>
      <c r="QF70" s="23"/>
      <c r="QG70" s="23"/>
      <c r="QH70" s="23"/>
      <c r="QI70" s="23"/>
      <c r="QJ70" s="23"/>
      <c r="QK70" s="23"/>
      <c r="QL70" s="23"/>
      <c r="QM70" s="23"/>
      <c r="QN70" s="23"/>
      <c r="QO70" s="23"/>
      <c r="QP70" s="23"/>
      <c r="QQ70" s="23"/>
      <c r="QR70" s="23"/>
      <c r="QS70" s="23"/>
      <c r="QT70" s="23"/>
      <c r="QU70" s="23"/>
      <c r="QV70" s="23"/>
      <c r="QW70" s="23"/>
      <c r="QX70" s="23"/>
      <c r="QY70" s="23"/>
      <c r="QZ70" s="88"/>
      <c r="RA70" s="88"/>
      <c r="RB70" s="23"/>
    </row>
    <row r="71" spans="1:473" x14ac:dyDescent="0.25">
      <c r="A71" s="3" t="s">
        <v>57</v>
      </c>
      <c r="B71" s="42">
        <v>0</v>
      </c>
      <c r="C71" s="10">
        <v>0</v>
      </c>
      <c r="D71" s="89"/>
      <c r="E71" s="180"/>
      <c r="F71" s="180"/>
      <c r="G71" s="180"/>
      <c r="H71" s="180"/>
      <c r="I71" s="181"/>
      <c r="J71" s="181"/>
      <c r="K71" s="181"/>
      <c r="L71" s="181"/>
      <c r="M71" s="181"/>
      <c r="N71" s="181"/>
      <c r="O71" s="181"/>
      <c r="P71" s="181"/>
      <c r="Q71" s="181"/>
      <c r="R71" s="181"/>
      <c r="S71" s="181"/>
      <c r="T71" s="181"/>
      <c r="U71" s="181"/>
      <c r="V71" s="181"/>
      <c r="W71" s="181"/>
      <c r="X71" s="181"/>
      <c r="Y71" s="181"/>
      <c r="Z71" s="181"/>
      <c r="AA71" s="181"/>
      <c r="AB71" s="181"/>
      <c r="AC71" s="181"/>
      <c r="AD71" s="181"/>
      <c r="AE71" s="181"/>
      <c r="AF71" s="181"/>
      <c r="AG71" s="181"/>
      <c r="AH71" s="181"/>
      <c r="AI71" s="181"/>
      <c r="AJ71" s="181"/>
      <c r="AK71" s="181"/>
      <c r="AL71" s="181"/>
      <c r="AM71" s="181"/>
      <c r="AN71" s="181"/>
      <c r="AO71" s="181"/>
      <c r="AP71" s="181"/>
      <c r="AQ71" s="181"/>
      <c r="AR71" s="181"/>
      <c r="AS71" s="181"/>
      <c r="AT71" s="181"/>
      <c r="AU71" s="181"/>
      <c r="AV71" s="181"/>
      <c r="AW71" s="181"/>
      <c r="AX71" s="181"/>
      <c r="AY71" s="181"/>
      <c r="AZ71" s="181"/>
      <c r="BA71" s="181"/>
      <c r="BB71" s="181"/>
      <c r="BC71" s="181"/>
      <c r="BD71" s="181"/>
      <c r="BE71" s="181"/>
      <c r="BF71" s="181"/>
      <c r="BG71" s="181"/>
      <c r="BH71" s="181"/>
      <c r="BI71" s="181"/>
      <c r="BJ71" s="181"/>
      <c r="BK71" s="181"/>
      <c r="BL71" s="181"/>
      <c r="BM71" s="181"/>
      <c r="BN71" s="181"/>
      <c r="BO71" s="181"/>
      <c r="BP71" s="181"/>
      <c r="BQ71" s="181"/>
      <c r="BR71" s="181"/>
      <c r="BS71" s="181"/>
      <c r="BT71" s="181"/>
      <c r="BU71" s="181"/>
      <c r="BV71" s="181"/>
      <c r="BW71" s="181"/>
      <c r="BX71" s="181"/>
      <c r="BY71" s="181"/>
      <c r="BZ71" s="181"/>
      <c r="CA71" s="7"/>
      <c r="CB71" s="86"/>
      <c r="CC71" s="205"/>
      <c r="CD71" s="23"/>
      <c r="CE71" s="23"/>
      <c r="CF71" s="1658"/>
      <c r="CG71" s="1658"/>
      <c r="CH71" s="1658"/>
      <c r="CI71" s="1658"/>
      <c r="CJ71" s="1658"/>
      <c r="CK71" s="1658"/>
      <c r="CL71" s="1658"/>
      <c r="CM71" s="1658"/>
      <c r="CN71" s="1658"/>
      <c r="CO71" s="1658"/>
      <c r="CP71" s="1658"/>
      <c r="CQ71" s="1658"/>
      <c r="CR71" s="1658"/>
      <c r="CS71" s="1658"/>
      <c r="CT71" s="1658"/>
      <c r="CU71" s="1658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647">
        <v>101046</v>
      </c>
      <c r="DI71" s="647">
        <v>101028</v>
      </c>
      <c r="DJ71" s="647">
        <v>101040</v>
      </c>
      <c r="DK71" s="647">
        <v>101016</v>
      </c>
      <c r="DL71" s="647">
        <v>100984</v>
      </c>
      <c r="DM71" s="647">
        <v>100916</v>
      </c>
      <c r="DN71" s="647">
        <v>100886</v>
      </c>
      <c r="DO71" s="647">
        <v>100985</v>
      </c>
      <c r="DP71" s="647">
        <v>100952</v>
      </c>
      <c r="DQ71" s="647">
        <v>100928</v>
      </c>
      <c r="DR71" s="647">
        <v>100890</v>
      </c>
      <c r="DS71" s="647">
        <v>100822</v>
      </c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N71" s="23"/>
      <c r="EO71" s="23"/>
      <c r="EP71" s="23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  <c r="FL71" s="23"/>
      <c r="FM71" s="23"/>
      <c r="FN71" s="23"/>
      <c r="FO71" s="23"/>
      <c r="FP71" s="23"/>
      <c r="FQ71" s="23"/>
      <c r="FR71" s="23"/>
      <c r="FS71" s="23"/>
      <c r="FT71" s="23"/>
      <c r="FU71" s="23"/>
      <c r="FV71" s="23"/>
      <c r="FW71" s="23"/>
      <c r="FX71" s="23"/>
      <c r="FY71" s="23"/>
      <c r="FZ71" s="23"/>
      <c r="GA71" s="23"/>
      <c r="GB71" s="23"/>
      <c r="GC71" s="23"/>
      <c r="GD71" s="23"/>
      <c r="GE71" s="23"/>
      <c r="GF71" s="23"/>
      <c r="GG71" s="23"/>
      <c r="GH71" s="23"/>
      <c r="GI71" s="23"/>
      <c r="GJ71" s="23"/>
      <c r="GK71" s="23"/>
      <c r="GL71" s="23"/>
      <c r="GM71" s="23"/>
      <c r="GN71" s="23"/>
      <c r="GO71" s="23"/>
      <c r="GP71" s="23"/>
      <c r="GQ71" s="23"/>
      <c r="GR71" s="23"/>
      <c r="GS71" s="23"/>
      <c r="GT71" s="23"/>
      <c r="GU71" s="23"/>
      <c r="GV71" s="23"/>
      <c r="GW71" s="23"/>
      <c r="GX71" s="23"/>
      <c r="GY71" s="23"/>
      <c r="GZ71" s="23"/>
      <c r="HA71" s="23"/>
      <c r="HB71" s="23"/>
      <c r="HC71" s="23"/>
      <c r="HD71" s="23"/>
      <c r="HE71" s="23"/>
      <c r="HF71" s="23"/>
      <c r="HG71" s="23"/>
      <c r="HH71" s="23"/>
      <c r="HI71" s="23"/>
      <c r="HJ71" s="23"/>
      <c r="HK71" s="23"/>
      <c r="HL71" s="23"/>
      <c r="HM71" s="23"/>
      <c r="HN71" s="23"/>
      <c r="HO71" s="23"/>
      <c r="HP71" s="23"/>
      <c r="HQ71" s="23"/>
      <c r="HR71" s="23"/>
      <c r="HS71" s="23"/>
      <c r="HT71" s="23"/>
      <c r="HU71" s="23"/>
      <c r="HV71" s="23"/>
      <c r="HW71" s="23"/>
      <c r="HX71" s="23"/>
      <c r="HY71" s="23"/>
      <c r="HZ71" s="23"/>
      <c r="IA71" s="23"/>
      <c r="IB71" s="23"/>
      <c r="IC71" s="23"/>
      <c r="ID71" s="23"/>
      <c r="IE71" s="23"/>
      <c r="IF71" s="23"/>
      <c r="IG71" s="23"/>
      <c r="IH71" s="23"/>
      <c r="II71" s="23"/>
      <c r="IJ71" s="23"/>
      <c r="IK71" s="23"/>
      <c r="IL71" s="23"/>
      <c r="IM71" s="23"/>
      <c r="IN71" s="23"/>
      <c r="IO71" s="23"/>
      <c r="IP71" s="23"/>
      <c r="IQ71" s="23"/>
      <c r="IR71" s="23"/>
      <c r="IS71" s="23"/>
      <c r="IT71" s="23"/>
      <c r="IU71" s="23"/>
      <c r="IV71" s="23"/>
      <c r="IW71" s="23"/>
      <c r="IX71" s="23"/>
      <c r="IY71" s="23"/>
      <c r="IZ71" s="23"/>
      <c r="JA71" s="23"/>
      <c r="JB71" s="23"/>
      <c r="JC71" s="23"/>
      <c r="JD71" s="23"/>
      <c r="JE71" s="23"/>
      <c r="JF71" s="23"/>
      <c r="JG71" s="23"/>
      <c r="JH71" s="23"/>
      <c r="JI71" s="23"/>
      <c r="JJ71" s="23"/>
      <c r="JK71" s="23"/>
      <c r="JL71" s="23"/>
      <c r="JM71" s="23"/>
      <c r="JN71" s="23"/>
      <c r="JO71" s="23"/>
      <c r="JP71" s="23"/>
      <c r="JQ71" s="23"/>
      <c r="JR71" s="23"/>
      <c r="JS71" s="23"/>
      <c r="JT71" s="23"/>
      <c r="JU71" s="23"/>
      <c r="JV71" s="23"/>
      <c r="JW71" s="23"/>
      <c r="JX71" s="23"/>
      <c r="JY71" s="23"/>
      <c r="JZ71" s="23"/>
      <c r="KA71" s="23"/>
      <c r="KB71" s="23"/>
      <c r="KC71" s="23"/>
      <c r="KD71" s="23"/>
      <c r="KE71" s="23"/>
      <c r="KF71" s="23"/>
      <c r="KG71" s="23"/>
      <c r="KH71" s="23"/>
      <c r="KI71" s="23"/>
      <c r="KJ71" s="23"/>
      <c r="KK71" s="23"/>
      <c r="KL71" s="23"/>
      <c r="KM71" s="23"/>
      <c r="KN71" s="23"/>
      <c r="KO71" s="23"/>
      <c r="KP71" s="23"/>
      <c r="KQ71" s="23"/>
      <c r="KR71" s="23"/>
      <c r="KS71" s="23"/>
      <c r="KT71" s="23"/>
      <c r="KU71" s="23"/>
      <c r="KV71" s="23"/>
      <c r="KW71" s="23"/>
      <c r="KX71" s="23"/>
      <c r="KY71" s="23"/>
      <c r="KZ71" s="23"/>
      <c r="LA71" s="23"/>
      <c r="LB71" s="23"/>
      <c r="LC71" s="23"/>
      <c r="LD71" s="23"/>
      <c r="LE71" s="23"/>
      <c r="LF71" s="23"/>
      <c r="LG71" s="23"/>
      <c r="LH71" s="23"/>
      <c r="LI71" s="23"/>
      <c r="LJ71" s="23"/>
      <c r="LK71" s="23"/>
      <c r="LL71" s="23"/>
      <c r="LM71" s="23"/>
      <c r="LN71" s="23"/>
      <c r="LO71" s="23"/>
      <c r="LP71" s="23"/>
      <c r="LQ71" s="23"/>
      <c r="LR71" s="23"/>
      <c r="LS71" s="23"/>
      <c r="LT71" s="23"/>
      <c r="LU71" s="23"/>
      <c r="LV71" s="23"/>
      <c r="LW71" s="23"/>
      <c r="LX71" s="23"/>
      <c r="LY71" s="23"/>
      <c r="LZ71" s="23"/>
      <c r="MA71" s="23"/>
      <c r="MB71" s="23"/>
      <c r="MC71" s="23"/>
      <c r="MD71" s="23"/>
      <c r="ME71" s="23"/>
      <c r="MF71" s="23"/>
      <c r="MG71" s="23"/>
      <c r="MH71" s="23"/>
      <c r="MI71" s="23"/>
      <c r="MJ71" s="23"/>
      <c r="MK71" s="23"/>
      <c r="ML71" s="23"/>
      <c r="MM71" s="23"/>
      <c r="MN71" s="23"/>
      <c r="MO71" s="23"/>
      <c r="MP71" s="23"/>
      <c r="MQ71" s="23"/>
      <c r="MR71" s="23"/>
      <c r="MS71" s="23"/>
      <c r="MT71" s="23"/>
      <c r="MU71" s="23"/>
      <c r="MV71" s="23"/>
      <c r="MW71" s="23"/>
      <c r="MX71" s="23"/>
      <c r="MY71" s="23"/>
      <c r="MZ71" s="23"/>
      <c r="NA71" s="23"/>
      <c r="NB71" s="23"/>
      <c r="NC71" s="23"/>
      <c r="ND71" s="23"/>
      <c r="NE71" s="23"/>
      <c r="NF71" s="23"/>
      <c r="NG71" s="23"/>
      <c r="NH71" s="23"/>
      <c r="NI71" s="23"/>
      <c r="NJ71" s="23"/>
      <c r="NK71" s="23"/>
      <c r="NL71" s="23"/>
      <c r="NM71" s="23"/>
      <c r="NN71" s="23"/>
      <c r="NO71" s="23"/>
      <c r="NP71" s="23"/>
      <c r="NQ71" s="23"/>
      <c r="NR71" s="23"/>
      <c r="NS71" s="23"/>
      <c r="NT71" s="23"/>
      <c r="NU71" s="23"/>
      <c r="NV71" s="23"/>
      <c r="NW71" s="23"/>
      <c r="NX71" s="23"/>
      <c r="NY71" s="23"/>
      <c r="NZ71" s="23"/>
      <c r="OA71" s="23"/>
      <c r="OB71" s="23"/>
      <c r="OC71" s="23"/>
      <c r="OD71" s="23"/>
      <c r="OE71" s="23"/>
      <c r="OF71" s="23"/>
      <c r="OG71" s="23"/>
      <c r="OH71" s="23"/>
      <c r="OI71" s="23"/>
      <c r="OJ71" s="23"/>
      <c r="OK71" s="23"/>
      <c r="OL71" s="23"/>
      <c r="OM71" s="23"/>
      <c r="ON71" s="23"/>
      <c r="OO71" s="23"/>
      <c r="OP71" s="23"/>
      <c r="OQ71" s="23"/>
      <c r="OR71" s="23"/>
      <c r="OS71" s="23"/>
      <c r="OT71" s="23"/>
      <c r="OU71" s="23"/>
      <c r="OV71" s="23"/>
      <c r="OW71" s="23"/>
      <c r="OX71" s="23"/>
      <c r="OY71" s="23"/>
      <c r="OZ71" s="23"/>
      <c r="PA71" s="23"/>
      <c r="PB71" s="23"/>
      <c r="PC71" s="23"/>
      <c r="PD71" s="23"/>
      <c r="PE71" s="23"/>
      <c r="PF71" s="23"/>
      <c r="PG71" s="23"/>
      <c r="PH71" s="88"/>
      <c r="PI71" s="88"/>
      <c r="PJ71" s="88"/>
      <c r="PK71" s="88"/>
      <c r="PL71" s="88"/>
      <c r="PM71" s="88"/>
      <c r="PN71" s="88"/>
      <c r="PO71" s="88"/>
      <c r="PP71" s="88"/>
      <c r="PQ71" s="88"/>
      <c r="PR71" s="88"/>
      <c r="PS71" s="88"/>
      <c r="PT71" s="88"/>
      <c r="PU71" s="88"/>
      <c r="PV71" s="88"/>
      <c r="PW71" s="88"/>
      <c r="PX71" s="88"/>
      <c r="PY71" s="88"/>
      <c r="PZ71" s="88"/>
      <c r="QA71" s="88"/>
      <c r="QB71" s="88"/>
      <c r="QC71" s="88"/>
      <c r="QD71" s="88"/>
      <c r="QE71" s="23"/>
      <c r="QF71" s="23"/>
      <c r="QG71" s="23"/>
      <c r="QH71" s="23"/>
      <c r="QI71" s="23"/>
      <c r="QJ71" s="23"/>
      <c r="QK71" s="23"/>
      <c r="QL71" s="23"/>
      <c r="QM71" s="23"/>
      <c r="QN71" s="23"/>
      <c r="QO71" s="23"/>
      <c r="QP71" s="23"/>
      <c r="QQ71" s="23"/>
      <c r="QR71" s="23"/>
      <c r="QS71" s="23"/>
      <c r="QT71" s="23"/>
      <c r="QU71" s="23"/>
      <c r="QV71" s="23"/>
      <c r="QW71" s="23"/>
      <c r="QX71" s="23"/>
      <c r="QY71" s="23"/>
      <c r="QZ71" s="88"/>
      <c r="RA71" s="88"/>
      <c r="RB71" s="23"/>
    </row>
    <row r="72" spans="1:473" x14ac:dyDescent="0.25">
      <c r="A72" s="4" t="s">
        <v>58</v>
      </c>
      <c r="B72" s="42">
        <v>0</v>
      </c>
      <c r="C72" s="10">
        <v>0</v>
      </c>
      <c r="D72" s="89"/>
      <c r="E72" s="180"/>
      <c r="F72" s="180"/>
      <c r="G72" s="180"/>
      <c r="H72" s="180"/>
      <c r="I72" s="181"/>
      <c r="J72" s="181"/>
      <c r="K72" s="181"/>
      <c r="L72" s="181"/>
      <c r="M72" s="181"/>
      <c r="N72" s="181"/>
      <c r="O72" s="181"/>
      <c r="P72" s="181"/>
      <c r="Q72" s="181"/>
      <c r="R72" s="181"/>
      <c r="S72" s="181"/>
      <c r="T72" s="181"/>
      <c r="U72" s="181"/>
      <c r="V72" s="181"/>
      <c r="W72" s="181"/>
      <c r="X72" s="181"/>
      <c r="Y72" s="181"/>
      <c r="Z72" s="181"/>
      <c r="AA72" s="181"/>
      <c r="AB72" s="181"/>
      <c r="AC72" s="181"/>
      <c r="AD72" s="181"/>
      <c r="AE72" s="181"/>
      <c r="AF72" s="181"/>
      <c r="AG72" s="181"/>
      <c r="AH72" s="181"/>
      <c r="AI72" s="181"/>
      <c r="AJ72" s="181"/>
      <c r="AK72" s="181"/>
      <c r="AL72" s="181"/>
      <c r="AM72" s="181"/>
      <c r="AN72" s="181"/>
      <c r="AO72" s="181"/>
      <c r="AP72" s="181"/>
      <c r="AQ72" s="181"/>
      <c r="AR72" s="181"/>
      <c r="AS72" s="181"/>
      <c r="AT72" s="181"/>
      <c r="AU72" s="181"/>
      <c r="AV72" s="181"/>
      <c r="AW72" s="181"/>
      <c r="AX72" s="181"/>
      <c r="AY72" s="181"/>
      <c r="AZ72" s="181"/>
      <c r="BA72" s="181"/>
      <c r="BB72" s="181"/>
      <c r="BC72" s="181"/>
      <c r="BD72" s="181"/>
      <c r="BE72" s="181"/>
      <c r="BF72" s="181"/>
      <c r="BG72" s="181"/>
      <c r="BH72" s="181"/>
      <c r="BI72" s="181"/>
      <c r="BJ72" s="181"/>
      <c r="BK72" s="181"/>
      <c r="BL72" s="181"/>
      <c r="BM72" s="181"/>
      <c r="BN72" s="181"/>
      <c r="BO72" s="181"/>
      <c r="BP72" s="181"/>
      <c r="BQ72" s="181"/>
      <c r="BR72" s="181"/>
      <c r="BS72" s="181"/>
      <c r="BT72" s="181"/>
      <c r="BU72" s="181"/>
      <c r="BV72" s="181"/>
      <c r="BW72" s="181"/>
      <c r="BX72" s="181"/>
      <c r="BY72" s="181"/>
      <c r="BZ72" s="181"/>
      <c r="CA72" s="7"/>
      <c r="CB72" s="86"/>
      <c r="CC72" s="205"/>
      <c r="CD72" s="23"/>
      <c r="CE72" s="23"/>
      <c r="CF72" s="1658"/>
      <c r="CG72" s="1658"/>
      <c r="CH72" s="1658"/>
      <c r="CI72" s="1658"/>
      <c r="CJ72" s="1658"/>
      <c r="CK72" s="1658"/>
      <c r="CL72" s="1658"/>
      <c r="CM72" s="1658"/>
      <c r="CN72" s="1658"/>
      <c r="CO72" s="1658"/>
      <c r="CP72" s="1658"/>
      <c r="CQ72" s="1658"/>
      <c r="CR72" s="1658"/>
      <c r="CS72" s="1658"/>
      <c r="CT72" s="1658"/>
      <c r="CU72" s="1658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3"/>
      <c r="DH72" s="647">
        <v>9660</v>
      </c>
      <c r="DI72" s="647">
        <v>9658</v>
      </c>
      <c r="DJ72" s="647">
        <v>9653</v>
      </c>
      <c r="DK72" s="647">
        <v>9651</v>
      </c>
      <c r="DL72" s="647">
        <v>9616</v>
      </c>
      <c r="DM72" s="647">
        <v>9613</v>
      </c>
      <c r="DN72" s="647">
        <v>9612</v>
      </c>
      <c r="DO72" s="647">
        <v>9602</v>
      </c>
      <c r="DP72" s="647">
        <v>9602</v>
      </c>
      <c r="DQ72" s="647">
        <v>9601</v>
      </c>
      <c r="DR72" s="647">
        <v>9598</v>
      </c>
      <c r="DS72" s="647">
        <v>9597</v>
      </c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3"/>
      <c r="EF72" s="23"/>
      <c r="EG72" s="23"/>
      <c r="EH72" s="23"/>
      <c r="EI72" s="23"/>
      <c r="EJ72" s="23"/>
      <c r="EK72" s="23"/>
      <c r="EL72" s="23"/>
      <c r="EM72" s="23"/>
      <c r="EN72" s="23"/>
      <c r="EO72" s="23"/>
      <c r="EP72" s="23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3"/>
      <c r="FD72" s="23"/>
      <c r="FE72" s="23"/>
      <c r="FF72" s="23"/>
      <c r="FG72" s="23"/>
      <c r="FH72" s="23"/>
      <c r="FI72" s="23"/>
      <c r="FJ72" s="23"/>
      <c r="FK72" s="23"/>
      <c r="FL72" s="23"/>
      <c r="FM72" s="23"/>
      <c r="FN72" s="23"/>
      <c r="FO72" s="23"/>
      <c r="FP72" s="23"/>
      <c r="FQ72" s="23"/>
      <c r="FR72" s="23"/>
      <c r="FS72" s="23"/>
      <c r="FT72" s="23"/>
      <c r="FU72" s="23"/>
      <c r="FV72" s="23"/>
      <c r="FW72" s="23"/>
      <c r="FX72" s="23"/>
      <c r="FY72" s="23"/>
      <c r="FZ72" s="23"/>
      <c r="GA72" s="23"/>
      <c r="GB72" s="23"/>
      <c r="GC72" s="23"/>
      <c r="GD72" s="23"/>
      <c r="GE72" s="23"/>
      <c r="GF72" s="23"/>
      <c r="GG72" s="23"/>
      <c r="GH72" s="23"/>
      <c r="GI72" s="23"/>
      <c r="GJ72" s="23"/>
      <c r="GK72" s="23"/>
      <c r="GL72" s="23"/>
      <c r="GM72" s="23"/>
      <c r="GN72" s="23"/>
      <c r="GO72" s="23"/>
      <c r="GP72" s="23"/>
      <c r="GQ72" s="23"/>
      <c r="GR72" s="23"/>
      <c r="GS72" s="23"/>
      <c r="GT72" s="23"/>
      <c r="GU72" s="23"/>
      <c r="GV72" s="23"/>
      <c r="GW72" s="23"/>
      <c r="GX72" s="23"/>
      <c r="GY72" s="23"/>
      <c r="GZ72" s="23"/>
      <c r="HA72" s="23"/>
      <c r="HB72" s="23"/>
      <c r="HC72" s="23"/>
      <c r="HD72" s="23"/>
      <c r="HE72" s="23"/>
      <c r="HF72" s="23"/>
      <c r="HG72" s="23"/>
      <c r="HH72" s="23"/>
      <c r="HI72" s="23"/>
      <c r="HJ72" s="23"/>
      <c r="HK72" s="23"/>
      <c r="HL72" s="23"/>
      <c r="HM72" s="23"/>
      <c r="HN72" s="23"/>
      <c r="HO72" s="23"/>
      <c r="HP72" s="23"/>
      <c r="HQ72" s="23"/>
      <c r="HR72" s="23"/>
      <c r="HS72" s="23"/>
      <c r="HT72" s="23"/>
      <c r="HU72" s="23"/>
      <c r="HV72" s="23"/>
      <c r="HW72" s="23"/>
      <c r="HX72" s="23"/>
      <c r="HY72" s="23"/>
      <c r="HZ72" s="23"/>
      <c r="IA72" s="23"/>
      <c r="IB72" s="23"/>
      <c r="IC72" s="23"/>
      <c r="ID72" s="23"/>
      <c r="IE72" s="23"/>
      <c r="IF72" s="23"/>
      <c r="IG72" s="23"/>
      <c r="IH72" s="23"/>
      <c r="II72" s="23"/>
      <c r="IJ72" s="23"/>
      <c r="IK72" s="23"/>
      <c r="IL72" s="23"/>
      <c r="IM72" s="23"/>
      <c r="IN72" s="23"/>
      <c r="IO72" s="23"/>
      <c r="IP72" s="23"/>
      <c r="IQ72" s="23"/>
      <c r="IR72" s="23"/>
      <c r="IS72" s="23"/>
      <c r="IT72" s="23"/>
      <c r="IU72" s="23"/>
      <c r="IV72" s="23"/>
      <c r="IW72" s="23"/>
      <c r="IX72" s="23"/>
      <c r="IY72" s="23"/>
      <c r="IZ72" s="23"/>
      <c r="JA72" s="23"/>
      <c r="JB72" s="23"/>
      <c r="JC72" s="23"/>
      <c r="JD72" s="23"/>
      <c r="JE72" s="23"/>
      <c r="JF72" s="23"/>
      <c r="JG72" s="23"/>
      <c r="JH72" s="23"/>
      <c r="JI72" s="23"/>
      <c r="JJ72" s="23"/>
      <c r="JK72" s="23"/>
      <c r="JL72" s="23"/>
      <c r="JM72" s="23"/>
      <c r="JN72" s="23"/>
      <c r="JO72" s="23"/>
      <c r="JP72" s="23"/>
      <c r="JQ72" s="23"/>
      <c r="JR72" s="23"/>
      <c r="JS72" s="23"/>
      <c r="JT72" s="23"/>
      <c r="JU72" s="23"/>
      <c r="JV72" s="23"/>
      <c r="JW72" s="23"/>
      <c r="JX72" s="23"/>
      <c r="JY72" s="23"/>
      <c r="JZ72" s="23"/>
      <c r="KA72" s="23"/>
      <c r="KB72" s="23"/>
      <c r="KC72" s="23"/>
      <c r="KD72" s="23"/>
      <c r="KE72" s="23"/>
      <c r="KF72" s="23"/>
      <c r="KG72" s="23"/>
      <c r="KH72" s="23"/>
      <c r="KI72" s="23"/>
      <c r="KJ72" s="23"/>
      <c r="KK72" s="23"/>
      <c r="KL72" s="23"/>
      <c r="KM72" s="23"/>
      <c r="KN72" s="23"/>
      <c r="KO72" s="23"/>
      <c r="KP72" s="23"/>
      <c r="KQ72" s="23"/>
      <c r="KR72" s="23"/>
      <c r="KS72" s="23"/>
      <c r="KT72" s="23"/>
      <c r="KU72" s="23"/>
      <c r="KV72" s="23"/>
      <c r="KW72" s="23"/>
      <c r="KX72" s="23"/>
      <c r="KY72" s="23"/>
      <c r="KZ72" s="23"/>
      <c r="LA72" s="23"/>
      <c r="LB72" s="23"/>
      <c r="LC72" s="23"/>
      <c r="LD72" s="23"/>
      <c r="LE72" s="23"/>
      <c r="LF72" s="23"/>
      <c r="LG72" s="23"/>
      <c r="LH72" s="23"/>
      <c r="LI72" s="23"/>
      <c r="LJ72" s="23"/>
      <c r="LK72" s="23"/>
      <c r="LL72" s="23"/>
      <c r="LM72" s="23"/>
      <c r="LN72" s="23"/>
      <c r="LO72" s="23"/>
      <c r="LP72" s="23"/>
      <c r="LQ72" s="23"/>
      <c r="LR72" s="23"/>
      <c r="LS72" s="23"/>
      <c r="LT72" s="23"/>
      <c r="LU72" s="23"/>
      <c r="LV72" s="23"/>
      <c r="LW72" s="23"/>
      <c r="LX72" s="23"/>
      <c r="LY72" s="23"/>
      <c r="LZ72" s="23"/>
      <c r="MA72" s="23"/>
      <c r="MB72" s="23"/>
      <c r="MC72" s="23"/>
      <c r="MD72" s="23"/>
      <c r="ME72" s="23"/>
      <c r="MF72" s="23"/>
      <c r="MG72" s="23"/>
      <c r="MH72" s="23"/>
      <c r="MI72" s="23"/>
      <c r="MJ72" s="23"/>
      <c r="MK72" s="23"/>
      <c r="ML72" s="23"/>
      <c r="MM72" s="23"/>
      <c r="MN72" s="23"/>
      <c r="MO72" s="23"/>
      <c r="MP72" s="23"/>
      <c r="MQ72" s="23"/>
      <c r="MR72" s="23"/>
      <c r="MS72" s="23"/>
      <c r="MT72" s="23"/>
      <c r="MU72" s="23"/>
      <c r="MV72" s="23"/>
      <c r="MW72" s="23"/>
      <c r="MX72" s="23"/>
      <c r="MY72" s="23"/>
      <c r="MZ72" s="23"/>
      <c r="NA72" s="23"/>
      <c r="NB72" s="23"/>
      <c r="NC72" s="23"/>
      <c r="ND72" s="23"/>
      <c r="NE72" s="23"/>
      <c r="NF72" s="23"/>
      <c r="NG72" s="23"/>
      <c r="NH72" s="23"/>
      <c r="NI72" s="23"/>
      <c r="NJ72" s="23"/>
      <c r="NK72" s="23"/>
      <c r="NL72" s="23"/>
      <c r="NM72" s="23"/>
      <c r="NN72" s="23"/>
      <c r="NO72" s="23"/>
      <c r="NP72" s="23"/>
      <c r="NQ72" s="23"/>
      <c r="NR72" s="23"/>
      <c r="NS72" s="23"/>
      <c r="NT72" s="23"/>
      <c r="NU72" s="23"/>
      <c r="NV72" s="23"/>
      <c r="NW72" s="23"/>
      <c r="NX72" s="23"/>
      <c r="NY72" s="23"/>
      <c r="NZ72" s="23"/>
      <c r="OA72" s="23"/>
      <c r="OB72" s="23"/>
      <c r="OC72" s="23"/>
      <c r="OD72" s="23"/>
      <c r="OE72" s="23"/>
      <c r="OF72" s="23"/>
      <c r="OG72" s="23"/>
      <c r="OH72" s="23"/>
      <c r="OI72" s="23"/>
      <c r="OJ72" s="23"/>
      <c r="OK72" s="23"/>
      <c r="OL72" s="23"/>
      <c r="OM72" s="23"/>
      <c r="ON72" s="23"/>
      <c r="OO72" s="23"/>
      <c r="OP72" s="23"/>
      <c r="OQ72" s="23"/>
      <c r="OR72" s="23"/>
      <c r="OS72" s="23"/>
      <c r="OT72" s="23"/>
      <c r="OU72" s="23"/>
      <c r="OV72" s="23"/>
      <c r="OW72" s="23"/>
      <c r="OX72" s="23"/>
      <c r="OY72" s="23"/>
      <c r="OZ72" s="23"/>
      <c r="PA72" s="23"/>
      <c r="PB72" s="23"/>
      <c r="PC72" s="23"/>
      <c r="PD72" s="23"/>
      <c r="PE72" s="23"/>
      <c r="PF72" s="23"/>
      <c r="PG72" s="23"/>
      <c r="PH72" s="88"/>
      <c r="PI72" s="88"/>
      <c r="PJ72" s="88"/>
      <c r="PK72" s="88"/>
      <c r="PL72" s="88"/>
      <c r="PM72" s="88"/>
      <c r="PN72" s="88"/>
      <c r="PO72" s="88"/>
      <c r="PP72" s="88"/>
      <c r="PQ72" s="88"/>
      <c r="PR72" s="88"/>
      <c r="PS72" s="88"/>
      <c r="PT72" s="88"/>
      <c r="PU72" s="88"/>
      <c r="PV72" s="88"/>
      <c r="PW72" s="88"/>
      <c r="PX72" s="88"/>
      <c r="PY72" s="88"/>
      <c r="PZ72" s="88"/>
      <c r="QA72" s="88"/>
      <c r="QB72" s="88"/>
      <c r="QC72" s="88"/>
      <c r="QD72" s="88"/>
      <c r="QE72" s="23"/>
      <c r="QF72" s="23"/>
      <c r="QG72" s="23"/>
      <c r="QH72" s="23"/>
      <c r="QI72" s="23"/>
      <c r="QJ72" s="23"/>
      <c r="QK72" s="23"/>
      <c r="QL72" s="23"/>
      <c r="QM72" s="23"/>
      <c r="QN72" s="23"/>
      <c r="QO72" s="23"/>
      <c r="QP72" s="23"/>
      <c r="QQ72" s="23"/>
      <c r="QR72" s="23"/>
      <c r="QS72" s="23"/>
      <c r="QT72" s="23"/>
      <c r="QU72" s="23"/>
      <c r="QV72" s="23"/>
      <c r="QW72" s="23"/>
      <c r="QX72" s="23"/>
      <c r="QY72" s="23"/>
      <c r="QZ72" s="88"/>
      <c r="RA72" s="88"/>
      <c r="RB72" s="23"/>
    </row>
    <row r="73" spans="1:473" x14ac:dyDescent="0.25">
      <c r="A73" s="3" t="s">
        <v>60</v>
      </c>
      <c r="B73" s="42" t="e">
        <v>#DIV/0!</v>
      </c>
      <c r="C73" s="10">
        <v>0</v>
      </c>
      <c r="D73" s="89"/>
      <c r="E73" s="180"/>
      <c r="F73" s="180"/>
      <c r="G73" s="180"/>
      <c r="H73" s="180"/>
      <c r="I73" s="181"/>
      <c r="J73" s="181"/>
      <c r="K73" s="181"/>
      <c r="L73" s="181"/>
      <c r="M73" s="181"/>
      <c r="N73" s="181"/>
      <c r="O73" s="181"/>
      <c r="P73" s="181"/>
      <c r="Q73" s="181"/>
      <c r="R73" s="181"/>
      <c r="S73" s="181"/>
      <c r="T73" s="181"/>
      <c r="U73" s="181"/>
      <c r="V73" s="181"/>
      <c r="W73" s="181"/>
      <c r="X73" s="181"/>
      <c r="Y73" s="181"/>
      <c r="Z73" s="181"/>
      <c r="AA73" s="181"/>
      <c r="AB73" s="181"/>
      <c r="AC73" s="181"/>
      <c r="AD73" s="181"/>
      <c r="AE73" s="181"/>
      <c r="AF73" s="181"/>
      <c r="AG73" s="181"/>
      <c r="AH73" s="181"/>
      <c r="AI73" s="181"/>
      <c r="AJ73" s="181"/>
      <c r="AK73" s="181"/>
      <c r="AL73" s="181"/>
      <c r="AM73" s="181"/>
      <c r="AN73" s="181"/>
      <c r="AO73" s="181"/>
      <c r="AP73" s="181"/>
      <c r="AQ73" s="181"/>
      <c r="AR73" s="181"/>
      <c r="AS73" s="181"/>
      <c r="AT73" s="181"/>
      <c r="AU73" s="181"/>
      <c r="AV73" s="181"/>
      <c r="AW73" s="181"/>
      <c r="AX73" s="181"/>
      <c r="AY73" s="181"/>
      <c r="AZ73" s="181"/>
      <c r="BA73" s="181"/>
      <c r="BB73" s="181"/>
      <c r="BC73" s="181"/>
      <c r="BD73" s="181"/>
      <c r="BE73" s="181"/>
      <c r="BF73" s="181"/>
      <c r="BG73" s="181"/>
      <c r="BH73" s="181"/>
      <c r="BI73" s="181"/>
      <c r="BJ73" s="181"/>
      <c r="BK73" s="181"/>
      <c r="BL73" s="181"/>
      <c r="BM73" s="181"/>
      <c r="BN73" s="181"/>
      <c r="BO73" s="181"/>
      <c r="BP73" s="181"/>
      <c r="BQ73" s="181"/>
      <c r="BR73" s="181"/>
      <c r="BS73" s="181"/>
      <c r="BT73" s="181"/>
      <c r="BU73" s="181"/>
      <c r="BV73" s="181"/>
      <c r="BW73" s="181"/>
      <c r="BX73" s="181"/>
      <c r="BY73" s="181"/>
      <c r="BZ73" s="181"/>
      <c r="CA73" s="7"/>
      <c r="CB73" s="86"/>
      <c r="CC73" s="205"/>
      <c r="CD73" s="23"/>
      <c r="CE73" s="23"/>
      <c r="CF73" s="1658"/>
      <c r="CG73" s="1658"/>
      <c r="CH73" s="1658"/>
      <c r="CI73" s="1658"/>
      <c r="CJ73" s="1658"/>
      <c r="CK73" s="1658"/>
      <c r="CL73" s="1658"/>
      <c r="CM73" s="1658"/>
      <c r="CN73" s="1658"/>
      <c r="CO73" s="1658"/>
      <c r="CP73" s="1658"/>
      <c r="CQ73" s="1658"/>
      <c r="CR73" s="1658"/>
      <c r="CS73" s="1658"/>
      <c r="CT73" s="1658"/>
      <c r="CU73" s="1658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3"/>
      <c r="DH73" s="647">
        <v>13535</v>
      </c>
      <c r="DI73" s="647">
        <v>13438</v>
      </c>
      <c r="DJ73" s="647">
        <v>13417</v>
      </c>
      <c r="DK73" s="647">
        <v>13465</v>
      </c>
      <c r="DL73" s="647">
        <v>13469</v>
      </c>
      <c r="DM73" s="647">
        <v>13432</v>
      </c>
      <c r="DN73" s="647">
        <v>13442</v>
      </c>
      <c r="DO73" s="647">
        <v>13451</v>
      </c>
      <c r="DP73" s="647">
        <v>13452</v>
      </c>
      <c r="DQ73" s="647">
        <v>13440</v>
      </c>
      <c r="DR73" s="647">
        <v>13452</v>
      </c>
      <c r="DS73" s="647">
        <v>13424</v>
      </c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3"/>
      <c r="EF73" s="23"/>
      <c r="EG73" s="23"/>
      <c r="EH73" s="23"/>
      <c r="EI73" s="23"/>
      <c r="EJ73" s="23"/>
      <c r="EK73" s="23"/>
      <c r="EL73" s="23"/>
      <c r="EM73" s="23"/>
      <c r="EN73" s="23"/>
      <c r="EO73" s="23"/>
      <c r="EP73" s="23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3"/>
      <c r="FD73" s="23"/>
      <c r="FE73" s="23"/>
      <c r="FF73" s="23"/>
      <c r="FG73" s="23"/>
      <c r="FH73" s="23"/>
      <c r="FI73" s="23"/>
      <c r="FJ73" s="23"/>
      <c r="FK73" s="23"/>
      <c r="FL73" s="23"/>
      <c r="FM73" s="23"/>
      <c r="FN73" s="23"/>
      <c r="FO73" s="23"/>
      <c r="FP73" s="23"/>
      <c r="FQ73" s="23"/>
      <c r="FR73" s="23"/>
      <c r="FS73" s="23"/>
      <c r="FT73" s="23"/>
      <c r="FU73" s="23"/>
      <c r="FV73" s="23"/>
      <c r="FW73" s="23"/>
      <c r="FX73" s="23"/>
      <c r="FY73" s="23"/>
      <c r="FZ73" s="23"/>
      <c r="GA73" s="23"/>
      <c r="GB73" s="23"/>
      <c r="GC73" s="23"/>
      <c r="GD73" s="23"/>
      <c r="GE73" s="23"/>
      <c r="GF73" s="23"/>
      <c r="GG73" s="23"/>
      <c r="GH73" s="23"/>
      <c r="GI73" s="23"/>
      <c r="GJ73" s="23"/>
      <c r="GK73" s="23"/>
      <c r="GL73" s="23"/>
      <c r="GM73" s="23"/>
      <c r="GN73" s="23"/>
      <c r="GO73" s="23"/>
      <c r="GP73" s="23"/>
      <c r="GQ73" s="23"/>
      <c r="GR73" s="23"/>
      <c r="GS73" s="23"/>
      <c r="GT73" s="23"/>
      <c r="GU73" s="23"/>
      <c r="GV73" s="23"/>
      <c r="GW73" s="23"/>
      <c r="GX73" s="23"/>
      <c r="GY73" s="23"/>
      <c r="GZ73" s="23"/>
      <c r="HA73" s="23"/>
      <c r="HB73" s="23"/>
      <c r="HC73" s="23"/>
      <c r="HD73" s="23"/>
      <c r="HE73" s="23"/>
      <c r="HF73" s="23"/>
      <c r="HG73" s="23"/>
      <c r="HH73" s="23"/>
      <c r="HI73" s="23"/>
      <c r="HJ73" s="23"/>
      <c r="HK73" s="23"/>
      <c r="HL73" s="23"/>
      <c r="HM73" s="23"/>
      <c r="HN73" s="23"/>
      <c r="HO73" s="23"/>
      <c r="HP73" s="23"/>
      <c r="HQ73" s="23"/>
      <c r="HR73" s="23"/>
      <c r="HS73" s="23"/>
      <c r="HT73" s="23"/>
      <c r="HU73" s="23"/>
      <c r="HV73" s="23"/>
      <c r="HW73" s="23"/>
      <c r="HX73" s="23"/>
      <c r="HY73" s="23"/>
      <c r="HZ73" s="23"/>
      <c r="IA73" s="23"/>
      <c r="IB73" s="23"/>
      <c r="IC73" s="23"/>
      <c r="ID73" s="23"/>
      <c r="IE73" s="23"/>
      <c r="IF73" s="23"/>
      <c r="IG73" s="23"/>
      <c r="IH73" s="23"/>
      <c r="II73" s="23"/>
      <c r="IJ73" s="23"/>
      <c r="IK73" s="23"/>
      <c r="IL73" s="23"/>
      <c r="IM73" s="23"/>
      <c r="IN73" s="23"/>
      <c r="IO73" s="23"/>
      <c r="IP73" s="23"/>
      <c r="IQ73" s="23"/>
      <c r="IR73" s="23"/>
      <c r="IS73" s="23"/>
      <c r="IT73" s="23"/>
      <c r="IU73" s="23"/>
      <c r="IV73" s="23"/>
      <c r="IW73" s="23"/>
      <c r="IX73" s="23"/>
      <c r="IY73" s="23"/>
      <c r="IZ73" s="23"/>
      <c r="JA73" s="23"/>
      <c r="JB73" s="23"/>
      <c r="JC73" s="23"/>
      <c r="JD73" s="23"/>
      <c r="JE73" s="23"/>
      <c r="JF73" s="23"/>
      <c r="JG73" s="23"/>
      <c r="JH73" s="23"/>
      <c r="JI73" s="23"/>
      <c r="JJ73" s="23"/>
      <c r="JK73" s="23"/>
      <c r="JL73" s="23"/>
      <c r="JM73" s="23"/>
      <c r="JN73" s="23"/>
      <c r="JO73" s="23"/>
      <c r="JP73" s="23"/>
      <c r="JQ73" s="23"/>
      <c r="JR73" s="23"/>
      <c r="JS73" s="23"/>
      <c r="JT73" s="23"/>
      <c r="JU73" s="23"/>
      <c r="JV73" s="23"/>
      <c r="JW73" s="23"/>
      <c r="JX73" s="23"/>
      <c r="JY73" s="23"/>
      <c r="JZ73" s="23"/>
      <c r="KA73" s="23"/>
      <c r="KB73" s="23"/>
      <c r="KC73" s="23"/>
      <c r="KD73" s="23"/>
      <c r="KE73" s="23"/>
      <c r="KF73" s="23"/>
      <c r="KG73" s="23"/>
      <c r="KH73" s="23"/>
      <c r="KI73" s="23"/>
      <c r="KJ73" s="23"/>
      <c r="KK73" s="23"/>
      <c r="KL73" s="23"/>
      <c r="KM73" s="23"/>
      <c r="KN73" s="23"/>
      <c r="KO73" s="23"/>
      <c r="KP73" s="23"/>
      <c r="KQ73" s="23"/>
      <c r="KR73" s="23"/>
      <c r="KS73" s="23"/>
      <c r="KT73" s="23"/>
      <c r="KU73" s="23"/>
      <c r="KV73" s="23"/>
      <c r="KW73" s="23"/>
      <c r="KX73" s="23"/>
      <c r="KY73" s="23"/>
      <c r="KZ73" s="23"/>
      <c r="LA73" s="23"/>
      <c r="LB73" s="23"/>
      <c r="LC73" s="23"/>
      <c r="LD73" s="23"/>
      <c r="LE73" s="23"/>
      <c r="LF73" s="23"/>
      <c r="LG73" s="23"/>
      <c r="LH73" s="23"/>
      <c r="LI73" s="23"/>
      <c r="LJ73" s="23"/>
      <c r="LK73" s="23"/>
      <c r="LL73" s="23"/>
      <c r="LM73" s="23"/>
      <c r="LN73" s="23"/>
      <c r="LO73" s="23"/>
      <c r="LP73" s="23"/>
      <c r="LQ73" s="23"/>
      <c r="LR73" s="23"/>
      <c r="LS73" s="23"/>
      <c r="LT73" s="23"/>
      <c r="LU73" s="23"/>
      <c r="LV73" s="23"/>
      <c r="LW73" s="23"/>
      <c r="LX73" s="23"/>
      <c r="LY73" s="23"/>
      <c r="LZ73" s="23"/>
      <c r="MA73" s="23"/>
      <c r="MB73" s="23"/>
      <c r="MC73" s="23"/>
      <c r="MD73" s="23"/>
      <c r="ME73" s="23"/>
      <c r="MF73" s="23"/>
      <c r="MG73" s="23"/>
      <c r="MH73" s="23"/>
      <c r="MI73" s="23"/>
      <c r="MJ73" s="23"/>
      <c r="MK73" s="23"/>
      <c r="ML73" s="23"/>
      <c r="MM73" s="23"/>
      <c r="MN73" s="23"/>
      <c r="MO73" s="23"/>
      <c r="MP73" s="23"/>
      <c r="MQ73" s="23"/>
      <c r="MR73" s="23"/>
      <c r="MS73" s="23"/>
      <c r="MT73" s="23"/>
      <c r="MU73" s="23"/>
      <c r="MV73" s="23"/>
      <c r="MW73" s="23"/>
      <c r="MX73" s="23"/>
      <c r="MY73" s="23"/>
      <c r="MZ73" s="23"/>
      <c r="NA73" s="23"/>
      <c r="NB73" s="23"/>
      <c r="NC73" s="23"/>
      <c r="ND73" s="23"/>
      <c r="NE73" s="23"/>
      <c r="NF73" s="23"/>
      <c r="NG73" s="23"/>
      <c r="NH73" s="23"/>
      <c r="NI73" s="23"/>
      <c r="NJ73" s="23"/>
      <c r="NK73" s="23"/>
      <c r="NL73" s="23"/>
      <c r="NM73" s="23"/>
      <c r="NN73" s="23"/>
      <c r="NO73" s="23"/>
      <c r="NP73" s="23"/>
      <c r="NQ73" s="23"/>
      <c r="NR73" s="23"/>
      <c r="NS73" s="23"/>
      <c r="NT73" s="23"/>
      <c r="NU73" s="23"/>
      <c r="NV73" s="23"/>
      <c r="NW73" s="23"/>
      <c r="NX73" s="23"/>
      <c r="NY73" s="23"/>
      <c r="NZ73" s="23"/>
      <c r="OA73" s="23"/>
      <c r="OB73" s="23"/>
      <c r="OC73" s="23"/>
      <c r="OD73" s="23"/>
      <c r="OE73" s="23"/>
      <c r="OF73" s="23"/>
      <c r="OG73" s="23"/>
      <c r="OH73" s="23"/>
      <c r="OI73" s="23"/>
      <c r="OJ73" s="23"/>
      <c r="OK73" s="23"/>
      <c r="OL73" s="23"/>
      <c r="OM73" s="23"/>
      <c r="ON73" s="23"/>
      <c r="OO73" s="23"/>
      <c r="OP73" s="23"/>
      <c r="OQ73" s="23"/>
      <c r="OR73" s="23"/>
      <c r="OS73" s="23"/>
      <c r="OT73" s="23"/>
      <c r="OU73" s="23"/>
      <c r="OV73" s="23"/>
      <c r="OW73" s="23"/>
      <c r="OX73" s="23"/>
      <c r="OY73" s="23"/>
      <c r="OZ73" s="23"/>
      <c r="PA73" s="23"/>
      <c r="PB73" s="23"/>
      <c r="PC73" s="23"/>
      <c r="PD73" s="23"/>
      <c r="PE73" s="23"/>
      <c r="PF73" s="23"/>
      <c r="PG73" s="23"/>
      <c r="PH73" s="88"/>
      <c r="PI73" s="88"/>
      <c r="PJ73" s="88"/>
      <c r="PK73" s="88"/>
      <c r="PL73" s="88"/>
      <c r="PM73" s="88"/>
      <c r="PN73" s="88"/>
      <c r="PO73" s="88"/>
      <c r="PP73" s="88"/>
      <c r="PQ73" s="88"/>
      <c r="PR73" s="88"/>
      <c r="PS73" s="88"/>
      <c r="PT73" s="88"/>
      <c r="PU73" s="88"/>
      <c r="PV73" s="88"/>
      <c r="PW73" s="88"/>
      <c r="PX73" s="88"/>
      <c r="PY73" s="88"/>
      <c r="PZ73" s="88"/>
      <c r="QA73" s="88"/>
      <c r="QB73" s="88"/>
      <c r="QC73" s="88"/>
      <c r="QD73" s="88"/>
      <c r="QE73" s="23"/>
      <c r="QF73" s="23"/>
      <c r="QG73" s="23"/>
      <c r="QH73" s="23"/>
      <c r="QI73" s="23"/>
      <c r="QJ73" s="23"/>
      <c r="QK73" s="23"/>
      <c r="QL73" s="23"/>
      <c r="QM73" s="23"/>
      <c r="QN73" s="23"/>
      <c r="QO73" s="23"/>
      <c r="QP73" s="23"/>
      <c r="QQ73" s="23"/>
      <c r="QR73" s="23"/>
      <c r="QS73" s="23"/>
      <c r="QT73" s="23"/>
      <c r="QU73" s="23"/>
      <c r="QV73" s="23"/>
      <c r="QW73" s="23"/>
      <c r="QX73" s="23"/>
      <c r="QY73" s="23"/>
      <c r="QZ73" s="88"/>
      <c r="RA73" s="88"/>
      <c r="RB73" s="23"/>
    </row>
    <row r="74" spans="1:473" x14ac:dyDescent="0.25">
      <c r="A74" s="3" t="s">
        <v>66</v>
      </c>
      <c r="B74" s="42">
        <v>0</v>
      </c>
      <c r="C74" s="10">
        <v>0</v>
      </c>
      <c r="D74" s="89"/>
      <c r="E74" s="180"/>
      <c r="F74" s="180"/>
      <c r="G74" s="180"/>
      <c r="H74" s="180"/>
      <c r="I74" s="181"/>
      <c r="J74" s="181"/>
      <c r="K74" s="181"/>
      <c r="L74" s="181"/>
      <c r="M74" s="181"/>
      <c r="N74" s="181"/>
      <c r="O74" s="181"/>
      <c r="P74" s="181"/>
      <c r="Q74" s="181"/>
      <c r="R74" s="181"/>
      <c r="S74" s="181"/>
      <c r="T74" s="181"/>
      <c r="U74" s="181"/>
      <c r="V74" s="181"/>
      <c r="W74" s="181"/>
      <c r="X74" s="181"/>
      <c r="Y74" s="181"/>
      <c r="Z74" s="181"/>
      <c r="AA74" s="181"/>
      <c r="AB74" s="181"/>
      <c r="AC74" s="181"/>
      <c r="AD74" s="181"/>
      <c r="AE74" s="181"/>
      <c r="AF74" s="181"/>
      <c r="AG74" s="181"/>
      <c r="AH74" s="181"/>
      <c r="AI74" s="181"/>
      <c r="AJ74" s="181"/>
      <c r="AK74" s="181"/>
      <c r="AL74" s="181"/>
      <c r="AM74" s="181"/>
      <c r="AN74" s="181"/>
      <c r="AO74" s="181"/>
      <c r="AP74" s="181"/>
      <c r="AQ74" s="181"/>
      <c r="AR74" s="181"/>
      <c r="AS74" s="181"/>
      <c r="AT74" s="181"/>
      <c r="AU74" s="181"/>
      <c r="AV74" s="181"/>
      <c r="AW74" s="181"/>
      <c r="AX74" s="181"/>
      <c r="AY74" s="181"/>
      <c r="AZ74" s="181"/>
      <c r="BA74" s="181"/>
      <c r="BB74" s="181"/>
      <c r="BC74" s="181"/>
      <c r="BD74" s="181"/>
      <c r="BE74" s="181"/>
      <c r="BF74" s="181"/>
      <c r="BG74" s="181"/>
      <c r="BH74" s="181"/>
      <c r="BI74" s="181"/>
      <c r="BJ74" s="181"/>
      <c r="BK74" s="181"/>
      <c r="BL74" s="181"/>
      <c r="BM74" s="181"/>
      <c r="BN74" s="181"/>
      <c r="BO74" s="181"/>
      <c r="BP74" s="181"/>
      <c r="BQ74" s="181"/>
      <c r="BR74" s="181"/>
      <c r="BS74" s="181"/>
      <c r="BT74" s="181"/>
      <c r="BU74" s="181"/>
      <c r="BV74" s="181"/>
      <c r="BW74" s="181"/>
      <c r="BX74" s="181"/>
      <c r="BY74" s="181"/>
      <c r="BZ74" s="181"/>
      <c r="CA74" s="7"/>
      <c r="CB74" s="86"/>
      <c r="CC74" s="205"/>
      <c r="CD74" s="23"/>
      <c r="CE74" s="23"/>
      <c r="CF74" s="1658"/>
      <c r="CG74" s="1658"/>
      <c r="CH74" s="1658"/>
      <c r="CI74" s="1658"/>
      <c r="CJ74" s="1658"/>
      <c r="CK74" s="1658"/>
      <c r="CL74" s="1658"/>
      <c r="CM74" s="1658"/>
      <c r="CN74" s="1658"/>
      <c r="CO74" s="1658"/>
      <c r="CP74" s="1658"/>
      <c r="CQ74" s="1658"/>
      <c r="CR74" s="1658"/>
      <c r="CS74" s="1658"/>
      <c r="CT74" s="1658"/>
      <c r="CU74" s="1658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3"/>
      <c r="DH74" s="695">
        <v>0</v>
      </c>
      <c r="DI74" s="695">
        <v>0</v>
      </c>
      <c r="DJ74" s="695">
        <v>0</v>
      </c>
      <c r="DK74" s="695">
        <v>0</v>
      </c>
      <c r="DL74" s="695">
        <v>0</v>
      </c>
      <c r="DM74" s="695">
        <v>0</v>
      </c>
      <c r="DN74" s="695">
        <v>0</v>
      </c>
      <c r="DO74" s="695">
        <v>0</v>
      </c>
      <c r="DP74" s="695">
        <v>0</v>
      </c>
      <c r="DQ74" s="695">
        <v>0</v>
      </c>
      <c r="DR74" s="695">
        <v>0</v>
      </c>
      <c r="DS74" s="695">
        <v>0</v>
      </c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3"/>
      <c r="EF74" s="23"/>
      <c r="EG74" s="23"/>
      <c r="EH74" s="23"/>
      <c r="EI74" s="23"/>
      <c r="EJ74" s="23"/>
      <c r="EK74" s="23"/>
      <c r="EL74" s="23"/>
      <c r="EM74" s="23"/>
      <c r="EN74" s="23"/>
      <c r="EO74" s="23"/>
      <c r="EP74" s="23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3"/>
      <c r="FD74" s="23"/>
      <c r="FE74" s="23"/>
      <c r="FF74" s="23"/>
      <c r="FG74" s="23"/>
      <c r="FH74" s="23"/>
      <c r="FI74" s="23"/>
      <c r="FJ74" s="23"/>
      <c r="FK74" s="23"/>
      <c r="FL74" s="23"/>
      <c r="FM74" s="23"/>
      <c r="FN74" s="23"/>
      <c r="FO74" s="23"/>
      <c r="FP74" s="23"/>
      <c r="FQ74" s="23"/>
      <c r="FR74" s="23"/>
      <c r="FS74" s="23"/>
      <c r="FT74" s="23"/>
      <c r="FU74" s="23"/>
      <c r="FV74" s="23"/>
      <c r="FW74" s="23"/>
      <c r="FX74" s="23"/>
      <c r="FY74" s="23"/>
      <c r="FZ74" s="23"/>
      <c r="GA74" s="23"/>
      <c r="GB74" s="23"/>
      <c r="GC74" s="23"/>
      <c r="GD74" s="23"/>
      <c r="GE74" s="23"/>
      <c r="GF74" s="23"/>
      <c r="GG74" s="23"/>
      <c r="GH74" s="23"/>
      <c r="GI74" s="23"/>
      <c r="GJ74" s="23"/>
      <c r="GK74" s="23"/>
      <c r="GL74" s="23"/>
      <c r="GM74" s="23"/>
      <c r="GN74" s="23"/>
      <c r="GO74" s="23"/>
      <c r="GP74" s="23"/>
      <c r="GQ74" s="23"/>
      <c r="GR74" s="23"/>
      <c r="GS74" s="23"/>
      <c r="GT74" s="23"/>
      <c r="GU74" s="23"/>
      <c r="GV74" s="23"/>
      <c r="GW74" s="23"/>
      <c r="GX74" s="23"/>
      <c r="GY74" s="23"/>
      <c r="GZ74" s="23"/>
      <c r="HA74" s="23"/>
      <c r="HB74" s="23"/>
      <c r="HC74" s="23"/>
      <c r="HD74" s="23"/>
      <c r="HE74" s="23"/>
      <c r="HF74" s="23"/>
      <c r="HG74" s="23"/>
      <c r="HH74" s="23"/>
      <c r="HI74" s="23"/>
      <c r="HJ74" s="23"/>
      <c r="HK74" s="23"/>
      <c r="HL74" s="23"/>
      <c r="HM74" s="23"/>
      <c r="HN74" s="23"/>
      <c r="HO74" s="23"/>
      <c r="HP74" s="23"/>
      <c r="HQ74" s="23"/>
      <c r="HR74" s="23"/>
      <c r="HS74" s="23"/>
      <c r="HT74" s="23"/>
      <c r="HU74" s="23"/>
      <c r="HV74" s="23"/>
      <c r="HW74" s="23"/>
      <c r="HX74" s="23"/>
      <c r="HY74" s="23"/>
      <c r="HZ74" s="23"/>
      <c r="IA74" s="23"/>
      <c r="IB74" s="23"/>
      <c r="IC74" s="23"/>
      <c r="ID74" s="23"/>
      <c r="IE74" s="23"/>
      <c r="IF74" s="23"/>
      <c r="IG74" s="23"/>
      <c r="IH74" s="23"/>
      <c r="II74" s="23"/>
      <c r="IJ74" s="23"/>
      <c r="IK74" s="23"/>
      <c r="IL74" s="23"/>
      <c r="IM74" s="23"/>
      <c r="IN74" s="23"/>
      <c r="IO74" s="23"/>
      <c r="IP74" s="23"/>
      <c r="IQ74" s="23"/>
      <c r="IR74" s="23"/>
      <c r="IS74" s="23"/>
      <c r="IT74" s="23"/>
      <c r="IU74" s="23"/>
      <c r="IV74" s="23"/>
      <c r="IW74" s="23"/>
      <c r="IX74" s="23"/>
      <c r="IY74" s="23"/>
      <c r="IZ74" s="23"/>
      <c r="JA74" s="23"/>
      <c r="JB74" s="23"/>
      <c r="JC74" s="23"/>
      <c r="JD74" s="23"/>
      <c r="JE74" s="23"/>
      <c r="JF74" s="23"/>
      <c r="JG74" s="23"/>
      <c r="JH74" s="23"/>
      <c r="JI74" s="23"/>
      <c r="JJ74" s="23"/>
      <c r="JK74" s="23"/>
      <c r="JL74" s="23"/>
      <c r="JM74" s="23"/>
      <c r="JN74" s="23"/>
      <c r="JO74" s="23"/>
      <c r="JP74" s="23"/>
      <c r="JQ74" s="23"/>
      <c r="JR74" s="23"/>
      <c r="JS74" s="23"/>
      <c r="JT74" s="23"/>
      <c r="JU74" s="23"/>
      <c r="JV74" s="23"/>
      <c r="JW74" s="23"/>
      <c r="JX74" s="23"/>
      <c r="JY74" s="23"/>
      <c r="JZ74" s="23"/>
      <c r="KA74" s="23"/>
      <c r="KB74" s="23"/>
      <c r="KC74" s="23"/>
      <c r="KD74" s="23"/>
      <c r="KE74" s="23"/>
      <c r="KF74" s="23"/>
      <c r="KG74" s="23"/>
      <c r="KH74" s="23"/>
      <c r="KI74" s="23"/>
      <c r="KJ74" s="23"/>
      <c r="KK74" s="23"/>
      <c r="KL74" s="23"/>
      <c r="KM74" s="23"/>
      <c r="KN74" s="23"/>
      <c r="KO74" s="23"/>
      <c r="KP74" s="23"/>
      <c r="KQ74" s="23"/>
      <c r="KR74" s="23"/>
      <c r="KS74" s="23"/>
      <c r="KT74" s="23"/>
      <c r="KU74" s="23"/>
      <c r="KV74" s="23"/>
      <c r="KW74" s="23"/>
      <c r="KX74" s="23"/>
      <c r="KY74" s="23"/>
      <c r="KZ74" s="23"/>
      <c r="LA74" s="23"/>
      <c r="LB74" s="23"/>
      <c r="LC74" s="23"/>
      <c r="LD74" s="23"/>
      <c r="LE74" s="23"/>
      <c r="LF74" s="23"/>
      <c r="LG74" s="23"/>
      <c r="LH74" s="23"/>
      <c r="LI74" s="23"/>
      <c r="LJ74" s="23"/>
      <c r="LK74" s="23"/>
      <c r="LL74" s="23"/>
      <c r="LM74" s="23"/>
      <c r="LN74" s="23"/>
      <c r="LO74" s="23"/>
      <c r="LP74" s="23"/>
      <c r="LQ74" s="23"/>
      <c r="LR74" s="23"/>
      <c r="LS74" s="23"/>
      <c r="LT74" s="23"/>
      <c r="LU74" s="23"/>
      <c r="LV74" s="23"/>
      <c r="LW74" s="23"/>
      <c r="LX74" s="23"/>
      <c r="LY74" s="23"/>
      <c r="LZ74" s="23"/>
      <c r="MA74" s="23"/>
      <c r="MB74" s="23"/>
      <c r="MC74" s="23"/>
      <c r="MD74" s="23"/>
      <c r="ME74" s="23"/>
      <c r="MF74" s="23"/>
      <c r="MG74" s="23"/>
      <c r="MH74" s="23"/>
      <c r="MI74" s="23"/>
      <c r="MJ74" s="23"/>
      <c r="MK74" s="23"/>
      <c r="ML74" s="23"/>
      <c r="MM74" s="23"/>
      <c r="MN74" s="23"/>
      <c r="MO74" s="23"/>
      <c r="MP74" s="23"/>
      <c r="MQ74" s="23"/>
      <c r="MR74" s="23"/>
      <c r="MS74" s="23"/>
      <c r="MT74" s="23"/>
      <c r="MU74" s="23"/>
      <c r="MV74" s="23"/>
      <c r="MW74" s="23"/>
      <c r="MX74" s="23"/>
      <c r="MY74" s="23"/>
      <c r="MZ74" s="23"/>
      <c r="NA74" s="23"/>
      <c r="NB74" s="23"/>
      <c r="NC74" s="23"/>
      <c r="ND74" s="23"/>
      <c r="NE74" s="23"/>
      <c r="NF74" s="23"/>
      <c r="NG74" s="23"/>
      <c r="NH74" s="23"/>
      <c r="NI74" s="23"/>
      <c r="NJ74" s="23"/>
      <c r="NK74" s="23"/>
      <c r="NL74" s="23"/>
      <c r="NM74" s="23"/>
      <c r="NN74" s="23"/>
      <c r="NO74" s="23"/>
      <c r="NP74" s="23"/>
      <c r="NQ74" s="23"/>
      <c r="NR74" s="23"/>
      <c r="NS74" s="23"/>
      <c r="NT74" s="23"/>
      <c r="NU74" s="23"/>
      <c r="NV74" s="23"/>
      <c r="NW74" s="23"/>
      <c r="NX74" s="23"/>
      <c r="NY74" s="23"/>
      <c r="NZ74" s="23"/>
      <c r="OA74" s="23"/>
      <c r="OB74" s="23"/>
      <c r="OC74" s="23"/>
      <c r="OD74" s="23"/>
      <c r="OE74" s="23"/>
      <c r="OF74" s="23"/>
      <c r="OG74" s="23"/>
      <c r="OH74" s="23"/>
      <c r="OI74" s="23"/>
      <c r="OJ74" s="23"/>
      <c r="OK74" s="23"/>
      <c r="OL74" s="23"/>
      <c r="OM74" s="23"/>
      <c r="ON74" s="23"/>
      <c r="OO74" s="23"/>
      <c r="OP74" s="23"/>
      <c r="OQ74" s="23"/>
      <c r="OR74" s="23"/>
      <c r="OS74" s="23"/>
      <c r="OT74" s="23"/>
      <c r="OU74" s="23"/>
      <c r="OV74" s="23"/>
      <c r="OW74" s="23"/>
      <c r="OX74" s="23"/>
      <c r="OY74" s="23"/>
      <c r="OZ74" s="23"/>
      <c r="PA74" s="23"/>
      <c r="PB74" s="23"/>
      <c r="PC74" s="23"/>
      <c r="PD74" s="23"/>
      <c r="PE74" s="23"/>
      <c r="PF74" s="23"/>
      <c r="PG74" s="23"/>
      <c r="PH74" s="88"/>
      <c r="PI74" s="88"/>
      <c r="PJ74" s="88"/>
      <c r="PK74" s="88"/>
      <c r="PL74" s="88"/>
      <c r="PM74" s="88"/>
      <c r="PN74" s="88"/>
      <c r="PO74" s="88"/>
      <c r="PP74" s="88"/>
      <c r="PQ74" s="88"/>
      <c r="PR74" s="88"/>
      <c r="PS74" s="88"/>
      <c r="PT74" s="88"/>
      <c r="PU74" s="88"/>
      <c r="PV74" s="88"/>
      <c r="PW74" s="88"/>
      <c r="PX74" s="88"/>
      <c r="PY74" s="88"/>
      <c r="PZ74" s="88"/>
      <c r="QA74" s="88"/>
      <c r="QB74" s="88"/>
      <c r="QC74" s="88"/>
      <c r="QD74" s="88"/>
      <c r="QE74" s="23"/>
      <c r="QF74" s="23"/>
      <c r="QG74" s="23"/>
      <c r="QH74" s="23"/>
      <c r="QI74" s="23"/>
      <c r="QJ74" s="23"/>
      <c r="QK74" s="23"/>
      <c r="QL74" s="23"/>
      <c r="QM74" s="23"/>
      <c r="QN74" s="23"/>
      <c r="QO74" s="23"/>
      <c r="QP74" s="23"/>
      <c r="QQ74" s="23"/>
      <c r="QR74" s="23"/>
      <c r="QS74" s="23"/>
      <c r="QT74" s="23"/>
      <c r="QU74" s="23"/>
      <c r="QV74" s="23"/>
      <c r="QW74" s="23"/>
      <c r="QX74" s="23"/>
      <c r="QY74" s="23"/>
      <c r="QZ74" s="88"/>
      <c r="RA74" s="88"/>
      <c r="RB74" s="23"/>
    </row>
    <row r="75" spans="1:473" x14ac:dyDescent="0.25">
      <c r="A75" s="3" t="s">
        <v>68</v>
      </c>
      <c r="B75" s="42" t="e">
        <v>#DIV/0!</v>
      </c>
      <c r="C75" s="10">
        <v>0</v>
      </c>
      <c r="D75" s="89"/>
      <c r="E75" s="180"/>
      <c r="F75" s="180"/>
      <c r="G75" s="180"/>
      <c r="H75" s="180"/>
      <c r="I75" s="181"/>
      <c r="J75" s="181"/>
      <c r="K75" s="181"/>
      <c r="L75" s="181"/>
      <c r="M75" s="181"/>
      <c r="N75" s="181"/>
      <c r="O75" s="181"/>
      <c r="P75" s="181"/>
      <c r="Q75" s="181"/>
      <c r="R75" s="181"/>
      <c r="S75" s="181"/>
      <c r="T75" s="181"/>
      <c r="U75" s="181"/>
      <c r="V75" s="181"/>
      <c r="W75" s="181"/>
      <c r="X75" s="181"/>
      <c r="Y75" s="181"/>
      <c r="Z75" s="181"/>
      <c r="AA75" s="181"/>
      <c r="AB75" s="181"/>
      <c r="AC75" s="181"/>
      <c r="AD75" s="181"/>
      <c r="AE75" s="181"/>
      <c r="AF75" s="181"/>
      <c r="AG75" s="181"/>
      <c r="AH75" s="181"/>
      <c r="AI75" s="181"/>
      <c r="AJ75" s="181"/>
      <c r="AK75" s="181"/>
      <c r="AL75" s="181"/>
      <c r="AM75" s="181"/>
      <c r="AN75" s="181"/>
      <c r="AO75" s="181"/>
      <c r="AP75" s="181"/>
      <c r="AQ75" s="181"/>
      <c r="AR75" s="181"/>
      <c r="AS75" s="181"/>
      <c r="AT75" s="181"/>
      <c r="AU75" s="181"/>
      <c r="AV75" s="181"/>
      <c r="AW75" s="181"/>
      <c r="AX75" s="181"/>
      <c r="AY75" s="181"/>
      <c r="AZ75" s="181"/>
      <c r="BA75" s="181"/>
      <c r="BB75" s="181"/>
      <c r="BC75" s="181"/>
      <c r="BD75" s="181"/>
      <c r="BE75" s="181"/>
      <c r="BF75" s="181"/>
      <c r="BG75" s="181"/>
      <c r="BH75" s="181"/>
      <c r="BI75" s="181"/>
      <c r="BJ75" s="181"/>
      <c r="BK75" s="181"/>
      <c r="BL75" s="181"/>
      <c r="BM75" s="181"/>
      <c r="BN75" s="181"/>
      <c r="BO75" s="181"/>
      <c r="BP75" s="181"/>
      <c r="BQ75" s="181"/>
      <c r="BR75" s="181"/>
      <c r="BS75" s="181"/>
      <c r="BT75" s="181"/>
      <c r="BU75" s="181"/>
      <c r="BV75" s="181"/>
      <c r="BW75" s="181"/>
      <c r="BX75" s="181"/>
      <c r="BY75" s="181"/>
      <c r="BZ75" s="181"/>
      <c r="CA75" s="7"/>
      <c r="CB75" s="86"/>
      <c r="CC75" s="205"/>
      <c r="CD75" s="23"/>
      <c r="CE75" s="23"/>
      <c r="CF75" s="1658"/>
      <c r="CG75" s="1658"/>
      <c r="CH75" s="1658"/>
      <c r="CI75" s="1658"/>
      <c r="CJ75" s="1658"/>
      <c r="CK75" s="1658"/>
      <c r="CL75" s="1658"/>
      <c r="CM75" s="1658"/>
      <c r="CN75" s="1658"/>
      <c r="CO75" s="1658"/>
      <c r="CP75" s="1658"/>
      <c r="CQ75" s="1658"/>
      <c r="CR75" s="1658"/>
      <c r="CS75" s="1658"/>
      <c r="CT75" s="1658"/>
      <c r="CU75" s="1658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3"/>
      <c r="DH75" s="647">
        <v>61</v>
      </c>
      <c r="DI75" s="647">
        <v>61</v>
      </c>
      <c r="DJ75" s="647">
        <v>61</v>
      </c>
      <c r="DK75" s="647">
        <v>61</v>
      </c>
      <c r="DL75" s="647">
        <v>61</v>
      </c>
      <c r="DM75" s="647">
        <v>61</v>
      </c>
      <c r="DN75" s="647">
        <v>61</v>
      </c>
      <c r="DO75" s="647">
        <v>61</v>
      </c>
      <c r="DP75" s="647">
        <v>60</v>
      </c>
      <c r="DQ75" s="647">
        <v>60</v>
      </c>
      <c r="DR75" s="647">
        <v>60</v>
      </c>
      <c r="DS75" s="647">
        <v>60</v>
      </c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3"/>
      <c r="EF75" s="23"/>
      <c r="EG75" s="23"/>
      <c r="EH75" s="23"/>
      <c r="EI75" s="23"/>
      <c r="EJ75" s="23"/>
      <c r="EK75" s="23"/>
      <c r="EL75" s="23"/>
      <c r="EM75" s="23"/>
      <c r="EN75" s="23"/>
      <c r="EO75" s="23"/>
      <c r="EP75" s="23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3"/>
      <c r="FD75" s="23"/>
      <c r="FE75" s="23"/>
      <c r="FF75" s="23"/>
      <c r="FG75" s="23"/>
      <c r="FH75" s="23"/>
      <c r="FI75" s="23"/>
      <c r="FJ75" s="23"/>
      <c r="FK75" s="23"/>
      <c r="FL75" s="23"/>
      <c r="FM75" s="23"/>
      <c r="FN75" s="23"/>
      <c r="FO75" s="23"/>
      <c r="FP75" s="23"/>
      <c r="FQ75" s="23"/>
      <c r="FR75" s="23"/>
      <c r="FS75" s="23"/>
      <c r="FT75" s="23"/>
      <c r="FU75" s="23"/>
      <c r="FV75" s="23"/>
      <c r="FW75" s="23"/>
      <c r="FX75" s="23"/>
      <c r="FY75" s="23"/>
      <c r="FZ75" s="23"/>
      <c r="GA75" s="23"/>
      <c r="GB75" s="23"/>
      <c r="GC75" s="23"/>
      <c r="GD75" s="23"/>
      <c r="GE75" s="23"/>
      <c r="GF75" s="23"/>
      <c r="GG75" s="23"/>
      <c r="GH75" s="23"/>
      <c r="GI75" s="23"/>
      <c r="GJ75" s="23"/>
      <c r="GK75" s="23"/>
      <c r="GL75" s="23"/>
      <c r="GM75" s="23"/>
      <c r="GN75" s="23"/>
      <c r="GO75" s="23"/>
      <c r="GP75" s="23"/>
      <c r="GQ75" s="23"/>
      <c r="GR75" s="23"/>
      <c r="GS75" s="23"/>
      <c r="GT75" s="23"/>
      <c r="GU75" s="23"/>
      <c r="GV75" s="23"/>
      <c r="GW75" s="23"/>
      <c r="GX75" s="23"/>
      <c r="GY75" s="23"/>
      <c r="GZ75" s="23"/>
      <c r="HA75" s="23"/>
      <c r="HB75" s="23"/>
      <c r="HC75" s="23"/>
      <c r="HD75" s="23"/>
      <c r="HE75" s="23"/>
      <c r="HF75" s="23"/>
      <c r="HG75" s="23"/>
      <c r="HH75" s="23"/>
      <c r="HI75" s="23"/>
      <c r="HJ75" s="23"/>
      <c r="HK75" s="23"/>
      <c r="HL75" s="23"/>
      <c r="HM75" s="23"/>
      <c r="HN75" s="23"/>
      <c r="HO75" s="23"/>
      <c r="HP75" s="23"/>
      <c r="HQ75" s="23"/>
      <c r="HR75" s="23"/>
      <c r="HS75" s="23"/>
      <c r="HT75" s="23"/>
      <c r="HU75" s="23"/>
      <c r="HV75" s="23"/>
      <c r="HW75" s="23"/>
      <c r="HX75" s="23"/>
      <c r="HY75" s="23"/>
      <c r="HZ75" s="23"/>
      <c r="IA75" s="23"/>
      <c r="IB75" s="23"/>
      <c r="IC75" s="23"/>
      <c r="ID75" s="23"/>
      <c r="IE75" s="23"/>
      <c r="IF75" s="23"/>
      <c r="IG75" s="23"/>
      <c r="IH75" s="23"/>
      <c r="II75" s="23"/>
      <c r="IJ75" s="23"/>
      <c r="IK75" s="23"/>
      <c r="IL75" s="23"/>
      <c r="IM75" s="23"/>
      <c r="IN75" s="23"/>
      <c r="IO75" s="23"/>
      <c r="IP75" s="23"/>
      <c r="IQ75" s="23"/>
      <c r="IR75" s="23"/>
      <c r="IS75" s="23"/>
      <c r="IT75" s="23"/>
      <c r="IU75" s="23"/>
      <c r="IV75" s="23"/>
      <c r="IW75" s="23"/>
      <c r="IX75" s="23"/>
      <c r="IY75" s="23"/>
      <c r="IZ75" s="23"/>
      <c r="JA75" s="23"/>
      <c r="JB75" s="23"/>
      <c r="JC75" s="23"/>
      <c r="JD75" s="23"/>
      <c r="JE75" s="23"/>
      <c r="JF75" s="23"/>
      <c r="JG75" s="23"/>
      <c r="JH75" s="23"/>
      <c r="JI75" s="23"/>
      <c r="JJ75" s="23"/>
      <c r="JK75" s="23"/>
      <c r="JL75" s="23"/>
      <c r="JM75" s="23"/>
      <c r="JN75" s="23"/>
      <c r="JO75" s="23"/>
      <c r="JP75" s="23"/>
      <c r="JQ75" s="23"/>
      <c r="JR75" s="23"/>
      <c r="JS75" s="23"/>
      <c r="JT75" s="23"/>
      <c r="JU75" s="23"/>
      <c r="JV75" s="23"/>
      <c r="JW75" s="23"/>
      <c r="JX75" s="23"/>
      <c r="JY75" s="23"/>
      <c r="JZ75" s="23"/>
      <c r="KA75" s="23"/>
      <c r="KB75" s="23"/>
      <c r="KC75" s="23"/>
      <c r="KD75" s="23"/>
      <c r="KE75" s="23"/>
      <c r="KF75" s="23"/>
      <c r="KG75" s="23"/>
      <c r="KH75" s="23"/>
      <c r="KI75" s="23"/>
      <c r="KJ75" s="23"/>
      <c r="KK75" s="23"/>
      <c r="KL75" s="23"/>
      <c r="KM75" s="23"/>
      <c r="KN75" s="23"/>
      <c r="KO75" s="23"/>
      <c r="KP75" s="23"/>
      <c r="KQ75" s="23"/>
      <c r="KR75" s="23"/>
      <c r="KS75" s="23"/>
      <c r="KT75" s="23"/>
      <c r="KU75" s="23"/>
      <c r="KV75" s="23"/>
      <c r="KW75" s="23"/>
      <c r="KX75" s="23"/>
      <c r="KY75" s="23"/>
      <c r="KZ75" s="23"/>
      <c r="LA75" s="23"/>
      <c r="LB75" s="23"/>
      <c r="LC75" s="23"/>
      <c r="LD75" s="23"/>
      <c r="LE75" s="23"/>
      <c r="LF75" s="23"/>
      <c r="LG75" s="23"/>
      <c r="LH75" s="23"/>
      <c r="LI75" s="23"/>
      <c r="LJ75" s="23"/>
      <c r="LK75" s="23"/>
      <c r="LL75" s="23"/>
      <c r="LM75" s="23"/>
      <c r="LN75" s="23"/>
      <c r="LO75" s="23"/>
      <c r="LP75" s="23"/>
      <c r="LQ75" s="23"/>
      <c r="LR75" s="23"/>
      <c r="LS75" s="23"/>
      <c r="LT75" s="23"/>
      <c r="LU75" s="23"/>
      <c r="LV75" s="23"/>
      <c r="LW75" s="23"/>
      <c r="LX75" s="23"/>
      <c r="LY75" s="23"/>
      <c r="LZ75" s="23"/>
      <c r="MA75" s="23"/>
      <c r="MB75" s="23"/>
      <c r="MC75" s="23"/>
      <c r="MD75" s="23"/>
      <c r="ME75" s="23"/>
      <c r="MF75" s="23"/>
      <c r="MG75" s="23"/>
      <c r="MH75" s="23"/>
      <c r="MI75" s="23"/>
      <c r="MJ75" s="23"/>
      <c r="MK75" s="23"/>
      <c r="ML75" s="23"/>
      <c r="MM75" s="23"/>
      <c r="MN75" s="23"/>
      <c r="MO75" s="23"/>
      <c r="MP75" s="23"/>
      <c r="MQ75" s="23"/>
      <c r="MR75" s="23"/>
      <c r="MS75" s="23"/>
      <c r="MT75" s="23"/>
      <c r="MU75" s="23"/>
      <c r="MV75" s="23"/>
      <c r="MW75" s="23"/>
      <c r="MX75" s="23"/>
      <c r="MY75" s="23"/>
      <c r="MZ75" s="23"/>
      <c r="NA75" s="23"/>
      <c r="NB75" s="23"/>
      <c r="NC75" s="23"/>
      <c r="ND75" s="23"/>
      <c r="NE75" s="23"/>
      <c r="NF75" s="23"/>
      <c r="NG75" s="23"/>
      <c r="NH75" s="23"/>
      <c r="NI75" s="23"/>
      <c r="NJ75" s="23"/>
      <c r="NK75" s="23"/>
      <c r="NL75" s="23"/>
      <c r="NM75" s="23"/>
      <c r="NN75" s="23"/>
      <c r="NO75" s="23"/>
      <c r="NP75" s="23"/>
      <c r="NQ75" s="23"/>
      <c r="NR75" s="23"/>
      <c r="NS75" s="23"/>
      <c r="NT75" s="23"/>
      <c r="NU75" s="23"/>
      <c r="NV75" s="23"/>
      <c r="NW75" s="23"/>
      <c r="NX75" s="23"/>
      <c r="NY75" s="23"/>
      <c r="NZ75" s="23"/>
      <c r="OA75" s="23"/>
      <c r="OB75" s="23"/>
      <c r="OC75" s="23"/>
      <c r="OD75" s="23"/>
      <c r="OE75" s="23"/>
      <c r="OF75" s="23"/>
      <c r="OG75" s="23"/>
      <c r="OH75" s="23"/>
      <c r="OI75" s="23"/>
      <c r="OJ75" s="23"/>
      <c r="OK75" s="23"/>
      <c r="OL75" s="23"/>
      <c r="OM75" s="23"/>
      <c r="ON75" s="23"/>
      <c r="OO75" s="23"/>
      <c r="OP75" s="23"/>
      <c r="OQ75" s="23"/>
      <c r="OR75" s="23"/>
      <c r="OS75" s="23"/>
      <c r="OT75" s="23"/>
      <c r="OU75" s="23"/>
      <c r="OV75" s="23"/>
      <c r="OW75" s="23"/>
      <c r="OX75" s="23"/>
      <c r="OY75" s="23"/>
      <c r="OZ75" s="23"/>
      <c r="PA75" s="23"/>
      <c r="PB75" s="23"/>
      <c r="PC75" s="23"/>
      <c r="PD75" s="23"/>
      <c r="PE75" s="23"/>
      <c r="PF75" s="23"/>
      <c r="PG75" s="23"/>
      <c r="PH75" s="88"/>
      <c r="PI75" s="88"/>
      <c r="PJ75" s="88"/>
      <c r="PK75" s="88"/>
      <c r="PL75" s="88"/>
      <c r="PM75" s="88"/>
      <c r="PN75" s="88"/>
      <c r="PO75" s="88"/>
      <c r="PP75" s="88"/>
      <c r="PQ75" s="88"/>
      <c r="PR75" s="88"/>
      <c r="PS75" s="88"/>
      <c r="PT75" s="88"/>
      <c r="PU75" s="88"/>
      <c r="PV75" s="88"/>
      <c r="PW75" s="88"/>
      <c r="PX75" s="88"/>
      <c r="PY75" s="88"/>
      <c r="PZ75" s="88"/>
      <c r="QA75" s="88"/>
      <c r="QB75" s="88"/>
      <c r="QC75" s="88"/>
      <c r="QD75" s="88"/>
      <c r="QE75" s="23"/>
      <c r="QF75" s="23"/>
      <c r="QG75" s="23"/>
      <c r="QH75" s="23"/>
      <c r="QI75" s="23"/>
      <c r="QJ75" s="23"/>
      <c r="QK75" s="23"/>
      <c r="QL75" s="23"/>
      <c r="QM75" s="23"/>
      <c r="QN75" s="23"/>
      <c r="QO75" s="23"/>
      <c r="QP75" s="23"/>
      <c r="QQ75" s="23"/>
      <c r="QR75" s="23"/>
      <c r="QS75" s="23"/>
      <c r="QT75" s="23"/>
      <c r="QU75" s="23"/>
      <c r="QV75" s="23"/>
      <c r="QW75" s="23"/>
      <c r="QX75" s="23"/>
      <c r="QY75" s="23"/>
      <c r="QZ75" s="88"/>
      <c r="RA75" s="88"/>
      <c r="RB75" s="23"/>
    </row>
    <row r="76" spans="1:473" x14ac:dyDescent="0.25">
      <c r="A76" s="4" t="s">
        <v>69</v>
      </c>
      <c r="B76" s="42" t="e">
        <v>#DIV/0!</v>
      </c>
      <c r="C76" s="10">
        <v>0</v>
      </c>
      <c r="D76" s="89"/>
      <c r="E76" s="180"/>
      <c r="F76" s="180"/>
      <c r="G76" s="180"/>
      <c r="H76" s="180"/>
      <c r="I76" s="181"/>
      <c r="J76" s="181"/>
      <c r="K76" s="181"/>
      <c r="L76" s="181"/>
      <c r="M76" s="181"/>
      <c r="N76" s="181"/>
      <c r="O76" s="181"/>
      <c r="P76" s="181"/>
      <c r="Q76" s="181"/>
      <c r="R76" s="181"/>
      <c r="S76" s="181"/>
      <c r="T76" s="181"/>
      <c r="U76" s="181"/>
      <c r="V76" s="181"/>
      <c r="W76" s="181"/>
      <c r="X76" s="181"/>
      <c r="Y76" s="181"/>
      <c r="Z76" s="181"/>
      <c r="AA76" s="181"/>
      <c r="AB76" s="181"/>
      <c r="AC76" s="181"/>
      <c r="AD76" s="181"/>
      <c r="AE76" s="181"/>
      <c r="AF76" s="181"/>
      <c r="AG76" s="181"/>
      <c r="AH76" s="181"/>
      <c r="AI76" s="181"/>
      <c r="AJ76" s="181"/>
      <c r="AK76" s="181"/>
      <c r="AL76" s="181"/>
      <c r="AM76" s="181"/>
      <c r="AN76" s="181"/>
      <c r="AO76" s="181"/>
      <c r="AP76" s="181"/>
      <c r="AQ76" s="181"/>
      <c r="AR76" s="181"/>
      <c r="AS76" s="181"/>
      <c r="AT76" s="181"/>
      <c r="AU76" s="181"/>
      <c r="AV76" s="181"/>
      <c r="AW76" s="181"/>
      <c r="AX76" s="181"/>
      <c r="AY76" s="181"/>
      <c r="AZ76" s="181"/>
      <c r="BA76" s="181"/>
      <c r="BB76" s="181"/>
      <c r="BC76" s="181"/>
      <c r="BD76" s="181"/>
      <c r="BE76" s="181"/>
      <c r="BF76" s="181"/>
      <c r="BG76" s="181"/>
      <c r="BH76" s="181"/>
      <c r="BI76" s="181"/>
      <c r="BJ76" s="181"/>
      <c r="BK76" s="181"/>
      <c r="BL76" s="181"/>
      <c r="BM76" s="181"/>
      <c r="BN76" s="181"/>
      <c r="BO76" s="181"/>
      <c r="BP76" s="181"/>
      <c r="BQ76" s="181"/>
      <c r="BR76" s="181"/>
      <c r="BS76" s="181"/>
      <c r="BT76" s="181"/>
      <c r="BU76" s="181"/>
      <c r="BV76" s="181"/>
      <c r="BW76" s="181"/>
      <c r="BX76" s="181"/>
      <c r="BY76" s="181"/>
      <c r="BZ76" s="181"/>
      <c r="CA76" s="7"/>
      <c r="CB76" s="86"/>
      <c r="CC76" s="205"/>
      <c r="CD76" s="23"/>
      <c r="CE76" s="23"/>
      <c r="CF76" s="1658"/>
      <c r="CG76" s="1658"/>
      <c r="CH76" s="1658"/>
      <c r="CI76" s="1658"/>
      <c r="CJ76" s="1658"/>
      <c r="CK76" s="1658"/>
      <c r="CL76" s="1658"/>
      <c r="CM76" s="1658"/>
      <c r="CN76" s="1658"/>
      <c r="CO76" s="1658"/>
      <c r="CP76" s="1658"/>
      <c r="CQ76" s="1658"/>
      <c r="CR76" s="1658"/>
      <c r="CS76" s="1658"/>
      <c r="CT76" s="1658"/>
      <c r="CU76" s="1658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3"/>
      <c r="DH76" s="647">
        <v>1092</v>
      </c>
      <c r="DI76" s="647">
        <v>1091</v>
      </c>
      <c r="DJ76" s="647">
        <v>1091</v>
      </c>
      <c r="DK76" s="647">
        <v>1091</v>
      </c>
      <c r="DL76" s="647">
        <v>1089</v>
      </c>
      <c r="DM76" s="647">
        <v>1087</v>
      </c>
      <c r="DN76" s="647">
        <v>1087</v>
      </c>
      <c r="DO76" s="647">
        <v>1087</v>
      </c>
      <c r="DP76" s="647">
        <v>1087</v>
      </c>
      <c r="DQ76" s="647">
        <v>1086</v>
      </c>
      <c r="DR76" s="647">
        <v>1085</v>
      </c>
      <c r="DS76" s="647">
        <v>1084</v>
      </c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3"/>
      <c r="EF76" s="23"/>
      <c r="EG76" s="23"/>
      <c r="EH76" s="23"/>
      <c r="EI76" s="23"/>
      <c r="EJ76" s="23"/>
      <c r="EK76" s="23"/>
      <c r="EL76" s="23"/>
      <c r="EM76" s="23"/>
      <c r="EN76" s="23"/>
      <c r="EO76" s="23"/>
      <c r="EP76" s="23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3"/>
      <c r="FD76" s="23"/>
      <c r="FE76" s="23"/>
      <c r="FF76" s="23"/>
      <c r="FG76" s="23"/>
      <c r="FH76" s="23"/>
      <c r="FI76" s="23"/>
      <c r="FJ76" s="23"/>
      <c r="FK76" s="23"/>
      <c r="FL76" s="23"/>
      <c r="FM76" s="23"/>
      <c r="FN76" s="23"/>
      <c r="FO76" s="23"/>
      <c r="FP76" s="23"/>
      <c r="FQ76" s="23"/>
      <c r="FR76" s="23"/>
      <c r="FS76" s="23"/>
      <c r="FT76" s="23"/>
      <c r="FU76" s="23"/>
      <c r="FV76" s="23"/>
      <c r="FW76" s="23"/>
      <c r="FX76" s="23"/>
      <c r="FY76" s="23"/>
      <c r="FZ76" s="23"/>
      <c r="GA76" s="23"/>
      <c r="GB76" s="23"/>
      <c r="GC76" s="23"/>
      <c r="GD76" s="23"/>
      <c r="GE76" s="23"/>
      <c r="GF76" s="23"/>
      <c r="GG76" s="23"/>
      <c r="GH76" s="23"/>
      <c r="GI76" s="23"/>
      <c r="GJ76" s="23"/>
      <c r="GK76" s="23"/>
      <c r="GL76" s="23"/>
      <c r="GM76" s="23"/>
      <c r="GN76" s="23"/>
      <c r="GO76" s="23"/>
      <c r="GP76" s="23"/>
      <c r="GQ76" s="23"/>
      <c r="GR76" s="23"/>
      <c r="GS76" s="23"/>
      <c r="GT76" s="23"/>
      <c r="GU76" s="23"/>
      <c r="GV76" s="23"/>
      <c r="GW76" s="23"/>
      <c r="GX76" s="23"/>
      <c r="GY76" s="23"/>
      <c r="GZ76" s="23"/>
      <c r="HA76" s="23"/>
      <c r="HB76" s="23"/>
      <c r="HC76" s="23"/>
      <c r="HD76" s="23"/>
      <c r="HE76" s="23"/>
      <c r="HF76" s="23"/>
      <c r="HG76" s="23"/>
      <c r="HH76" s="23"/>
      <c r="HI76" s="23"/>
      <c r="HJ76" s="23"/>
      <c r="HK76" s="23"/>
      <c r="HL76" s="23"/>
      <c r="HM76" s="23"/>
      <c r="HN76" s="23"/>
      <c r="HO76" s="23"/>
      <c r="HP76" s="23"/>
      <c r="HQ76" s="23"/>
      <c r="HR76" s="23"/>
      <c r="HS76" s="23"/>
      <c r="HT76" s="23"/>
      <c r="HU76" s="23"/>
      <c r="HV76" s="23"/>
      <c r="HW76" s="23"/>
      <c r="HX76" s="23"/>
      <c r="HY76" s="23"/>
      <c r="HZ76" s="23"/>
      <c r="IA76" s="23"/>
      <c r="IB76" s="23"/>
      <c r="IC76" s="23"/>
      <c r="ID76" s="23"/>
      <c r="IE76" s="23"/>
      <c r="IF76" s="23"/>
      <c r="IG76" s="23"/>
      <c r="IH76" s="23"/>
      <c r="II76" s="23"/>
      <c r="IJ76" s="23"/>
      <c r="IK76" s="23"/>
      <c r="IL76" s="23"/>
      <c r="IM76" s="23"/>
      <c r="IN76" s="23"/>
      <c r="IO76" s="23"/>
      <c r="IP76" s="23"/>
      <c r="IQ76" s="23"/>
      <c r="IR76" s="23"/>
      <c r="IS76" s="23"/>
      <c r="IT76" s="23"/>
      <c r="IU76" s="23"/>
      <c r="IV76" s="23"/>
      <c r="IW76" s="23"/>
      <c r="IX76" s="23"/>
      <c r="IY76" s="23"/>
      <c r="IZ76" s="23"/>
      <c r="JA76" s="23"/>
      <c r="JB76" s="23"/>
      <c r="JC76" s="23"/>
      <c r="JD76" s="23"/>
      <c r="JE76" s="23"/>
      <c r="JF76" s="23"/>
      <c r="JG76" s="23"/>
      <c r="JH76" s="23"/>
      <c r="JI76" s="23"/>
      <c r="JJ76" s="23"/>
      <c r="JK76" s="23"/>
      <c r="JL76" s="23"/>
      <c r="JM76" s="23"/>
      <c r="JN76" s="23"/>
      <c r="JO76" s="23"/>
      <c r="JP76" s="23"/>
      <c r="JQ76" s="23"/>
      <c r="JR76" s="23"/>
      <c r="JS76" s="23"/>
      <c r="JT76" s="23"/>
      <c r="JU76" s="23"/>
      <c r="JV76" s="23"/>
      <c r="JW76" s="23"/>
      <c r="JX76" s="23"/>
      <c r="JY76" s="23"/>
      <c r="JZ76" s="23"/>
      <c r="KA76" s="23"/>
      <c r="KB76" s="23"/>
      <c r="KC76" s="23"/>
      <c r="KD76" s="23"/>
      <c r="KE76" s="23"/>
      <c r="KF76" s="23"/>
      <c r="KG76" s="23"/>
      <c r="KH76" s="23"/>
      <c r="KI76" s="23"/>
      <c r="KJ76" s="23"/>
      <c r="KK76" s="23"/>
      <c r="KL76" s="23"/>
      <c r="KM76" s="23"/>
      <c r="KN76" s="23"/>
      <c r="KO76" s="23"/>
      <c r="KP76" s="23"/>
      <c r="KQ76" s="23"/>
      <c r="KR76" s="23"/>
      <c r="KS76" s="23"/>
      <c r="KT76" s="23"/>
      <c r="KU76" s="23"/>
      <c r="KV76" s="23"/>
      <c r="KW76" s="23"/>
      <c r="KX76" s="23"/>
      <c r="KY76" s="23"/>
      <c r="KZ76" s="23"/>
      <c r="LA76" s="23"/>
      <c r="LB76" s="23"/>
      <c r="LC76" s="23"/>
      <c r="LD76" s="23"/>
      <c r="LE76" s="23"/>
      <c r="LF76" s="23"/>
      <c r="LG76" s="23"/>
      <c r="LH76" s="23"/>
      <c r="LI76" s="23"/>
      <c r="LJ76" s="23"/>
      <c r="LK76" s="23"/>
      <c r="LL76" s="23"/>
      <c r="LM76" s="23"/>
      <c r="LN76" s="23"/>
      <c r="LO76" s="23"/>
      <c r="LP76" s="23"/>
      <c r="LQ76" s="23"/>
      <c r="LR76" s="23"/>
      <c r="LS76" s="23"/>
      <c r="LT76" s="23"/>
      <c r="LU76" s="23"/>
      <c r="LV76" s="23"/>
      <c r="LW76" s="23"/>
      <c r="LX76" s="23"/>
      <c r="LY76" s="23"/>
      <c r="LZ76" s="23"/>
      <c r="MA76" s="23"/>
      <c r="MB76" s="23"/>
      <c r="MC76" s="23"/>
      <c r="MD76" s="23"/>
      <c r="ME76" s="23"/>
      <c r="MF76" s="23"/>
      <c r="MG76" s="23"/>
      <c r="MH76" s="23"/>
      <c r="MI76" s="23"/>
      <c r="MJ76" s="23"/>
      <c r="MK76" s="23"/>
      <c r="ML76" s="23"/>
      <c r="MM76" s="23"/>
      <c r="MN76" s="23"/>
      <c r="MO76" s="23"/>
      <c r="MP76" s="23"/>
      <c r="MQ76" s="23"/>
      <c r="MR76" s="23"/>
      <c r="MS76" s="23"/>
      <c r="MT76" s="23"/>
      <c r="MU76" s="23"/>
      <c r="MV76" s="23"/>
      <c r="MW76" s="23"/>
      <c r="MX76" s="23"/>
      <c r="MY76" s="23"/>
      <c r="MZ76" s="23"/>
      <c r="NA76" s="23"/>
      <c r="NB76" s="23"/>
      <c r="NC76" s="23"/>
      <c r="ND76" s="23"/>
      <c r="NE76" s="23"/>
      <c r="NF76" s="23"/>
      <c r="NG76" s="23"/>
      <c r="NH76" s="23"/>
      <c r="NI76" s="23"/>
      <c r="NJ76" s="23"/>
      <c r="NK76" s="23"/>
      <c r="NL76" s="23"/>
      <c r="NM76" s="23"/>
      <c r="NN76" s="23"/>
      <c r="NO76" s="23"/>
      <c r="NP76" s="23"/>
      <c r="NQ76" s="23"/>
      <c r="NR76" s="23"/>
      <c r="NS76" s="23"/>
      <c r="NT76" s="23"/>
      <c r="NU76" s="23"/>
      <c r="NV76" s="23"/>
      <c r="NW76" s="23"/>
      <c r="NX76" s="23"/>
      <c r="NY76" s="23"/>
      <c r="NZ76" s="23"/>
      <c r="OA76" s="23"/>
      <c r="OB76" s="23"/>
      <c r="OC76" s="23"/>
      <c r="OD76" s="23"/>
      <c r="OE76" s="23"/>
      <c r="OF76" s="23"/>
      <c r="OG76" s="23"/>
      <c r="OH76" s="23"/>
      <c r="OI76" s="23"/>
      <c r="OJ76" s="23"/>
      <c r="OK76" s="23"/>
      <c r="OL76" s="23"/>
      <c r="OM76" s="23"/>
      <c r="ON76" s="23"/>
      <c r="OO76" s="23"/>
      <c r="OP76" s="23"/>
      <c r="OQ76" s="23"/>
      <c r="OR76" s="23"/>
      <c r="OS76" s="23"/>
      <c r="OT76" s="23"/>
      <c r="OU76" s="23"/>
      <c r="OV76" s="23"/>
      <c r="OW76" s="23"/>
      <c r="OX76" s="23"/>
      <c r="OY76" s="23"/>
      <c r="OZ76" s="23"/>
      <c r="PA76" s="23"/>
      <c r="PB76" s="23"/>
      <c r="PC76" s="23"/>
      <c r="PD76" s="23"/>
      <c r="PE76" s="23"/>
      <c r="PF76" s="23"/>
      <c r="PG76" s="23"/>
      <c r="PH76" s="88"/>
      <c r="PI76" s="88"/>
      <c r="PJ76" s="88"/>
      <c r="PK76" s="88"/>
      <c r="PL76" s="88"/>
      <c r="PM76" s="88"/>
      <c r="PN76" s="88"/>
      <c r="PO76" s="88"/>
      <c r="PP76" s="88"/>
      <c r="PQ76" s="88"/>
      <c r="PR76" s="88"/>
      <c r="PS76" s="88"/>
      <c r="PT76" s="88"/>
      <c r="PU76" s="88"/>
      <c r="PV76" s="88"/>
      <c r="PW76" s="88"/>
      <c r="PX76" s="88"/>
      <c r="PY76" s="88"/>
      <c r="PZ76" s="88"/>
      <c r="QA76" s="88"/>
      <c r="QB76" s="88"/>
      <c r="QC76" s="88"/>
      <c r="QD76" s="88"/>
      <c r="QE76" s="23"/>
      <c r="QF76" s="23"/>
      <c r="QG76" s="23"/>
      <c r="QH76" s="23"/>
      <c r="QI76" s="23"/>
      <c r="QJ76" s="23"/>
      <c r="QK76" s="23"/>
      <c r="QL76" s="23"/>
      <c r="QM76" s="23"/>
      <c r="QN76" s="23"/>
      <c r="QO76" s="23"/>
      <c r="QP76" s="23"/>
      <c r="QQ76" s="23"/>
      <c r="QR76" s="23"/>
      <c r="QS76" s="23"/>
      <c r="QT76" s="23"/>
      <c r="QU76" s="23"/>
      <c r="QV76" s="23"/>
      <c r="QW76" s="23"/>
      <c r="QX76" s="23"/>
      <c r="QY76" s="23"/>
      <c r="QZ76" s="88"/>
      <c r="RA76" s="88"/>
      <c r="RB76" s="23"/>
    </row>
    <row r="77" spans="1:473" x14ac:dyDescent="0.25">
      <c r="A77" s="3" t="s">
        <v>48</v>
      </c>
      <c r="B77" s="42">
        <v>-1.2728044123886395E-3</v>
      </c>
      <c r="C77" s="10">
        <v>-3.0000000000000001E-3</v>
      </c>
      <c r="D77" s="89"/>
      <c r="E77" s="180"/>
      <c r="F77" s="180"/>
      <c r="G77" s="180"/>
      <c r="H77" s="180"/>
      <c r="I77" s="181"/>
      <c r="J77" s="181"/>
      <c r="K77" s="181"/>
      <c r="L77" s="181"/>
      <c r="M77" s="181"/>
      <c r="N77" s="181"/>
      <c r="O77" s="181"/>
      <c r="P77" s="181"/>
      <c r="Q77" s="181"/>
      <c r="R77" s="181"/>
      <c r="S77" s="181"/>
      <c r="T77" s="181"/>
      <c r="U77" s="181"/>
      <c r="V77" s="181"/>
      <c r="W77" s="181"/>
      <c r="X77" s="181"/>
      <c r="Y77" s="181"/>
      <c r="Z77" s="181"/>
      <c r="AA77" s="181"/>
      <c r="AB77" s="181"/>
      <c r="AC77" s="181"/>
      <c r="AD77" s="181"/>
      <c r="AE77" s="181"/>
      <c r="AF77" s="181"/>
      <c r="AG77" s="181"/>
      <c r="AH77" s="181"/>
      <c r="AI77" s="181"/>
      <c r="AJ77" s="181"/>
      <c r="AK77" s="181"/>
      <c r="AL77" s="181"/>
      <c r="AM77" s="181"/>
      <c r="AN77" s="181"/>
      <c r="AO77" s="181"/>
      <c r="AP77" s="181"/>
      <c r="AQ77" s="181"/>
      <c r="AR77" s="181"/>
      <c r="AS77" s="181"/>
      <c r="AT77" s="181"/>
      <c r="AU77" s="181"/>
      <c r="AV77" s="181"/>
      <c r="AW77" s="181"/>
      <c r="AX77" s="181"/>
      <c r="AY77" s="181"/>
      <c r="AZ77" s="181"/>
      <c r="BA77" s="181"/>
      <c r="BB77" s="181"/>
      <c r="BC77" s="181"/>
      <c r="BD77" s="181"/>
      <c r="BE77" s="181"/>
      <c r="BF77" s="181"/>
      <c r="BG77" s="181"/>
      <c r="BH77" s="181"/>
      <c r="BI77" s="181"/>
      <c r="BJ77" s="181"/>
      <c r="BK77" s="181"/>
      <c r="BL77" s="181"/>
      <c r="BM77" s="181"/>
      <c r="BN77" s="181"/>
      <c r="BO77" s="181"/>
      <c r="BP77" s="181"/>
      <c r="BQ77" s="181"/>
      <c r="BR77" s="181"/>
      <c r="BS77" s="181"/>
      <c r="BT77" s="181"/>
      <c r="BU77" s="181"/>
      <c r="BV77" s="181"/>
      <c r="BW77" s="181"/>
      <c r="BX77" s="181"/>
      <c r="BY77" s="181"/>
      <c r="BZ77" s="181"/>
      <c r="CA77" s="7"/>
      <c r="CB77" s="86"/>
      <c r="CC77" s="205"/>
      <c r="CD77" s="23"/>
      <c r="CE77" s="23"/>
      <c r="CF77" s="1658"/>
      <c r="CG77" s="1658"/>
      <c r="CH77" s="1658"/>
      <c r="CI77" s="1658"/>
      <c r="CJ77" s="1658"/>
      <c r="CK77" s="1658"/>
      <c r="CL77" s="1658"/>
      <c r="CM77" s="1658"/>
      <c r="CN77" s="1658"/>
      <c r="CO77" s="1658"/>
      <c r="CP77" s="1658"/>
      <c r="CQ77" s="1658"/>
      <c r="CR77" s="1658"/>
      <c r="CS77" s="1658"/>
      <c r="CT77" s="1658"/>
      <c r="CU77" s="1658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3"/>
      <c r="DH77" s="647">
        <v>506989</v>
      </c>
      <c r="DI77" s="647">
        <v>506703</v>
      </c>
      <c r="DJ77" s="647">
        <v>506465</v>
      </c>
      <c r="DK77" s="647">
        <v>506322</v>
      </c>
      <c r="DL77" s="647">
        <v>506181</v>
      </c>
      <c r="DM77" s="647">
        <v>505818</v>
      </c>
      <c r="DN77" s="647">
        <v>505647</v>
      </c>
      <c r="DO77" s="647">
        <v>505529</v>
      </c>
      <c r="DP77" s="647">
        <v>505484</v>
      </c>
      <c r="DQ77" s="647">
        <v>505403</v>
      </c>
      <c r="DR77" s="647">
        <v>505246</v>
      </c>
      <c r="DS77" s="647">
        <v>505108</v>
      </c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3"/>
      <c r="EF77" s="23"/>
      <c r="EG77" s="23"/>
      <c r="EH77" s="23"/>
      <c r="EI77" s="23"/>
      <c r="EJ77" s="23"/>
      <c r="EK77" s="23"/>
      <c r="EL77" s="23"/>
      <c r="EM77" s="23"/>
      <c r="EN77" s="23"/>
      <c r="EO77" s="23"/>
      <c r="EP77" s="23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3"/>
      <c r="FD77" s="23"/>
      <c r="FE77" s="23"/>
      <c r="FF77" s="23"/>
      <c r="FG77" s="23"/>
      <c r="FH77" s="23"/>
      <c r="FI77" s="23"/>
      <c r="FJ77" s="23"/>
      <c r="FK77" s="23"/>
      <c r="FL77" s="23"/>
      <c r="FM77" s="23"/>
      <c r="FN77" s="23"/>
      <c r="FO77" s="23"/>
      <c r="FP77" s="23"/>
      <c r="FQ77" s="23"/>
      <c r="FR77" s="23"/>
      <c r="FS77" s="23"/>
      <c r="FT77" s="23"/>
      <c r="FU77" s="23"/>
      <c r="FV77" s="23"/>
      <c r="FW77" s="23"/>
      <c r="FX77" s="23"/>
      <c r="FY77" s="23"/>
      <c r="FZ77" s="23"/>
      <c r="GA77" s="23"/>
      <c r="GB77" s="23"/>
      <c r="GC77" s="23"/>
      <c r="GD77" s="23"/>
      <c r="GE77" s="23"/>
      <c r="GF77" s="23"/>
      <c r="GG77" s="23"/>
      <c r="GH77" s="23"/>
      <c r="GI77" s="23"/>
      <c r="GJ77" s="23"/>
      <c r="GK77" s="23"/>
      <c r="GL77" s="23"/>
      <c r="GM77" s="23"/>
      <c r="GN77" s="23"/>
      <c r="GO77" s="23"/>
      <c r="GP77" s="23"/>
      <c r="GQ77" s="23"/>
      <c r="GR77" s="23"/>
      <c r="GS77" s="23"/>
      <c r="GT77" s="23"/>
      <c r="GU77" s="23"/>
      <c r="GV77" s="23"/>
      <c r="GW77" s="23"/>
      <c r="GX77" s="23"/>
      <c r="GY77" s="23"/>
      <c r="GZ77" s="23"/>
      <c r="HA77" s="23"/>
      <c r="HB77" s="23"/>
      <c r="HC77" s="23"/>
      <c r="HD77" s="23"/>
      <c r="HE77" s="23"/>
      <c r="HF77" s="23"/>
      <c r="HG77" s="23"/>
      <c r="HH77" s="23"/>
      <c r="HI77" s="23"/>
      <c r="HJ77" s="23"/>
      <c r="HK77" s="23"/>
      <c r="HL77" s="23"/>
      <c r="HM77" s="23"/>
      <c r="HN77" s="23"/>
      <c r="HO77" s="23"/>
      <c r="HP77" s="23"/>
      <c r="HQ77" s="23"/>
      <c r="HR77" s="23"/>
      <c r="HS77" s="23"/>
      <c r="HT77" s="23"/>
      <c r="HU77" s="23"/>
      <c r="HV77" s="23"/>
      <c r="HW77" s="23"/>
      <c r="HX77" s="23"/>
      <c r="HY77" s="23"/>
      <c r="HZ77" s="23"/>
      <c r="IA77" s="23"/>
      <c r="IB77" s="23"/>
      <c r="IC77" s="23"/>
      <c r="ID77" s="23"/>
      <c r="IE77" s="23"/>
      <c r="IF77" s="23"/>
      <c r="IG77" s="23"/>
      <c r="IH77" s="23"/>
      <c r="II77" s="23"/>
      <c r="IJ77" s="23"/>
      <c r="IK77" s="23"/>
      <c r="IL77" s="23"/>
      <c r="IM77" s="23"/>
      <c r="IN77" s="23"/>
      <c r="IO77" s="23"/>
      <c r="IP77" s="23"/>
      <c r="IQ77" s="23"/>
      <c r="IR77" s="23"/>
      <c r="IS77" s="23"/>
      <c r="IT77" s="23"/>
      <c r="IU77" s="23"/>
      <c r="IV77" s="23"/>
      <c r="IW77" s="23"/>
      <c r="IX77" s="23"/>
      <c r="IY77" s="23"/>
      <c r="IZ77" s="23"/>
      <c r="JA77" s="23"/>
      <c r="JB77" s="23"/>
      <c r="JC77" s="23"/>
      <c r="JD77" s="23"/>
      <c r="JE77" s="23"/>
      <c r="JF77" s="23"/>
      <c r="JG77" s="23"/>
      <c r="JH77" s="23"/>
      <c r="JI77" s="23"/>
      <c r="JJ77" s="23"/>
      <c r="JK77" s="23"/>
      <c r="JL77" s="23"/>
      <c r="JM77" s="23"/>
      <c r="JN77" s="23"/>
      <c r="JO77" s="23"/>
      <c r="JP77" s="23"/>
      <c r="JQ77" s="23"/>
      <c r="JR77" s="23"/>
      <c r="JS77" s="23"/>
      <c r="JT77" s="23"/>
      <c r="JU77" s="23"/>
      <c r="JV77" s="23"/>
      <c r="JW77" s="23"/>
      <c r="JX77" s="23"/>
      <c r="JY77" s="23"/>
      <c r="JZ77" s="23"/>
      <c r="KA77" s="23"/>
      <c r="KB77" s="23"/>
      <c r="KC77" s="23"/>
      <c r="KD77" s="23"/>
      <c r="KE77" s="23"/>
      <c r="KF77" s="23"/>
      <c r="KG77" s="23"/>
      <c r="KH77" s="23"/>
      <c r="KI77" s="23"/>
      <c r="KJ77" s="23"/>
      <c r="KK77" s="23"/>
      <c r="KL77" s="23"/>
      <c r="KM77" s="23"/>
      <c r="KN77" s="23"/>
      <c r="KO77" s="23"/>
      <c r="KP77" s="23"/>
      <c r="KQ77" s="23"/>
      <c r="KR77" s="23"/>
      <c r="KS77" s="23"/>
      <c r="KT77" s="23"/>
      <c r="KU77" s="23"/>
      <c r="KV77" s="23"/>
      <c r="KW77" s="23"/>
      <c r="KX77" s="23"/>
      <c r="KY77" s="23"/>
      <c r="KZ77" s="23"/>
      <c r="LA77" s="23"/>
      <c r="LB77" s="23"/>
      <c r="LC77" s="23"/>
      <c r="LD77" s="23"/>
      <c r="LE77" s="23"/>
      <c r="LF77" s="23"/>
      <c r="LG77" s="23"/>
      <c r="LH77" s="23"/>
      <c r="LI77" s="23"/>
      <c r="LJ77" s="23"/>
      <c r="LK77" s="23"/>
      <c r="LL77" s="23"/>
      <c r="LM77" s="23"/>
      <c r="LN77" s="23"/>
      <c r="LO77" s="23"/>
      <c r="LP77" s="23"/>
      <c r="LQ77" s="23"/>
      <c r="LR77" s="23"/>
      <c r="LS77" s="23"/>
      <c r="LT77" s="23"/>
      <c r="LU77" s="23"/>
      <c r="LV77" s="23"/>
      <c r="LW77" s="23"/>
      <c r="LX77" s="23"/>
      <c r="LY77" s="23"/>
      <c r="LZ77" s="23"/>
      <c r="MA77" s="23"/>
      <c r="MB77" s="23"/>
      <c r="MC77" s="23"/>
      <c r="MD77" s="23"/>
      <c r="ME77" s="23"/>
      <c r="MF77" s="23"/>
      <c r="MG77" s="23"/>
      <c r="MH77" s="23"/>
      <c r="MI77" s="23"/>
      <c r="MJ77" s="23"/>
      <c r="MK77" s="23"/>
      <c r="ML77" s="23"/>
      <c r="MM77" s="23"/>
      <c r="MN77" s="23"/>
      <c r="MO77" s="23"/>
      <c r="MP77" s="23"/>
      <c r="MQ77" s="23"/>
      <c r="MR77" s="23"/>
      <c r="MS77" s="23"/>
      <c r="MT77" s="23"/>
      <c r="MU77" s="23"/>
      <c r="MV77" s="23"/>
      <c r="MW77" s="23"/>
      <c r="MX77" s="23"/>
      <c r="MY77" s="23"/>
      <c r="MZ77" s="23"/>
      <c r="NA77" s="23"/>
      <c r="NB77" s="23"/>
      <c r="NC77" s="23"/>
      <c r="ND77" s="23"/>
      <c r="NE77" s="23"/>
      <c r="NF77" s="23"/>
      <c r="NG77" s="23"/>
      <c r="NH77" s="23"/>
      <c r="NI77" s="23"/>
      <c r="NJ77" s="23"/>
      <c r="NK77" s="23"/>
      <c r="NL77" s="23"/>
      <c r="NM77" s="23"/>
      <c r="NN77" s="23"/>
      <c r="NO77" s="23"/>
      <c r="NP77" s="23"/>
      <c r="NQ77" s="23"/>
      <c r="NR77" s="23"/>
      <c r="NS77" s="23"/>
      <c r="NT77" s="23"/>
      <c r="NU77" s="23"/>
      <c r="NV77" s="23"/>
      <c r="NW77" s="23"/>
      <c r="NX77" s="23"/>
      <c r="NY77" s="23"/>
      <c r="NZ77" s="23"/>
      <c r="OA77" s="23"/>
      <c r="OB77" s="23"/>
      <c r="OC77" s="23"/>
      <c r="OD77" s="23"/>
      <c r="OE77" s="23"/>
      <c r="OF77" s="23"/>
      <c r="OG77" s="23"/>
      <c r="OH77" s="23"/>
      <c r="OI77" s="23"/>
      <c r="OJ77" s="23"/>
      <c r="OK77" s="23"/>
      <c r="OL77" s="23"/>
      <c r="OM77" s="23"/>
      <c r="ON77" s="23"/>
      <c r="OO77" s="23"/>
      <c r="OP77" s="23"/>
      <c r="OQ77" s="23"/>
      <c r="OR77" s="23"/>
      <c r="OS77" s="23"/>
      <c r="OT77" s="23"/>
      <c r="OU77" s="23"/>
      <c r="OV77" s="23"/>
      <c r="OW77" s="23"/>
      <c r="OX77" s="23"/>
      <c r="OY77" s="23"/>
      <c r="OZ77" s="23"/>
      <c r="PA77" s="23"/>
      <c r="PB77" s="23"/>
      <c r="PC77" s="23"/>
      <c r="PD77" s="23"/>
      <c r="PE77" s="23"/>
      <c r="PF77" s="23"/>
      <c r="PG77" s="23"/>
      <c r="PH77" s="88"/>
      <c r="PI77" s="88"/>
      <c r="PJ77" s="88"/>
      <c r="PK77" s="88"/>
      <c r="PL77" s="88"/>
      <c r="PM77" s="88"/>
      <c r="PN77" s="88"/>
      <c r="PO77" s="88"/>
      <c r="PP77" s="88"/>
      <c r="PQ77" s="88"/>
      <c r="PR77" s="88"/>
      <c r="PS77" s="88"/>
      <c r="PT77" s="88"/>
      <c r="PU77" s="88"/>
      <c r="PV77" s="88"/>
      <c r="PW77" s="88"/>
      <c r="PX77" s="88"/>
      <c r="PY77" s="88"/>
      <c r="PZ77" s="88"/>
      <c r="QA77" s="88"/>
      <c r="QB77" s="88"/>
      <c r="QC77" s="88"/>
      <c r="QD77" s="88"/>
      <c r="QE77" s="23"/>
      <c r="QF77" s="23"/>
      <c r="QG77" s="23"/>
      <c r="QH77" s="23"/>
      <c r="QI77" s="23"/>
      <c r="QJ77" s="23"/>
      <c r="QK77" s="23"/>
      <c r="QL77" s="23"/>
      <c r="QM77" s="23"/>
      <c r="QN77" s="23"/>
      <c r="QO77" s="23"/>
      <c r="QP77" s="23"/>
      <c r="QQ77" s="23"/>
      <c r="QR77" s="23"/>
      <c r="QS77" s="23"/>
      <c r="QT77" s="23"/>
      <c r="QU77" s="23"/>
      <c r="QV77" s="23"/>
      <c r="QW77" s="23"/>
      <c r="QX77" s="23"/>
      <c r="QY77" s="23"/>
      <c r="QZ77" s="88"/>
      <c r="RA77" s="88"/>
      <c r="RB77" s="23"/>
    </row>
    <row r="78" spans="1:473" x14ac:dyDescent="0.25">
      <c r="A78" s="3" t="s">
        <v>65</v>
      </c>
      <c r="B78" s="42">
        <v>-3.1926214969846267E-4</v>
      </c>
      <c r="C78" s="10">
        <v>-8.9999999999999993E-3</v>
      </c>
      <c r="D78" s="89"/>
      <c r="E78" s="180"/>
      <c r="F78" s="180"/>
      <c r="G78" s="180"/>
      <c r="H78" s="180"/>
      <c r="I78" s="181"/>
      <c r="J78" s="181"/>
      <c r="K78" s="181"/>
      <c r="L78" s="181"/>
      <c r="M78" s="181"/>
      <c r="N78" s="181"/>
      <c r="O78" s="181"/>
      <c r="P78" s="181"/>
      <c r="Q78" s="181"/>
      <c r="R78" s="181"/>
      <c r="S78" s="181"/>
      <c r="T78" s="181"/>
      <c r="U78" s="181"/>
      <c r="V78" s="181"/>
      <c r="W78" s="181"/>
      <c r="X78" s="181"/>
      <c r="Y78" s="181"/>
      <c r="Z78" s="181"/>
      <c r="AA78" s="181"/>
      <c r="AB78" s="181"/>
      <c r="AC78" s="181"/>
      <c r="AD78" s="181"/>
      <c r="AE78" s="181"/>
      <c r="AF78" s="181"/>
      <c r="AG78" s="181"/>
      <c r="AH78" s="181"/>
      <c r="AI78" s="181"/>
      <c r="AJ78" s="181"/>
      <c r="AK78" s="181"/>
      <c r="AL78" s="181"/>
      <c r="AM78" s="181"/>
      <c r="AN78" s="181"/>
      <c r="AO78" s="181"/>
      <c r="AP78" s="181"/>
      <c r="AQ78" s="181"/>
      <c r="AR78" s="181"/>
      <c r="AS78" s="181"/>
      <c r="AT78" s="181"/>
      <c r="AU78" s="181"/>
      <c r="AV78" s="181"/>
      <c r="AW78" s="181"/>
      <c r="AX78" s="181"/>
      <c r="AY78" s="181"/>
      <c r="AZ78" s="181"/>
      <c r="BA78" s="181"/>
      <c r="BB78" s="181"/>
      <c r="BC78" s="181"/>
      <c r="BD78" s="181"/>
      <c r="BE78" s="181"/>
      <c r="BF78" s="181"/>
      <c r="BG78" s="181"/>
      <c r="BH78" s="181"/>
      <c r="BI78" s="181"/>
      <c r="BJ78" s="181"/>
      <c r="BK78" s="181"/>
      <c r="BL78" s="181"/>
      <c r="BM78" s="181"/>
      <c r="BN78" s="181"/>
      <c r="BO78" s="181"/>
      <c r="BP78" s="181"/>
      <c r="BQ78" s="181"/>
      <c r="BR78" s="181"/>
      <c r="BS78" s="181"/>
      <c r="BT78" s="181"/>
      <c r="BU78" s="181"/>
      <c r="BV78" s="181"/>
      <c r="BW78" s="181"/>
      <c r="BX78" s="181"/>
      <c r="BY78" s="181"/>
      <c r="BZ78" s="181"/>
      <c r="CA78" s="7"/>
      <c r="CB78" s="86"/>
      <c r="CC78" s="205"/>
      <c r="CD78" s="23"/>
      <c r="CE78" s="23"/>
      <c r="CF78" s="1658"/>
      <c r="CG78" s="1658"/>
      <c r="CH78" s="1658"/>
      <c r="CI78" s="1658"/>
      <c r="CJ78" s="1658"/>
      <c r="CK78" s="1658"/>
      <c r="CL78" s="1658"/>
      <c r="CM78" s="1658"/>
      <c r="CN78" s="1658"/>
      <c r="CO78" s="1658"/>
      <c r="CP78" s="1658"/>
      <c r="CQ78" s="1658"/>
      <c r="CR78" s="1658"/>
      <c r="CS78" s="1658"/>
      <c r="CT78" s="1658"/>
      <c r="CU78" s="1658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3"/>
      <c r="DH78" s="647">
        <v>8015</v>
      </c>
      <c r="DI78" s="647">
        <v>8014</v>
      </c>
      <c r="DJ78" s="647">
        <v>8000</v>
      </c>
      <c r="DK78" s="647">
        <v>7998</v>
      </c>
      <c r="DL78" s="647">
        <v>7995</v>
      </c>
      <c r="DM78" s="647">
        <v>7991</v>
      </c>
      <c r="DN78" s="647">
        <v>7984</v>
      </c>
      <c r="DO78" s="647">
        <v>7972</v>
      </c>
      <c r="DP78" s="647">
        <v>8094</v>
      </c>
      <c r="DQ78" s="647">
        <v>8087</v>
      </c>
      <c r="DR78" s="647">
        <v>8068</v>
      </c>
      <c r="DS78" s="647">
        <v>8068</v>
      </c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3"/>
      <c r="EF78" s="23"/>
      <c r="EG78" s="23"/>
      <c r="EH78" s="23"/>
      <c r="EI78" s="23"/>
      <c r="EJ78" s="23"/>
      <c r="EK78" s="23"/>
      <c r="EL78" s="23"/>
      <c r="EM78" s="23"/>
      <c r="EN78" s="23"/>
      <c r="EO78" s="23"/>
      <c r="EP78" s="23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3"/>
      <c r="FD78" s="23"/>
      <c r="FE78" s="23"/>
      <c r="FF78" s="23"/>
      <c r="FG78" s="23"/>
      <c r="FH78" s="23"/>
      <c r="FI78" s="23"/>
      <c r="FJ78" s="23"/>
      <c r="FK78" s="23"/>
      <c r="FL78" s="23"/>
      <c r="FM78" s="23"/>
      <c r="FN78" s="23"/>
      <c r="FO78" s="23"/>
      <c r="FP78" s="23"/>
      <c r="FQ78" s="23"/>
      <c r="FR78" s="23"/>
      <c r="FS78" s="23"/>
      <c r="FT78" s="23"/>
      <c r="FU78" s="23"/>
      <c r="FV78" s="23"/>
      <c r="FW78" s="23"/>
      <c r="FX78" s="23"/>
      <c r="FY78" s="23"/>
      <c r="FZ78" s="23"/>
      <c r="GA78" s="23"/>
      <c r="GB78" s="23"/>
      <c r="GC78" s="23"/>
      <c r="GD78" s="23"/>
      <c r="GE78" s="23"/>
      <c r="GF78" s="23"/>
      <c r="GG78" s="23"/>
      <c r="GH78" s="23"/>
      <c r="GI78" s="23"/>
      <c r="GJ78" s="23"/>
      <c r="GK78" s="23"/>
      <c r="GL78" s="23"/>
      <c r="GM78" s="23"/>
      <c r="GN78" s="23"/>
      <c r="GO78" s="23"/>
      <c r="GP78" s="23"/>
      <c r="GQ78" s="23"/>
      <c r="GR78" s="23"/>
      <c r="GS78" s="23"/>
      <c r="GT78" s="23"/>
      <c r="GU78" s="23"/>
      <c r="GV78" s="23"/>
      <c r="GW78" s="23"/>
      <c r="GX78" s="23"/>
      <c r="GY78" s="23"/>
      <c r="GZ78" s="23"/>
      <c r="HA78" s="23"/>
      <c r="HB78" s="23"/>
      <c r="HC78" s="23"/>
      <c r="HD78" s="23"/>
      <c r="HE78" s="23"/>
      <c r="HF78" s="23"/>
      <c r="HG78" s="23"/>
      <c r="HH78" s="23"/>
      <c r="HI78" s="23"/>
      <c r="HJ78" s="23"/>
      <c r="HK78" s="23"/>
      <c r="HL78" s="23"/>
      <c r="HM78" s="23"/>
      <c r="HN78" s="23"/>
      <c r="HO78" s="23"/>
      <c r="HP78" s="23"/>
      <c r="HQ78" s="23"/>
      <c r="HR78" s="23"/>
      <c r="HS78" s="23"/>
      <c r="HT78" s="23"/>
      <c r="HU78" s="23"/>
      <c r="HV78" s="23"/>
      <c r="HW78" s="23"/>
      <c r="HX78" s="23"/>
      <c r="HY78" s="23"/>
      <c r="HZ78" s="23"/>
      <c r="IA78" s="23"/>
      <c r="IB78" s="23"/>
      <c r="IC78" s="23"/>
      <c r="ID78" s="23"/>
      <c r="IE78" s="23"/>
      <c r="IF78" s="23"/>
      <c r="IG78" s="23"/>
      <c r="IH78" s="23"/>
      <c r="II78" s="23"/>
      <c r="IJ78" s="23"/>
      <c r="IK78" s="23"/>
      <c r="IL78" s="23"/>
      <c r="IM78" s="23"/>
      <c r="IN78" s="23"/>
      <c r="IO78" s="23"/>
      <c r="IP78" s="23"/>
      <c r="IQ78" s="23"/>
      <c r="IR78" s="23"/>
      <c r="IS78" s="23"/>
      <c r="IT78" s="23"/>
      <c r="IU78" s="23"/>
      <c r="IV78" s="23"/>
      <c r="IW78" s="23"/>
      <c r="IX78" s="23"/>
      <c r="IY78" s="23"/>
      <c r="IZ78" s="23"/>
      <c r="JA78" s="23"/>
      <c r="JB78" s="23"/>
      <c r="JC78" s="23"/>
      <c r="JD78" s="23"/>
      <c r="JE78" s="23"/>
      <c r="JF78" s="23"/>
      <c r="JG78" s="23"/>
      <c r="JH78" s="23"/>
      <c r="JI78" s="23"/>
      <c r="JJ78" s="23"/>
      <c r="JK78" s="23"/>
      <c r="JL78" s="23"/>
      <c r="JM78" s="23"/>
      <c r="JN78" s="23"/>
      <c r="JO78" s="23"/>
      <c r="JP78" s="23"/>
      <c r="JQ78" s="23"/>
      <c r="JR78" s="23"/>
      <c r="JS78" s="23"/>
      <c r="JT78" s="23"/>
      <c r="JU78" s="23"/>
      <c r="JV78" s="23"/>
      <c r="JW78" s="23"/>
      <c r="JX78" s="23"/>
      <c r="JY78" s="23"/>
      <c r="JZ78" s="23"/>
      <c r="KA78" s="23"/>
      <c r="KB78" s="23"/>
      <c r="KC78" s="23"/>
      <c r="KD78" s="23"/>
      <c r="KE78" s="23"/>
      <c r="KF78" s="23"/>
      <c r="KG78" s="23"/>
      <c r="KH78" s="23"/>
      <c r="KI78" s="23"/>
      <c r="KJ78" s="23"/>
      <c r="KK78" s="23"/>
      <c r="KL78" s="23"/>
      <c r="KM78" s="23"/>
      <c r="KN78" s="23"/>
      <c r="KO78" s="23"/>
      <c r="KP78" s="23"/>
      <c r="KQ78" s="23"/>
      <c r="KR78" s="23"/>
      <c r="KS78" s="23"/>
      <c r="KT78" s="23"/>
      <c r="KU78" s="23"/>
      <c r="KV78" s="23"/>
      <c r="KW78" s="23"/>
      <c r="KX78" s="23"/>
      <c r="KY78" s="23"/>
      <c r="KZ78" s="23"/>
      <c r="LA78" s="23"/>
      <c r="LB78" s="23"/>
      <c r="LC78" s="23"/>
      <c r="LD78" s="23"/>
      <c r="LE78" s="23"/>
      <c r="LF78" s="23"/>
      <c r="LG78" s="23"/>
      <c r="LH78" s="23"/>
      <c r="LI78" s="23"/>
      <c r="LJ78" s="23"/>
      <c r="LK78" s="23"/>
      <c r="LL78" s="23"/>
      <c r="LM78" s="23"/>
      <c r="LN78" s="23"/>
      <c r="LO78" s="23"/>
      <c r="LP78" s="23"/>
      <c r="LQ78" s="23"/>
      <c r="LR78" s="23"/>
      <c r="LS78" s="23"/>
      <c r="LT78" s="23"/>
      <c r="LU78" s="23"/>
      <c r="LV78" s="23"/>
      <c r="LW78" s="23"/>
      <c r="LX78" s="23"/>
      <c r="LY78" s="23"/>
      <c r="LZ78" s="23"/>
      <c r="MA78" s="23"/>
      <c r="MB78" s="23"/>
      <c r="MC78" s="23"/>
      <c r="MD78" s="23"/>
      <c r="ME78" s="23"/>
      <c r="MF78" s="23"/>
      <c r="MG78" s="23"/>
      <c r="MH78" s="23"/>
      <c r="MI78" s="23"/>
      <c r="MJ78" s="23"/>
      <c r="MK78" s="23"/>
      <c r="ML78" s="23"/>
      <c r="MM78" s="23"/>
      <c r="MN78" s="23"/>
      <c r="MO78" s="23"/>
      <c r="MP78" s="23"/>
      <c r="MQ78" s="23"/>
      <c r="MR78" s="23"/>
      <c r="MS78" s="23"/>
      <c r="MT78" s="23"/>
      <c r="MU78" s="23"/>
      <c r="MV78" s="23"/>
      <c r="MW78" s="23"/>
      <c r="MX78" s="23"/>
      <c r="MY78" s="23"/>
      <c r="MZ78" s="23"/>
      <c r="NA78" s="23"/>
      <c r="NB78" s="23"/>
      <c r="NC78" s="23"/>
      <c r="ND78" s="23"/>
      <c r="NE78" s="23"/>
      <c r="NF78" s="23"/>
      <c r="NG78" s="23"/>
      <c r="NH78" s="23"/>
      <c r="NI78" s="23"/>
      <c r="NJ78" s="23"/>
      <c r="NK78" s="23"/>
      <c r="NL78" s="23"/>
      <c r="NM78" s="23"/>
      <c r="NN78" s="23"/>
      <c r="NO78" s="23"/>
      <c r="NP78" s="23"/>
      <c r="NQ78" s="23"/>
      <c r="NR78" s="23"/>
      <c r="NS78" s="23"/>
      <c r="NT78" s="23"/>
      <c r="NU78" s="23"/>
      <c r="NV78" s="23"/>
      <c r="NW78" s="23"/>
      <c r="NX78" s="23"/>
      <c r="NY78" s="23"/>
      <c r="NZ78" s="23"/>
      <c r="OA78" s="23"/>
      <c r="OB78" s="23"/>
      <c r="OC78" s="23"/>
      <c r="OD78" s="23"/>
      <c r="OE78" s="23"/>
      <c r="OF78" s="23"/>
      <c r="OG78" s="23"/>
      <c r="OH78" s="23"/>
      <c r="OI78" s="23"/>
      <c r="OJ78" s="23"/>
      <c r="OK78" s="23"/>
      <c r="OL78" s="23"/>
      <c r="OM78" s="23"/>
      <c r="ON78" s="23"/>
      <c r="OO78" s="23"/>
      <c r="OP78" s="23"/>
      <c r="OQ78" s="23"/>
      <c r="OR78" s="23"/>
      <c r="OS78" s="23"/>
      <c r="OT78" s="23"/>
      <c r="OU78" s="23"/>
      <c r="OV78" s="23"/>
      <c r="OW78" s="23"/>
      <c r="OX78" s="23"/>
      <c r="OY78" s="23"/>
      <c r="OZ78" s="23"/>
      <c r="PA78" s="23"/>
      <c r="PB78" s="23"/>
      <c r="PC78" s="23"/>
      <c r="PD78" s="23"/>
      <c r="PE78" s="23"/>
      <c r="PF78" s="23"/>
      <c r="PG78" s="23"/>
      <c r="PH78" s="88"/>
      <c r="PI78" s="88"/>
      <c r="PJ78" s="88"/>
      <c r="PK78" s="88"/>
      <c r="PL78" s="88"/>
      <c r="PM78" s="88"/>
      <c r="PN78" s="88"/>
      <c r="PO78" s="88"/>
      <c r="PP78" s="88"/>
      <c r="PQ78" s="88"/>
      <c r="PR78" s="88"/>
      <c r="PS78" s="88"/>
      <c r="PT78" s="88"/>
      <c r="PU78" s="88"/>
      <c r="PV78" s="88"/>
      <c r="PW78" s="88"/>
      <c r="PX78" s="88"/>
      <c r="PY78" s="88"/>
      <c r="PZ78" s="88"/>
      <c r="QA78" s="88"/>
      <c r="QB78" s="88"/>
      <c r="QC78" s="88"/>
      <c r="QD78" s="88"/>
      <c r="QE78" s="23"/>
      <c r="QF78" s="23"/>
      <c r="QG78" s="23"/>
      <c r="QH78" s="23"/>
      <c r="QI78" s="23"/>
      <c r="QJ78" s="23"/>
      <c r="QK78" s="23"/>
      <c r="QL78" s="23"/>
      <c r="QM78" s="23"/>
      <c r="QN78" s="23"/>
      <c r="QO78" s="23"/>
      <c r="QP78" s="23"/>
      <c r="QQ78" s="23"/>
      <c r="QR78" s="23"/>
      <c r="QS78" s="23"/>
      <c r="QT78" s="23"/>
      <c r="QU78" s="23"/>
      <c r="QV78" s="23"/>
      <c r="QW78" s="23"/>
      <c r="QX78" s="23"/>
      <c r="QY78" s="23"/>
      <c r="QZ78" s="88"/>
      <c r="RA78" s="88"/>
      <c r="RB78" s="23"/>
    </row>
    <row r="79" spans="1:473" x14ac:dyDescent="0.25">
      <c r="A79" s="3" t="s">
        <v>55</v>
      </c>
      <c r="B79" s="42">
        <v>-1.588922937237558E-3</v>
      </c>
      <c r="C79" s="10">
        <v>-2.8000000000000001E-2</v>
      </c>
      <c r="D79" s="89"/>
      <c r="E79" s="180"/>
      <c r="F79" s="180"/>
      <c r="G79" s="180"/>
      <c r="H79" s="180"/>
      <c r="I79" s="181"/>
      <c r="J79" s="181"/>
      <c r="K79" s="181"/>
      <c r="L79" s="181"/>
      <c r="M79" s="181"/>
      <c r="N79" s="181"/>
      <c r="O79" s="181"/>
      <c r="P79" s="181"/>
      <c r="Q79" s="181"/>
      <c r="R79" s="181"/>
      <c r="S79" s="181"/>
      <c r="T79" s="181"/>
      <c r="U79" s="181"/>
      <c r="V79" s="181"/>
      <c r="W79" s="181"/>
      <c r="X79" s="181"/>
      <c r="Y79" s="181"/>
      <c r="Z79" s="181"/>
      <c r="AA79" s="181"/>
      <c r="AB79" s="181"/>
      <c r="AC79" s="181"/>
      <c r="AD79" s="181"/>
      <c r="AE79" s="181"/>
      <c r="AF79" s="181"/>
      <c r="AG79" s="181"/>
      <c r="AH79" s="181"/>
      <c r="AI79" s="181"/>
      <c r="AJ79" s="181"/>
      <c r="AK79" s="181"/>
      <c r="AL79" s="181"/>
      <c r="AM79" s="181"/>
      <c r="AN79" s="181"/>
      <c r="AO79" s="181"/>
      <c r="AP79" s="181"/>
      <c r="AQ79" s="181"/>
      <c r="AR79" s="181"/>
      <c r="AS79" s="181"/>
      <c r="AT79" s="181"/>
      <c r="AU79" s="181"/>
      <c r="AV79" s="181"/>
      <c r="AW79" s="181"/>
      <c r="AX79" s="181"/>
      <c r="AY79" s="181"/>
      <c r="AZ79" s="181"/>
      <c r="BA79" s="181"/>
      <c r="BB79" s="181"/>
      <c r="BC79" s="181"/>
      <c r="BD79" s="181"/>
      <c r="BE79" s="181"/>
      <c r="BF79" s="181"/>
      <c r="BG79" s="181"/>
      <c r="BH79" s="181"/>
      <c r="BI79" s="181"/>
      <c r="BJ79" s="181"/>
      <c r="BK79" s="181"/>
      <c r="BL79" s="181"/>
      <c r="BM79" s="181"/>
      <c r="BN79" s="181"/>
      <c r="BO79" s="181"/>
      <c r="BP79" s="181"/>
      <c r="BQ79" s="181"/>
      <c r="BR79" s="181"/>
      <c r="BS79" s="181"/>
      <c r="BT79" s="181"/>
      <c r="BU79" s="181"/>
      <c r="BV79" s="181"/>
      <c r="BW79" s="181"/>
      <c r="BX79" s="181"/>
      <c r="BY79" s="181"/>
      <c r="BZ79" s="181"/>
      <c r="CA79" s="7"/>
      <c r="CB79" s="86"/>
      <c r="CC79" s="205"/>
      <c r="CD79" s="23"/>
      <c r="CE79" s="23"/>
      <c r="CF79" s="1658"/>
      <c r="CG79" s="1658"/>
      <c r="CH79" s="1658"/>
      <c r="CI79" s="1658"/>
      <c r="CJ79" s="1658"/>
      <c r="CK79" s="1658"/>
      <c r="CL79" s="1658"/>
      <c r="CM79" s="1658"/>
      <c r="CN79" s="1658"/>
      <c r="CO79" s="1658"/>
      <c r="CP79" s="1658"/>
      <c r="CQ79" s="1658"/>
      <c r="CR79" s="1658"/>
      <c r="CS79" s="1658"/>
      <c r="CT79" s="1658"/>
      <c r="CU79" s="1658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3"/>
      <c r="DH79" s="647">
        <v>0</v>
      </c>
      <c r="DI79" s="647">
        <v>0</v>
      </c>
      <c r="DJ79" s="647">
        <v>0</v>
      </c>
      <c r="DK79" s="647">
        <v>0</v>
      </c>
      <c r="DL79" s="647">
        <v>0</v>
      </c>
      <c r="DM79" s="647">
        <v>0</v>
      </c>
      <c r="DN79" s="647">
        <v>0</v>
      </c>
      <c r="DO79" s="647">
        <v>0</v>
      </c>
      <c r="DP79" s="647">
        <v>0</v>
      </c>
      <c r="DQ79" s="647">
        <v>0</v>
      </c>
      <c r="DR79" s="647">
        <v>0</v>
      </c>
      <c r="DS79" s="647">
        <v>0</v>
      </c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3"/>
      <c r="EF79" s="23"/>
      <c r="EG79" s="23"/>
      <c r="EH79" s="23"/>
      <c r="EI79" s="23"/>
      <c r="EJ79" s="23"/>
      <c r="EK79" s="23"/>
      <c r="EL79" s="23"/>
      <c r="EM79" s="23"/>
      <c r="EN79" s="23"/>
      <c r="EO79" s="23"/>
      <c r="EP79" s="23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3"/>
      <c r="FD79" s="23"/>
      <c r="FE79" s="23"/>
      <c r="FF79" s="23"/>
      <c r="FG79" s="23"/>
      <c r="FH79" s="23"/>
      <c r="FI79" s="23"/>
      <c r="FJ79" s="23"/>
      <c r="FK79" s="23"/>
      <c r="FL79" s="23"/>
      <c r="FM79" s="23"/>
      <c r="FN79" s="23"/>
      <c r="FO79" s="23"/>
      <c r="FP79" s="23"/>
      <c r="FQ79" s="23"/>
      <c r="FR79" s="23"/>
      <c r="FS79" s="23"/>
      <c r="FT79" s="23"/>
      <c r="FU79" s="23"/>
      <c r="FV79" s="23"/>
      <c r="FW79" s="23"/>
      <c r="FX79" s="23"/>
      <c r="FY79" s="23"/>
      <c r="FZ79" s="23"/>
      <c r="GA79" s="23"/>
      <c r="GB79" s="23"/>
      <c r="GC79" s="23"/>
      <c r="GD79" s="23"/>
      <c r="GE79" s="23"/>
      <c r="GF79" s="23"/>
      <c r="GG79" s="23"/>
      <c r="GH79" s="23"/>
      <c r="GI79" s="23"/>
      <c r="GJ79" s="23"/>
      <c r="GK79" s="23"/>
      <c r="GL79" s="23"/>
      <c r="GM79" s="23"/>
      <c r="GN79" s="23"/>
      <c r="GO79" s="23"/>
      <c r="GP79" s="23"/>
      <c r="GQ79" s="23"/>
      <c r="GR79" s="23"/>
      <c r="GS79" s="23"/>
      <c r="GT79" s="23"/>
      <c r="GU79" s="23"/>
      <c r="GV79" s="23"/>
      <c r="GW79" s="23"/>
      <c r="GX79" s="23"/>
      <c r="GY79" s="23"/>
      <c r="GZ79" s="23"/>
      <c r="HA79" s="23"/>
      <c r="HB79" s="23"/>
      <c r="HC79" s="23"/>
      <c r="HD79" s="23"/>
      <c r="HE79" s="23"/>
      <c r="HF79" s="23"/>
      <c r="HG79" s="23"/>
      <c r="HH79" s="23"/>
      <c r="HI79" s="23"/>
      <c r="HJ79" s="23"/>
      <c r="HK79" s="23"/>
      <c r="HL79" s="23"/>
      <c r="HM79" s="23"/>
      <c r="HN79" s="23"/>
      <c r="HO79" s="23"/>
      <c r="HP79" s="23"/>
      <c r="HQ79" s="23"/>
      <c r="HR79" s="23"/>
      <c r="HS79" s="23"/>
      <c r="HT79" s="23"/>
      <c r="HU79" s="23"/>
      <c r="HV79" s="23"/>
      <c r="HW79" s="23"/>
      <c r="HX79" s="23"/>
      <c r="HY79" s="23"/>
      <c r="HZ79" s="23"/>
      <c r="IA79" s="23"/>
      <c r="IB79" s="23"/>
      <c r="IC79" s="23"/>
      <c r="ID79" s="23"/>
      <c r="IE79" s="23"/>
      <c r="IF79" s="23"/>
      <c r="IG79" s="23"/>
      <c r="IH79" s="23"/>
      <c r="II79" s="23"/>
      <c r="IJ79" s="23"/>
      <c r="IK79" s="23"/>
      <c r="IL79" s="23"/>
      <c r="IM79" s="23"/>
      <c r="IN79" s="23"/>
      <c r="IO79" s="23"/>
      <c r="IP79" s="23"/>
      <c r="IQ79" s="23"/>
      <c r="IR79" s="23"/>
      <c r="IS79" s="23"/>
      <c r="IT79" s="23"/>
      <c r="IU79" s="23"/>
      <c r="IV79" s="23"/>
      <c r="IW79" s="23"/>
      <c r="IX79" s="23"/>
      <c r="IY79" s="23"/>
      <c r="IZ79" s="23"/>
      <c r="JA79" s="23"/>
      <c r="JB79" s="23"/>
      <c r="JC79" s="23"/>
      <c r="JD79" s="23"/>
      <c r="JE79" s="23"/>
      <c r="JF79" s="23"/>
      <c r="JG79" s="23"/>
      <c r="JH79" s="23"/>
      <c r="JI79" s="23"/>
      <c r="JJ79" s="23"/>
      <c r="JK79" s="23"/>
      <c r="JL79" s="23"/>
      <c r="JM79" s="23"/>
      <c r="JN79" s="23"/>
      <c r="JO79" s="23"/>
      <c r="JP79" s="23"/>
      <c r="JQ79" s="23"/>
      <c r="JR79" s="23"/>
      <c r="JS79" s="23"/>
      <c r="JT79" s="23"/>
      <c r="JU79" s="23"/>
      <c r="JV79" s="23"/>
      <c r="JW79" s="23"/>
      <c r="JX79" s="23"/>
      <c r="JY79" s="23"/>
      <c r="JZ79" s="23"/>
      <c r="KA79" s="23"/>
      <c r="KB79" s="23"/>
      <c r="KC79" s="23"/>
      <c r="KD79" s="23"/>
      <c r="KE79" s="23"/>
      <c r="KF79" s="23"/>
      <c r="KG79" s="23"/>
      <c r="KH79" s="23"/>
      <c r="KI79" s="23"/>
      <c r="KJ79" s="23"/>
      <c r="KK79" s="23"/>
      <c r="KL79" s="23"/>
      <c r="KM79" s="23"/>
      <c r="KN79" s="23"/>
      <c r="KO79" s="23"/>
      <c r="KP79" s="23"/>
      <c r="KQ79" s="23"/>
      <c r="KR79" s="23"/>
      <c r="KS79" s="23"/>
      <c r="KT79" s="23"/>
      <c r="KU79" s="23"/>
      <c r="KV79" s="23"/>
      <c r="KW79" s="23"/>
      <c r="KX79" s="23"/>
      <c r="KY79" s="23"/>
      <c r="KZ79" s="23"/>
      <c r="LA79" s="23"/>
      <c r="LB79" s="23"/>
      <c r="LC79" s="23"/>
      <c r="LD79" s="23"/>
      <c r="LE79" s="23"/>
      <c r="LF79" s="23"/>
      <c r="LG79" s="23"/>
      <c r="LH79" s="23"/>
      <c r="LI79" s="23"/>
      <c r="LJ79" s="23"/>
      <c r="LK79" s="23"/>
      <c r="LL79" s="23"/>
      <c r="LM79" s="23"/>
      <c r="LN79" s="23"/>
      <c r="LO79" s="23"/>
      <c r="LP79" s="23"/>
      <c r="LQ79" s="23"/>
      <c r="LR79" s="23"/>
      <c r="LS79" s="23"/>
      <c r="LT79" s="23"/>
      <c r="LU79" s="23"/>
      <c r="LV79" s="23"/>
      <c r="LW79" s="23"/>
      <c r="LX79" s="23"/>
      <c r="LY79" s="23"/>
      <c r="LZ79" s="23"/>
      <c r="MA79" s="23"/>
      <c r="MB79" s="23"/>
      <c r="MC79" s="23"/>
      <c r="MD79" s="23"/>
      <c r="ME79" s="23"/>
      <c r="MF79" s="23"/>
      <c r="MG79" s="23"/>
      <c r="MH79" s="23"/>
      <c r="MI79" s="23"/>
      <c r="MJ79" s="23"/>
      <c r="MK79" s="23"/>
      <c r="ML79" s="23"/>
      <c r="MM79" s="23"/>
      <c r="MN79" s="23"/>
      <c r="MO79" s="23"/>
      <c r="MP79" s="23"/>
      <c r="MQ79" s="23"/>
      <c r="MR79" s="23"/>
      <c r="MS79" s="23"/>
      <c r="MT79" s="23"/>
      <c r="MU79" s="23"/>
      <c r="MV79" s="23"/>
      <c r="MW79" s="23"/>
      <c r="MX79" s="23"/>
      <c r="MY79" s="23"/>
      <c r="MZ79" s="23"/>
      <c r="NA79" s="23"/>
      <c r="NB79" s="23"/>
      <c r="NC79" s="23"/>
      <c r="ND79" s="23"/>
      <c r="NE79" s="23"/>
      <c r="NF79" s="23"/>
      <c r="NG79" s="23"/>
      <c r="NH79" s="23"/>
      <c r="NI79" s="23"/>
      <c r="NJ79" s="23"/>
      <c r="NK79" s="23"/>
      <c r="NL79" s="23"/>
      <c r="NM79" s="23"/>
      <c r="NN79" s="23"/>
      <c r="NO79" s="23"/>
      <c r="NP79" s="23"/>
      <c r="NQ79" s="23"/>
      <c r="NR79" s="23"/>
      <c r="NS79" s="23"/>
      <c r="NT79" s="23"/>
      <c r="NU79" s="23"/>
      <c r="NV79" s="23"/>
      <c r="NW79" s="23"/>
      <c r="NX79" s="23"/>
      <c r="NY79" s="23"/>
      <c r="NZ79" s="23"/>
      <c r="OA79" s="23"/>
      <c r="OB79" s="23"/>
      <c r="OC79" s="23"/>
      <c r="OD79" s="23"/>
      <c r="OE79" s="23"/>
      <c r="OF79" s="23"/>
      <c r="OG79" s="23"/>
      <c r="OH79" s="23"/>
      <c r="OI79" s="23"/>
      <c r="OJ79" s="23"/>
      <c r="OK79" s="23"/>
      <c r="OL79" s="23"/>
      <c r="OM79" s="23"/>
      <c r="ON79" s="23"/>
      <c r="OO79" s="23"/>
      <c r="OP79" s="23"/>
      <c r="OQ79" s="23"/>
      <c r="OR79" s="23"/>
      <c r="OS79" s="23"/>
      <c r="OT79" s="23"/>
      <c r="OU79" s="23"/>
      <c r="OV79" s="23"/>
      <c r="OW79" s="23"/>
      <c r="OX79" s="23"/>
      <c r="OY79" s="23"/>
      <c r="OZ79" s="23"/>
      <c r="PA79" s="23"/>
      <c r="PB79" s="23"/>
      <c r="PC79" s="23"/>
      <c r="PD79" s="23"/>
      <c r="PE79" s="23"/>
      <c r="PF79" s="23"/>
      <c r="PG79" s="23"/>
      <c r="PH79" s="88"/>
      <c r="PI79" s="88"/>
      <c r="PJ79" s="88"/>
      <c r="PK79" s="88"/>
      <c r="PL79" s="88"/>
      <c r="PM79" s="88"/>
      <c r="PN79" s="88"/>
      <c r="PO79" s="88"/>
      <c r="PP79" s="88"/>
      <c r="PQ79" s="88"/>
      <c r="PR79" s="88"/>
      <c r="PS79" s="88"/>
      <c r="PT79" s="88"/>
      <c r="PU79" s="88"/>
      <c r="PV79" s="88"/>
      <c r="PW79" s="88"/>
      <c r="PX79" s="88"/>
      <c r="PY79" s="88"/>
      <c r="PZ79" s="88"/>
      <c r="QA79" s="88"/>
      <c r="QB79" s="88"/>
      <c r="QC79" s="88"/>
      <c r="QD79" s="88"/>
      <c r="QE79" s="23"/>
      <c r="QF79" s="23"/>
      <c r="QG79" s="23"/>
      <c r="QH79" s="23"/>
      <c r="QI79" s="23"/>
      <c r="QJ79" s="23"/>
      <c r="QK79" s="23"/>
      <c r="QL79" s="23"/>
      <c r="QM79" s="23"/>
      <c r="QN79" s="23"/>
      <c r="QO79" s="23"/>
      <c r="QP79" s="23"/>
      <c r="QQ79" s="23"/>
      <c r="QR79" s="23"/>
      <c r="QS79" s="23"/>
      <c r="QT79" s="23"/>
      <c r="QU79" s="23"/>
      <c r="QV79" s="23"/>
      <c r="QW79" s="23"/>
      <c r="QX79" s="23"/>
      <c r="QY79" s="23"/>
      <c r="QZ79" s="88"/>
      <c r="RA79" s="88"/>
      <c r="RB79" s="23"/>
    </row>
    <row r="80" spans="1:473" x14ac:dyDescent="0.25">
      <c r="A80" s="3" t="s">
        <v>70</v>
      </c>
      <c r="B80" s="42">
        <v>-6.6228053880568183E-5</v>
      </c>
      <c r="C80" s="10">
        <v>-4.1000000000000002E-2</v>
      </c>
      <c r="D80" s="89"/>
      <c r="E80" s="180"/>
      <c r="F80" s="180"/>
      <c r="G80" s="180"/>
      <c r="H80" s="180"/>
      <c r="I80" s="181"/>
      <c r="J80" s="181"/>
      <c r="K80" s="181"/>
      <c r="L80" s="181"/>
      <c r="M80" s="181"/>
      <c r="N80" s="181"/>
      <c r="O80" s="181"/>
      <c r="P80" s="181"/>
      <c r="Q80" s="181"/>
      <c r="R80" s="181"/>
      <c r="S80" s="181"/>
      <c r="T80" s="181"/>
      <c r="U80" s="181"/>
      <c r="V80" s="181"/>
      <c r="W80" s="181"/>
      <c r="X80" s="181"/>
      <c r="Y80" s="181"/>
      <c r="Z80" s="181"/>
      <c r="AA80" s="181"/>
      <c r="AB80" s="181"/>
      <c r="AC80" s="181"/>
      <c r="AD80" s="181"/>
      <c r="AE80" s="181"/>
      <c r="AF80" s="181"/>
      <c r="AG80" s="181"/>
      <c r="AH80" s="181"/>
      <c r="AI80" s="181"/>
      <c r="AJ80" s="181"/>
      <c r="AK80" s="181"/>
      <c r="AL80" s="181"/>
      <c r="AM80" s="181"/>
      <c r="AN80" s="181"/>
      <c r="AO80" s="181"/>
      <c r="AP80" s="181"/>
      <c r="AQ80" s="181"/>
      <c r="AR80" s="181"/>
      <c r="AS80" s="181"/>
      <c r="AT80" s="181"/>
      <c r="AU80" s="181"/>
      <c r="AV80" s="181"/>
      <c r="AW80" s="181"/>
      <c r="AX80" s="181"/>
      <c r="AY80" s="181"/>
      <c r="AZ80" s="181"/>
      <c r="BA80" s="181"/>
      <c r="BB80" s="181"/>
      <c r="BC80" s="181"/>
      <c r="BD80" s="181"/>
      <c r="BE80" s="181"/>
      <c r="BF80" s="181"/>
      <c r="BG80" s="181"/>
      <c r="BH80" s="181"/>
      <c r="BI80" s="181"/>
      <c r="BJ80" s="181"/>
      <c r="BK80" s="181"/>
      <c r="BL80" s="181"/>
      <c r="BM80" s="181"/>
      <c r="BN80" s="181"/>
      <c r="BO80" s="181"/>
      <c r="BP80" s="181"/>
      <c r="BQ80" s="181"/>
      <c r="BR80" s="181"/>
      <c r="BS80" s="181"/>
      <c r="BT80" s="181"/>
      <c r="BU80" s="181"/>
      <c r="BV80" s="181"/>
      <c r="BW80" s="181"/>
      <c r="BX80" s="181"/>
      <c r="BY80" s="181"/>
      <c r="BZ80" s="181"/>
      <c r="CA80" s="7"/>
      <c r="CB80" s="86"/>
      <c r="CC80" s="205"/>
      <c r="CD80" s="23"/>
      <c r="CE80" s="23"/>
      <c r="CF80" s="1658"/>
      <c r="CG80" s="1658"/>
      <c r="CH80" s="1658"/>
      <c r="CI80" s="1658"/>
      <c r="CJ80" s="1658"/>
      <c r="CK80" s="1658"/>
      <c r="CL80" s="1658"/>
      <c r="CM80" s="1658"/>
      <c r="CN80" s="1658"/>
      <c r="CO80" s="1658"/>
      <c r="CP80" s="1658"/>
      <c r="CQ80" s="1658"/>
      <c r="CR80" s="1658"/>
      <c r="CS80" s="1658"/>
      <c r="CT80" s="1658"/>
      <c r="CU80" s="1658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3"/>
      <c r="DH80" s="647">
        <v>625775</v>
      </c>
      <c r="DI80" s="647">
        <v>627184</v>
      </c>
      <c r="DJ80" s="647">
        <v>628538</v>
      </c>
      <c r="DK80" s="647">
        <v>629521</v>
      </c>
      <c r="DL80" s="647">
        <v>631698</v>
      </c>
      <c r="DM80" s="647">
        <v>633694</v>
      </c>
      <c r="DN80" s="647">
        <v>635973</v>
      </c>
      <c r="DO80" s="647">
        <v>637479</v>
      </c>
      <c r="DP80" s="647">
        <v>639395</v>
      </c>
      <c r="DQ80" s="647">
        <v>641240</v>
      </c>
      <c r="DR80" s="647">
        <v>642263</v>
      </c>
      <c r="DS80" s="647">
        <v>643509</v>
      </c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3"/>
      <c r="EF80" s="23"/>
      <c r="EG80" s="23"/>
      <c r="EH80" s="23"/>
      <c r="EI80" s="23"/>
      <c r="EJ80" s="23"/>
      <c r="EK80" s="23"/>
      <c r="EL80" s="23"/>
      <c r="EM80" s="23"/>
      <c r="EN80" s="23"/>
      <c r="EO80" s="23"/>
      <c r="EP80" s="23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3"/>
      <c r="FD80" s="23"/>
      <c r="FE80" s="23"/>
      <c r="FF80" s="23"/>
      <c r="FG80" s="23"/>
      <c r="FH80" s="23"/>
      <c r="FI80" s="23"/>
      <c r="FJ80" s="23"/>
      <c r="FK80" s="23"/>
      <c r="FL80" s="23"/>
      <c r="FM80" s="23"/>
      <c r="FN80" s="23"/>
      <c r="FO80" s="23"/>
      <c r="FP80" s="23"/>
      <c r="FQ80" s="23"/>
      <c r="FR80" s="23"/>
      <c r="FS80" s="23"/>
      <c r="FT80" s="23"/>
      <c r="FU80" s="23"/>
      <c r="FV80" s="23"/>
      <c r="FW80" s="23"/>
      <c r="FX80" s="23"/>
      <c r="FY80" s="23"/>
      <c r="FZ80" s="23"/>
      <c r="GA80" s="23"/>
      <c r="GB80" s="23"/>
      <c r="GC80" s="23"/>
      <c r="GD80" s="23"/>
      <c r="GE80" s="23"/>
      <c r="GF80" s="23"/>
      <c r="GG80" s="23"/>
      <c r="GH80" s="23"/>
      <c r="GI80" s="23"/>
      <c r="GJ80" s="23"/>
      <c r="GK80" s="23"/>
      <c r="GL80" s="23"/>
      <c r="GM80" s="23"/>
      <c r="GN80" s="23"/>
      <c r="GO80" s="23"/>
      <c r="GP80" s="23"/>
      <c r="GQ80" s="23"/>
      <c r="GR80" s="23"/>
      <c r="GS80" s="23"/>
      <c r="GT80" s="23"/>
      <c r="GU80" s="23"/>
      <c r="GV80" s="23"/>
      <c r="GW80" s="23"/>
      <c r="GX80" s="23"/>
      <c r="GY80" s="23"/>
      <c r="GZ80" s="23"/>
      <c r="HA80" s="23"/>
      <c r="HB80" s="23"/>
      <c r="HC80" s="23"/>
      <c r="HD80" s="23"/>
      <c r="HE80" s="23"/>
      <c r="HF80" s="23"/>
      <c r="HG80" s="23"/>
      <c r="HH80" s="23"/>
      <c r="HI80" s="23"/>
      <c r="HJ80" s="23"/>
      <c r="HK80" s="23"/>
      <c r="HL80" s="23"/>
      <c r="HM80" s="23"/>
      <c r="HN80" s="23"/>
      <c r="HO80" s="23"/>
      <c r="HP80" s="23"/>
      <c r="HQ80" s="23"/>
      <c r="HR80" s="23"/>
      <c r="HS80" s="23"/>
      <c r="HT80" s="23"/>
      <c r="HU80" s="23"/>
      <c r="HV80" s="23"/>
      <c r="HW80" s="23"/>
      <c r="HX80" s="23"/>
      <c r="HY80" s="23"/>
      <c r="HZ80" s="23"/>
      <c r="IA80" s="23"/>
      <c r="IB80" s="23"/>
      <c r="IC80" s="23"/>
      <c r="ID80" s="23"/>
      <c r="IE80" s="23"/>
      <c r="IF80" s="23"/>
      <c r="IG80" s="23"/>
      <c r="IH80" s="23"/>
      <c r="II80" s="23"/>
      <c r="IJ80" s="23"/>
      <c r="IK80" s="23"/>
      <c r="IL80" s="23"/>
      <c r="IM80" s="23"/>
      <c r="IN80" s="23"/>
      <c r="IO80" s="23"/>
      <c r="IP80" s="23"/>
      <c r="IQ80" s="23"/>
      <c r="IR80" s="23"/>
      <c r="IS80" s="23"/>
      <c r="IT80" s="23"/>
      <c r="IU80" s="23"/>
      <c r="IV80" s="23"/>
      <c r="IW80" s="23"/>
      <c r="IX80" s="23"/>
      <c r="IY80" s="23"/>
      <c r="IZ80" s="23"/>
      <c r="JA80" s="23"/>
      <c r="JB80" s="23"/>
      <c r="JC80" s="23"/>
      <c r="JD80" s="23"/>
      <c r="JE80" s="23"/>
      <c r="JF80" s="23"/>
      <c r="JG80" s="23"/>
      <c r="JH80" s="23"/>
      <c r="JI80" s="23"/>
      <c r="JJ80" s="23"/>
      <c r="JK80" s="23"/>
      <c r="JL80" s="23"/>
      <c r="JM80" s="23"/>
      <c r="JN80" s="23"/>
      <c r="JO80" s="23"/>
      <c r="JP80" s="23"/>
      <c r="JQ80" s="23"/>
      <c r="JR80" s="23"/>
      <c r="JS80" s="23"/>
      <c r="JT80" s="23"/>
      <c r="JU80" s="23"/>
      <c r="JV80" s="23"/>
      <c r="JW80" s="23"/>
      <c r="JX80" s="23"/>
      <c r="JY80" s="23"/>
      <c r="JZ80" s="23"/>
      <c r="KA80" s="23"/>
      <c r="KB80" s="23"/>
      <c r="KC80" s="23"/>
      <c r="KD80" s="23"/>
      <c r="KE80" s="23"/>
      <c r="KF80" s="23"/>
      <c r="KG80" s="23"/>
      <c r="KH80" s="23"/>
      <c r="KI80" s="23"/>
      <c r="KJ80" s="23"/>
      <c r="KK80" s="23"/>
      <c r="KL80" s="23"/>
      <c r="KM80" s="23"/>
      <c r="KN80" s="23"/>
      <c r="KO80" s="23"/>
      <c r="KP80" s="23"/>
      <c r="KQ80" s="23"/>
      <c r="KR80" s="23"/>
      <c r="KS80" s="23"/>
      <c r="KT80" s="23"/>
      <c r="KU80" s="23"/>
      <c r="KV80" s="23"/>
      <c r="KW80" s="23"/>
      <c r="KX80" s="23"/>
      <c r="KY80" s="23"/>
      <c r="KZ80" s="23"/>
      <c r="LA80" s="23"/>
      <c r="LB80" s="23"/>
      <c r="LC80" s="23"/>
      <c r="LD80" s="23"/>
      <c r="LE80" s="23"/>
      <c r="LF80" s="23"/>
      <c r="LG80" s="23"/>
      <c r="LH80" s="23"/>
      <c r="LI80" s="23"/>
      <c r="LJ80" s="23"/>
      <c r="LK80" s="23"/>
      <c r="LL80" s="23"/>
      <c r="LM80" s="23"/>
      <c r="LN80" s="23"/>
      <c r="LO80" s="23"/>
      <c r="LP80" s="23"/>
      <c r="LQ80" s="23"/>
      <c r="LR80" s="23"/>
      <c r="LS80" s="23"/>
      <c r="LT80" s="23"/>
      <c r="LU80" s="23"/>
      <c r="LV80" s="23"/>
      <c r="LW80" s="23"/>
      <c r="LX80" s="23"/>
      <c r="LY80" s="23"/>
      <c r="LZ80" s="23"/>
      <c r="MA80" s="23"/>
      <c r="MB80" s="23"/>
      <c r="MC80" s="23"/>
      <c r="MD80" s="23"/>
      <c r="ME80" s="23"/>
      <c r="MF80" s="23"/>
      <c r="MG80" s="23"/>
      <c r="MH80" s="23"/>
      <c r="MI80" s="23"/>
      <c r="MJ80" s="23"/>
      <c r="MK80" s="23"/>
      <c r="ML80" s="23"/>
      <c r="MM80" s="23"/>
      <c r="MN80" s="23"/>
      <c r="MO80" s="23"/>
      <c r="MP80" s="23"/>
      <c r="MQ80" s="23"/>
      <c r="MR80" s="23"/>
      <c r="MS80" s="23"/>
      <c r="MT80" s="23"/>
      <c r="MU80" s="23"/>
      <c r="MV80" s="23"/>
      <c r="MW80" s="23"/>
      <c r="MX80" s="23"/>
      <c r="MY80" s="23"/>
      <c r="MZ80" s="23"/>
      <c r="NA80" s="23"/>
      <c r="NB80" s="23"/>
      <c r="NC80" s="23"/>
      <c r="ND80" s="23"/>
      <c r="NE80" s="23"/>
      <c r="NF80" s="23"/>
      <c r="NG80" s="23"/>
      <c r="NH80" s="23"/>
      <c r="NI80" s="23"/>
      <c r="NJ80" s="23"/>
      <c r="NK80" s="23"/>
      <c r="NL80" s="23"/>
      <c r="NM80" s="23"/>
      <c r="NN80" s="23"/>
      <c r="NO80" s="23"/>
      <c r="NP80" s="23"/>
      <c r="NQ80" s="23"/>
      <c r="NR80" s="23"/>
      <c r="NS80" s="23"/>
      <c r="NT80" s="23"/>
      <c r="NU80" s="23"/>
      <c r="NV80" s="23"/>
      <c r="NW80" s="23"/>
      <c r="NX80" s="23"/>
      <c r="NY80" s="23"/>
      <c r="NZ80" s="23"/>
      <c r="OA80" s="23"/>
      <c r="OB80" s="23"/>
      <c r="OC80" s="23"/>
      <c r="OD80" s="23"/>
      <c r="OE80" s="23"/>
      <c r="OF80" s="23"/>
      <c r="OG80" s="23"/>
      <c r="OH80" s="23"/>
      <c r="OI80" s="23"/>
      <c r="OJ80" s="23"/>
      <c r="OK80" s="23"/>
      <c r="OL80" s="23"/>
      <c r="OM80" s="23"/>
      <c r="ON80" s="23"/>
      <c r="OO80" s="23"/>
      <c r="OP80" s="23"/>
      <c r="OQ80" s="23"/>
      <c r="OR80" s="23"/>
      <c r="OS80" s="23"/>
      <c r="OT80" s="23"/>
      <c r="OU80" s="23"/>
      <c r="OV80" s="23"/>
      <c r="OW80" s="23"/>
      <c r="OX80" s="23"/>
      <c r="OY80" s="23"/>
      <c r="OZ80" s="23"/>
      <c r="PA80" s="23"/>
      <c r="PB80" s="23"/>
      <c r="PC80" s="23"/>
      <c r="PD80" s="23"/>
      <c r="PE80" s="23"/>
      <c r="PF80" s="23"/>
      <c r="PG80" s="23"/>
      <c r="PH80" s="88"/>
      <c r="PI80" s="88"/>
      <c r="PJ80" s="88"/>
      <c r="PK80" s="88"/>
      <c r="PL80" s="88"/>
      <c r="PM80" s="88"/>
      <c r="PN80" s="88"/>
      <c r="PO80" s="88"/>
      <c r="PP80" s="88"/>
      <c r="PQ80" s="88"/>
      <c r="PR80" s="88"/>
      <c r="PS80" s="88"/>
      <c r="PT80" s="88"/>
      <c r="PU80" s="88"/>
      <c r="PV80" s="88"/>
      <c r="PW80" s="88"/>
      <c r="PX80" s="88"/>
      <c r="PY80" s="88"/>
      <c r="PZ80" s="88"/>
      <c r="QA80" s="88"/>
      <c r="QB80" s="88"/>
      <c r="QC80" s="88"/>
      <c r="QD80" s="88"/>
      <c r="QE80" s="23"/>
      <c r="QF80" s="23"/>
      <c r="QG80" s="23"/>
      <c r="QH80" s="23"/>
      <c r="QI80" s="23"/>
      <c r="QJ80" s="23"/>
      <c r="QK80" s="23"/>
      <c r="QL80" s="23"/>
      <c r="QM80" s="23"/>
      <c r="QN80" s="23"/>
      <c r="QO80" s="23"/>
      <c r="QP80" s="23"/>
      <c r="QQ80" s="23"/>
      <c r="QR80" s="23"/>
      <c r="QS80" s="23"/>
      <c r="QT80" s="23"/>
      <c r="QU80" s="23"/>
      <c r="QV80" s="23"/>
      <c r="QW80" s="23"/>
      <c r="QX80" s="23"/>
      <c r="QY80" s="23"/>
      <c r="QZ80" s="88"/>
      <c r="RA80" s="88"/>
      <c r="RB80" s="23"/>
    </row>
    <row r="81" spans="1:470" x14ac:dyDescent="0.25">
      <c r="A81" s="92" t="s">
        <v>466</v>
      </c>
      <c r="B81" s="42">
        <v>-3.6293073829785083E-4</v>
      </c>
      <c r="C81" s="10">
        <v>-0.15</v>
      </c>
      <c r="D81" s="89"/>
      <c r="E81" s="180"/>
      <c r="F81" s="180"/>
      <c r="G81" s="180"/>
      <c r="H81" s="180"/>
      <c r="I81" s="181"/>
      <c r="J81" s="181"/>
      <c r="K81" s="181"/>
      <c r="L81" s="181"/>
      <c r="M81" s="181"/>
      <c r="N81" s="181"/>
      <c r="O81" s="181"/>
      <c r="P81" s="181"/>
      <c r="Q81" s="181"/>
      <c r="R81" s="181"/>
      <c r="S81" s="181"/>
      <c r="T81" s="181"/>
      <c r="U81" s="181"/>
      <c r="V81" s="181"/>
      <c r="W81" s="181"/>
      <c r="X81" s="181"/>
      <c r="Y81" s="181"/>
      <c r="Z81" s="181"/>
      <c r="AA81" s="181"/>
      <c r="AB81" s="181"/>
      <c r="AC81" s="181"/>
      <c r="AD81" s="181"/>
      <c r="AE81" s="181"/>
      <c r="AF81" s="181"/>
      <c r="AG81" s="181"/>
      <c r="AH81" s="181"/>
      <c r="AI81" s="181"/>
      <c r="AJ81" s="181"/>
      <c r="AK81" s="181"/>
      <c r="AL81" s="181"/>
      <c r="AM81" s="181"/>
      <c r="AN81" s="181"/>
      <c r="AO81" s="181"/>
      <c r="AP81" s="181"/>
      <c r="AQ81" s="181"/>
      <c r="AR81" s="181"/>
      <c r="AS81" s="181"/>
      <c r="AT81" s="181"/>
      <c r="AU81" s="181"/>
      <c r="AV81" s="181"/>
      <c r="AW81" s="181"/>
      <c r="AX81" s="181"/>
      <c r="AY81" s="181"/>
      <c r="AZ81" s="181"/>
      <c r="BA81" s="181"/>
      <c r="BB81" s="181"/>
      <c r="BC81" s="181"/>
      <c r="BD81" s="181"/>
      <c r="BE81" s="181"/>
      <c r="BF81" s="181"/>
      <c r="BG81" s="181"/>
      <c r="BH81" s="181"/>
      <c r="BI81" s="181"/>
      <c r="BJ81" s="181"/>
      <c r="BK81" s="181"/>
      <c r="BL81" s="181"/>
      <c r="BM81" s="181"/>
      <c r="BN81" s="181"/>
      <c r="BO81" s="181"/>
      <c r="BP81" s="181"/>
      <c r="BQ81" s="181"/>
      <c r="BR81" s="181"/>
      <c r="BS81" s="181"/>
      <c r="BT81" s="181"/>
      <c r="BU81" s="181"/>
      <c r="BV81" s="181"/>
      <c r="BW81" s="181"/>
      <c r="BX81" s="181"/>
      <c r="BY81" s="181"/>
      <c r="BZ81" s="181"/>
      <c r="CA81" s="7"/>
      <c r="CB81" s="86"/>
      <c r="CC81" s="205"/>
      <c r="CD81" s="23"/>
      <c r="CE81" s="23"/>
      <c r="CF81" s="1658"/>
      <c r="CG81" s="1658"/>
      <c r="CH81" s="1658"/>
      <c r="CI81" s="1658"/>
      <c r="CJ81" s="1658"/>
      <c r="CK81" s="1658"/>
      <c r="CL81" s="1658"/>
      <c r="CM81" s="1658"/>
      <c r="CN81" s="1658"/>
      <c r="CO81" s="1658"/>
      <c r="CP81" s="1658"/>
      <c r="CQ81" s="1658"/>
      <c r="CR81" s="1658"/>
      <c r="CS81" s="1658"/>
      <c r="CT81" s="1658"/>
      <c r="CU81" s="1658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3"/>
      <c r="DH81" s="647">
        <v>65493</v>
      </c>
      <c r="DI81" s="647">
        <v>65450</v>
      </c>
      <c r="DJ81" s="647">
        <v>65394</v>
      </c>
      <c r="DK81" s="647">
        <v>65365</v>
      </c>
      <c r="DL81" s="647">
        <v>65286</v>
      </c>
      <c r="DM81" s="647">
        <v>65191</v>
      </c>
      <c r="DN81" s="647">
        <v>65184</v>
      </c>
      <c r="DO81" s="647">
        <v>65182</v>
      </c>
      <c r="DP81" s="647">
        <v>65164</v>
      </c>
      <c r="DQ81" s="647">
        <v>65161</v>
      </c>
      <c r="DR81" s="647">
        <v>65138</v>
      </c>
      <c r="DS81" s="647">
        <v>65126</v>
      </c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3"/>
      <c r="EF81" s="23"/>
      <c r="EG81" s="23"/>
      <c r="EH81" s="23"/>
      <c r="EI81" s="23"/>
      <c r="EJ81" s="23"/>
      <c r="EK81" s="23"/>
      <c r="EL81" s="23"/>
      <c r="EM81" s="23"/>
      <c r="EN81" s="23"/>
      <c r="EO81" s="23"/>
      <c r="EP81" s="23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3"/>
      <c r="FD81" s="23"/>
      <c r="FE81" s="23"/>
      <c r="FF81" s="23"/>
      <c r="FG81" s="23"/>
      <c r="FH81" s="23"/>
      <c r="FI81" s="23"/>
      <c r="FJ81" s="23"/>
      <c r="FK81" s="23"/>
      <c r="FL81" s="23"/>
      <c r="FM81" s="23"/>
      <c r="FN81" s="23"/>
      <c r="FO81" s="23"/>
      <c r="FP81" s="23"/>
      <c r="FQ81" s="23"/>
      <c r="FR81" s="23"/>
      <c r="FS81" s="23"/>
      <c r="FT81" s="23"/>
      <c r="FU81" s="23"/>
      <c r="FV81" s="23"/>
      <c r="FW81" s="23"/>
      <c r="FX81" s="23"/>
      <c r="FY81" s="23"/>
      <c r="FZ81" s="23"/>
      <c r="GA81" s="23"/>
      <c r="GB81" s="23"/>
      <c r="GC81" s="23"/>
      <c r="GD81" s="23"/>
      <c r="GE81" s="23"/>
      <c r="GF81" s="23"/>
      <c r="GG81" s="23"/>
      <c r="GH81" s="23"/>
      <c r="GI81" s="23"/>
      <c r="GJ81" s="23"/>
      <c r="GK81" s="23"/>
      <c r="GL81" s="23"/>
      <c r="GM81" s="23"/>
      <c r="GN81" s="23"/>
      <c r="GO81" s="23"/>
      <c r="GP81" s="23"/>
      <c r="GQ81" s="23"/>
      <c r="GR81" s="23"/>
      <c r="GS81" s="23"/>
      <c r="GT81" s="23"/>
      <c r="GU81" s="23"/>
      <c r="GV81" s="23"/>
      <c r="GW81" s="23"/>
      <c r="GX81" s="23"/>
      <c r="GY81" s="23"/>
      <c r="GZ81" s="23"/>
      <c r="HA81" s="23"/>
      <c r="HB81" s="23"/>
      <c r="HC81" s="23"/>
      <c r="HD81" s="23"/>
      <c r="HE81" s="23"/>
      <c r="HF81" s="23"/>
      <c r="HG81" s="23"/>
      <c r="HH81" s="23"/>
      <c r="HI81" s="23"/>
      <c r="HJ81" s="23"/>
      <c r="HK81" s="23"/>
      <c r="HL81" s="23"/>
      <c r="HM81" s="23"/>
      <c r="HN81" s="23"/>
      <c r="HO81" s="23"/>
      <c r="HP81" s="23"/>
      <c r="HQ81" s="23"/>
      <c r="HR81" s="23"/>
      <c r="HS81" s="23"/>
      <c r="HT81" s="23"/>
      <c r="HU81" s="23"/>
      <c r="HV81" s="23"/>
      <c r="HW81" s="23"/>
      <c r="HX81" s="23"/>
      <c r="HY81" s="23"/>
      <c r="HZ81" s="23"/>
      <c r="IA81" s="23"/>
      <c r="IB81" s="23"/>
      <c r="IC81" s="23"/>
      <c r="ID81" s="23"/>
      <c r="IE81" s="23"/>
      <c r="IF81" s="23"/>
      <c r="IG81" s="23"/>
      <c r="IH81" s="23"/>
      <c r="II81" s="23"/>
      <c r="IJ81" s="23"/>
      <c r="IK81" s="23"/>
      <c r="IL81" s="23"/>
      <c r="IM81" s="23"/>
      <c r="IN81" s="23"/>
      <c r="IO81" s="23"/>
      <c r="IP81" s="23"/>
      <c r="IQ81" s="23"/>
      <c r="IR81" s="23"/>
      <c r="IS81" s="23"/>
      <c r="IT81" s="23"/>
      <c r="IU81" s="23"/>
      <c r="IV81" s="23"/>
      <c r="IW81" s="23"/>
      <c r="IX81" s="23"/>
      <c r="IY81" s="23"/>
      <c r="IZ81" s="23"/>
      <c r="JA81" s="23"/>
      <c r="JB81" s="23"/>
      <c r="JC81" s="23"/>
      <c r="JD81" s="23"/>
      <c r="JE81" s="23"/>
      <c r="JF81" s="23"/>
      <c r="JG81" s="23"/>
      <c r="JH81" s="23"/>
      <c r="JI81" s="23"/>
      <c r="JJ81" s="23"/>
      <c r="JK81" s="23"/>
      <c r="JL81" s="23"/>
      <c r="JM81" s="23"/>
      <c r="JN81" s="23"/>
      <c r="JO81" s="23"/>
      <c r="JP81" s="23"/>
      <c r="JQ81" s="23"/>
      <c r="JR81" s="23"/>
      <c r="JS81" s="23"/>
      <c r="JT81" s="23"/>
      <c r="JU81" s="23"/>
      <c r="JV81" s="23"/>
      <c r="JW81" s="23"/>
      <c r="JX81" s="23"/>
      <c r="JY81" s="23"/>
      <c r="JZ81" s="23"/>
      <c r="KA81" s="23"/>
      <c r="KB81" s="23"/>
      <c r="KC81" s="23"/>
      <c r="KD81" s="23"/>
      <c r="KE81" s="23"/>
      <c r="KF81" s="23"/>
      <c r="KG81" s="23"/>
      <c r="KH81" s="23"/>
      <c r="KI81" s="23"/>
      <c r="KJ81" s="23"/>
      <c r="KK81" s="23"/>
      <c r="KL81" s="23"/>
      <c r="KM81" s="23"/>
      <c r="KN81" s="23"/>
      <c r="KO81" s="23"/>
      <c r="KP81" s="23"/>
      <c r="KQ81" s="23"/>
      <c r="KR81" s="23"/>
      <c r="KS81" s="23"/>
      <c r="KT81" s="23"/>
      <c r="KU81" s="23"/>
      <c r="KV81" s="23"/>
      <c r="KW81" s="23"/>
      <c r="KX81" s="23"/>
      <c r="KY81" s="23"/>
      <c r="KZ81" s="23"/>
      <c r="LA81" s="23"/>
      <c r="LB81" s="23"/>
      <c r="LC81" s="23"/>
      <c r="LD81" s="23"/>
      <c r="LE81" s="23"/>
      <c r="LF81" s="23"/>
      <c r="LG81" s="23"/>
      <c r="LH81" s="23"/>
      <c r="LI81" s="23"/>
      <c r="LJ81" s="23"/>
      <c r="LK81" s="23"/>
      <c r="LL81" s="23"/>
      <c r="LM81" s="23"/>
      <c r="LN81" s="23"/>
      <c r="LO81" s="23"/>
      <c r="LP81" s="23"/>
      <c r="LQ81" s="23"/>
      <c r="LR81" s="23"/>
      <c r="LS81" s="23"/>
      <c r="LT81" s="23"/>
      <c r="LU81" s="23"/>
      <c r="LV81" s="23"/>
      <c r="LW81" s="23"/>
      <c r="LX81" s="23"/>
      <c r="LY81" s="23"/>
      <c r="LZ81" s="23"/>
      <c r="MA81" s="23"/>
      <c r="MB81" s="23"/>
      <c r="MC81" s="23"/>
      <c r="MD81" s="23"/>
      <c r="ME81" s="23"/>
      <c r="MF81" s="23"/>
      <c r="MG81" s="23"/>
      <c r="MH81" s="23"/>
      <c r="MI81" s="23"/>
      <c r="MJ81" s="23"/>
      <c r="MK81" s="23"/>
      <c r="ML81" s="23"/>
      <c r="MM81" s="23"/>
      <c r="MN81" s="23"/>
      <c r="MO81" s="23"/>
      <c r="MP81" s="23"/>
      <c r="MQ81" s="23"/>
      <c r="MR81" s="23"/>
      <c r="MS81" s="23"/>
      <c r="MT81" s="23"/>
      <c r="MU81" s="23"/>
      <c r="MV81" s="23"/>
      <c r="MW81" s="23"/>
      <c r="MX81" s="23"/>
      <c r="MY81" s="23"/>
      <c r="MZ81" s="23"/>
      <c r="NA81" s="23"/>
      <c r="NB81" s="23"/>
      <c r="NC81" s="23"/>
      <c r="ND81" s="23"/>
      <c r="NE81" s="23"/>
      <c r="NF81" s="23"/>
      <c r="NG81" s="23"/>
      <c r="NH81" s="23"/>
      <c r="NI81" s="23"/>
      <c r="NJ81" s="23"/>
      <c r="NK81" s="23"/>
      <c r="NL81" s="23"/>
      <c r="NM81" s="23"/>
      <c r="NN81" s="23"/>
      <c r="NO81" s="23"/>
      <c r="NP81" s="23"/>
      <c r="NQ81" s="23"/>
      <c r="NR81" s="23"/>
      <c r="NS81" s="23"/>
      <c r="NT81" s="23"/>
      <c r="NU81" s="23"/>
      <c r="NV81" s="23"/>
      <c r="NW81" s="23"/>
      <c r="NX81" s="23"/>
      <c r="NY81" s="23"/>
      <c r="NZ81" s="23"/>
      <c r="OA81" s="23"/>
      <c r="OB81" s="23"/>
      <c r="OC81" s="23"/>
      <c r="OD81" s="23"/>
      <c r="OE81" s="23"/>
      <c r="OF81" s="23"/>
      <c r="OG81" s="23"/>
      <c r="OH81" s="23"/>
      <c r="OI81" s="23"/>
      <c r="OJ81" s="23"/>
      <c r="OK81" s="23"/>
      <c r="OL81" s="23"/>
      <c r="OM81" s="23"/>
      <c r="ON81" s="23"/>
      <c r="OO81" s="23"/>
      <c r="OP81" s="23"/>
      <c r="OQ81" s="23"/>
      <c r="OR81" s="23"/>
      <c r="OS81" s="23"/>
      <c r="OT81" s="23"/>
      <c r="OU81" s="23"/>
      <c r="OV81" s="23"/>
      <c r="OW81" s="23"/>
      <c r="OX81" s="23"/>
      <c r="OY81" s="23"/>
      <c r="OZ81" s="23"/>
      <c r="PA81" s="23"/>
      <c r="PB81" s="23"/>
      <c r="PC81" s="23"/>
      <c r="PD81" s="23"/>
      <c r="PE81" s="23"/>
      <c r="PF81" s="23"/>
      <c r="PG81" s="23"/>
      <c r="PH81" s="88"/>
      <c r="PI81" s="88"/>
      <c r="PJ81" s="88"/>
      <c r="PK81" s="88"/>
      <c r="PL81" s="88"/>
      <c r="PM81" s="88"/>
      <c r="PN81" s="88"/>
      <c r="PO81" s="88"/>
      <c r="PP81" s="88"/>
      <c r="PQ81" s="88"/>
      <c r="PR81" s="88"/>
      <c r="PS81" s="88"/>
      <c r="PT81" s="88"/>
      <c r="PU81" s="88"/>
      <c r="PV81" s="88"/>
      <c r="PW81" s="88"/>
      <c r="PX81" s="88"/>
      <c r="PY81" s="88"/>
      <c r="PZ81" s="88"/>
      <c r="QA81" s="88"/>
      <c r="QB81" s="88"/>
      <c r="QC81" s="88"/>
      <c r="QD81" s="88"/>
      <c r="QE81" s="23"/>
      <c r="QF81" s="23"/>
      <c r="QG81" s="23"/>
      <c r="QH81" s="23"/>
      <c r="QI81" s="23"/>
      <c r="QJ81" s="23"/>
      <c r="QK81" s="23"/>
      <c r="QL81" s="23"/>
      <c r="QM81" s="23"/>
      <c r="QN81" s="23"/>
      <c r="QO81" s="23"/>
      <c r="QP81" s="23"/>
      <c r="QQ81" s="23"/>
      <c r="QR81" s="23"/>
      <c r="QS81" s="23"/>
      <c r="QT81" s="23"/>
      <c r="QU81" s="23"/>
      <c r="QV81" s="23"/>
      <c r="QW81" s="23"/>
      <c r="QX81" s="23"/>
      <c r="QY81" s="23"/>
      <c r="QZ81" s="88"/>
      <c r="RA81" s="88"/>
      <c r="RB81" s="23"/>
    </row>
    <row r="82" spans="1:470" x14ac:dyDescent="0.25">
      <c r="A82" s="3" t="s">
        <v>63</v>
      </c>
      <c r="B82" s="42">
        <v>-9.3109869646179622E-4</v>
      </c>
      <c r="C82" s="10">
        <v>-0.16400000000000001</v>
      </c>
      <c r="D82" s="89"/>
      <c r="E82" s="180"/>
      <c r="F82" s="180"/>
      <c r="G82" s="180"/>
      <c r="H82" s="180"/>
      <c r="I82" s="181"/>
      <c r="J82" s="181"/>
      <c r="K82" s="181"/>
      <c r="L82" s="181"/>
      <c r="M82" s="181"/>
      <c r="N82" s="181"/>
      <c r="O82" s="181"/>
      <c r="P82" s="181"/>
      <c r="Q82" s="181"/>
      <c r="R82" s="181"/>
      <c r="S82" s="181"/>
      <c r="T82" s="181"/>
      <c r="U82" s="181"/>
      <c r="V82" s="181"/>
      <c r="W82" s="181"/>
      <c r="X82" s="181"/>
      <c r="Y82" s="181"/>
      <c r="Z82" s="181"/>
      <c r="AA82" s="181"/>
      <c r="AB82" s="181"/>
      <c r="AC82" s="181"/>
      <c r="AD82" s="181"/>
      <c r="AE82" s="181"/>
      <c r="AF82" s="181"/>
      <c r="AG82" s="181"/>
      <c r="AH82" s="181"/>
      <c r="AI82" s="181"/>
      <c r="AJ82" s="181"/>
      <c r="AK82" s="181"/>
      <c r="AL82" s="181"/>
      <c r="AM82" s="181"/>
      <c r="AN82" s="181"/>
      <c r="AO82" s="181"/>
      <c r="AP82" s="181"/>
      <c r="AQ82" s="181"/>
      <c r="AR82" s="181"/>
      <c r="AS82" s="181"/>
      <c r="AT82" s="181"/>
      <c r="AU82" s="181"/>
      <c r="AV82" s="181"/>
      <c r="AW82" s="181"/>
      <c r="AX82" s="181"/>
      <c r="AY82" s="181"/>
      <c r="AZ82" s="181"/>
      <c r="BA82" s="181"/>
      <c r="BB82" s="181"/>
      <c r="BC82" s="181"/>
      <c r="BD82" s="181"/>
      <c r="BE82" s="181"/>
      <c r="BF82" s="181"/>
      <c r="BG82" s="181"/>
      <c r="BH82" s="181"/>
      <c r="BI82" s="181"/>
      <c r="BJ82" s="181"/>
      <c r="BK82" s="181"/>
      <c r="BL82" s="181"/>
      <c r="BM82" s="181"/>
      <c r="BN82" s="181"/>
      <c r="BO82" s="181"/>
      <c r="BP82" s="181"/>
      <c r="BQ82" s="181"/>
      <c r="BR82" s="181"/>
      <c r="BS82" s="181"/>
      <c r="BT82" s="181"/>
      <c r="BU82" s="181"/>
      <c r="BV82" s="181"/>
      <c r="BW82" s="181"/>
      <c r="BX82" s="181"/>
      <c r="BY82" s="181"/>
      <c r="BZ82" s="181"/>
      <c r="CA82" s="7"/>
      <c r="CB82" s="86"/>
      <c r="CC82" s="205"/>
      <c r="CD82" s="23"/>
      <c r="CE82" s="23"/>
      <c r="CF82" s="1658"/>
      <c r="CG82" s="1658"/>
      <c r="CH82" s="1658"/>
      <c r="CI82" s="1658"/>
      <c r="CJ82" s="1658"/>
      <c r="CK82" s="1658"/>
      <c r="CL82" s="1658"/>
      <c r="CM82" s="1658"/>
      <c r="CN82" s="1658"/>
      <c r="CO82" s="1658"/>
      <c r="CP82" s="1658"/>
      <c r="CQ82" s="1658"/>
      <c r="CR82" s="1658"/>
      <c r="CS82" s="1658"/>
      <c r="CT82" s="1658"/>
      <c r="CU82" s="1658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3"/>
      <c r="DG82" s="23"/>
      <c r="DH82" s="647">
        <v>174181</v>
      </c>
      <c r="DI82" s="647">
        <v>174132</v>
      </c>
      <c r="DJ82" s="647">
        <v>174106</v>
      </c>
      <c r="DK82" s="647">
        <v>174056</v>
      </c>
      <c r="DL82" s="647">
        <v>174021</v>
      </c>
      <c r="DM82" s="647">
        <v>173905</v>
      </c>
      <c r="DN82" s="647">
        <v>173875</v>
      </c>
      <c r="DO82" s="647">
        <v>173819</v>
      </c>
      <c r="DP82" s="647">
        <v>173777</v>
      </c>
      <c r="DQ82" s="647">
        <v>173706</v>
      </c>
      <c r="DR82" s="647">
        <v>173480</v>
      </c>
      <c r="DS82" s="647">
        <v>173409</v>
      </c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3"/>
      <c r="EE82" s="23"/>
      <c r="EF82" s="23"/>
      <c r="EG82" s="23"/>
      <c r="EH82" s="23"/>
      <c r="EI82" s="23"/>
      <c r="EJ82" s="23"/>
      <c r="EK82" s="23"/>
      <c r="EL82" s="23"/>
      <c r="EM82" s="23"/>
      <c r="EN82" s="23"/>
      <c r="EO82" s="23"/>
      <c r="EP82" s="23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3"/>
      <c r="FC82" s="23"/>
      <c r="FD82" s="23"/>
      <c r="FE82" s="23"/>
      <c r="FF82" s="23"/>
      <c r="FG82" s="23"/>
      <c r="FH82" s="23"/>
      <c r="FI82" s="23"/>
      <c r="FJ82" s="23"/>
      <c r="FK82" s="23"/>
      <c r="FL82" s="23"/>
      <c r="FM82" s="23"/>
      <c r="FN82" s="23"/>
      <c r="FO82" s="23"/>
      <c r="FP82" s="23"/>
      <c r="FQ82" s="23"/>
      <c r="FR82" s="23"/>
      <c r="FS82" s="23"/>
      <c r="FT82" s="23"/>
      <c r="FU82" s="23"/>
      <c r="FV82" s="23"/>
      <c r="FW82" s="23"/>
      <c r="FX82" s="23"/>
      <c r="FY82" s="23"/>
      <c r="FZ82" s="23"/>
      <c r="GA82" s="23"/>
      <c r="GB82" s="23"/>
      <c r="GC82" s="23"/>
      <c r="GD82" s="23"/>
      <c r="GE82" s="23"/>
      <c r="GF82" s="23"/>
      <c r="GG82" s="23"/>
      <c r="GH82" s="23"/>
      <c r="GI82" s="23"/>
      <c r="GJ82" s="23"/>
      <c r="GK82" s="23"/>
      <c r="GL82" s="23"/>
      <c r="GM82" s="23"/>
      <c r="GN82" s="23"/>
      <c r="GO82" s="23"/>
      <c r="GP82" s="23"/>
      <c r="GQ82" s="23"/>
      <c r="GR82" s="23"/>
      <c r="GS82" s="23"/>
      <c r="GT82" s="23"/>
      <c r="GU82" s="23"/>
      <c r="GV82" s="23"/>
      <c r="GW82" s="23"/>
      <c r="GX82" s="23"/>
      <c r="GY82" s="23"/>
      <c r="GZ82" s="23"/>
      <c r="HA82" s="23"/>
      <c r="HB82" s="23"/>
      <c r="HC82" s="23"/>
      <c r="HD82" s="23"/>
      <c r="HE82" s="23"/>
      <c r="HF82" s="23"/>
      <c r="HG82" s="23"/>
      <c r="HH82" s="23"/>
      <c r="HI82" s="23"/>
      <c r="HJ82" s="23"/>
      <c r="HK82" s="23"/>
      <c r="HL82" s="23"/>
      <c r="HM82" s="23"/>
      <c r="HN82" s="23"/>
      <c r="HO82" s="23"/>
      <c r="HP82" s="23"/>
      <c r="HQ82" s="23"/>
      <c r="HR82" s="23"/>
      <c r="HS82" s="23"/>
      <c r="HT82" s="23"/>
      <c r="HU82" s="23"/>
      <c r="HV82" s="23"/>
      <c r="HW82" s="23"/>
      <c r="HX82" s="23"/>
      <c r="HY82" s="23"/>
      <c r="HZ82" s="23"/>
      <c r="IA82" s="23"/>
      <c r="IB82" s="23"/>
      <c r="IC82" s="23"/>
      <c r="ID82" s="23"/>
      <c r="IE82" s="23"/>
      <c r="IF82" s="23"/>
      <c r="IG82" s="23"/>
      <c r="IH82" s="23"/>
      <c r="II82" s="23"/>
      <c r="IJ82" s="23"/>
      <c r="IK82" s="23"/>
      <c r="IL82" s="23"/>
      <c r="IM82" s="23"/>
      <c r="IN82" s="23"/>
      <c r="IO82" s="23"/>
      <c r="IP82" s="23"/>
      <c r="IQ82" s="23"/>
      <c r="IR82" s="23"/>
      <c r="IS82" s="23"/>
      <c r="IT82" s="23"/>
      <c r="IU82" s="23"/>
      <c r="IV82" s="23"/>
      <c r="IW82" s="23"/>
      <c r="IX82" s="23"/>
      <c r="IY82" s="23"/>
      <c r="IZ82" s="23"/>
      <c r="JA82" s="23"/>
      <c r="JB82" s="23"/>
      <c r="JC82" s="23"/>
      <c r="JD82" s="23"/>
      <c r="JE82" s="23"/>
      <c r="JF82" s="23"/>
      <c r="JG82" s="23"/>
      <c r="JH82" s="23"/>
      <c r="JI82" s="23"/>
      <c r="JJ82" s="23"/>
      <c r="JK82" s="23"/>
      <c r="JL82" s="23"/>
      <c r="JM82" s="23"/>
      <c r="JN82" s="23"/>
      <c r="JO82" s="23"/>
      <c r="JP82" s="23"/>
      <c r="JQ82" s="23"/>
      <c r="JR82" s="23"/>
      <c r="JS82" s="23"/>
      <c r="JT82" s="23"/>
      <c r="JU82" s="23"/>
      <c r="JV82" s="23"/>
      <c r="JW82" s="23"/>
      <c r="JX82" s="23"/>
      <c r="JY82" s="23"/>
      <c r="JZ82" s="23"/>
      <c r="KA82" s="23"/>
      <c r="KB82" s="23"/>
      <c r="KC82" s="23"/>
      <c r="KD82" s="23"/>
      <c r="KE82" s="23"/>
      <c r="KF82" s="23"/>
      <c r="KG82" s="23"/>
      <c r="KH82" s="23"/>
      <c r="KI82" s="23"/>
      <c r="KJ82" s="23"/>
      <c r="KK82" s="23"/>
      <c r="KL82" s="23"/>
      <c r="KM82" s="23"/>
      <c r="KN82" s="23"/>
      <c r="KO82" s="23"/>
      <c r="KP82" s="23"/>
      <c r="KQ82" s="23"/>
      <c r="KR82" s="23"/>
      <c r="KS82" s="23"/>
      <c r="KT82" s="23"/>
      <c r="KU82" s="23"/>
      <c r="KV82" s="23"/>
      <c r="KW82" s="23"/>
      <c r="KX82" s="23"/>
      <c r="KY82" s="23"/>
      <c r="KZ82" s="23"/>
      <c r="LA82" s="23"/>
      <c r="LB82" s="23"/>
      <c r="LC82" s="23"/>
      <c r="LD82" s="23"/>
      <c r="LE82" s="23"/>
      <c r="LF82" s="23"/>
      <c r="LG82" s="23"/>
      <c r="LH82" s="23"/>
      <c r="LI82" s="23"/>
      <c r="LJ82" s="23"/>
      <c r="LK82" s="23"/>
      <c r="LL82" s="23"/>
      <c r="LM82" s="23"/>
      <c r="LN82" s="23"/>
      <c r="LO82" s="23"/>
      <c r="LP82" s="23"/>
      <c r="LQ82" s="23"/>
      <c r="LR82" s="23"/>
      <c r="LS82" s="23"/>
      <c r="LT82" s="23"/>
      <c r="LU82" s="23"/>
      <c r="LV82" s="23"/>
      <c r="LW82" s="23"/>
      <c r="LX82" s="23"/>
      <c r="LY82" s="23"/>
      <c r="LZ82" s="23"/>
      <c r="MA82" s="23"/>
      <c r="MB82" s="23"/>
      <c r="MC82" s="23"/>
      <c r="MD82" s="23"/>
      <c r="ME82" s="23"/>
      <c r="MF82" s="23"/>
      <c r="MG82" s="23"/>
      <c r="MH82" s="23"/>
      <c r="MI82" s="23"/>
      <c r="MJ82" s="23"/>
      <c r="MK82" s="23"/>
      <c r="ML82" s="23"/>
      <c r="MM82" s="23"/>
      <c r="MN82" s="23"/>
      <c r="MO82" s="23"/>
      <c r="MP82" s="23"/>
      <c r="MQ82" s="23"/>
      <c r="MR82" s="23"/>
      <c r="MS82" s="23"/>
      <c r="MT82" s="23"/>
      <c r="MU82" s="23"/>
      <c r="MV82" s="23"/>
      <c r="MW82" s="23"/>
      <c r="MX82" s="23"/>
      <c r="MY82" s="23"/>
      <c r="MZ82" s="23"/>
      <c r="NA82" s="23"/>
      <c r="NB82" s="23"/>
      <c r="NC82" s="23"/>
      <c r="ND82" s="23"/>
      <c r="NE82" s="23"/>
      <c r="NF82" s="23"/>
      <c r="NG82" s="23"/>
      <c r="NH82" s="23"/>
      <c r="NI82" s="23"/>
      <c r="NJ82" s="23"/>
      <c r="NK82" s="23"/>
      <c r="NL82" s="23"/>
      <c r="NM82" s="23"/>
      <c r="NN82" s="23"/>
      <c r="NO82" s="23"/>
      <c r="NP82" s="23"/>
      <c r="NQ82" s="23"/>
      <c r="NR82" s="23"/>
      <c r="NS82" s="23"/>
      <c r="NT82" s="23"/>
      <c r="NU82" s="23"/>
      <c r="NV82" s="23"/>
      <c r="NW82" s="23"/>
      <c r="NX82" s="23"/>
      <c r="NY82" s="23"/>
      <c r="NZ82" s="23"/>
      <c r="OA82" s="23"/>
      <c r="OB82" s="23"/>
      <c r="OC82" s="23"/>
      <c r="OD82" s="23"/>
      <c r="OE82" s="23"/>
      <c r="OF82" s="23"/>
      <c r="OG82" s="23"/>
      <c r="OH82" s="23"/>
      <c r="OI82" s="23"/>
      <c r="OJ82" s="23"/>
      <c r="OK82" s="23"/>
      <c r="OL82" s="23"/>
      <c r="OM82" s="23"/>
      <c r="ON82" s="23"/>
      <c r="OO82" s="23"/>
      <c r="OP82" s="23"/>
      <c r="OQ82" s="23"/>
      <c r="OR82" s="23"/>
      <c r="OS82" s="23"/>
      <c r="OT82" s="23"/>
      <c r="OU82" s="23"/>
      <c r="OV82" s="23"/>
      <c r="OW82" s="23"/>
      <c r="OX82" s="23"/>
      <c r="OY82" s="23"/>
      <c r="OZ82" s="23"/>
      <c r="PA82" s="23"/>
      <c r="PB82" s="23"/>
      <c r="PC82" s="23"/>
      <c r="PD82" s="23"/>
      <c r="PE82" s="23"/>
      <c r="PF82" s="23"/>
      <c r="PG82" s="23"/>
      <c r="PH82" s="88"/>
      <c r="PI82" s="88"/>
      <c r="PJ82" s="88"/>
      <c r="PK82" s="88"/>
      <c r="PL82" s="88"/>
      <c r="PM82" s="88"/>
      <c r="PN82" s="88"/>
      <c r="PO82" s="88"/>
      <c r="PP82" s="88"/>
      <c r="PQ82" s="88"/>
      <c r="PR82" s="88"/>
      <c r="PS82" s="88"/>
      <c r="PT82" s="88"/>
      <c r="PU82" s="88"/>
      <c r="PV82" s="88"/>
      <c r="PW82" s="88"/>
      <c r="PX82" s="88"/>
      <c r="PY82" s="88"/>
      <c r="PZ82" s="88"/>
      <c r="QA82" s="88"/>
      <c r="QB82" s="88"/>
      <c r="QC82" s="88"/>
      <c r="QD82" s="88"/>
      <c r="QE82" s="23"/>
      <c r="QF82" s="23"/>
      <c r="QG82" s="23"/>
      <c r="QH82" s="23"/>
      <c r="QI82" s="23"/>
      <c r="QJ82" s="23"/>
      <c r="QK82" s="23"/>
      <c r="QL82" s="23"/>
      <c r="QM82" s="23"/>
      <c r="QN82" s="23"/>
      <c r="QO82" s="23"/>
      <c r="QP82" s="23"/>
      <c r="QQ82" s="23"/>
      <c r="QR82" s="23"/>
      <c r="QS82" s="23"/>
      <c r="QT82" s="23"/>
      <c r="QU82" s="23"/>
      <c r="QV82" s="23"/>
      <c r="QW82" s="23"/>
      <c r="QX82" s="23"/>
      <c r="QY82" s="23"/>
      <c r="QZ82" s="88"/>
      <c r="RA82" s="88"/>
      <c r="RB82" s="23"/>
    </row>
    <row r="83" spans="1:470" x14ac:dyDescent="0.25">
      <c r="A83" s="3" t="s">
        <v>61</v>
      </c>
      <c r="B83" s="42">
        <v>-8.3880256921575747E-4</v>
      </c>
      <c r="C83" s="10">
        <v>-0.57499999999999996</v>
      </c>
      <c r="D83" s="89"/>
      <c r="E83" s="180"/>
      <c r="F83" s="180"/>
      <c r="G83" s="180"/>
      <c r="H83" s="180"/>
      <c r="I83" s="181"/>
      <c r="J83" s="181"/>
      <c r="K83" s="181"/>
      <c r="L83" s="181"/>
      <c r="M83" s="181"/>
      <c r="N83" s="181"/>
      <c r="O83" s="181"/>
      <c r="P83" s="181"/>
      <c r="Q83" s="181"/>
      <c r="R83" s="181"/>
      <c r="S83" s="181"/>
      <c r="T83" s="181"/>
      <c r="U83" s="181"/>
      <c r="V83" s="181"/>
      <c r="W83" s="181"/>
      <c r="X83" s="181"/>
      <c r="Y83" s="181"/>
      <c r="Z83" s="181"/>
      <c r="AA83" s="181"/>
      <c r="AB83" s="181"/>
      <c r="AC83" s="181"/>
      <c r="AD83" s="181"/>
      <c r="AE83" s="181"/>
      <c r="AF83" s="181"/>
      <c r="AG83" s="181"/>
      <c r="AH83" s="181"/>
      <c r="AI83" s="181"/>
      <c r="AJ83" s="181"/>
      <c r="AK83" s="181"/>
      <c r="AL83" s="181"/>
      <c r="AM83" s="181"/>
      <c r="AN83" s="181"/>
      <c r="AO83" s="181"/>
      <c r="AP83" s="181"/>
      <c r="AQ83" s="181"/>
      <c r="AR83" s="181"/>
      <c r="AS83" s="181"/>
      <c r="AT83" s="181"/>
      <c r="AU83" s="181"/>
      <c r="AV83" s="181"/>
      <c r="AW83" s="181"/>
      <c r="AX83" s="181"/>
      <c r="AY83" s="181"/>
      <c r="AZ83" s="181"/>
      <c r="BA83" s="181"/>
      <c r="BB83" s="181"/>
      <c r="BC83" s="181"/>
      <c r="BD83" s="181"/>
      <c r="BE83" s="181"/>
      <c r="BF83" s="181"/>
      <c r="BG83" s="181"/>
      <c r="BH83" s="181"/>
      <c r="BI83" s="181"/>
      <c r="BJ83" s="181"/>
      <c r="BK83" s="181"/>
      <c r="BL83" s="181"/>
      <c r="BM83" s="181"/>
      <c r="BN83" s="181"/>
      <c r="BO83" s="181"/>
      <c r="BP83" s="181"/>
      <c r="BQ83" s="181"/>
      <c r="BR83" s="181"/>
      <c r="BS83" s="181"/>
      <c r="BT83" s="181"/>
      <c r="BU83" s="181"/>
      <c r="BV83" s="181"/>
      <c r="BW83" s="181"/>
      <c r="BX83" s="181"/>
      <c r="BY83" s="181"/>
      <c r="BZ83" s="181"/>
      <c r="CA83" s="7"/>
      <c r="CB83" s="86"/>
      <c r="CC83" s="205"/>
      <c r="CD83" s="23"/>
      <c r="CE83" s="23"/>
      <c r="CF83" s="1658"/>
      <c r="CG83" s="1658"/>
      <c r="CH83" s="1658"/>
      <c r="CI83" s="1658"/>
      <c r="CJ83" s="1658"/>
      <c r="CK83" s="1658"/>
      <c r="CL83" s="1658"/>
      <c r="CM83" s="1658"/>
      <c r="CN83" s="1658"/>
      <c r="CO83" s="1658"/>
      <c r="CP83" s="1658"/>
      <c r="CQ83" s="1658"/>
      <c r="CR83" s="1658"/>
      <c r="CS83" s="1658"/>
      <c r="CT83" s="1658"/>
      <c r="CU83" s="1658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3"/>
      <c r="DG83" s="23"/>
      <c r="DH83" s="647">
        <v>23</v>
      </c>
      <c r="DI83" s="647">
        <v>23</v>
      </c>
      <c r="DJ83" s="647">
        <v>23</v>
      </c>
      <c r="DK83" s="647">
        <v>23</v>
      </c>
      <c r="DL83" s="647">
        <v>23</v>
      </c>
      <c r="DM83" s="647">
        <v>23</v>
      </c>
      <c r="DN83" s="647">
        <v>23</v>
      </c>
      <c r="DO83" s="647">
        <v>23</v>
      </c>
      <c r="DP83" s="647">
        <v>23</v>
      </c>
      <c r="DQ83" s="647">
        <v>23</v>
      </c>
      <c r="DR83" s="647">
        <v>23</v>
      </c>
      <c r="DS83" s="647">
        <v>23</v>
      </c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3"/>
      <c r="EE83" s="23"/>
      <c r="EF83" s="23"/>
      <c r="EG83" s="23"/>
      <c r="EH83" s="23"/>
      <c r="EI83" s="23"/>
      <c r="EJ83" s="23"/>
      <c r="EK83" s="23"/>
      <c r="EL83" s="23"/>
      <c r="EM83" s="23"/>
      <c r="EN83" s="23"/>
      <c r="EO83" s="23"/>
      <c r="EP83" s="23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3"/>
      <c r="FC83" s="23"/>
      <c r="FD83" s="23"/>
      <c r="FE83" s="23"/>
      <c r="FF83" s="23"/>
      <c r="FG83" s="23"/>
      <c r="FH83" s="23"/>
      <c r="FI83" s="23"/>
      <c r="FJ83" s="23"/>
      <c r="FK83" s="23"/>
      <c r="FL83" s="23"/>
      <c r="FM83" s="23"/>
      <c r="FN83" s="23"/>
      <c r="FO83" s="23"/>
      <c r="FP83" s="23"/>
      <c r="FQ83" s="23"/>
      <c r="FR83" s="23"/>
      <c r="FS83" s="23"/>
      <c r="FT83" s="23"/>
      <c r="FU83" s="23"/>
      <c r="FV83" s="23"/>
      <c r="FW83" s="23"/>
      <c r="FX83" s="23"/>
      <c r="FY83" s="23"/>
      <c r="FZ83" s="23"/>
      <c r="GA83" s="23"/>
      <c r="GB83" s="23"/>
      <c r="GC83" s="23"/>
      <c r="GD83" s="23"/>
      <c r="GE83" s="23"/>
      <c r="GF83" s="23"/>
      <c r="GG83" s="23"/>
      <c r="GH83" s="23"/>
      <c r="GI83" s="23"/>
      <c r="GJ83" s="23"/>
      <c r="GK83" s="23"/>
      <c r="GL83" s="23"/>
      <c r="GM83" s="23"/>
      <c r="GN83" s="23"/>
      <c r="GO83" s="23"/>
      <c r="GP83" s="23"/>
      <c r="GQ83" s="23"/>
      <c r="GR83" s="23"/>
      <c r="GS83" s="23"/>
      <c r="GT83" s="23"/>
      <c r="GU83" s="23"/>
      <c r="GV83" s="23"/>
      <c r="GW83" s="23"/>
      <c r="GX83" s="23"/>
      <c r="GY83" s="23"/>
      <c r="GZ83" s="23"/>
      <c r="HA83" s="23"/>
      <c r="HB83" s="23"/>
      <c r="HC83" s="23"/>
      <c r="HD83" s="23"/>
      <c r="HE83" s="23"/>
      <c r="HF83" s="23"/>
      <c r="HG83" s="23"/>
      <c r="HH83" s="23"/>
      <c r="HI83" s="23"/>
      <c r="HJ83" s="23"/>
      <c r="HK83" s="23"/>
      <c r="HL83" s="23"/>
      <c r="HM83" s="23"/>
      <c r="HN83" s="23"/>
      <c r="HO83" s="23"/>
      <c r="HP83" s="23"/>
      <c r="HQ83" s="23"/>
      <c r="HR83" s="23"/>
      <c r="HS83" s="23"/>
      <c r="HT83" s="23"/>
      <c r="HU83" s="23"/>
      <c r="HV83" s="23"/>
      <c r="HW83" s="23"/>
      <c r="HX83" s="23"/>
      <c r="HY83" s="23"/>
      <c r="HZ83" s="23"/>
      <c r="IA83" s="23"/>
      <c r="IB83" s="23"/>
      <c r="IC83" s="23"/>
      <c r="ID83" s="23"/>
      <c r="IE83" s="23"/>
      <c r="IF83" s="23"/>
      <c r="IG83" s="23"/>
      <c r="IH83" s="23"/>
      <c r="II83" s="23"/>
      <c r="IJ83" s="23"/>
      <c r="IK83" s="23"/>
      <c r="IL83" s="23"/>
      <c r="IM83" s="23"/>
      <c r="IN83" s="23"/>
      <c r="IO83" s="23"/>
      <c r="IP83" s="23"/>
      <c r="IQ83" s="23"/>
      <c r="IR83" s="23"/>
      <c r="IS83" s="23"/>
      <c r="IT83" s="23"/>
      <c r="IU83" s="23"/>
      <c r="IV83" s="23"/>
      <c r="IW83" s="23"/>
      <c r="IX83" s="23"/>
      <c r="IY83" s="23"/>
      <c r="IZ83" s="23"/>
      <c r="JA83" s="23"/>
      <c r="JB83" s="23"/>
      <c r="JC83" s="23"/>
      <c r="JD83" s="23"/>
      <c r="JE83" s="23"/>
      <c r="JF83" s="23"/>
      <c r="JG83" s="23"/>
      <c r="JH83" s="23"/>
      <c r="JI83" s="23"/>
      <c r="JJ83" s="23"/>
      <c r="JK83" s="23"/>
      <c r="JL83" s="23"/>
      <c r="JM83" s="23"/>
      <c r="JN83" s="23"/>
      <c r="JO83" s="23"/>
      <c r="JP83" s="23"/>
      <c r="JQ83" s="23"/>
      <c r="JR83" s="23"/>
      <c r="JS83" s="23"/>
      <c r="JT83" s="23"/>
      <c r="JU83" s="23"/>
      <c r="JV83" s="23"/>
      <c r="JW83" s="23"/>
      <c r="JX83" s="23"/>
      <c r="JY83" s="23"/>
      <c r="JZ83" s="23"/>
      <c r="KA83" s="23"/>
      <c r="KB83" s="23"/>
      <c r="KC83" s="23"/>
      <c r="KD83" s="23"/>
      <c r="KE83" s="23"/>
      <c r="KF83" s="23"/>
      <c r="KG83" s="23"/>
      <c r="KH83" s="23"/>
      <c r="KI83" s="23"/>
      <c r="KJ83" s="23"/>
      <c r="KK83" s="23"/>
      <c r="KL83" s="23"/>
      <c r="KM83" s="23"/>
      <c r="KN83" s="23"/>
      <c r="KO83" s="23"/>
      <c r="KP83" s="23"/>
      <c r="KQ83" s="23"/>
      <c r="KR83" s="23"/>
      <c r="KS83" s="23"/>
      <c r="KT83" s="23"/>
      <c r="KU83" s="23"/>
      <c r="KV83" s="23"/>
      <c r="KW83" s="23"/>
      <c r="KX83" s="23"/>
      <c r="KY83" s="23"/>
      <c r="KZ83" s="23"/>
      <c r="LA83" s="23"/>
      <c r="LB83" s="23"/>
      <c r="LC83" s="23"/>
      <c r="LD83" s="23"/>
      <c r="LE83" s="23"/>
      <c r="LF83" s="23"/>
      <c r="LG83" s="23"/>
      <c r="LH83" s="23"/>
      <c r="LI83" s="23"/>
      <c r="LJ83" s="23"/>
      <c r="LK83" s="23"/>
      <c r="LL83" s="23"/>
      <c r="LM83" s="23"/>
      <c r="LN83" s="23"/>
      <c r="LO83" s="23"/>
      <c r="LP83" s="23"/>
      <c r="LQ83" s="23"/>
      <c r="LR83" s="23"/>
      <c r="LS83" s="23"/>
      <c r="LT83" s="23"/>
      <c r="LU83" s="23"/>
      <c r="LV83" s="23"/>
      <c r="LW83" s="23"/>
      <c r="LX83" s="23"/>
      <c r="LY83" s="23"/>
      <c r="LZ83" s="23"/>
      <c r="MA83" s="23"/>
      <c r="MB83" s="23"/>
      <c r="MC83" s="23"/>
      <c r="MD83" s="23"/>
      <c r="ME83" s="23"/>
      <c r="MF83" s="23"/>
      <c r="MG83" s="23"/>
      <c r="MH83" s="23"/>
      <c r="MI83" s="23"/>
      <c r="MJ83" s="23"/>
      <c r="MK83" s="23"/>
      <c r="ML83" s="23"/>
      <c r="MM83" s="23"/>
      <c r="MN83" s="23"/>
      <c r="MO83" s="23"/>
      <c r="MP83" s="23"/>
      <c r="MQ83" s="23"/>
      <c r="MR83" s="23"/>
      <c r="MS83" s="23"/>
      <c r="MT83" s="23"/>
      <c r="MU83" s="23"/>
      <c r="MV83" s="23"/>
      <c r="MW83" s="23"/>
      <c r="MX83" s="23"/>
      <c r="MY83" s="23"/>
      <c r="MZ83" s="23"/>
      <c r="NA83" s="23"/>
      <c r="NB83" s="23"/>
      <c r="NC83" s="23"/>
      <c r="ND83" s="23"/>
      <c r="NE83" s="23"/>
      <c r="NF83" s="23"/>
      <c r="NG83" s="23"/>
      <c r="NH83" s="23"/>
      <c r="NI83" s="23"/>
      <c r="NJ83" s="23"/>
      <c r="NK83" s="23"/>
      <c r="NL83" s="23"/>
      <c r="NM83" s="23"/>
      <c r="NN83" s="23"/>
      <c r="NO83" s="23"/>
      <c r="NP83" s="23"/>
      <c r="NQ83" s="23"/>
      <c r="NR83" s="23"/>
      <c r="NS83" s="23"/>
      <c r="NT83" s="23"/>
      <c r="NU83" s="23"/>
      <c r="NV83" s="23"/>
      <c r="NW83" s="23"/>
      <c r="NX83" s="23"/>
      <c r="NY83" s="23"/>
      <c r="NZ83" s="23"/>
      <c r="OA83" s="23"/>
      <c r="OB83" s="23"/>
      <c r="OC83" s="23"/>
      <c r="OD83" s="23"/>
      <c r="OE83" s="23"/>
      <c r="OF83" s="23"/>
      <c r="OG83" s="23"/>
      <c r="OH83" s="23"/>
      <c r="OI83" s="23"/>
      <c r="OJ83" s="23"/>
      <c r="OK83" s="23"/>
      <c r="OL83" s="23"/>
      <c r="OM83" s="23"/>
      <c r="ON83" s="23"/>
      <c r="OO83" s="23"/>
      <c r="OP83" s="23"/>
      <c r="OQ83" s="23"/>
      <c r="OR83" s="23"/>
      <c r="OS83" s="23"/>
      <c r="OT83" s="23"/>
      <c r="OU83" s="23"/>
      <c r="OV83" s="23"/>
      <c r="OW83" s="23"/>
      <c r="OX83" s="23"/>
      <c r="OY83" s="23"/>
      <c r="OZ83" s="23"/>
      <c r="PA83" s="23"/>
      <c r="PB83" s="23"/>
      <c r="PC83" s="23"/>
      <c r="PD83" s="23"/>
      <c r="PE83" s="23"/>
      <c r="PF83" s="23"/>
      <c r="PG83" s="23"/>
      <c r="PH83" s="88"/>
      <c r="PI83" s="88"/>
      <c r="PJ83" s="88"/>
      <c r="PK83" s="88"/>
      <c r="PL83" s="88"/>
      <c r="PM83" s="88"/>
      <c r="PN83" s="88"/>
      <c r="PO83" s="88"/>
      <c r="PP83" s="88"/>
      <c r="PQ83" s="88"/>
      <c r="PR83" s="88"/>
      <c r="PS83" s="88"/>
      <c r="PT83" s="88"/>
      <c r="PU83" s="88"/>
      <c r="PV83" s="88"/>
      <c r="PW83" s="88"/>
      <c r="PX83" s="88"/>
      <c r="PY83" s="88"/>
      <c r="PZ83" s="88"/>
      <c r="QA83" s="88"/>
      <c r="QB83" s="88"/>
      <c r="QC83" s="88"/>
      <c r="QD83" s="88"/>
      <c r="QE83" s="23"/>
      <c r="QF83" s="23"/>
      <c r="QG83" s="23"/>
      <c r="QH83" s="23"/>
      <c r="QI83" s="23"/>
      <c r="QJ83" s="23"/>
      <c r="QK83" s="23"/>
      <c r="QL83" s="23"/>
      <c r="QM83" s="23"/>
      <c r="QN83" s="23"/>
      <c r="QO83" s="23"/>
      <c r="QP83" s="23"/>
      <c r="QQ83" s="23"/>
      <c r="QR83" s="23"/>
      <c r="QS83" s="23"/>
      <c r="QT83" s="23"/>
      <c r="QU83" s="23"/>
      <c r="QV83" s="23"/>
      <c r="QW83" s="23"/>
      <c r="QX83" s="23"/>
      <c r="QY83" s="23"/>
      <c r="QZ83" s="88"/>
      <c r="RA83" s="88"/>
      <c r="RB83" s="23"/>
    </row>
    <row r="84" spans="1:470" x14ac:dyDescent="0.25">
      <c r="A84" s="21"/>
      <c r="B84" s="42"/>
      <c r="C84" s="10"/>
      <c r="D84" s="89"/>
      <c r="E84" s="180"/>
      <c r="F84" s="180"/>
      <c r="G84" s="180"/>
      <c r="H84" s="180"/>
      <c r="I84" s="181"/>
      <c r="J84" s="181"/>
      <c r="K84" s="181"/>
      <c r="L84" s="181"/>
      <c r="M84" s="181"/>
      <c r="N84" s="181"/>
      <c r="O84" s="181"/>
      <c r="P84" s="181"/>
      <c r="Q84" s="181"/>
      <c r="R84" s="181"/>
      <c r="S84" s="181"/>
      <c r="T84" s="181"/>
      <c r="U84" s="181"/>
      <c r="V84" s="181"/>
      <c r="W84" s="181"/>
      <c r="X84" s="181"/>
      <c r="Y84" s="181"/>
      <c r="Z84" s="181"/>
      <c r="AA84" s="181"/>
      <c r="AB84" s="181"/>
      <c r="AC84" s="181"/>
      <c r="AD84" s="181"/>
      <c r="AE84" s="181"/>
      <c r="AF84" s="181"/>
      <c r="AG84" s="181"/>
      <c r="AH84" s="181"/>
      <c r="AI84" s="181"/>
      <c r="AJ84" s="181"/>
      <c r="AK84" s="181"/>
      <c r="AL84" s="181"/>
      <c r="AM84" s="181"/>
      <c r="AN84" s="181"/>
      <c r="AO84" s="181"/>
      <c r="AP84" s="181"/>
      <c r="AQ84" s="181"/>
      <c r="AR84" s="181"/>
      <c r="AS84" s="181"/>
      <c r="AT84" s="181"/>
      <c r="AU84" s="181"/>
      <c r="AV84" s="181"/>
      <c r="AW84" s="181"/>
      <c r="AX84" s="181"/>
      <c r="AY84" s="181"/>
      <c r="AZ84" s="181"/>
      <c r="BA84" s="181"/>
      <c r="BB84" s="181"/>
      <c r="BC84" s="181"/>
      <c r="BD84" s="181"/>
      <c r="BE84" s="181"/>
      <c r="BF84" s="181"/>
      <c r="BG84" s="181"/>
      <c r="BH84" s="181"/>
      <c r="BI84" s="181"/>
      <c r="BJ84" s="181"/>
      <c r="BK84" s="181"/>
      <c r="BL84" s="181"/>
      <c r="BM84" s="181"/>
      <c r="BN84" s="181"/>
      <c r="BO84" s="181"/>
      <c r="BP84" s="181"/>
      <c r="BQ84" s="181"/>
      <c r="BR84" s="181"/>
      <c r="BS84" s="181"/>
      <c r="BT84" s="181"/>
      <c r="BU84" s="181"/>
      <c r="BV84" s="181"/>
      <c r="BW84" s="181"/>
      <c r="BX84" s="181"/>
      <c r="BY84" s="181"/>
      <c r="BZ84" s="181"/>
      <c r="CA84" s="7"/>
      <c r="CB84" s="86"/>
      <c r="CC84" s="205"/>
      <c r="CD84" s="23"/>
      <c r="CE84" s="23"/>
      <c r="CF84" s="1658"/>
      <c r="CG84" s="1658"/>
      <c r="CH84" s="1658"/>
      <c r="CI84" s="1658"/>
      <c r="CJ84" s="1658"/>
      <c r="CK84" s="1658"/>
      <c r="CL84" s="1658"/>
      <c r="CM84" s="1658"/>
      <c r="CN84" s="1658"/>
      <c r="CO84" s="1658"/>
      <c r="CP84" s="1658"/>
      <c r="CQ84" s="1658"/>
      <c r="CR84" s="1658"/>
      <c r="CS84" s="1658"/>
      <c r="CT84" s="1658"/>
      <c r="CU84" s="1658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3"/>
      <c r="DG84" s="23"/>
      <c r="DH84" s="647">
        <v>36867</v>
      </c>
      <c r="DI84" s="647">
        <v>36817</v>
      </c>
      <c r="DJ84" s="647">
        <v>36814</v>
      </c>
      <c r="DK84" s="647">
        <v>36809</v>
      </c>
      <c r="DL84" s="647">
        <v>36788</v>
      </c>
      <c r="DM84" s="647">
        <v>36782</v>
      </c>
      <c r="DN84" s="647">
        <v>36771</v>
      </c>
      <c r="DO84" s="647">
        <v>36759</v>
      </c>
      <c r="DP84" s="647">
        <v>36743</v>
      </c>
      <c r="DQ84" s="647">
        <v>36727</v>
      </c>
      <c r="DR84" s="647">
        <v>36714</v>
      </c>
      <c r="DS84" s="647">
        <v>36704</v>
      </c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3"/>
      <c r="EE84" s="23"/>
      <c r="EF84" s="23"/>
      <c r="EG84" s="23"/>
      <c r="EH84" s="23"/>
      <c r="EI84" s="23"/>
      <c r="EJ84" s="23"/>
      <c r="EK84" s="23"/>
      <c r="EL84" s="23"/>
      <c r="EM84" s="23"/>
      <c r="EN84" s="23"/>
      <c r="EO84" s="23"/>
      <c r="EP84" s="23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3"/>
      <c r="FC84" s="23"/>
      <c r="FD84" s="23"/>
      <c r="FE84" s="23"/>
      <c r="FF84" s="23"/>
      <c r="FG84" s="23"/>
      <c r="FH84" s="23"/>
      <c r="FI84" s="23"/>
      <c r="FJ84" s="23"/>
      <c r="FK84" s="23"/>
      <c r="FL84" s="23"/>
      <c r="FM84" s="23"/>
      <c r="FN84" s="23"/>
      <c r="FO84" s="23"/>
      <c r="FP84" s="23"/>
      <c r="FQ84" s="23"/>
      <c r="FR84" s="23"/>
      <c r="FS84" s="23"/>
      <c r="FT84" s="23"/>
      <c r="FU84" s="23"/>
      <c r="FV84" s="23"/>
      <c r="FW84" s="23"/>
      <c r="FX84" s="23"/>
      <c r="FY84" s="23"/>
      <c r="FZ84" s="23"/>
      <c r="GA84" s="23"/>
      <c r="GB84" s="23"/>
      <c r="GC84" s="23"/>
      <c r="GD84" s="23"/>
      <c r="GE84" s="23"/>
      <c r="GF84" s="23"/>
      <c r="GG84" s="23"/>
      <c r="GH84" s="23"/>
      <c r="GI84" s="23"/>
      <c r="GJ84" s="23"/>
      <c r="GK84" s="23"/>
      <c r="GL84" s="23"/>
      <c r="GM84" s="23"/>
      <c r="GN84" s="23"/>
      <c r="GO84" s="23"/>
      <c r="GP84" s="23"/>
      <c r="GQ84" s="23"/>
      <c r="GR84" s="23"/>
      <c r="GS84" s="23"/>
      <c r="GT84" s="23"/>
      <c r="GU84" s="23"/>
      <c r="GV84" s="23"/>
      <c r="GW84" s="23"/>
      <c r="GX84" s="23"/>
      <c r="GY84" s="23"/>
      <c r="GZ84" s="23"/>
      <c r="HA84" s="23"/>
      <c r="HB84" s="23"/>
      <c r="HC84" s="23"/>
      <c r="HD84" s="23"/>
      <c r="HE84" s="23"/>
      <c r="HF84" s="23"/>
      <c r="HG84" s="23"/>
      <c r="HH84" s="23"/>
      <c r="HI84" s="23"/>
      <c r="HJ84" s="23"/>
      <c r="HK84" s="23"/>
      <c r="HL84" s="23"/>
      <c r="HM84" s="23"/>
      <c r="HN84" s="23"/>
      <c r="HO84" s="23"/>
      <c r="HP84" s="23"/>
      <c r="HQ84" s="23"/>
      <c r="HR84" s="23"/>
      <c r="HS84" s="23"/>
      <c r="HT84" s="23"/>
      <c r="HU84" s="23"/>
      <c r="HV84" s="23"/>
      <c r="HW84" s="23"/>
      <c r="HX84" s="23"/>
      <c r="HY84" s="23"/>
      <c r="HZ84" s="23"/>
      <c r="IA84" s="23"/>
      <c r="IB84" s="23"/>
      <c r="IC84" s="23"/>
      <c r="ID84" s="23"/>
      <c r="IE84" s="23"/>
      <c r="IF84" s="23"/>
      <c r="IG84" s="23"/>
      <c r="IH84" s="23"/>
      <c r="II84" s="23"/>
      <c r="IJ84" s="23"/>
      <c r="IK84" s="23"/>
      <c r="IL84" s="23"/>
      <c r="IM84" s="23"/>
      <c r="IN84" s="23"/>
      <c r="IO84" s="23"/>
      <c r="IP84" s="23"/>
      <c r="IQ84" s="23"/>
      <c r="IR84" s="23"/>
      <c r="IS84" s="23"/>
      <c r="IT84" s="23"/>
      <c r="IU84" s="23"/>
      <c r="IV84" s="23"/>
      <c r="IW84" s="23"/>
      <c r="IX84" s="23"/>
      <c r="IY84" s="23"/>
      <c r="IZ84" s="23"/>
      <c r="JA84" s="23"/>
      <c r="JB84" s="23"/>
      <c r="JC84" s="23"/>
      <c r="JD84" s="23"/>
      <c r="JE84" s="23"/>
      <c r="JF84" s="23"/>
      <c r="JG84" s="23"/>
      <c r="JH84" s="23"/>
      <c r="JI84" s="23"/>
      <c r="JJ84" s="23"/>
      <c r="JK84" s="23"/>
      <c r="JL84" s="23"/>
      <c r="JM84" s="23"/>
      <c r="JN84" s="23"/>
      <c r="JO84" s="23"/>
      <c r="JP84" s="23"/>
      <c r="JQ84" s="23"/>
      <c r="JR84" s="23"/>
      <c r="JS84" s="23"/>
      <c r="JT84" s="23"/>
      <c r="JU84" s="23"/>
      <c r="JV84" s="23"/>
      <c r="JW84" s="23"/>
      <c r="JX84" s="23"/>
      <c r="JY84" s="23"/>
      <c r="JZ84" s="23"/>
      <c r="KA84" s="23"/>
      <c r="KB84" s="23"/>
      <c r="KC84" s="23"/>
      <c r="KD84" s="23"/>
      <c r="KE84" s="23"/>
      <c r="KF84" s="23"/>
      <c r="KG84" s="23"/>
      <c r="KH84" s="23"/>
      <c r="KI84" s="23"/>
      <c r="KJ84" s="23"/>
      <c r="KK84" s="23"/>
      <c r="KL84" s="23"/>
      <c r="KM84" s="23"/>
      <c r="KN84" s="23"/>
      <c r="KO84" s="23"/>
      <c r="KP84" s="23"/>
      <c r="KQ84" s="23"/>
      <c r="KR84" s="23"/>
      <c r="KS84" s="23"/>
      <c r="KT84" s="23"/>
      <c r="KU84" s="23"/>
      <c r="KV84" s="23"/>
      <c r="KW84" s="23"/>
      <c r="KX84" s="23"/>
      <c r="KY84" s="23"/>
      <c r="KZ84" s="23"/>
      <c r="LA84" s="23"/>
      <c r="LB84" s="23"/>
      <c r="LC84" s="23"/>
      <c r="LD84" s="23"/>
      <c r="LE84" s="23"/>
      <c r="LF84" s="23"/>
      <c r="LG84" s="23"/>
      <c r="LH84" s="23"/>
      <c r="LI84" s="23"/>
      <c r="LJ84" s="23"/>
      <c r="LK84" s="23"/>
      <c r="LL84" s="23"/>
      <c r="LM84" s="23"/>
      <c r="LN84" s="23"/>
      <c r="LO84" s="23"/>
      <c r="LP84" s="23"/>
      <c r="LQ84" s="23"/>
      <c r="LR84" s="23"/>
      <c r="LS84" s="23"/>
      <c r="LT84" s="23"/>
      <c r="LU84" s="23"/>
      <c r="LV84" s="23"/>
      <c r="LW84" s="23"/>
      <c r="LX84" s="23"/>
      <c r="LY84" s="23"/>
      <c r="LZ84" s="23"/>
      <c r="MA84" s="23"/>
      <c r="MB84" s="23"/>
      <c r="MC84" s="23"/>
      <c r="MD84" s="23"/>
      <c r="ME84" s="23"/>
      <c r="MF84" s="23"/>
      <c r="MG84" s="23"/>
      <c r="MH84" s="23"/>
      <c r="MI84" s="23"/>
      <c r="MJ84" s="23"/>
      <c r="MK84" s="23"/>
      <c r="ML84" s="23"/>
      <c r="MM84" s="23"/>
      <c r="MN84" s="23"/>
      <c r="MO84" s="23"/>
      <c r="MP84" s="23"/>
      <c r="MQ84" s="23"/>
      <c r="MR84" s="23"/>
      <c r="MS84" s="23"/>
      <c r="MT84" s="23"/>
      <c r="MU84" s="23"/>
      <c r="MV84" s="23"/>
      <c r="MW84" s="23"/>
      <c r="MX84" s="23"/>
      <c r="MY84" s="23"/>
      <c r="MZ84" s="23"/>
      <c r="NA84" s="23"/>
      <c r="NB84" s="23"/>
      <c r="NC84" s="23"/>
      <c r="ND84" s="23"/>
      <c r="NE84" s="23"/>
      <c r="NF84" s="23"/>
      <c r="NG84" s="23"/>
      <c r="NH84" s="23"/>
      <c r="NI84" s="23"/>
      <c r="NJ84" s="23"/>
      <c r="NK84" s="23"/>
      <c r="NL84" s="23"/>
      <c r="NM84" s="23"/>
      <c r="NN84" s="23"/>
      <c r="NO84" s="23"/>
      <c r="NP84" s="23"/>
      <c r="NQ84" s="23"/>
      <c r="NR84" s="23"/>
      <c r="NS84" s="23"/>
      <c r="NT84" s="23"/>
      <c r="NU84" s="23"/>
      <c r="NV84" s="23"/>
      <c r="NW84" s="23"/>
      <c r="NX84" s="23"/>
      <c r="NY84" s="23"/>
      <c r="NZ84" s="23"/>
      <c r="OA84" s="23"/>
      <c r="OB84" s="23"/>
      <c r="OC84" s="23"/>
      <c r="OD84" s="23"/>
      <c r="OE84" s="23"/>
      <c r="OF84" s="23"/>
      <c r="OG84" s="23"/>
      <c r="OH84" s="23"/>
      <c r="OI84" s="23"/>
      <c r="OJ84" s="23"/>
      <c r="OK84" s="23"/>
      <c r="OL84" s="23"/>
      <c r="OM84" s="23"/>
      <c r="ON84" s="23"/>
      <c r="OO84" s="23"/>
      <c r="OP84" s="23"/>
      <c r="OQ84" s="23"/>
      <c r="OR84" s="23"/>
      <c r="OS84" s="23"/>
      <c r="OT84" s="23"/>
      <c r="OU84" s="23"/>
      <c r="OV84" s="23"/>
      <c r="OW84" s="23"/>
      <c r="OX84" s="23"/>
      <c r="OY84" s="23"/>
      <c r="OZ84" s="23"/>
      <c r="PA84" s="23"/>
      <c r="PB84" s="23"/>
      <c r="PC84" s="23"/>
      <c r="PD84" s="23"/>
      <c r="PE84" s="23"/>
      <c r="PF84" s="23"/>
      <c r="PG84" s="23"/>
      <c r="PH84" s="88"/>
      <c r="PI84" s="88"/>
      <c r="PJ84" s="88"/>
      <c r="PK84" s="88"/>
      <c r="PL84" s="88"/>
      <c r="PM84" s="88"/>
      <c r="PN84" s="88"/>
      <c r="PO84" s="88"/>
      <c r="PP84" s="88"/>
      <c r="PQ84" s="88"/>
      <c r="PR84" s="88"/>
      <c r="PS84" s="88"/>
      <c r="PT84" s="88"/>
      <c r="PU84" s="88"/>
      <c r="PV84" s="88"/>
      <c r="PW84" s="88"/>
      <c r="PX84" s="88"/>
      <c r="PY84" s="88"/>
      <c r="PZ84" s="88"/>
      <c r="QA84" s="88"/>
      <c r="QB84" s="88"/>
      <c r="QC84" s="88"/>
      <c r="QD84" s="88"/>
      <c r="QE84" s="23"/>
      <c r="QF84" s="23"/>
      <c r="QG84" s="23"/>
      <c r="QH84" s="23"/>
      <c r="QI84" s="23"/>
      <c r="QJ84" s="23"/>
      <c r="QK84" s="23"/>
      <c r="QL84" s="23"/>
      <c r="QM84" s="23"/>
      <c r="QN84" s="23"/>
      <c r="QO84" s="23"/>
      <c r="QP84" s="23"/>
      <c r="QQ84" s="23"/>
      <c r="QR84" s="23"/>
      <c r="QS84" s="23"/>
      <c r="QT84" s="23"/>
      <c r="QU84" s="23"/>
      <c r="QV84" s="23"/>
      <c r="QW84" s="23"/>
      <c r="QX84" s="23"/>
      <c r="QY84" s="23"/>
      <c r="QZ84" s="88"/>
      <c r="RA84" s="88"/>
      <c r="RB84" s="23"/>
    </row>
    <row r="85" spans="1:470" x14ac:dyDescent="0.25">
      <c r="A85" s="21"/>
      <c r="B85" s="42"/>
      <c r="C85" s="10"/>
      <c r="D85" s="89"/>
      <c r="E85" s="180"/>
      <c r="F85" s="180"/>
      <c r="G85" s="180"/>
      <c r="H85" s="180"/>
      <c r="I85" s="181"/>
      <c r="J85" s="181"/>
      <c r="K85" s="181"/>
      <c r="L85" s="181"/>
      <c r="M85" s="181"/>
      <c r="N85" s="181"/>
      <c r="O85" s="181"/>
      <c r="P85" s="181"/>
      <c r="Q85" s="181"/>
      <c r="R85" s="181"/>
      <c r="S85" s="181"/>
      <c r="T85" s="181"/>
      <c r="U85" s="181"/>
      <c r="V85" s="181"/>
      <c r="W85" s="181"/>
      <c r="X85" s="181"/>
      <c r="Y85" s="181"/>
      <c r="Z85" s="181"/>
      <c r="AA85" s="181"/>
      <c r="AB85" s="181"/>
      <c r="AC85" s="181"/>
      <c r="AD85" s="181"/>
      <c r="AE85" s="181"/>
      <c r="AF85" s="181"/>
      <c r="AG85" s="181"/>
      <c r="AH85" s="181"/>
      <c r="AI85" s="181"/>
      <c r="AJ85" s="181"/>
      <c r="AK85" s="181"/>
      <c r="AL85" s="181"/>
      <c r="AM85" s="181"/>
      <c r="AN85" s="181"/>
      <c r="AO85" s="181"/>
      <c r="AP85" s="181"/>
      <c r="AQ85" s="181"/>
      <c r="AR85" s="181"/>
      <c r="AS85" s="181"/>
      <c r="AT85" s="181"/>
      <c r="AU85" s="181"/>
      <c r="AV85" s="181"/>
      <c r="AW85" s="181"/>
      <c r="AX85" s="181"/>
      <c r="AY85" s="181"/>
      <c r="AZ85" s="181"/>
      <c r="BA85" s="181"/>
      <c r="BB85" s="181"/>
      <c r="BC85" s="181"/>
      <c r="BD85" s="181"/>
      <c r="BE85" s="181"/>
      <c r="BF85" s="181"/>
      <c r="BG85" s="181"/>
      <c r="BH85" s="181"/>
      <c r="BI85" s="181"/>
      <c r="BJ85" s="181"/>
      <c r="BK85" s="181"/>
      <c r="BL85" s="181"/>
      <c r="BM85" s="181"/>
      <c r="BN85" s="181"/>
      <c r="BO85" s="181"/>
      <c r="BP85" s="181"/>
      <c r="BQ85" s="181"/>
      <c r="BR85" s="181"/>
      <c r="BS85" s="181"/>
      <c r="BT85" s="181"/>
      <c r="BU85" s="181"/>
      <c r="BV85" s="181"/>
      <c r="BW85" s="181"/>
      <c r="BX85" s="181"/>
      <c r="BY85" s="181"/>
      <c r="BZ85" s="181"/>
      <c r="CA85" s="7"/>
      <c r="CB85" s="86"/>
      <c r="CC85" s="205"/>
      <c r="CD85" s="23"/>
      <c r="CE85" s="23"/>
      <c r="CF85" s="1658"/>
      <c r="CG85" s="1658"/>
      <c r="CH85" s="1658"/>
      <c r="CI85" s="1658"/>
      <c r="CJ85" s="1658"/>
      <c r="CK85" s="1658"/>
      <c r="CL85" s="1658"/>
      <c r="CM85" s="1658"/>
      <c r="CN85" s="1658"/>
      <c r="CO85" s="1658"/>
      <c r="CP85" s="1658"/>
      <c r="CQ85" s="1658"/>
      <c r="CR85" s="1658"/>
      <c r="CS85" s="1658"/>
      <c r="CT85" s="1658"/>
      <c r="CU85" s="1658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3"/>
      <c r="DG85" s="23"/>
      <c r="DH85" s="647">
        <v>1259</v>
      </c>
      <c r="DI85" s="647">
        <v>1257</v>
      </c>
      <c r="DJ85" s="647">
        <v>1256</v>
      </c>
      <c r="DK85" s="647">
        <v>1257</v>
      </c>
      <c r="DL85" s="647">
        <v>1255</v>
      </c>
      <c r="DM85" s="647">
        <v>1254</v>
      </c>
      <c r="DN85" s="647">
        <v>1254</v>
      </c>
      <c r="DO85" s="647">
        <v>1253</v>
      </c>
      <c r="DP85" s="647">
        <v>1252</v>
      </c>
      <c r="DQ85" s="647">
        <v>1251</v>
      </c>
      <c r="DR85" s="647">
        <v>1251</v>
      </c>
      <c r="DS85" s="647">
        <v>1249</v>
      </c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3"/>
      <c r="EE85" s="23"/>
      <c r="EF85" s="23"/>
      <c r="EG85" s="23"/>
      <c r="EH85" s="23"/>
      <c r="EI85" s="23"/>
      <c r="EJ85" s="23"/>
      <c r="EK85" s="23"/>
      <c r="EL85" s="23"/>
      <c r="EM85" s="23"/>
      <c r="EN85" s="23"/>
      <c r="EO85" s="23"/>
      <c r="EP85" s="23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3"/>
      <c r="FC85" s="23"/>
      <c r="FD85" s="23"/>
      <c r="FE85" s="23"/>
      <c r="FF85" s="23"/>
      <c r="FG85" s="23"/>
      <c r="FH85" s="23"/>
      <c r="FI85" s="23"/>
      <c r="FJ85" s="23"/>
      <c r="FK85" s="23"/>
      <c r="FL85" s="23"/>
      <c r="FM85" s="23"/>
      <c r="FN85" s="23"/>
      <c r="FO85" s="23"/>
      <c r="FP85" s="23"/>
      <c r="FQ85" s="23"/>
      <c r="FR85" s="23"/>
      <c r="FS85" s="23"/>
      <c r="FT85" s="23"/>
      <c r="FU85" s="23"/>
      <c r="FV85" s="23"/>
      <c r="FW85" s="23"/>
      <c r="FX85" s="23"/>
      <c r="FY85" s="23"/>
      <c r="FZ85" s="23"/>
      <c r="GA85" s="23"/>
      <c r="GB85" s="23"/>
      <c r="GC85" s="23"/>
      <c r="GD85" s="23"/>
      <c r="GE85" s="23"/>
      <c r="GF85" s="23"/>
      <c r="GG85" s="23"/>
      <c r="GH85" s="23"/>
      <c r="GI85" s="23"/>
      <c r="GJ85" s="23"/>
      <c r="GK85" s="23"/>
      <c r="GL85" s="23"/>
      <c r="GM85" s="23"/>
      <c r="GN85" s="23"/>
      <c r="GO85" s="23"/>
      <c r="GP85" s="23"/>
      <c r="GQ85" s="23"/>
      <c r="GR85" s="23"/>
      <c r="GS85" s="23"/>
      <c r="GT85" s="23"/>
      <c r="GU85" s="23"/>
      <c r="GV85" s="23"/>
      <c r="GW85" s="23"/>
      <c r="GX85" s="23"/>
      <c r="GY85" s="23"/>
      <c r="GZ85" s="23"/>
      <c r="HA85" s="23"/>
      <c r="HB85" s="23"/>
      <c r="HC85" s="23"/>
      <c r="HD85" s="23"/>
      <c r="HE85" s="23"/>
      <c r="HF85" s="23"/>
      <c r="HG85" s="23"/>
      <c r="HH85" s="23"/>
      <c r="HI85" s="23"/>
      <c r="HJ85" s="23"/>
      <c r="HK85" s="23"/>
      <c r="HL85" s="23"/>
      <c r="HM85" s="23"/>
      <c r="HN85" s="23"/>
      <c r="HO85" s="23"/>
      <c r="HP85" s="23"/>
      <c r="HQ85" s="23"/>
      <c r="HR85" s="23"/>
      <c r="HS85" s="23"/>
      <c r="HT85" s="23"/>
      <c r="HU85" s="23"/>
      <c r="HV85" s="23"/>
      <c r="HW85" s="23"/>
      <c r="HX85" s="23"/>
      <c r="HY85" s="23"/>
      <c r="HZ85" s="23"/>
      <c r="IA85" s="23"/>
      <c r="IB85" s="23"/>
      <c r="IC85" s="23"/>
      <c r="ID85" s="23"/>
      <c r="IE85" s="23"/>
      <c r="IF85" s="23"/>
      <c r="IG85" s="23"/>
      <c r="IH85" s="23"/>
      <c r="II85" s="23"/>
      <c r="IJ85" s="23"/>
      <c r="IK85" s="23"/>
      <c r="IL85" s="23"/>
      <c r="IM85" s="23"/>
      <c r="IN85" s="23"/>
      <c r="IO85" s="23"/>
      <c r="IP85" s="23"/>
      <c r="IQ85" s="23"/>
      <c r="IR85" s="23"/>
      <c r="IS85" s="23"/>
      <c r="IT85" s="23"/>
      <c r="IU85" s="23"/>
      <c r="IV85" s="23"/>
      <c r="IW85" s="23"/>
      <c r="IX85" s="23"/>
      <c r="IY85" s="23"/>
      <c r="IZ85" s="23"/>
      <c r="JA85" s="23"/>
      <c r="JB85" s="23"/>
      <c r="JC85" s="23"/>
      <c r="JD85" s="23"/>
      <c r="JE85" s="23"/>
      <c r="JF85" s="23"/>
      <c r="JG85" s="23"/>
      <c r="JH85" s="23"/>
      <c r="JI85" s="23"/>
      <c r="JJ85" s="23"/>
      <c r="JK85" s="23"/>
      <c r="JL85" s="23"/>
      <c r="JM85" s="23"/>
      <c r="JN85" s="23"/>
      <c r="JO85" s="23"/>
      <c r="JP85" s="23"/>
      <c r="JQ85" s="23"/>
      <c r="JR85" s="23"/>
      <c r="JS85" s="23"/>
      <c r="JT85" s="23"/>
      <c r="JU85" s="23"/>
      <c r="JV85" s="23"/>
      <c r="JW85" s="23"/>
      <c r="JX85" s="23"/>
      <c r="JY85" s="23"/>
      <c r="JZ85" s="23"/>
      <c r="KA85" s="23"/>
      <c r="KB85" s="23"/>
      <c r="KC85" s="23"/>
      <c r="KD85" s="23"/>
      <c r="KE85" s="23"/>
      <c r="KF85" s="23"/>
      <c r="KG85" s="23"/>
      <c r="KH85" s="23"/>
      <c r="KI85" s="23"/>
      <c r="KJ85" s="23"/>
      <c r="KK85" s="23"/>
      <c r="KL85" s="23"/>
      <c r="KM85" s="23"/>
      <c r="KN85" s="23"/>
      <c r="KO85" s="23"/>
      <c r="KP85" s="23"/>
      <c r="KQ85" s="23"/>
      <c r="KR85" s="23"/>
      <c r="KS85" s="23"/>
      <c r="KT85" s="23"/>
      <c r="KU85" s="23"/>
      <c r="KV85" s="23"/>
      <c r="KW85" s="23"/>
      <c r="KX85" s="23"/>
      <c r="KY85" s="23"/>
      <c r="KZ85" s="23"/>
      <c r="LA85" s="23"/>
      <c r="LB85" s="23"/>
      <c r="LC85" s="23"/>
      <c r="LD85" s="23"/>
      <c r="LE85" s="23"/>
      <c r="LF85" s="23"/>
      <c r="LG85" s="23"/>
      <c r="LH85" s="23"/>
      <c r="LI85" s="23"/>
      <c r="LJ85" s="23"/>
      <c r="LK85" s="23"/>
      <c r="LL85" s="23"/>
      <c r="LM85" s="23"/>
      <c r="LN85" s="23"/>
      <c r="LO85" s="23"/>
      <c r="LP85" s="23"/>
      <c r="LQ85" s="23"/>
      <c r="LR85" s="23"/>
      <c r="LS85" s="23"/>
      <c r="LT85" s="23"/>
      <c r="LU85" s="23"/>
      <c r="LV85" s="23"/>
      <c r="LW85" s="23"/>
      <c r="LX85" s="23"/>
      <c r="LY85" s="23"/>
      <c r="LZ85" s="23"/>
      <c r="MA85" s="23"/>
      <c r="MB85" s="23"/>
      <c r="MC85" s="23"/>
      <c r="MD85" s="23"/>
      <c r="ME85" s="23"/>
      <c r="MF85" s="23"/>
      <c r="MG85" s="23"/>
      <c r="MH85" s="23"/>
      <c r="MI85" s="23"/>
      <c r="MJ85" s="23"/>
      <c r="MK85" s="23"/>
      <c r="ML85" s="23"/>
      <c r="MM85" s="23"/>
      <c r="MN85" s="23"/>
      <c r="MO85" s="23"/>
      <c r="MP85" s="23"/>
      <c r="MQ85" s="23"/>
      <c r="MR85" s="23"/>
      <c r="MS85" s="23"/>
      <c r="MT85" s="23"/>
      <c r="MU85" s="23"/>
      <c r="MV85" s="23"/>
      <c r="MW85" s="23"/>
      <c r="MX85" s="23"/>
      <c r="MY85" s="23"/>
      <c r="MZ85" s="23"/>
      <c r="NA85" s="23"/>
      <c r="NB85" s="23"/>
      <c r="NC85" s="23"/>
      <c r="ND85" s="23"/>
      <c r="NE85" s="23"/>
      <c r="NF85" s="23"/>
      <c r="NG85" s="23"/>
      <c r="NH85" s="23"/>
      <c r="NI85" s="23"/>
      <c r="NJ85" s="23"/>
      <c r="NK85" s="23"/>
      <c r="NL85" s="23"/>
      <c r="NM85" s="23"/>
      <c r="NN85" s="23"/>
      <c r="NO85" s="23"/>
      <c r="NP85" s="23"/>
      <c r="NQ85" s="23"/>
      <c r="NR85" s="23"/>
      <c r="NS85" s="23"/>
      <c r="NT85" s="23"/>
      <c r="NU85" s="23"/>
      <c r="NV85" s="23"/>
      <c r="NW85" s="23"/>
      <c r="NX85" s="23"/>
      <c r="NY85" s="23"/>
      <c r="NZ85" s="23"/>
      <c r="OA85" s="23"/>
      <c r="OB85" s="23"/>
      <c r="OC85" s="23"/>
      <c r="OD85" s="23"/>
      <c r="OE85" s="23"/>
      <c r="OF85" s="23"/>
      <c r="OG85" s="23"/>
      <c r="OH85" s="23"/>
      <c r="OI85" s="23"/>
      <c r="OJ85" s="23"/>
      <c r="OK85" s="23"/>
      <c r="OL85" s="23"/>
      <c r="OM85" s="23"/>
      <c r="ON85" s="23"/>
      <c r="OO85" s="23"/>
      <c r="OP85" s="23"/>
      <c r="OQ85" s="23"/>
      <c r="OR85" s="23"/>
      <c r="OS85" s="23"/>
      <c r="OT85" s="23"/>
      <c r="OU85" s="23"/>
      <c r="OV85" s="23"/>
      <c r="OW85" s="23"/>
      <c r="OX85" s="23"/>
      <c r="OY85" s="23"/>
      <c r="OZ85" s="23"/>
      <c r="PA85" s="23"/>
      <c r="PB85" s="23"/>
      <c r="PC85" s="23"/>
      <c r="PD85" s="23"/>
      <c r="PE85" s="23"/>
      <c r="PF85" s="23"/>
      <c r="PG85" s="23"/>
      <c r="PH85" s="88"/>
      <c r="PI85" s="88"/>
      <c r="PJ85" s="88"/>
      <c r="PK85" s="88"/>
      <c r="PL85" s="88"/>
      <c r="PM85" s="88"/>
      <c r="PN85" s="88"/>
      <c r="PO85" s="88"/>
      <c r="PP85" s="88"/>
      <c r="PQ85" s="88"/>
      <c r="PR85" s="88"/>
      <c r="PS85" s="88"/>
      <c r="PT85" s="88"/>
      <c r="PU85" s="88"/>
      <c r="PV85" s="88"/>
      <c r="PW85" s="88"/>
      <c r="PX85" s="88"/>
      <c r="PY85" s="88"/>
      <c r="PZ85" s="88"/>
      <c r="QA85" s="88"/>
      <c r="QB85" s="88"/>
      <c r="QC85" s="88"/>
      <c r="QD85" s="88"/>
      <c r="QE85" s="23"/>
      <c r="QF85" s="23"/>
      <c r="QG85" s="23"/>
      <c r="QH85" s="23"/>
      <c r="QI85" s="23"/>
      <c r="QJ85" s="23"/>
      <c r="QK85" s="23"/>
      <c r="QL85" s="23"/>
      <c r="QM85" s="23"/>
      <c r="QN85" s="23"/>
      <c r="QO85" s="23"/>
      <c r="QP85" s="23"/>
      <c r="QQ85" s="23"/>
      <c r="QR85" s="23"/>
      <c r="QS85" s="23"/>
      <c r="QT85" s="23"/>
      <c r="QU85" s="23"/>
      <c r="QV85" s="23"/>
      <c r="QW85" s="23"/>
      <c r="QX85" s="23"/>
      <c r="QY85" s="23"/>
      <c r="QZ85" s="88"/>
      <c r="RA85" s="88"/>
      <c r="RB85" s="23"/>
    </row>
    <row r="86" spans="1:470" x14ac:dyDescent="0.25">
      <c r="A86" s="21"/>
      <c r="B86" s="42"/>
      <c r="C86" s="10"/>
      <c r="D86" s="89"/>
      <c r="E86" s="180"/>
      <c r="F86" s="180"/>
      <c r="G86" s="180"/>
      <c r="H86" s="180"/>
      <c r="I86" s="181"/>
      <c r="J86" s="181"/>
      <c r="K86" s="181"/>
      <c r="L86" s="181"/>
      <c r="M86" s="181"/>
      <c r="N86" s="181"/>
      <c r="O86" s="181"/>
      <c r="P86" s="181"/>
      <c r="Q86" s="181"/>
      <c r="R86" s="181"/>
      <c r="S86" s="181"/>
      <c r="T86" s="181"/>
      <c r="U86" s="181"/>
      <c r="V86" s="181"/>
      <c r="W86" s="181"/>
      <c r="X86" s="181"/>
      <c r="Y86" s="181"/>
      <c r="Z86" s="181"/>
      <c r="AA86" s="181"/>
      <c r="AB86" s="181"/>
      <c r="AC86" s="181"/>
      <c r="AD86" s="181"/>
      <c r="AE86" s="181"/>
      <c r="AF86" s="181"/>
      <c r="AG86" s="181"/>
      <c r="AH86" s="181"/>
      <c r="AI86" s="181"/>
      <c r="AJ86" s="181"/>
      <c r="AK86" s="181"/>
      <c r="AL86" s="181"/>
      <c r="AM86" s="181"/>
      <c r="AN86" s="181"/>
      <c r="AO86" s="181"/>
      <c r="AP86" s="181"/>
      <c r="AQ86" s="181"/>
      <c r="AR86" s="181"/>
      <c r="AS86" s="181"/>
      <c r="AT86" s="181"/>
      <c r="AU86" s="181"/>
      <c r="AV86" s="181"/>
      <c r="AW86" s="181"/>
      <c r="AX86" s="181"/>
      <c r="AY86" s="181"/>
      <c r="AZ86" s="181"/>
      <c r="BA86" s="181"/>
      <c r="BB86" s="181"/>
      <c r="BC86" s="181"/>
      <c r="BD86" s="181"/>
      <c r="BE86" s="181"/>
      <c r="BF86" s="181"/>
      <c r="BG86" s="181"/>
      <c r="BH86" s="181"/>
      <c r="BI86" s="181"/>
      <c r="BJ86" s="181"/>
      <c r="BK86" s="181"/>
      <c r="BL86" s="181"/>
      <c r="BM86" s="181"/>
      <c r="BN86" s="181"/>
      <c r="BO86" s="181"/>
      <c r="BP86" s="181"/>
      <c r="BQ86" s="181"/>
      <c r="BR86" s="181"/>
      <c r="BS86" s="181"/>
      <c r="BT86" s="181"/>
      <c r="BU86" s="181"/>
      <c r="BV86" s="181"/>
      <c r="BW86" s="181"/>
      <c r="BX86" s="181"/>
      <c r="BY86" s="181"/>
      <c r="BZ86" s="181"/>
      <c r="CA86" s="7"/>
      <c r="CB86" s="86"/>
      <c r="CC86" s="205"/>
      <c r="CD86" s="23"/>
      <c r="CE86" s="23"/>
      <c r="CF86" s="1658"/>
      <c r="CG86" s="1658"/>
      <c r="CH86" s="1658"/>
      <c r="CI86" s="1658"/>
      <c r="CJ86" s="1658"/>
      <c r="CK86" s="1658"/>
      <c r="CL86" s="1658"/>
      <c r="CM86" s="1658"/>
      <c r="CN86" s="1658"/>
      <c r="CO86" s="1658"/>
      <c r="CP86" s="1658"/>
      <c r="CQ86" s="1658"/>
      <c r="CR86" s="1658"/>
      <c r="CS86" s="1658"/>
      <c r="CT86" s="1658"/>
      <c r="CU86" s="1658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3"/>
      <c r="DG86" s="23"/>
      <c r="DH86" s="695">
        <v>8131491</v>
      </c>
      <c r="DI86" s="695">
        <v>8133228</v>
      </c>
      <c r="DJ86" s="695">
        <v>8134749</v>
      </c>
      <c r="DK86" s="695">
        <v>8135372</v>
      </c>
      <c r="DL86" s="695">
        <v>8136933</v>
      </c>
      <c r="DM86" s="695">
        <v>8136354</v>
      </c>
      <c r="DN86" s="695">
        <v>8138712</v>
      </c>
      <c r="DO86" s="695">
        <v>8140936</v>
      </c>
      <c r="DP86" s="695">
        <v>8142379</v>
      </c>
      <c r="DQ86" s="695">
        <v>8140104</v>
      </c>
      <c r="DR86" s="695">
        <v>8138166</v>
      </c>
      <c r="DS86" s="695">
        <v>8140607</v>
      </c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3"/>
      <c r="EE86" s="23"/>
      <c r="EF86" s="23"/>
      <c r="EG86" s="23"/>
      <c r="EH86" s="23"/>
      <c r="EI86" s="23"/>
      <c r="EJ86" s="23"/>
      <c r="EK86" s="23"/>
      <c r="EL86" s="23"/>
      <c r="EM86" s="23"/>
      <c r="EN86" s="23"/>
      <c r="EO86" s="23"/>
      <c r="EP86" s="23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3"/>
      <c r="FC86" s="23"/>
      <c r="FD86" s="23"/>
      <c r="FE86" s="23"/>
      <c r="FF86" s="23"/>
      <c r="FG86" s="23"/>
      <c r="FH86" s="23"/>
      <c r="FI86" s="23"/>
      <c r="FJ86" s="23"/>
      <c r="FK86" s="23"/>
      <c r="FL86" s="23"/>
      <c r="FM86" s="23"/>
      <c r="FN86" s="23"/>
      <c r="FO86" s="23"/>
      <c r="FP86" s="23"/>
      <c r="FQ86" s="23"/>
      <c r="FR86" s="23"/>
      <c r="FS86" s="23"/>
      <c r="FT86" s="23"/>
      <c r="FU86" s="23"/>
      <c r="FV86" s="23"/>
      <c r="FW86" s="23"/>
      <c r="FX86" s="23"/>
      <c r="FY86" s="23"/>
      <c r="FZ86" s="23"/>
      <c r="GA86" s="23"/>
      <c r="GB86" s="23"/>
      <c r="GC86" s="23"/>
      <c r="GD86" s="23"/>
      <c r="GE86" s="23"/>
      <c r="GF86" s="23"/>
      <c r="GG86" s="23"/>
      <c r="GH86" s="23"/>
      <c r="GI86" s="23"/>
      <c r="GJ86" s="23"/>
      <c r="GK86" s="23"/>
      <c r="GL86" s="23"/>
      <c r="GM86" s="23"/>
      <c r="GN86" s="23"/>
      <c r="GO86" s="23"/>
      <c r="GP86" s="23"/>
      <c r="GQ86" s="23"/>
      <c r="GR86" s="23"/>
      <c r="GS86" s="23"/>
      <c r="GT86" s="23"/>
      <c r="GU86" s="23"/>
      <c r="GV86" s="23"/>
      <c r="GW86" s="23"/>
      <c r="GX86" s="23"/>
      <c r="GY86" s="23"/>
      <c r="GZ86" s="23"/>
      <c r="HA86" s="23"/>
      <c r="HB86" s="23"/>
      <c r="HC86" s="23"/>
      <c r="HD86" s="23"/>
      <c r="HE86" s="23"/>
      <c r="HF86" s="23"/>
      <c r="HG86" s="23"/>
      <c r="HH86" s="23"/>
      <c r="HI86" s="23"/>
      <c r="HJ86" s="23"/>
      <c r="HK86" s="23"/>
      <c r="HL86" s="23"/>
      <c r="HM86" s="23"/>
      <c r="HN86" s="23"/>
      <c r="HO86" s="23"/>
      <c r="HP86" s="23"/>
      <c r="HQ86" s="23"/>
      <c r="HR86" s="23"/>
      <c r="HS86" s="23"/>
      <c r="HT86" s="23"/>
      <c r="HU86" s="23"/>
      <c r="HV86" s="23"/>
      <c r="HW86" s="23"/>
      <c r="HX86" s="23"/>
      <c r="HY86" s="23"/>
      <c r="HZ86" s="23"/>
      <c r="IA86" s="23"/>
      <c r="IB86" s="23"/>
      <c r="IC86" s="23"/>
      <c r="ID86" s="23"/>
      <c r="IE86" s="23"/>
      <c r="IF86" s="23"/>
      <c r="IG86" s="23"/>
      <c r="IH86" s="23"/>
      <c r="II86" s="23"/>
      <c r="IJ86" s="23"/>
      <c r="IK86" s="23"/>
      <c r="IL86" s="23"/>
      <c r="IM86" s="23"/>
      <c r="IN86" s="23"/>
      <c r="IO86" s="23"/>
      <c r="IP86" s="23"/>
      <c r="IQ86" s="23"/>
      <c r="IR86" s="23"/>
      <c r="IS86" s="23"/>
      <c r="IT86" s="23"/>
      <c r="IU86" s="23"/>
      <c r="IV86" s="23"/>
      <c r="IW86" s="23"/>
      <c r="IX86" s="23"/>
      <c r="IY86" s="23"/>
      <c r="IZ86" s="23"/>
      <c r="JA86" s="23"/>
      <c r="JB86" s="23"/>
      <c r="JC86" s="23"/>
      <c r="JD86" s="23"/>
      <c r="JE86" s="23"/>
      <c r="JF86" s="23"/>
      <c r="JG86" s="23"/>
      <c r="JH86" s="23"/>
      <c r="JI86" s="23"/>
      <c r="JJ86" s="23"/>
      <c r="JK86" s="23"/>
      <c r="JL86" s="23"/>
      <c r="JM86" s="23"/>
      <c r="JN86" s="23"/>
      <c r="JO86" s="23"/>
      <c r="JP86" s="23"/>
      <c r="JQ86" s="23"/>
      <c r="JR86" s="23"/>
      <c r="JS86" s="23"/>
      <c r="JT86" s="23"/>
      <c r="JU86" s="23"/>
      <c r="JV86" s="23"/>
      <c r="JW86" s="23"/>
      <c r="JX86" s="23"/>
      <c r="JY86" s="23"/>
      <c r="JZ86" s="23"/>
      <c r="KA86" s="23"/>
      <c r="KB86" s="23"/>
      <c r="KC86" s="23"/>
      <c r="KD86" s="23"/>
      <c r="KE86" s="23"/>
      <c r="KF86" s="23"/>
      <c r="KG86" s="23"/>
      <c r="KH86" s="23"/>
      <c r="KI86" s="23"/>
      <c r="KJ86" s="23"/>
      <c r="KK86" s="23"/>
      <c r="KL86" s="23"/>
      <c r="KM86" s="23"/>
      <c r="KN86" s="23"/>
      <c r="KO86" s="23"/>
      <c r="KP86" s="23"/>
      <c r="KQ86" s="23"/>
      <c r="KR86" s="23"/>
      <c r="KS86" s="23"/>
      <c r="KT86" s="23"/>
      <c r="KU86" s="23"/>
      <c r="KV86" s="23"/>
      <c r="KW86" s="23"/>
      <c r="KX86" s="23"/>
      <c r="KY86" s="23"/>
      <c r="KZ86" s="23"/>
      <c r="LA86" s="23"/>
      <c r="LB86" s="23"/>
      <c r="LC86" s="23"/>
      <c r="LD86" s="23"/>
      <c r="LE86" s="23"/>
      <c r="LF86" s="23"/>
      <c r="LG86" s="23"/>
      <c r="LH86" s="23"/>
      <c r="LI86" s="23"/>
      <c r="LJ86" s="23"/>
      <c r="LK86" s="23"/>
      <c r="LL86" s="23"/>
      <c r="LM86" s="23"/>
      <c r="LN86" s="23"/>
      <c r="LO86" s="23"/>
      <c r="LP86" s="23"/>
      <c r="LQ86" s="23"/>
      <c r="LR86" s="23"/>
      <c r="LS86" s="23"/>
      <c r="LT86" s="23"/>
      <c r="LU86" s="23"/>
      <c r="LV86" s="23"/>
      <c r="LW86" s="23"/>
      <c r="LX86" s="23"/>
      <c r="LY86" s="23"/>
      <c r="LZ86" s="23"/>
      <c r="MA86" s="23"/>
      <c r="MB86" s="23"/>
      <c r="MC86" s="23"/>
      <c r="MD86" s="23"/>
      <c r="ME86" s="23"/>
      <c r="MF86" s="23"/>
      <c r="MG86" s="23"/>
      <c r="MH86" s="23"/>
      <c r="MI86" s="23"/>
      <c r="MJ86" s="23"/>
      <c r="MK86" s="23"/>
      <c r="ML86" s="23"/>
      <c r="MM86" s="23"/>
      <c r="MN86" s="23"/>
      <c r="MO86" s="23"/>
      <c r="MP86" s="23"/>
      <c r="MQ86" s="23"/>
      <c r="MR86" s="23"/>
      <c r="MS86" s="23"/>
      <c r="MT86" s="23"/>
      <c r="MU86" s="23"/>
      <c r="MV86" s="23"/>
      <c r="MW86" s="23"/>
      <c r="MX86" s="23"/>
      <c r="MY86" s="23"/>
      <c r="MZ86" s="23"/>
      <c r="NA86" s="23"/>
      <c r="NB86" s="23"/>
      <c r="NC86" s="23"/>
      <c r="ND86" s="23"/>
      <c r="NE86" s="23"/>
      <c r="NF86" s="23"/>
      <c r="NG86" s="23"/>
      <c r="NH86" s="23"/>
      <c r="NI86" s="23"/>
      <c r="NJ86" s="23"/>
      <c r="NK86" s="23"/>
      <c r="NL86" s="23"/>
      <c r="NM86" s="23"/>
      <c r="NN86" s="23"/>
      <c r="NO86" s="23"/>
      <c r="NP86" s="23"/>
      <c r="NQ86" s="23"/>
      <c r="NR86" s="23"/>
      <c r="NS86" s="23"/>
      <c r="NT86" s="23"/>
      <c r="NU86" s="23"/>
      <c r="NV86" s="23"/>
      <c r="NW86" s="23"/>
      <c r="NX86" s="23"/>
      <c r="NY86" s="23"/>
      <c r="NZ86" s="23"/>
      <c r="OA86" s="23"/>
      <c r="OB86" s="23"/>
      <c r="OC86" s="23"/>
      <c r="OD86" s="23"/>
      <c r="OE86" s="23"/>
      <c r="OF86" s="23"/>
      <c r="OG86" s="23"/>
      <c r="OH86" s="23"/>
      <c r="OI86" s="23"/>
      <c r="OJ86" s="23"/>
      <c r="OK86" s="23"/>
      <c r="OL86" s="23"/>
      <c r="OM86" s="23"/>
      <c r="ON86" s="23"/>
      <c r="OO86" s="23"/>
      <c r="OP86" s="23"/>
      <c r="OQ86" s="23"/>
      <c r="OR86" s="23"/>
      <c r="OS86" s="23"/>
      <c r="OT86" s="23"/>
      <c r="OU86" s="23"/>
      <c r="OV86" s="23"/>
      <c r="OW86" s="23"/>
      <c r="OX86" s="23"/>
      <c r="OY86" s="23"/>
      <c r="OZ86" s="23"/>
      <c r="PA86" s="23"/>
      <c r="PB86" s="23"/>
      <c r="PC86" s="23"/>
      <c r="PD86" s="23"/>
      <c r="PE86" s="23"/>
      <c r="PF86" s="23"/>
      <c r="PG86" s="23"/>
      <c r="PH86" s="88"/>
      <c r="PI86" s="88"/>
      <c r="PJ86" s="88"/>
      <c r="PK86" s="88"/>
      <c r="PL86" s="88"/>
      <c r="PM86" s="88"/>
      <c r="PN86" s="88"/>
      <c r="PO86" s="88"/>
      <c r="PP86" s="88"/>
      <c r="PQ86" s="88"/>
      <c r="PR86" s="88"/>
      <c r="PS86" s="88"/>
      <c r="PT86" s="88"/>
      <c r="PU86" s="88"/>
      <c r="PV86" s="88"/>
      <c r="PW86" s="88"/>
      <c r="PX86" s="88"/>
      <c r="PY86" s="88"/>
      <c r="PZ86" s="88"/>
      <c r="QA86" s="88"/>
      <c r="QB86" s="88"/>
      <c r="QC86" s="88"/>
      <c r="QD86" s="88"/>
      <c r="QE86" s="23"/>
      <c r="QF86" s="23"/>
      <c r="QG86" s="23"/>
      <c r="QH86" s="23"/>
      <c r="QI86" s="23"/>
      <c r="QJ86" s="23"/>
      <c r="QK86" s="23"/>
      <c r="QL86" s="23"/>
      <c r="QM86" s="23"/>
      <c r="QN86" s="23"/>
      <c r="QO86" s="23"/>
      <c r="QP86" s="23"/>
      <c r="QQ86" s="23"/>
      <c r="QR86" s="23"/>
      <c r="QS86" s="23"/>
      <c r="QT86" s="23"/>
      <c r="QU86" s="23"/>
      <c r="QV86" s="23"/>
      <c r="QW86" s="23"/>
      <c r="QX86" s="23"/>
      <c r="QY86" s="23"/>
      <c r="QZ86" s="88"/>
      <c r="RA86" s="88"/>
      <c r="RB86" s="23"/>
    </row>
    <row r="87" spans="1:470" x14ac:dyDescent="0.25">
      <c r="A87" s="21"/>
      <c r="B87" s="42"/>
      <c r="C87" s="10"/>
      <c r="D87" s="89"/>
      <c r="E87" s="180"/>
      <c r="F87" s="180"/>
      <c r="G87" s="180"/>
      <c r="H87" s="180"/>
      <c r="I87" s="181"/>
      <c r="J87" s="181"/>
      <c r="K87" s="181"/>
      <c r="L87" s="181"/>
      <c r="M87" s="181"/>
      <c r="N87" s="181"/>
      <c r="O87" s="181"/>
      <c r="P87" s="181"/>
      <c r="Q87" s="181"/>
      <c r="R87" s="181"/>
      <c r="S87" s="181"/>
      <c r="T87" s="181"/>
      <c r="U87" s="181"/>
      <c r="V87" s="181"/>
      <c r="W87" s="181"/>
      <c r="X87" s="181"/>
      <c r="Y87" s="181"/>
      <c r="Z87" s="181"/>
      <c r="AA87" s="181"/>
      <c r="AB87" s="181"/>
      <c r="AC87" s="181"/>
      <c r="AD87" s="181"/>
      <c r="AE87" s="181"/>
      <c r="AF87" s="181"/>
      <c r="AG87" s="181"/>
      <c r="AH87" s="181"/>
      <c r="AI87" s="181"/>
      <c r="AJ87" s="181"/>
      <c r="AK87" s="181"/>
      <c r="AL87" s="181"/>
      <c r="AM87" s="181"/>
      <c r="AN87" s="181"/>
      <c r="AO87" s="181"/>
      <c r="AP87" s="181"/>
      <c r="AQ87" s="181"/>
      <c r="AR87" s="181"/>
      <c r="AS87" s="181"/>
      <c r="AT87" s="181"/>
      <c r="AU87" s="181"/>
      <c r="AV87" s="181"/>
      <c r="AW87" s="181"/>
      <c r="AX87" s="181"/>
      <c r="AY87" s="181"/>
      <c r="AZ87" s="181"/>
      <c r="BA87" s="181"/>
      <c r="BB87" s="181"/>
      <c r="BC87" s="181"/>
      <c r="BD87" s="181"/>
      <c r="BE87" s="181"/>
      <c r="BF87" s="181"/>
      <c r="BG87" s="181"/>
      <c r="BH87" s="181"/>
      <c r="BI87" s="181"/>
      <c r="BJ87" s="181"/>
      <c r="BK87" s="181"/>
      <c r="BL87" s="181"/>
      <c r="BM87" s="181"/>
      <c r="BN87" s="181"/>
      <c r="BO87" s="181"/>
      <c r="BP87" s="181"/>
      <c r="BQ87" s="181"/>
      <c r="BR87" s="181"/>
      <c r="BS87" s="181"/>
      <c r="BT87" s="181"/>
      <c r="BU87" s="181"/>
      <c r="BV87" s="181"/>
      <c r="BW87" s="181"/>
      <c r="BX87" s="181"/>
      <c r="BY87" s="181"/>
      <c r="BZ87" s="181"/>
      <c r="CA87" s="7"/>
      <c r="CB87" s="86"/>
      <c r="CC87" s="205"/>
      <c r="CD87" s="23"/>
      <c r="CE87" s="23"/>
      <c r="CF87" s="1658"/>
      <c r="CG87" s="1658"/>
      <c r="CH87" s="1658"/>
      <c r="CI87" s="1658"/>
      <c r="CJ87" s="1658"/>
      <c r="CK87" s="1658"/>
      <c r="CL87" s="1658"/>
      <c r="CM87" s="1658"/>
      <c r="CN87" s="1658"/>
      <c r="CO87" s="1658"/>
      <c r="CP87" s="1658"/>
      <c r="CQ87" s="1658"/>
      <c r="CR87" s="1658"/>
      <c r="CS87" s="1658"/>
      <c r="CT87" s="1658"/>
      <c r="CU87" s="1658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3"/>
      <c r="DG87" s="23"/>
      <c r="DH87" s="647">
        <v>0</v>
      </c>
      <c r="DI87" s="647">
        <v>0</v>
      </c>
      <c r="DJ87" s="647">
        <v>0</v>
      </c>
      <c r="DK87" s="647">
        <v>0</v>
      </c>
      <c r="DL87" s="647">
        <v>0</v>
      </c>
      <c r="DM87" s="647">
        <v>0</v>
      </c>
      <c r="DN87" s="647">
        <v>0</v>
      </c>
      <c r="DO87" s="647">
        <v>0</v>
      </c>
      <c r="DP87" s="647">
        <v>0</v>
      </c>
      <c r="DQ87" s="647">
        <v>0</v>
      </c>
      <c r="DR87" s="647">
        <v>0</v>
      </c>
      <c r="DS87" s="647">
        <v>0</v>
      </c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3"/>
      <c r="EE87" s="23"/>
      <c r="EF87" s="23"/>
      <c r="EG87" s="23"/>
      <c r="EH87" s="23"/>
      <c r="EI87" s="23"/>
      <c r="EJ87" s="23"/>
      <c r="EK87" s="23"/>
      <c r="EL87" s="23"/>
      <c r="EM87" s="23"/>
      <c r="EN87" s="23"/>
      <c r="EO87" s="23"/>
      <c r="EP87" s="23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3"/>
      <c r="FC87" s="23"/>
      <c r="FD87" s="23"/>
      <c r="FE87" s="23"/>
      <c r="FF87" s="23"/>
      <c r="FG87" s="23"/>
      <c r="FH87" s="23"/>
      <c r="FI87" s="23"/>
      <c r="FJ87" s="23"/>
      <c r="FK87" s="23"/>
      <c r="FL87" s="23"/>
      <c r="FM87" s="23"/>
      <c r="FN87" s="23"/>
      <c r="FO87" s="23"/>
      <c r="FP87" s="23"/>
      <c r="FQ87" s="23"/>
      <c r="FR87" s="23"/>
      <c r="FS87" s="23"/>
      <c r="FT87" s="23"/>
      <c r="FU87" s="23"/>
      <c r="FV87" s="23"/>
      <c r="FW87" s="23"/>
      <c r="FX87" s="23"/>
      <c r="FY87" s="23"/>
      <c r="FZ87" s="23"/>
      <c r="GA87" s="23"/>
      <c r="GB87" s="23"/>
      <c r="GC87" s="23"/>
      <c r="GD87" s="23"/>
      <c r="GE87" s="23"/>
      <c r="GF87" s="23"/>
      <c r="GG87" s="23"/>
      <c r="GH87" s="23"/>
      <c r="GI87" s="23"/>
      <c r="GJ87" s="23"/>
      <c r="GK87" s="23"/>
      <c r="GL87" s="23"/>
      <c r="GM87" s="23"/>
      <c r="GN87" s="23"/>
      <c r="GO87" s="23"/>
      <c r="GP87" s="23"/>
      <c r="GQ87" s="23"/>
      <c r="GR87" s="23"/>
      <c r="GS87" s="23"/>
      <c r="GT87" s="23"/>
      <c r="GU87" s="23"/>
      <c r="GV87" s="23"/>
      <c r="GW87" s="23"/>
      <c r="GX87" s="23"/>
      <c r="GY87" s="23"/>
      <c r="GZ87" s="23"/>
      <c r="HA87" s="23"/>
      <c r="HB87" s="23"/>
      <c r="HC87" s="23"/>
      <c r="HD87" s="23"/>
      <c r="HE87" s="23"/>
      <c r="HF87" s="23"/>
      <c r="HG87" s="23"/>
      <c r="HH87" s="23"/>
      <c r="HI87" s="23"/>
      <c r="HJ87" s="23"/>
      <c r="HK87" s="23"/>
      <c r="HL87" s="23"/>
      <c r="HM87" s="23"/>
      <c r="HN87" s="23"/>
      <c r="HO87" s="23"/>
      <c r="HP87" s="23"/>
      <c r="HQ87" s="23"/>
      <c r="HR87" s="23"/>
      <c r="HS87" s="23"/>
      <c r="HT87" s="23"/>
      <c r="HU87" s="23"/>
      <c r="HV87" s="23"/>
      <c r="HW87" s="23"/>
      <c r="HX87" s="23"/>
      <c r="HY87" s="23"/>
      <c r="HZ87" s="23"/>
      <c r="IA87" s="23"/>
      <c r="IB87" s="23"/>
      <c r="IC87" s="23"/>
      <c r="ID87" s="23"/>
      <c r="IE87" s="23"/>
      <c r="IF87" s="23"/>
      <c r="IG87" s="23"/>
      <c r="IH87" s="23"/>
      <c r="II87" s="23"/>
      <c r="IJ87" s="23"/>
      <c r="IK87" s="23"/>
      <c r="IL87" s="23"/>
      <c r="IM87" s="23"/>
      <c r="IN87" s="23"/>
      <c r="IO87" s="23"/>
      <c r="IP87" s="23"/>
      <c r="IQ87" s="23"/>
      <c r="IR87" s="23"/>
      <c r="IS87" s="23"/>
      <c r="IT87" s="23"/>
      <c r="IU87" s="23"/>
      <c r="IV87" s="23"/>
      <c r="IW87" s="23"/>
      <c r="IX87" s="23"/>
      <c r="IY87" s="23"/>
      <c r="IZ87" s="23"/>
      <c r="JA87" s="23"/>
      <c r="JB87" s="23"/>
      <c r="JC87" s="23"/>
      <c r="JD87" s="23"/>
      <c r="JE87" s="23"/>
      <c r="JF87" s="23"/>
      <c r="JG87" s="23"/>
      <c r="JH87" s="23"/>
      <c r="JI87" s="23"/>
      <c r="JJ87" s="23"/>
      <c r="JK87" s="23"/>
      <c r="JL87" s="23"/>
      <c r="JM87" s="23"/>
      <c r="JN87" s="23"/>
      <c r="JO87" s="23"/>
      <c r="JP87" s="23"/>
      <c r="JQ87" s="23"/>
      <c r="JR87" s="23"/>
      <c r="JS87" s="23"/>
      <c r="JT87" s="23"/>
      <c r="JU87" s="23"/>
      <c r="JV87" s="23"/>
      <c r="JW87" s="23"/>
      <c r="JX87" s="23"/>
      <c r="JY87" s="23"/>
      <c r="JZ87" s="23"/>
      <c r="KA87" s="23"/>
      <c r="KB87" s="23"/>
      <c r="KC87" s="23"/>
      <c r="KD87" s="23"/>
      <c r="KE87" s="23"/>
      <c r="KF87" s="23"/>
      <c r="KG87" s="23"/>
      <c r="KH87" s="23"/>
      <c r="KI87" s="23"/>
      <c r="KJ87" s="23"/>
      <c r="KK87" s="23"/>
      <c r="KL87" s="23"/>
      <c r="KM87" s="23"/>
      <c r="KN87" s="23"/>
      <c r="KO87" s="23"/>
      <c r="KP87" s="23"/>
      <c r="KQ87" s="23"/>
      <c r="KR87" s="23"/>
      <c r="KS87" s="23"/>
      <c r="KT87" s="23"/>
      <c r="KU87" s="23"/>
      <c r="KV87" s="23"/>
      <c r="KW87" s="23"/>
      <c r="KX87" s="23"/>
      <c r="KY87" s="23"/>
      <c r="KZ87" s="23"/>
      <c r="LA87" s="23"/>
      <c r="LB87" s="23"/>
      <c r="LC87" s="23"/>
      <c r="LD87" s="23"/>
      <c r="LE87" s="23"/>
      <c r="LF87" s="23"/>
      <c r="LG87" s="23"/>
      <c r="LH87" s="23"/>
      <c r="LI87" s="23"/>
      <c r="LJ87" s="23"/>
      <c r="LK87" s="23"/>
      <c r="LL87" s="23"/>
      <c r="LM87" s="23"/>
      <c r="LN87" s="23"/>
      <c r="LO87" s="23"/>
      <c r="LP87" s="23"/>
      <c r="LQ87" s="23"/>
      <c r="LR87" s="23"/>
      <c r="LS87" s="23"/>
      <c r="LT87" s="23"/>
      <c r="LU87" s="23"/>
      <c r="LV87" s="23"/>
      <c r="LW87" s="23"/>
      <c r="LX87" s="23"/>
      <c r="LY87" s="23"/>
      <c r="LZ87" s="23"/>
      <c r="MA87" s="23"/>
      <c r="MB87" s="23"/>
      <c r="MC87" s="23"/>
      <c r="MD87" s="23"/>
      <c r="ME87" s="23"/>
      <c r="MF87" s="23"/>
      <c r="MG87" s="23"/>
      <c r="MH87" s="23"/>
      <c r="MI87" s="23"/>
      <c r="MJ87" s="23"/>
      <c r="MK87" s="23"/>
      <c r="ML87" s="23"/>
      <c r="MM87" s="23"/>
      <c r="MN87" s="23"/>
      <c r="MO87" s="23"/>
      <c r="MP87" s="23"/>
      <c r="MQ87" s="23"/>
      <c r="MR87" s="23"/>
      <c r="MS87" s="23"/>
      <c r="MT87" s="23"/>
      <c r="MU87" s="23"/>
      <c r="MV87" s="23"/>
      <c r="MW87" s="23"/>
      <c r="MX87" s="23"/>
      <c r="MY87" s="23"/>
      <c r="MZ87" s="23"/>
      <c r="NA87" s="23"/>
      <c r="NB87" s="23"/>
      <c r="NC87" s="23"/>
      <c r="ND87" s="23"/>
      <c r="NE87" s="23"/>
      <c r="NF87" s="23"/>
      <c r="NG87" s="23"/>
      <c r="NH87" s="23"/>
      <c r="NI87" s="23"/>
      <c r="NJ87" s="23"/>
      <c r="NK87" s="23"/>
      <c r="NL87" s="23"/>
      <c r="NM87" s="23"/>
      <c r="NN87" s="23"/>
      <c r="NO87" s="23"/>
      <c r="NP87" s="23"/>
      <c r="NQ87" s="23"/>
      <c r="NR87" s="23"/>
      <c r="NS87" s="23"/>
      <c r="NT87" s="23"/>
      <c r="NU87" s="23"/>
      <c r="NV87" s="23"/>
      <c r="NW87" s="23"/>
      <c r="NX87" s="23"/>
      <c r="NY87" s="23"/>
      <c r="NZ87" s="23"/>
      <c r="OA87" s="23"/>
      <c r="OB87" s="23"/>
      <c r="OC87" s="23"/>
      <c r="OD87" s="23"/>
      <c r="OE87" s="23"/>
      <c r="OF87" s="23"/>
      <c r="OG87" s="23"/>
      <c r="OH87" s="23"/>
      <c r="OI87" s="23"/>
      <c r="OJ87" s="23"/>
      <c r="OK87" s="23"/>
      <c r="OL87" s="23"/>
      <c r="OM87" s="23"/>
      <c r="ON87" s="23"/>
      <c r="OO87" s="23"/>
      <c r="OP87" s="23"/>
      <c r="OQ87" s="23"/>
      <c r="OR87" s="23"/>
      <c r="OS87" s="23"/>
      <c r="OT87" s="23"/>
      <c r="OU87" s="23"/>
      <c r="OV87" s="23"/>
      <c r="OW87" s="23"/>
      <c r="OX87" s="23"/>
      <c r="OY87" s="23"/>
      <c r="OZ87" s="23"/>
      <c r="PA87" s="23"/>
      <c r="PB87" s="23"/>
      <c r="PC87" s="23"/>
      <c r="PD87" s="23"/>
      <c r="PE87" s="23"/>
      <c r="PF87" s="23"/>
      <c r="PG87" s="23"/>
      <c r="PH87" s="88"/>
      <c r="PI87" s="88"/>
      <c r="PJ87" s="88"/>
      <c r="PK87" s="88"/>
      <c r="PL87" s="88"/>
      <c r="PM87" s="88"/>
      <c r="PN87" s="88"/>
      <c r="PO87" s="88"/>
      <c r="PP87" s="88"/>
      <c r="PQ87" s="88"/>
      <c r="PR87" s="88"/>
      <c r="PS87" s="88"/>
      <c r="PT87" s="88"/>
      <c r="PU87" s="88"/>
      <c r="PV87" s="88"/>
      <c r="PW87" s="88"/>
      <c r="PX87" s="88"/>
      <c r="PY87" s="88"/>
      <c r="PZ87" s="88"/>
      <c r="QA87" s="88"/>
      <c r="QB87" s="88"/>
      <c r="QC87" s="88"/>
      <c r="QD87" s="88"/>
      <c r="QE87" s="23"/>
      <c r="QF87" s="23"/>
      <c r="QG87" s="23"/>
      <c r="QH87" s="23"/>
      <c r="QI87" s="23"/>
      <c r="QJ87" s="23"/>
      <c r="QK87" s="23"/>
      <c r="QL87" s="23"/>
      <c r="QM87" s="23"/>
      <c r="QN87" s="23"/>
      <c r="QO87" s="23"/>
      <c r="QP87" s="23"/>
      <c r="QQ87" s="23"/>
      <c r="QR87" s="23"/>
      <c r="QS87" s="23"/>
      <c r="QT87" s="23"/>
      <c r="QU87" s="23"/>
      <c r="QV87" s="23"/>
      <c r="QW87" s="23"/>
      <c r="QX87" s="23"/>
      <c r="QY87" s="23"/>
      <c r="QZ87" s="88"/>
      <c r="RA87" s="88"/>
      <c r="RB87" s="23"/>
    </row>
  </sheetData>
  <autoFilter ref="A60:C83" xr:uid="{00000000-0009-0000-0000-000003000000}">
    <sortState ref="A61:C83">
      <sortCondition descending="1" ref="C60:C83"/>
    </sortState>
  </autoFilter>
  <customSheetViews>
    <customSheetView guid="{2137AD37-2161-4EBC-A853-F39C54C19140}" scale="80" showAutoFilter="1" hiddenRows="1" hiddenColumns="1" state="hidden" topLeftCell="A244">
      <selection activeCell="AB280" sqref="AB280"/>
      <pageMargins left="0" right="0" top="0" bottom="0" header="0" footer="0"/>
      <pageSetup paperSize="9" scale="37" orientation="portrait" verticalDpi="300" r:id="rId1"/>
      <autoFilter ref="A61:C85" xr:uid="{00000000-0000-0000-0000-000000000000}">
        <sortState ref="A62:C85">
          <sortCondition descending="1" ref="C61:C62"/>
        </sortState>
      </autoFilter>
    </customSheetView>
    <customSheetView guid="{713BD61C-8F57-4AE4-95C7-1307A575E61F}" scale="80" showAutoFilter="1" hiddenRows="1" hiddenColumns="1" topLeftCell="A46">
      <selection activeCell="D85" sqref="D85"/>
      <pageMargins left="0" right="0" top="0" bottom="0" header="0" footer="0"/>
      <pageSetup paperSize="9" scale="37" orientation="portrait" verticalDpi="300" r:id="rId2"/>
      <autoFilter ref="A61:C62" xr:uid="{00000000-0000-0000-0000-000000000000}">
        <sortState ref="A62:C85">
          <sortCondition descending="1" ref="C61:C62"/>
        </sortState>
      </autoFilter>
    </customSheetView>
  </customSheetViews>
  <mergeCells count="22">
    <mergeCell ref="B1:BO1"/>
    <mergeCell ref="BU1:CI1"/>
    <mergeCell ref="BU2:BU3"/>
    <mergeCell ref="BV2:BV3"/>
    <mergeCell ref="BW2:BW3"/>
    <mergeCell ref="BX2:BX3"/>
    <mergeCell ref="BY2:BY3"/>
    <mergeCell ref="BZ2:BZ3"/>
    <mergeCell ref="CA2:CA3"/>
    <mergeCell ref="CB2:CB3"/>
    <mergeCell ref="CC2:CC3"/>
    <mergeCell ref="CD2:CD3"/>
    <mergeCell ref="CE2:CE3"/>
    <mergeCell ref="CF2:CF3"/>
    <mergeCell ref="CG2:CG3"/>
    <mergeCell ref="CH2:CH3"/>
    <mergeCell ref="G32:CC32"/>
    <mergeCell ref="BP2:BQ2"/>
    <mergeCell ref="B2:B3"/>
    <mergeCell ref="BO2:BO3"/>
    <mergeCell ref="BR2:BS3"/>
    <mergeCell ref="C2:C3"/>
  </mergeCells>
  <pageMargins left="0.7" right="0.7" top="0.75" bottom="0.75" header="0.3" footer="0.3"/>
  <pageSetup paperSize="9" scale="37" orientation="portrait" verticalDpi="300"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M43"/>
  <sheetViews>
    <sheetView zoomScale="70" zoomScaleNormal="70" workbookViewId="0">
      <pane xSplit="1" topLeftCell="AC1" activePane="topRight" state="frozen"/>
      <selection pane="topRight" activeCell="AQ13" sqref="AQ13"/>
    </sheetView>
  </sheetViews>
  <sheetFormatPr defaultColWidth="9.28515625" defaultRowHeight="15" outlineLevelCol="1" x14ac:dyDescent="0.25"/>
  <cols>
    <col min="1" max="1" width="22.5703125" style="12" customWidth="1"/>
    <col min="2" max="2" width="14.5703125" style="12" customWidth="1"/>
    <col min="3" max="3" width="16.28515625" style="12" hidden="1" customWidth="1"/>
    <col min="4" max="4" width="11.42578125" style="12" hidden="1" customWidth="1"/>
    <col min="5" max="5" width="14.28515625" style="12" hidden="1" customWidth="1"/>
    <col min="6" max="8" width="11.42578125" style="12" hidden="1" customWidth="1"/>
    <col min="9" max="9" width="12.7109375" style="12" hidden="1" customWidth="1"/>
    <col min="10" max="13" width="14" style="12" hidden="1" customWidth="1"/>
    <col min="14" max="14" width="14" style="12" customWidth="1"/>
    <col min="15" max="15" width="16.28515625" style="12" customWidth="1"/>
    <col min="16" max="18" width="14" style="12" customWidth="1"/>
    <col min="19" max="59" width="14.7109375" style="12" customWidth="1"/>
    <col min="60" max="86" width="14.7109375" style="12" hidden="1" customWidth="1"/>
    <col min="87" max="101" width="14.7109375" style="12" customWidth="1"/>
    <col min="102" max="106" width="14.7109375" style="12" hidden="1" customWidth="1"/>
    <col min="107" max="112" width="10.7109375" style="12" hidden="1" customWidth="1"/>
    <col min="113" max="122" width="11.42578125" style="12" hidden="1" customWidth="1"/>
    <col min="123" max="123" width="11.28515625" style="12" customWidth="1"/>
    <col min="124" max="129" width="11.42578125" style="12" customWidth="1"/>
    <col min="130" max="135" width="11.42578125" style="407" customWidth="1"/>
    <col min="136" max="137" width="11.42578125" style="12" customWidth="1"/>
    <col min="138" max="144" width="13.28515625" style="12" customWidth="1"/>
    <col min="145" max="147" width="10.7109375" style="12" customWidth="1"/>
    <col min="148" max="148" width="9.7109375" style="12" customWidth="1" outlineLevel="1"/>
    <col min="149" max="149" width="10.7109375" style="12" customWidth="1" outlineLevel="1"/>
    <col min="150" max="150" width="7.42578125" style="12" customWidth="1" outlineLevel="1"/>
    <col min="151" max="151" width="9.7109375" style="12" customWidth="1" outlineLevel="1"/>
    <col min="152" max="152" width="10.7109375" style="12" customWidth="1" outlineLevel="1"/>
    <col min="153" max="153" width="9" style="12" customWidth="1" outlineLevel="1"/>
    <col min="154" max="154" width="7.5703125" style="12" customWidth="1" outlineLevel="1"/>
    <col min="155" max="155" width="10.5703125" style="12" customWidth="1" outlineLevel="1"/>
    <col min="156" max="156" width="9.7109375" style="12" customWidth="1" outlineLevel="1"/>
    <col min="157" max="157" width="9.5703125" style="12" customWidth="1" outlineLevel="1"/>
    <col min="158" max="158" width="10.5703125" style="12" customWidth="1" outlineLevel="1"/>
    <col min="159" max="159" width="7.7109375" style="12" customWidth="1" outlineLevel="1"/>
    <col min="160" max="160" width="9.5703125" style="12" customWidth="1" outlineLevel="1"/>
    <col min="161" max="161" width="10.28515625" style="12" customWidth="1" outlineLevel="1"/>
    <col min="162" max="162" width="9.28515625" style="12" customWidth="1" outlineLevel="1"/>
    <col min="163" max="163" width="9.5703125" style="12" customWidth="1" outlineLevel="1"/>
    <col min="164" max="164" width="9.7109375" style="12" customWidth="1" outlineLevel="1"/>
    <col min="165" max="165" width="9.28515625" style="12" customWidth="1" outlineLevel="1"/>
    <col min="166" max="168" width="9.28515625" style="12" customWidth="1"/>
    <col min="169" max="16384" width="9.28515625" style="12"/>
  </cols>
  <sheetData>
    <row r="1" spans="1:169" ht="15" customHeight="1" x14ac:dyDescent="0.25">
      <c r="A1" s="11"/>
    </row>
    <row r="2" spans="1:169" x14ac:dyDescent="0.25">
      <c r="E2" s="203">
        <f>H9-B9</f>
        <v>223.00200000000041</v>
      </c>
      <c r="AB2" s="1251">
        <f>AC7-Z7</f>
        <v>-26.328999999997905</v>
      </c>
    </row>
    <row r="3" spans="1:169" x14ac:dyDescent="0.25">
      <c r="A3" s="18" t="s">
        <v>85</v>
      </c>
      <c r="B3" s="19"/>
      <c r="C3" s="19"/>
      <c r="D3" s="19"/>
      <c r="E3" s="204">
        <f>H9/B9</f>
        <v>1.0406867422618342</v>
      </c>
      <c r="F3" s="19"/>
      <c r="G3" s="19"/>
      <c r="H3" s="19">
        <f>H7/G7*100</f>
        <v>101.03149877451227</v>
      </c>
      <c r="I3" s="19"/>
      <c r="J3" s="19"/>
      <c r="K3" s="19"/>
      <c r="L3" s="19"/>
      <c r="M3" s="19"/>
      <c r="N3" s="19"/>
      <c r="O3" s="19"/>
      <c r="P3" s="19" t="s">
        <v>86</v>
      </c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251">
        <f t="shared" ref="AB3:AB4" si="0">AC8-Z8</f>
        <v>114.89300000000003</v>
      </c>
      <c r="AC3" s="19"/>
      <c r="AD3" s="19"/>
      <c r="AE3" s="19"/>
      <c r="AF3" s="19"/>
      <c r="AG3" s="19"/>
      <c r="AH3" s="19"/>
      <c r="AI3" s="19"/>
      <c r="AJ3" s="19"/>
      <c r="AK3" s="1632">
        <f>Z9/AK9-1</f>
        <v>7.2897677939173677E-2</v>
      </c>
      <c r="AL3" s="1632"/>
      <c r="AM3" s="1632"/>
      <c r="AN3" s="1632"/>
      <c r="AO3" s="19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19"/>
      <c r="BO3" s="19"/>
      <c r="BP3" s="19"/>
      <c r="BQ3" s="19"/>
      <c r="BR3" s="19"/>
      <c r="BS3" s="19"/>
      <c r="BT3" s="19"/>
      <c r="BU3" s="19"/>
      <c r="BV3" s="19"/>
      <c r="BW3" s="19"/>
      <c r="BX3" s="19"/>
      <c r="BY3" s="19"/>
      <c r="BZ3" s="19"/>
      <c r="CA3" s="19"/>
      <c r="CB3" s="19"/>
      <c r="CC3" s="19"/>
      <c r="CD3" s="19"/>
      <c r="CE3" s="19"/>
      <c r="CF3" s="19"/>
      <c r="CG3" s="19"/>
      <c r="CH3" s="19"/>
      <c r="CI3" s="19"/>
      <c r="CJ3" s="19"/>
      <c r="CK3" s="19"/>
      <c r="CL3" s="19"/>
      <c r="CM3" s="19"/>
      <c r="CN3" s="19"/>
      <c r="CO3" s="19"/>
      <c r="CP3" s="19"/>
      <c r="CQ3" s="19"/>
      <c r="CR3" s="19"/>
      <c r="CS3" s="19"/>
      <c r="CT3" s="19"/>
      <c r="CU3" s="19"/>
      <c r="CV3" s="19"/>
      <c r="CW3" s="19"/>
      <c r="CX3" s="19"/>
      <c r="CY3" s="19"/>
      <c r="CZ3" s="19"/>
      <c r="DA3" s="19"/>
      <c r="DB3" s="19"/>
      <c r="DC3" s="19"/>
      <c r="DD3" s="19"/>
      <c r="DE3" s="19"/>
      <c r="DF3" s="19"/>
      <c r="DG3" s="19"/>
      <c r="DH3" s="19"/>
      <c r="DI3" s="19"/>
      <c r="DJ3" s="19"/>
      <c r="DK3" s="19"/>
      <c r="DL3" s="19"/>
      <c r="DM3" s="19"/>
      <c r="DN3" s="19"/>
      <c r="DO3" s="19"/>
      <c r="DP3" s="19"/>
      <c r="DQ3" s="19"/>
      <c r="DR3" s="19"/>
      <c r="DS3" s="19"/>
      <c r="DT3" s="19"/>
      <c r="DU3" s="19"/>
      <c r="DV3" s="19"/>
      <c r="DW3" s="19"/>
      <c r="DX3" s="19"/>
      <c r="DY3" s="19"/>
      <c r="DZ3" s="408"/>
      <c r="EA3" s="408"/>
      <c r="EB3" s="408"/>
      <c r="EC3" s="408"/>
      <c r="ED3" s="408"/>
      <c r="EE3" s="408"/>
      <c r="EF3" s="19"/>
      <c r="EG3" s="19"/>
      <c r="EH3" s="19"/>
      <c r="EI3" s="19"/>
      <c r="EJ3" s="19"/>
      <c r="EK3" s="19"/>
      <c r="EL3" s="19"/>
      <c r="EM3" s="19"/>
      <c r="EN3" s="19"/>
      <c r="EO3" s="19"/>
      <c r="EP3" s="19"/>
      <c r="EQ3" s="19"/>
      <c r="ER3" s="19"/>
      <c r="ES3" s="19"/>
      <c r="ET3" s="19"/>
      <c r="EU3" s="19"/>
      <c r="EV3" s="19"/>
      <c r="EW3" s="19"/>
      <c r="EX3" s="19"/>
      <c r="EY3" s="19"/>
      <c r="EZ3" s="19"/>
      <c r="FA3" s="19"/>
      <c r="FB3" s="19"/>
      <c r="FC3" s="19"/>
      <c r="FD3" s="19"/>
      <c r="FE3" s="19"/>
      <c r="FF3" s="19"/>
      <c r="FG3" s="19"/>
      <c r="FH3" s="19"/>
    </row>
    <row r="4" spans="1:169" ht="15.75" thickBot="1" x14ac:dyDescent="0.3">
      <c r="AB4" s="1251">
        <f t="shared" si="0"/>
        <v>-141.22199999999975</v>
      </c>
      <c r="DT4" s="2008" t="s">
        <v>87</v>
      </c>
      <c r="DU4" s="2008"/>
      <c r="DV4" s="2008"/>
      <c r="DW4" s="2009"/>
      <c r="DX4" s="407" t="s">
        <v>139</v>
      </c>
    </row>
    <row r="5" spans="1:169" ht="28.5" customHeight="1" x14ac:dyDescent="0.25">
      <c r="A5" s="1982" t="s">
        <v>88</v>
      </c>
      <c r="B5" s="1984">
        <v>43831</v>
      </c>
      <c r="C5" s="1984">
        <v>43862</v>
      </c>
      <c r="D5" s="1984">
        <v>43891</v>
      </c>
      <c r="E5" s="1988">
        <v>43922</v>
      </c>
      <c r="F5" s="1986">
        <v>43952</v>
      </c>
      <c r="G5" s="1980">
        <v>43983</v>
      </c>
      <c r="H5" s="1992">
        <v>44013</v>
      </c>
      <c r="I5" s="1990">
        <v>44044</v>
      </c>
      <c r="J5" s="1994">
        <v>44075</v>
      </c>
      <c r="K5" s="1980">
        <v>44105</v>
      </c>
      <c r="L5" s="1994">
        <v>44136</v>
      </c>
      <c r="M5" s="1992">
        <v>44166</v>
      </c>
      <c r="N5" s="2000">
        <v>44197</v>
      </c>
      <c r="O5" s="2002">
        <v>44228</v>
      </c>
      <c r="P5" s="2004">
        <v>44256</v>
      </c>
      <c r="Q5" s="2004">
        <v>44287</v>
      </c>
      <c r="R5" s="2004">
        <f>потребительские!CN4</f>
        <v>44317</v>
      </c>
      <c r="S5" s="1969">
        <v>44348</v>
      </c>
      <c r="T5" s="1969">
        <v>44378</v>
      </c>
      <c r="U5" s="1969">
        <v>44409</v>
      </c>
      <c r="V5" s="1969">
        <v>44440</v>
      </c>
      <c r="W5" s="1969">
        <v>44470</v>
      </c>
      <c r="X5" s="1969">
        <v>44501</v>
      </c>
      <c r="Y5" s="1969">
        <v>44531</v>
      </c>
      <c r="Z5" s="1969">
        <v>44562</v>
      </c>
      <c r="AA5" s="1969">
        <v>44593</v>
      </c>
      <c r="AB5" s="1969">
        <v>44621</v>
      </c>
      <c r="AC5" s="1969">
        <v>44652</v>
      </c>
      <c r="AD5" s="1969">
        <v>44682</v>
      </c>
      <c r="AE5" s="1969">
        <v>44713</v>
      </c>
      <c r="AF5" s="1969">
        <v>44743</v>
      </c>
      <c r="AG5" s="1996">
        <v>44774</v>
      </c>
      <c r="AH5" s="1978" t="s">
        <v>760</v>
      </c>
      <c r="AI5" s="1978" t="s">
        <v>791</v>
      </c>
      <c r="AJ5" s="1978" t="s">
        <v>819</v>
      </c>
      <c r="AK5" s="1978" t="s">
        <v>847</v>
      </c>
      <c r="AL5" s="2012" t="s">
        <v>882</v>
      </c>
      <c r="AM5" s="2012" t="s">
        <v>938</v>
      </c>
      <c r="AN5" s="2012" t="s">
        <v>985</v>
      </c>
      <c r="AO5" s="2006" t="str">
        <f>потребительские!BO4</f>
        <v xml:space="preserve">02.03.2023
</v>
      </c>
      <c r="AP5" s="1975" t="s">
        <v>12</v>
      </c>
      <c r="AQ5" s="1973"/>
      <c r="AR5" s="1973"/>
      <c r="AS5" s="1975" t="s">
        <v>39</v>
      </c>
      <c r="AT5" s="1973"/>
      <c r="AU5" s="1973"/>
      <c r="AV5" s="1975" t="s">
        <v>113</v>
      </c>
      <c r="AW5" s="1973"/>
      <c r="AX5" s="1973"/>
      <c r="AY5" s="1975" t="s">
        <v>33</v>
      </c>
      <c r="AZ5" s="1973"/>
      <c r="BA5" s="1973"/>
      <c r="BB5" s="1975" t="s">
        <v>30</v>
      </c>
      <c r="BC5" s="1973"/>
      <c r="BD5" s="1973"/>
      <c r="BE5" s="1975" t="s">
        <v>793</v>
      </c>
      <c r="BF5" s="1973"/>
      <c r="BG5" s="1973"/>
      <c r="BH5" s="1963" t="s">
        <v>25</v>
      </c>
      <c r="BI5" s="1971"/>
      <c r="BJ5" s="1971"/>
      <c r="BK5" s="1963" t="s">
        <v>23</v>
      </c>
      <c r="BL5" s="1971"/>
      <c r="BM5" s="1971"/>
      <c r="BN5" s="1963" t="s">
        <v>20</v>
      </c>
      <c r="BO5" s="1971"/>
      <c r="BP5" s="1971"/>
      <c r="BQ5" s="1972" t="s">
        <v>17</v>
      </c>
      <c r="BR5" s="1972"/>
      <c r="BS5" s="1972"/>
      <c r="BT5" s="1971" t="s">
        <v>16</v>
      </c>
      <c r="BU5" s="1971"/>
      <c r="BV5" s="1964"/>
      <c r="BW5" s="1963" t="s">
        <v>14</v>
      </c>
      <c r="BX5" s="1971"/>
      <c r="BY5" s="1964"/>
      <c r="BZ5" s="1963" t="s">
        <v>12</v>
      </c>
      <c r="CA5" s="1971"/>
      <c r="CB5" s="1964"/>
      <c r="CC5" s="1963" t="s">
        <v>39</v>
      </c>
      <c r="CD5" s="1971"/>
      <c r="CE5" s="1964"/>
      <c r="CF5" s="1963" t="s">
        <v>37</v>
      </c>
      <c r="CG5" s="1971"/>
      <c r="CH5" s="1964"/>
      <c r="CI5" s="2010" t="s">
        <v>560</v>
      </c>
      <c r="CJ5" s="2011"/>
      <c r="CK5" s="1976" t="s">
        <v>561</v>
      </c>
      <c r="CL5" s="1977"/>
      <c r="CM5" s="1975" t="s">
        <v>33</v>
      </c>
      <c r="CN5" s="1973"/>
      <c r="CO5" s="1974"/>
      <c r="CP5" s="1975" t="s">
        <v>30</v>
      </c>
      <c r="CQ5" s="1973"/>
      <c r="CR5" s="1974"/>
      <c r="CS5" s="1975" t="s">
        <v>27</v>
      </c>
      <c r="CT5" s="1973"/>
      <c r="CU5" s="1974"/>
      <c r="CV5" s="1973" t="s">
        <v>25</v>
      </c>
      <c r="CW5" s="1973"/>
      <c r="CX5" s="1974"/>
      <c r="CY5" s="1973" t="s">
        <v>23</v>
      </c>
      <c r="CZ5" s="1973"/>
      <c r="DA5" s="1974"/>
      <c r="DB5" s="1973" t="s">
        <v>20</v>
      </c>
      <c r="DC5" s="1973"/>
      <c r="DD5" s="1974"/>
      <c r="DE5" s="1973" t="s">
        <v>17</v>
      </c>
      <c r="DF5" s="1973"/>
      <c r="DG5" s="1974"/>
      <c r="DH5" s="1963" t="s">
        <v>16</v>
      </c>
      <c r="DI5" s="1971"/>
      <c r="DJ5" s="1964"/>
      <c r="DK5" s="1971" t="s">
        <v>89</v>
      </c>
      <c r="DL5" s="1971"/>
      <c r="DM5" s="1964"/>
      <c r="DN5" s="1971" t="s">
        <v>12</v>
      </c>
      <c r="DO5" s="1971"/>
      <c r="DP5" s="1963" t="s">
        <v>39</v>
      </c>
      <c r="DQ5" s="1964"/>
      <c r="DR5" s="1998" t="s">
        <v>37</v>
      </c>
      <c r="DS5" s="1999"/>
      <c r="DT5" s="1967" t="s">
        <v>90</v>
      </c>
      <c r="DU5" s="1968"/>
      <c r="DV5" s="1965" t="s">
        <v>91</v>
      </c>
      <c r="DW5" s="1966"/>
      <c r="DX5" s="1953" t="s">
        <v>92</v>
      </c>
      <c r="DY5" s="1953"/>
      <c r="DZ5" s="1954"/>
      <c r="EA5" s="1952" t="s">
        <v>93</v>
      </c>
      <c r="EB5" s="1953"/>
      <c r="EC5" s="1954"/>
      <c r="ED5" s="1953" t="s">
        <v>94</v>
      </c>
      <c r="EE5" s="1953"/>
      <c r="EF5" s="1954"/>
      <c r="EG5" s="1957" t="s">
        <v>95</v>
      </c>
      <c r="EH5" s="1958"/>
      <c r="EI5" s="1959"/>
      <c r="EJ5" s="1953" t="s">
        <v>96</v>
      </c>
      <c r="EK5" s="1953"/>
      <c r="EL5" s="1954"/>
      <c r="EM5" s="1960" t="s">
        <v>97</v>
      </c>
      <c r="EN5" s="1961"/>
      <c r="EO5" s="1962"/>
      <c r="EP5" s="1957" t="s">
        <v>98</v>
      </c>
      <c r="EQ5" s="1958"/>
      <c r="ER5" s="1959"/>
      <c r="ES5" s="1952" t="s">
        <v>99</v>
      </c>
      <c r="ET5" s="1953"/>
      <c r="EU5" s="1954"/>
      <c r="EV5" s="1955" t="s">
        <v>100</v>
      </c>
      <c r="EW5" s="1950"/>
      <c r="EX5" s="1956"/>
      <c r="EY5" s="1955" t="s">
        <v>101</v>
      </c>
      <c r="EZ5" s="1950"/>
      <c r="FA5" s="1956"/>
      <c r="FB5" s="1955" t="s">
        <v>102</v>
      </c>
      <c r="FC5" s="1950"/>
      <c r="FD5" s="1956"/>
      <c r="FE5" s="1949" t="s">
        <v>103</v>
      </c>
      <c r="FF5" s="1950"/>
      <c r="FG5" s="1951"/>
      <c r="FH5" s="1946" t="s">
        <v>104</v>
      </c>
      <c r="FI5" s="1947"/>
      <c r="FJ5" s="1948"/>
      <c r="FK5" s="12" t="s">
        <v>105</v>
      </c>
    </row>
    <row r="6" spans="1:169" ht="30" customHeight="1" x14ac:dyDescent="0.25">
      <c r="A6" s="1983"/>
      <c r="B6" s="1985"/>
      <c r="C6" s="1985"/>
      <c r="D6" s="1985"/>
      <c r="E6" s="1989"/>
      <c r="F6" s="1987"/>
      <c r="G6" s="1981"/>
      <c r="H6" s="1993"/>
      <c r="I6" s="1991"/>
      <c r="J6" s="1995"/>
      <c r="K6" s="1981"/>
      <c r="L6" s="1995"/>
      <c r="M6" s="1993"/>
      <c r="N6" s="2001"/>
      <c r="O6" s="2003"/>
      <c r="P6" s="2005"/>
      <c r="Q6" s="2005"/>
      <c r="R6" s="2005"/>
      <c r="S6" s="1970"/>
      <c r="T6" s="1970"/>
      <c r="U6" s="1970"/>
      <c r="V6" s="1970"/>
      <c r="W6" s="1970"/>
      <c r="X6" s="1970"/>
      <c r="Y6" s="1970"/>
      <c r="Z6" s="1970"/>
      <c r="AA6" s="1970"/>
      <c r="AB6" s="1970"/>
      <c r="AC6" s="1970"/>
      <c r="AD6" s="1970"/>
      <c r="AE6" s="1970"/>
      <c r="AF6" s="1970"/>
      <c r="AG6" s="1997"/>
      <c r="AH6" s="1979"/>
      <c r="AI6" s="1979"/>
      <c r="AJ6" s="1979"/>
      <c r="AK6" s="1979"/>
      <c r="AL6" s="2013"/>
      <c r="AM6" s="2013"/>
      <c r="AN6" s="2013"/>
      <c r="AO6" s="2007"/>
      <c r="AP6" s="852" t="s">
        <v>106</v>
      </c>
      <c r="AQ6" s="622" t="s">
        <v>45</v>
      </c>
      <c r="AR6" s="1467" t="s">
        <v>107</v>
      </c>
      <c r="AS6" s="852" t="s">
        <v>106</v>
      </c>
      <c r="AT6" s="622" t="s">
        <v>45</v>
      </c>
      <c r="AU6" s="1467" t="s">
        <v>107</v>
      </c>
      <c r="AV6" s="852" t="s">
        <v>106</v>
      </c>
      <c r="AW6" s="622" t="s">
        <v>45</v>
      </c>
      <c r="AX6" s="1467" t="s">
        <v>107</v>
      </c>
      <c r="AY6" s="852" t="s">
        <v>106</v>
      </c>
      <c r="AZ6" s="622" t="s">
        <v>45</v>
      </c>
      <c r="BA6" s="1467" t="s">
        <v>107</v>
      </c>
      <c r="BB6" s="852" t="s">
        <v>106</v>
      </c>
      <c r="BC6" s="622" t="s">
        <v>45</v>
      </c>
      <c r="BD6" s="1467" t="s">
        <v>107</v>
      </c>
      <c r="BE6" s="852" t="s">
        <v>106</v>
      </c>
      <c r="BF6" s="622" t="s">
        <v>45</v>
      </c>
      <c r="BG6" s="1467" t="s">
        <v>107</v>
      </c>
      <c r="BH6" s="658" t="s">
        <v>106</v>
      </c>
      <c r="BI6" s="494" t="s">
        <v>45</v>
      </c>
      <c r="BJ6" s="1626" t="s">
        <v>107</v>
      </c>
      <c r="BK6" s="658" t="s">
        <v>106</v>
      </c>
      <c r="BL6" s="494" t="s">
        <v>45</v>
      </c>
      <c r="BM6" s="1626" t="s">
        <v>107</v>
      </c>
      <c r="BN6" s="658" t="s">
        <v>106</v>
      </c>
      <c r="BO6" s="494" t="s">
        <v>45</v>
      </c>
      <c r="BP6" s="1626" t="s">
        <v>107</v>
      </c>
      <c r="BQ6" s="1627" t="s">
        <v>106</v>
      </c>
      <c r="BR6" s="1627" t="s">
        <v>45</v>
      </c>
      <c r="BS6" s="1627" t="s">
        <v>107</v>
      </c>
      <c r="BT6" s="493" t="s">
        <v>106</v>
      </c>
      <c r="BU6" s="494" t="s">
        <v>45</v>
      </c>
      <c r="BV6" s="495" t="s">
        <v>107</v>
      </c>
      <c r="BW6" s="658" t="s">
        <v>106</v>
      </c>
      <c r="BX6" s="494" t="s">
        <v>45</v>
      </c>
      <c r="BY6" s="495" t="s">
        <v>107</v>
      </c>
      <c r="BZ6" s="658" t="s">
        <v>106</v>
      </c>
      <c r="CA6" s="494" t="s">
        <v>45</v>
      </c>
      <c r="CB6" s="495" t="s">
        <v>107</v>
      </c>
      <c r="CC6" s="658" t="s">
        <v>106</v>
      </c>
      <c r="CD6" s="494" t="s">
        <v>45</v>
      </c>
      <c r="CE6" s="495" t="s">
        <v>107</v>
      </c>
      <c r="CF6" s="658" t="s">
        <v>106</v>
      </c>
      <c r="CG6" s="494" t="s">
        <v>45</v>
      </c>
      <c r="CH6" s="495" t="s">
        <v>107</v>
      </c>
      <c r="CI6" s="923" t="s">
        <v>106</v>
      </c>
      <c r="CJ6" s="924" t="s">
        <v>45</v>
      </c>
      <c r="CK6" s="924" t="s">
        <v>106</v>
      </c>
      <c r="CL6" s="925" t="s">
        <v>45</v>
      </c>
      <c r="CM6" s="852" t="s">
        <v>106</v>
      </c>
      <c r="CN6" s="622" t="s">
        <v>45</v>
      </c>
      <c r="CO6" s="623" t="s">
        <v>107</v>
      </c>
      <c r="CP6" s="852" t="s">
        <v>106</v>
      </c>
      <c r="CQ6" s="622" t="s">
        <v>45</v>
      </c>
      <c r="CR6" s="623" t="s">
        <v>107</v>
      </c>
      <c r="CS6" s="852" t="s">
        <v>106</v>
      </c>
      <c r="CT6" s="622" t="s">
        <v>45</v>
      </c>
      <c r="CU6" s="623" t="s">
        <v>107</v>
      </c>
      <c r="CV6" s="621" t="s">
        <v>106</v>
      </c>
      <c r="CW6" s="622" t="s">
        <v>45</v>
      </c>
      <c r="CX6" s="623" t="s">
        <v>107</v>
      </c>
      <c r="CY6" s="621" t="s">
        <v>106</v>
      </c>
      <c r="CZ6" s="622" t="s">
        <v>45</v>
      </c>
      <c r="DA6" s="623" t="s">
        <v>107</v>
      </c>
      <c r="DB6" s="621" t="s">
        <v>106</v>
      </c>
      <c r="DC6" s="622" t="s">
        <v>45</v>
      </c>
      <c r="DD6" s="623" t="s">
        <v>107</v>
      </c>
      <c r="DE6" s="621" t="s">
        <v>106</v>
      </c>
      <c r="DF6" s="622" t="s">
        <v>45</v>
      </c>
      <c r="DG6" s="623" t="s">
        <v>107</v>
      </c>
      <c r="DH6" s="658" t="s">
        <v>106</v>
      </c>
      <c r="DI6" s="494" t="s">
        <v>45</v>
      </c>
      <c r="DJ6" s="495" t="s">
        <v>107</v>
      </c>
      <c r="DK6" s="493" t="s">
        <v>106</v>
      </c>
      <c r="DL6" s="494" t="s">
        <v>45</v>
      </c>
      <c r="DM6" s="495" t="s">
        <v>107</v>
      </c>
      <c r="DN6" s="493" t="s">
        <v>106</v>
      </c>
      <c r="DO6" s="655" t="s">
        <v>45</v>
      </c>
      <c r="DP6" s="658" t="s">
        <v>106</v>
      </c>
      <c r="DQ6" s="659" t="s">
        <v>45</v>
      </c>
      <c r="DR6" s="479" t="s">
        <v>106</v>
      </c>
      <c r="DS6" s="920" t="s">
        <v>45</v>
      </c>
      <c r="DT6" s="921" t="s">
        <v>106</v>
      </c>
      <c r="DU6" s="388" t="s">
        <v>45</v>
      </c>
      <c r="DV6" s="595" t="s">
        <v>106</v>
      </c>
      <c r="DW6" s="596" t="s">
        <v>45</v>
      </c>
      <c r="DX6" s="206" t="s">
        <v>106</v>
      </c>
      <c r="DY6" s="114" t="s">
        <v>45</v>
      </c>
      <c r="DZ6" s="114" t="s">
        <v>107</v>
      </c>
      <c r="EA6" s="206" t="s">
        <v>106</v>
      </c>
      <c r="EB6" s="114" t="s">
        <v>45</v>
      </c>
      <c r="EC6" s="115" t="s">
        <v>107</v>
      </c>
      <c r="ED6" s="385" t="s">
        <v>106</v>
      </c>
      <c r="EE6" s="114"/>
      <c r="EF6" s="115" t="s">
        <v>107</v>
      </c>
      <c r="EG6" s="124" t="s">
        <v>106</v>
      </c>
      <c r="EH6" s="125"/>
      <c r="EI6" s="126" t="s">
        <v>107</v>
      </c>
      <c r="EJ6" s="206" t="s">
        <v>106</v>
      </c>
      <c r="EK6" s="114"/>
      <c r="EL6" s="114" t="s">
        <v>107</v>
      </c>
      <c r="EM6" s="193" t="s">
        <v>106</v>
      </c>
      <c r="EN6" s="142"/>
      <c r="EO6" s="143" t="s">
        <v>107</v>
      </c>
      <c r="EP6" s="124" t="s">
        <v>106</v>
      </c>
      <c r="EQ6" s="125"/>
      <c r="ER6" s="126" t="s">
        <v>107</v>
      </c>
      <c r="ES6" s="113" t="s">
        <v>106</v>
      </c>
      <c r="ET6" s="114"/>
      <c r="EU6" s="115" t="s">
        <v>107</v>
      </c>
      <c r="EV6" s="60" t="s">
        <v>106</v>
      </c>
      <c r="EW6" s="61"/>
      <c r="EX6" s="62" t="s">
        <v>107</v>
      </c>
      <c r="EY6" s="63" t="s">
        <v>106</v>
      </c>
      <c r="EZ6" s="64"/>
      <c r="FA6" s="62" t="s">
        <v>107</v>
      </c>
      <c r="FB6" s="63" t="s">
        <v>106</v>
      </c>
      <c r="FC6" s="64"/>
      <c r="FD6" s="62" t="s">
        <v>107</v>
      </c>
      <c r="FE6" s="60" t="s">
        <v>106</v>
      </c>
      <c r="FF6" s="61"/>
      <c r="FG6" s="62" t="s">
        <v>107</v>
      </c>
      <c r="FH6" s="97" t="s">
        <v>106</v>
      </c>
      <c r="FI6" s="98"/>
      <c r="FJ6" s="99" t="s">
        <v>107</v>
      </c>
    </row>
    <row r="7" spans="1:169" ht="30" x14ac:dyDescent="0.25">
      <c r="A7" s="13" t="s">
        <v>108</v>
      </c>
      <c r="B7" s="25">
        <f t="shared" ref="B7:G7" si="1">B8+B9</f>
        <v>14048.79</v>
      </c>
      <c r="C7" s="25">
        <f t="shared" si="1"/>
        <v>14159.970000000001</v>
      </c>
      <c r="D7" s="25">
        <f t="shared" si="1"/>
        <v>14337.24</v>
      </c>
      <c r="E7" s="106">
        <f t="shared" si="1"/>
        <v>14772.504000000001</v>
      </c>
      <c r="F7" s="149">
        <f t="shared" si="1"/>
        <v>14782.971</v>
      </c>
      <c r="G7" s="151">
        <f t="shared" si="1"/>
        <v>14838.990000000002</v>
      </c>
      <c r="H7" s="191">
        <v>14992.054</v>
      </c>
      <c r="I7" s="106">
        <v>15166.361000000001</v>
      </c>
      <c r="J7" s="149">
        <v>15438.093000000001</v>
      </c>
      <c r="K7" s="151">
        <v>15512.386</v>
      </c>
      <c r="L7" s="390">
        <v>15467.535</v>
      </c>
      <c r="M7" s="191">
        <v>15503.932000000001</v>
      </c>
      <c r="N7" s="489">
        <v>15612.896000000001</v>
      </c>
      <c r="O7" s="648">
        <v>15513.554</v>
      </c>
      <c r="P7" s="486">
        <v>15480.808999999999</v>
      </c>
      <c r="Q7" s="486">
        <v>15531.554</v>
      </c>
      <c r="R7" s="486">
        <v>15603.188999999998</v>
      </c>
      <c r="S7" s="486">
        <v>15637.084000000001</v>
      </c>
      <c r="T7" s="486">
        <v>15708.794</v>
      </c>
      <c r="U7" s="486">
        <v>15814.3</v>
      </c>
      <c r="V7" s="486">
        <f>V8+V9</f>
        <v>15961.375</v>
      </c>
      <c r="W7" s="486">
        <f>W8+W9</f>
        <v>16052.971</v>
      </c>
      <c r="X7" s="486">
        <v>16128.748</v>
      </c>
      <c r="Y7" s="486">
        <v>16248.276000000002</v>
      </c>
      <c r="Z7" s="486">
        <v>16392.455999999998</v>
      </c>
      <c r="AA7" s="486">
        <v>16343.255999999999</v>
      </c>
      <c r="AB7" s="486">
        <v>16382.355</v>
      </c>
      <c r="AC7" s="486">
        <v>16366.127</v>
      </c>
      <c r="AD7" s="486">
        <v>16254.945</v>
      </c>
      <c r="AE7" s="486">
        <v>16229.969000000001</v>
      </c>
      <c r="AF7" s="486">
        <v>16243.155999999999</v>
      </c>
      <c r="AG7" s="1597">
        <v>16264.800999999999</v>
      </c>
      <c r="AH7" s="1597">
        <v>16362.255999999999</v>
      </c>
      <c r="AI7" s="1597">
        <v>16452.605</v>
      </c>
      <c r="AJ7" s="1597">
        <v>16562.154999999999</v>
      </c>
      <c r="AK7" s="1597">
        <v>16709.719000000001</v>
      </c>
      <c r="AL7" s="627">
        <v>16911.072</v>
      </c>
      <c r="AM7" s="627">
        <v>16956.451000000001</v>
      </c>
      <c r="AN7" s="627">
        <v>17060.694</v>
      </c>
      <c r="AO7" s="627">
        <f>AO8+AO9</f>
        <v>17066.048000000003</v>
      </c>
      <c r="AP7" s="853">
        <f>AO7-AN7</f>
        <v>5.3540000000029977</v>
      </c>
      <c r="AQ7" s="626">
        <f>AO7/AN7-1</f>
        <v>3.1382076250840996E-4</v>
      </c>
      <c r="AR7" s="1468"/>
      <c r="AS7" s="853">
        <v>104.24299999999857</v>
      </c>
      <c r="AT7" s="626">
        <v>6.1476897494645577E-3</v>
      </c>
      <c r="AU7" s="1468"/>
      <c r="AV7" s="853">
        <v>45.379000000000815</v>
      </c>
      <c r="AW7" s="626">
        <v>2.6833899116507354E-3</v>
      </c>
      <c r="AX7" s="1468"/>
      <c r="AY7" s="853">
        <v>201.35299999999916</v>
      </c>
      <c r="AZ7" s="626">
        <v>1.2050053026026353E-2</v>
      </c>
      <c r="BA7" s="1468"/>
      <c r="BB7" s="853">
        <f>AK7-AJ7</f>
        <v>147.56400000000212</v>
      </c>
      <c r="BC7" s="626">
        <f>AK7/AJ7-1</f>
        <v>8.9097101192447958E-3</v>
      </c>
      <c r="BD7" s="1468"/>
      <c r="BE7" s="853">
        <v>109.54999999999927</v>
      </c>
      <c r="BF7" s="626">
        <v>6.6585200337574424E-3</v>
      </c>
      <c r="BG7" s="1468"/>
      <c r="BH7" s="648">
        <v>90.34900000000016</v>
      </c>
      <c r="BI7" s="606">
        <v>5.5217935717422062E-3</v>
      </c>
      <c r="BJ7" s="486"/>
      <c r="BK7" s="648">
        <f>AH7-AG7</f>
        <v>97.454999999999927</v>
      </c>
      <c r="BL7" s="606">
        <f>AH7/AG7-1</f>
        <v>5.9917732777670096E-3</v>
      </c>
      <c r="BM7" s="486"/>
      <c r="BN7" s="648">
        <f>AG7-AF7</f>
        <v>21.645000000000437</v>
      </c>
      <c r="BO7" s="606">
        <f>AG7/AF7</f>
        <v>1.0013325612337898</v>
      </c>
      <c r="BP7" s="486"/>
      <c r="BQ7" s="1628">
        <f>AF7-AE7</f>
        <v>13.186999999998079</v>
      </c>
      <c r="BR7" s="606">
        <f>AF7/AE7-1</f>
        <v>8.1250925371434413E-4</v>
      </c>
      <c r="BS7" s="1628"/>
      <c r="BT7" s="605">
        <f>AE7-AD7</f>
        <v>-24.975999999998749</v>
      </c>
      <c r="BU7" s="606">
        <f>AE7/AD7-1</f>
        <v>-1.5365170414294305E-3</v>
      </c>
      <c r="BV7" s="443"/>
      <c r="BW7" s="648">
        <v>-111.182000000001</v>
      </c>
      <c r="BX7" s="606">
        <v>-6.7934215590530478E-3</v>
      </c>
      <c r="BY7" s="443"/>
      <c r="BZ7" s="648">
        <f>AC7-AB7</f>
        <v>-16.227999999999156</v>
      </c>
      <c r="CA7" s="606">
        <f>AC7/AB7-1</f>
        <v>-9.9057797245871715E-4</v>
      </c>
      <c r="CB7" s="443"/>
      <c r="CC7" s="648">
        <v>39.09900000000016</v>
      </c>
      <c r="CD7" s="606">
        <v>1.0023923629416318</v>
      </c>
      <c r="CE7" s="443"/>
      <c r="CF7" s="648">
        <f>AA7-Z7</f>
        <v>-49.199999999998909</v>
      </c>
      <c r="CG7" s="606">
        <f>AA7/Z7</f>
        <v>0.99699861936490797</v>
      </c>
      <c r="CH7" s="443"/>
      <c r="CI7" s="926">
        <f>AO7-Z7</f>
        <v>673.59200000000419</v>
      </c>
      <c r="CJ7" s="927">
        <f>AO7/Z7-1</f>
        <v>4.1091585055955226E-2</v>
      </c>
      <c r="CK7" s="928">
        <f>AK7-Z7</f>
        <v>317.26300000000265</v>
      </c>
      <c r="CL7" s="929">
        <f>AK7/Z7-1</f>
        <v>1.9354207813643276E-2</v>
      </c>
      <c r="CM7" s="853">
        <f>Z7-Y7</f>
        <v>144.17999999999665</v>
      </c>
      <c r="CN7" s="626">
        <f>Z7/Y7</f>
        <v>1.0088735568007337</v>
      </c>
      <c r="CO7" s="624"/>
      <c r="CP7" s="853">
        <f>Y7-X7</f>
        <v>119.52800000000207</v>
      </c>
      <c r="CQ7" s="626">
        <f>Y7/X7</f>
        <v>1.0074108666091133</v>
      </c>
      <c r="CR7" s="624"/>
      <c r="CS7" s="853">
        <f>Y7-W7</f>
        <v>195.30500000000211</v>
      </c>
      <c r="CT7" s="626">
        <f>Y7/W7</f>
        <v>1.0121662837365122</v>
      </c>
      <c r="CU7" s="624"/>
      <c r="CV7" s="625">
        <f>W7-V7</f>
        <v>91.595999999999549</v>
      </c>
      <c r="CW7" s="626">
        <f>W7/V7</f>
        <v>1.0057386033471427</v>
      </c>
      <c r="CX7" s="624"/>
      <c r="CY7" s="625">
        <v>147.07500000000073</v>
      </c>
      <c r="CZ7" s="626">
        <v>1.0093001271001563</v>
      </c>
      <c r="DA7" s="624"/>
      <c r="DB7" s="625">
        <v>105.5059999999994</v>
      </c>
      <c r="DC7" s="626">
        <v>1.0067163653683409</v>
      </c>
      <c r="DD7" s="624"/>
      <c r="DE7" s="625">
        <v>71.709999999999127</v>
      </c>
      <c r="DF7" s="626">
        <v>1.0045858933801213</v>
      </c>
      <c r="DG7" s="624"/>
      <c r="DH7" s="648">
        <f>S7-R7</f>
        <v>33.895000000002256</v>
      </c>
      <c r="DI7" s="606">
        <f>S7/R7</f>
        <v>1.0021723123394841</v>
      </c>
      <c r="DJ7" s="443"/>
      <c r="DK7" s="605">
        <f>R7-Q7</f>
        <v>71.634999999998399</v>
      </c>
      <c r="DL7" s="606">
        <v>1.0046122236062147</v>
      </c>
      <c r="DM7" s="443"/>
      <c r="DN7" s="605">
        <f>Q7-P7</f>
        <v>50.7450000000008</v>
      </c>
      <c r="DO7" s="656">
        <f>Q7/P7</f>
        <v>1.0032779294673813</v>
      </c>
      <c r="DP7" s="480">
        <f>P7-O7</f>
        <v>-32.7450000000008</v>
      </c>
      <c r="DQ7" s="660">
        <f>P7/O7</f>
        <v>0.99788926509038478</v>
      </c>
      <c r="DR7" s="480">
        <f>O7-N7</f>
        <v>-99.342000000000553</v>
      </c>
      <c r="DS7" s="481">
        <f>O7/N7</f>
        <v>0.99363718300563841</v>
      </c>
      <c r="DT7" s="922">
        <f>Z7-N7</f>
        <v>779.55999999999767</v>
      </c>
      <c r="DU7" s="389">
        <f>Z7/N7-1</f>
        <v>4.9930518976107896E-2</v>
      </c>
      <c r="DV7" s="597">
        <f>N7-B7</f>
        <v>1564.1059999999998</v>
      </c>
      <c r="DW7" s="598">
        <f>N7/B7-1</f>
        <v>0.11133385864547773</v>
      </c>
      <c r="DX7" s="419">
        <v>108.96399999999994</v>
      </c>
      <c r="DY7" s="409">
        <v>1.0070281526002565</v>
      </c>
      <c r="DZ7" s="409"/>
      <c r="EA7" s="210">
        <v>36.397000000000844</v>
      </c>
      <c r="EB7" s="410">
        <v>1.0023531222007902</v>
      </c>
      <c r="EC7" s="411"/>
      <c r="ED7" s="386">
        <f>L7-K7</f>
        <v>-44.851000000000568</v>
      </c>
      <c r="EE7" s="116">
        <f>L7/K7</f>
        <v>0.9971086975272534</v>
      </c>
      <c r="EF7" s="117"/>
      <c r="EG7" s="65">
        <v>74.292999999999665</v>
      </c>
      <c r="EH7" s="66">
        <v>1.0048123171689665</v>
      </c>
      <c r="EI7" s="127"/>
      <c r="EJ7" s="207">
        <v>271.73199999999997</v>
      </c>
      <c r="EK7" s="208">
        <v>1.0179167566959537</v>
      </c>
      <c r="EL7" s="209"/>
      <c r="EM7" s="194">
        <v>174.3070000000007</v>
      </c>
      <c r="EN7" s="144">
        <v>1.0116266256778426</v>
      </c>
      <c r="EO7" s="145"/>
      <c r="EP7" s="65">
        <f>H7-G7</f>
        <v>153.06399999999849</v>
      </c>
      <c r="EQ7" s="66">
        <f>H7/G7</f>
        <v>1.0103149877451227</v>
      </c>
      <c r="ER7" s="127"/>
      <c r="ES7" s="43">
        <f>G7-F7</f>
        <v>56.019000000002052</v>
      </c>
      <c r="ET7" s="116">
        <f>G7/F7</f>
        <v>1.0037894277138204</v>
      </c>
      <c r="EU7" s="117"/>
      <c r="EV7" s="26">
        <f>C7-B7</f>
        <v>111.18000000000029</v>
      </c>
      <c r="EW7" s="35">
        <f>C7/B7</f>
        <v>1.0079138488083315</v>
      </c>
      <c r="EX7" s="27"/>
      <c r="EY7" s="26">
        <f>D7-C7</f>
        <v>177.26999999999862</v>
      </c>
      <c r="EZ7" s="35">
        <f>D7/C7</f>
        <v>1.012519094320115</v>
      </c>
      <c r="FA7" s="27"/>
      <c r="FB7" s="43">
        <f>E7-D7</f>
        <v>435.26400000000103</v>
      </c>
      <c r="FC7" s="44">
        <f>E7/D7</f>
        <v>1.0303589812265124</v>
      </c>
      <c r="FD7" s="15"/>
      <c r="FE7" s="65">
        <f>F7-E7</f>
        <v>10.466999999998734</v>
      </c>
      <c r="FF7" s="66">
        <f>F7/E7</f>
        <v>1.0007085460934719</v>
      </c>
      <c r="FG7" s="15"/>
      <c r="FH7" s="100">
        <f>L7-B7</f>
        <v>1418.744999999999</v>
      </c>
      <c r="FI7" s="101">
        <f>L7/B7</f>
        <v>1.1009869889150594</v>
      </c>
      <c r="FJ7" s="102"/>
      <c r="FK7" s="24">
        <f>AO7/E7-1</f>
        <v>0.15525763269382109</v>
      </c>
    </row>
    <row r="8" spans="1:169" ht="30" x14ac:dyDescent="0.25">
      <c r="A8" s="13" t="s">
        <v>109</v>
      </c>
      <c r="B8" s="28">
        <v>8567.84</v>
      </c>
      <c r="C8" s="28">
        <v>8658.2100000000009</v>
      </c>
      <c r="D8" s="28">
        <v>8783.3799999999992</v>
      </c>
      <c r="E8" s="107">
        <v>8933.759</v>
      </c>
      <c r="F8" s="149">
        <v>9022.5499999999993</v>
      </c>
      <c r="G8" s="151">
        <v>9141.3970000000008</v>
      </c>
      <c r="H8" s="191">
        <v>9288.1020000000008</v>
      </c>
      <c r="I8" s="106">
        <v>9422.6910000000007</v>
      </c>
      <c r="J8" s="149">
        <v>9553.9279999999999</v>
      </c>
      <c r="K8" s="236">
        <v>9723.0120000000006</v>
      </c>
      <c r="L8" s="391">
        <v>9799.8259999999991</v>
      </c>
      <c r="M8" s="604">
        <v>9915.1910000000007</v>
      </c>
      <c r="N8" s="490">
        <v>10061.017</v>
      </c>
      <c r="O8" s="649">
        <v>10094.183000000001</v>
      </c>
      <c r="P8" s="487">
        <v>10154.14</v>
      </c>
      <c r="Q8" s="487">
        <v>10214.786</v>
      </c>
      <c r="R8" s="487">
        <v>10314.969999999999</v>
      </c>
      <c r="S8" s="487">
        <v>10373.995000000001</v>
      </c>
      <c r="T8" s="487">
        <v>10467.724</v>
      </c>
      <c r="U8" s="487">
        <v>10605</v>
      </c>
      <c r="V8" s="487">
        <v>10711.994000000001</v>
      </c>
      <c r="W8" s="487">
        <v>10815.968999999999</v>
      </c>
      <c r="X8" s="487">
        <v>10927.838</v>
      </c>
      <c r="Y8" s="487">
        <v>11025.457</v>
      </c>
      <c r="Z8" s="487">
        <v>11150.735000000001</v>
      </c>
      <c r="AA8" s="487">
        <v>11176.550999999999</v>
      </c>
      <c r="AB8" s="487">
        <v>11217.424999999999</v>
      </c>
      <c r="AC8" s="487">
        <v>11265.628000000001</v>
      </c>
      <c r="AD8" s="487">
        <v>11319.7</v>
      </c>
      <c r="AE8" s="487">
        <v>11379.439</v>
      </c>
      <c r="AF8" s="487">
        <v>11457.856</v>
      </c>
      <c r="AG8" s="1597">
        <v>11511.567999999999</v>
      </c>
      <c r="AH8" s="1597">
        <v>11578.031999999999</v>
      </c>
      <c r="AI8" s="1597">
        <v>11657.762000000001</v>
      </c>
      <c r="AJ8" s="1597">
        <v>11740.48</v>
      </c>
      <c r="AK8" s="1597">
        <v>11824.145</v>
      </c>
      <c r="AL8" s="627">
        <v>11943.648999999999</v>
      </c>
      <c r="AM8" s="627">
        <v>11958.89</v>
      </c>
      <c r="AN8" s="627">
        <v>12010.958000000001</v>
      </c>
      <c r="AO8" s="627">
        <f>'отч дата'!D67/1000</f>
        <v>12011.262000000001</v>
      </c>
      <c r="AP8" s="853">
        <f t="shared" ref="AP8:AP9" si="2">AO8-AN8</f>
        <v>0.30400000000008731</v>
      </c>
      <c r="AQ8" s="626">
        <f t="shared" ref="AQ8:AQ9" si="3">AO8/AN8-1</f>
        <v>2.5310220883367762E-5</v>
      </c>
      <c r="AR8" s="1469">
        <f>AP8/AP7</f>
        <v>5.6779977586835471E-2</v>
      </c>
      <c r="AS8" s="853">
        <v>52.06800000000112</v>
      </c>
      <c r="AT8" s="626">
        <v>4.3539157898435654E-3</v>
      </c>
      <c r="AU8" s="1469">
        <v>0.49948677609049846</v>
      </c>
      <c r="AV8" s="853">
        <v>15.241</v>
      </c>
      <c r="AW8" s="626">
        <v>1.2760756783793958E-3</v>
      </c>
      <c r="AX8" s="1469">
        <v>0.33586019965181496</v>
      </c>
      <c r="AY8" s="853">
        <v>119.503999999999</v>
      </c>
      <c r="AZ8" s="626">
        <v>1.0106777276496448E-2</v>
      </c>
      <c r="BA8" s="1469">
        <v>0.59350493908707347</v>
      </c>
      <c r="BB8" s="853">
        <f t="shared" ref="BB8:BB9" si="4">AK8-AJ8</f>
        <v>83.665000000000873</v>
      </c>
      <c r="BC8" s="626">
        <f>AK8/AJ8-1</f>
        <v>7.1261992695359488E-3</v>
      </c>
      <c r="BD8" s="1469">
        <f>BB8/BB7</f>
        <v>0.56697432978232953</v>
      </c>
      <c r="BE8" s="853">
        <v>82.717999999998938</v>
      </c>
      <c r="BF8" s="626">
        <v>7.0955299996688925E-3</v>
      </c>
      <c r="BG8" s="1469">
        <v>0.75507074395252838</v>
      </c>
      <c r="BH8" s="648">
        <v>79.730000000001382</v>
      </c>
      <c r="BI8" s="606">
        <v>6.8863171219428754E-3</v>
      </c>
      <c r="BJ8" s="1629">
        <v>0.88246687843807059</v>
      </c>
      <c r="BK8" s="648">
        <f>AH8-AG8</f>
        <v>66.463999999999942</v>
      </c>
      <c r="BL8" s="606">
        <f>AH8/AG8-1</f>
        <v>5.7736704504547376E-3</v>
      </c>
      <c r="BM8" s="1629">
        <f>BK8/BK7</f>
        <v>0.68199681904468723</v>
      </c>
      <c r="BN8" s="648">
        <f>AG8-AF8</f>
        <v>53.711999999999534</v>
      </c>
      <c r="BO8" s="606">
        <f>AG8/AF8</f>
        <v>1.004687788011998</v>
      </c>
      <c r="BP8" s="1629">
        <f>BN8/BN7</f>
        <v>2.4814968814968101</v>
      </c>
      <c r="BQ8" s="1628">
        <f>AF8-AE8</f>
        <v>78.416999999999462</v>
      </c>
      <c r="BR8" s="606">
        <f>AF8/AE8-1</f>
        <v>6.8911129977495822E-3</v>
      </c>
      <c r="BS8" s="1630">
        <v>5.9465382573755123</v>
      </c>
      <c r="BT8" s="605">
        <f>AE8-AD8</f>
        <v>59.738999999999578</v>
      </c>
      <c r="BU8" s="606">
        <f>AE8/AD8-1</f>
        <v>5.2774366811840778E-3</v>
      </c>
      <c r="BV8" s="482">
        <f>BT8/BT7</f>
        <v>-2.3918561819347604</v>
      </c>
      <c r="BW8" s="648">
        <v>54.072000000000116</v>
      </c>
      <c r="BX8" s="606">
        <v>4.799732425036618E-3</v>
      </c>
      <c r="BY8" s="482">
        <v>-0.48633771653684749</v>
      </c>
      <c r="BZ8" s="648">
        <f>AC8-AB8</f>
        <v>48.203000000001339</v>
      </c>
      <c r="CA8" s="606">
        <f>AC8/AB8-1</f>
        <v>4.2971537585498876E-3</v>
      </c>
      <c r="CB8" s="482">
        <f>BZ8/BZ7</f>
        <v>-2.9703598718267097</v>
      </c>
      <c r="CC8" s="648">
        <v>40.873999999999796</v>
      </c>
      <c r="CD8" s="606">
        <v>1.0036571210563974</v>
      </c>
      <c r="CE8" s="482">
        <v>1.0453975805007705</v>
      </c>
      <c r="CF8" s="648">
        <f>AA8-Z8</f>
        <v>25.815999999998894</v>
      </c>
      <c r="CG8" s="606">
        <f>AA8/Z8</f>
        <v>1.002315183707621</v>
      </c>
      <c r="CH8" s="482">
        <f>CF8/CF7</f>
        <v>-0.52471544715446072</v>
      </c>
      <c r="CI8" s="926">
        <f>AO8-Z8</f>
        <v>860.52700000000004</v>
      </c>
      <c r="CJ8" s="927">
        <f>AO8/Z8-1</f>
        <v>7.7172222279517921E-2</v>
      </c>
      <c r="CK8" s="928">
        <f t="shared" ref="CK8:CK9" si="5">AK8-Z8</f>
        <v>673.40999999999985</v>
      </c>
      <c r="CL8" s="929">
        <f t="shared" ref="CL8:CL9" si="6">AK8/Z8-1</f>
        <v>6.0391534728428287E-2</v>
      </c>
      <c r="CM8" s="853">
        <f>Z8-Y8</f>
        <v>125.27800000000025</v>
      </c>
      <c r="CN8" s="626">
        <f>Z8/Y8</f>
        <v>1.0113626129057507</v>
      </c>
      <c r="CO8" s="628">
        <f>CM8/CM7</f>
        <v>0.86889998612847241</v>
      </c>
      <c r="CP8" s="853">
        <f>Y8-X8</f>
        <v>97.619000000000597</v>
      </c>
      <c r="CQ8" s="626">
        <f>Y8/X8</f>
        <v>1.0089330570237225</v>
      </c>
      <c r="CR8" s="628">
        <f>CP8/CP7</f>
        <v>0.8167040358744303</v>
      </c>
      <c r="CS8" s="853">
        <f>Y8-W8</f>
        <v>209.48800000000119</v>
      </c>
      <c r="CT8" s="626">
        <f>Y8/W8</f>
        <v>1.0193683987075037</v>
      </c>
      <c r="CU8" s="628">
        <f>CS8/CS7</f>
        <v>1.0726197485983406</v>
      </c>
      <c r="CV8" s="625">
        <f>W8-V8</f>
        <v>103.97499999999854</v>
      </c>
      <c r="CW8" s="626">
        <f>W8/V8</f>
        <v>1.0097064094696093</v>
      </c>
      <c r="CX8" s="628">
        <f>CV8/CV7</f>
        <v>1.1351478230490311</v>
      </c>
      <c r="CY8" s="625">
        <v>106.9940000000006</v>
      </c>
      <c r="CZ8" s="626">
        <v>1.0100890146157473</v>
      </c>
      <c r="DA8" s="628">
        <v>0.72747917729049849</v>
      </c>
      <c r="DB8" s="625">
        <v>137.27599999999984</v>
      </c>
      <c r="DC8" s="626">
        <v>1.0131142166148057</v>
      </c>
      <c r="DD8" s="628">
        <v>1.3011203154323034</v>
      </c>
      <c r="DE8" s="625">
        <v>93.72899999999936</v>
      </c>
      <c r="DF8" s="626">
        <v>1.0090349956790994</v>
      </c>
      <c r="DG8" s="628">
        <v>1.3070561985776112</v>
      </c>
      <c r="DH8" s="648">
        <f>S8-R8</f>
        <v>59.025000000001455</v>
      </c>
      <c r="DI8" s="606">
        <f>S8/R8</f>
        <v>1.0057222657942777</v>
      </c>
      <c r="DJ8" s="482">
        <f>DH8/DH7</f>
        <v>1.74140728721043</v>
      </c>
      <c r="DK8" s="605">
        <f>R8-Q8</f>
        <v>100.18399999999929</v>
      </c>
      <c r="DL8" s="606">
        <v>1.0098077434025539</v>
      </c>
      <c r="DM8" s="482">
        <v>1.3985342360578144</v>
      </c>
      <c r="DN8" s="605">
        <f>Q8-P8</f>
        <v>60.64600000000064</v>
      </c>
      <c r="DO8" s="656">
        <f>Q8/P8</f>
        <v>1.0059725392795451</v>
      </c>
      <c r="DP8" s="480">
        <f>P8-O8</f>
        <v>59.956999999998516</v>
      </c>
      <c r="DQ8" s="660">
        <f>P8/O8</f>
        <v>1.005939757581173</v>
      </c>
      <c r="DR8" s="480">
        <f>O8-N8</f>
        <v>33.166000000001077</v>
      </c>
      <c r="DS8" s="481">
        <f>O8/N8</f>
        <v>1.0032964858323965</v>
      </c>
      <c r="DT8" s="922">
        <f>Z8-N8</f>
        <v>1089.7180000000008</v>
      </c>
      <c r="DU8" s="389">
        <f>Z8/N8-1</f>
        <v>0.10831091926392733</v>
      </c>
      <c r="DV8" s="597">
        <f>N8-B8</f>
        <v>1493.1769999999997</v>
      </c>
      <c r="DW8" s="598">
        <f>N8/B8-1</f>
        <v>0.17427694728192855</v>
      </c>
      <c r="DX8" s="419">
        <v>145.82599999999911</v>
      </c>
      <c r="DY8" s="409">
        <v>1.014707331406929</v>
      </c>
      <c r="DZ8" s="409">
        <v>1.3382952167688336</v>
      </c>
      <c r="EA8" s="210">
        <v>115.3650000000016</v>
      </c>
      <c r="EB8" s="208">
        <v>1.0117721477911956</v>
      </c>
      <c r="EC8" s="411"/>
      <c r="ED8" s="386">
        <f>L8-K8</f>
        <v>76.813999999998487</v>
      </c>
      <c r="EE8" s="116">
        <f>L8/K8</f>
        <v>1.0079002268021471</v>
      </c>
      <c r="EF8" s="118">
        <f>ED8/ED7</f>
        <v>-1.7126485474124884</v>
      </c>
      <c r="EG8" s="65">
        <v>169.08400000000074</v>
      </c>
      <c r="EH8" s="66">
        <v>1.0176978516061668</v>
      </c>
      <c r="EI8" s="128">
        <v>2.2759075552205661</v>
      </c>
      <c r="EJ8" s="210">
        <v>131.23699999999917</v>
      </c>
      <c r="EK8" s="208">
        <v>1.0139277622496587</v>
      </c>
      <c r="EL8" s="211">
        <v>0.48296483299721482</v>
      </c>
      <c r="EM8" s="194">
        <v>134.58899999999994</v>
      </c>
      <c r="EN8" s="144">
        <v>1.0144904739418237</v>
      </c>
      <c r="EO8" s="146">
        <v>0.7721376651540065</v>
      </c>
      <c r="EP8" s="65">
        <f>H8-G8</f>
        <v>146.70499999999993</v>
      </c>
      <c r="EQ8" s="66">
        <f>H8/G8</f>
        <v>1.0160484223582018</v>
      </c>
      <c r="ER8" s="128">
        <f>EP8/EP7</f>
        <v>0.95845528667747726</v>
      </c>
      <c r="ES8" s="43">
        <f>G8-F8</f>
        <v>118.84700000000157</v>
      </c>
      <c r="ET8" s="116">
        <f>G8/F8</f>
        <v>1.0131722184969882</v>
      </c>
      <c r="EU8" s="118"/>
      <c r="EV8" s="29">
        <f>C8-B8</f>
        <v>90.3700000000008</v>
      </c>
      <c r="EW8" s="35">
        <f>C8/B8</f>
        <v>1.0105475825879102</v>
      </c>
      <c r="EX8" s="16">
        <f>EV8/EV7</f>
        <v>0.81282604785033785</v>
      </c>
      <c r="EY8" s="32">
        <f>D8-C8</f>
        <v>125.16999999999825</v>
      </c>
      <c r="EZ8" s="35">
        <f>D8/C8</f>
        <v>1.0144567988071436</v>
      </c>
      <c r="FA8" s="16">
        <f>EY8/EY7</f>
        <v>0.70609804253398334</v>
      </c>
      <c r="FB8" s="43">
        <f>E8-D8</f>
        <v>150.37900000000081</v>
      </c>
      <c r="FC8" s="44">
        <f>E8/D8</f>
        <v>1.0171208578018942</v>
      </c>
      <c r="FD8" s="16">
        <f>FB8/FB7</f>
        <v>0.34548917438612076</v>
      </c>
      <c r="FE8" s="65">
        <f>F8-E8</f>
        <v>88.790999999999258</v>
      </c>
      <c r="FF8" s="66">
        <f>F8/E8</f>
        <v>1.0099388174675408</v>
      </c>
      <c r="FG8" s="16"/>
      <c r="FH8" s="100">
        <f>L8-B8</f>
        <v>1231.985999999999</v>
      </c>
      <c r="FI8" s="101">
        <f>L8/B8</f>
        <v>1.1437919008758333</v>
      </c>
      <c r="FJ8" s="103">
        <f>FH8/FH7</f>
        <v>0.86836323652241931</v>
      </c>
      <c r="FK8" s="24">
        <f>AO8/E8-1</f>
        <v>0.3444801902536212</v>
      </c>
    </row>
    <row r="9" spans="1:169" ht="30.75" thickBot="1" x14ac:dyDescent="0.3">
      <c r="A9" s="14" t="s">
        <v>110</v>
      </c>
      <c r="B9" s="30">
        <v>5480.95</v>
      </c>
      <c r="C9" s="30">
        <v>5501.76</v>
      </c>
      <c r="D9" s="30">
        <v>5553.8600000000006</v>
      </c>
      <c r="E9" s="108">
        <v>5838.7449999999999</v>
      </c>
      <c r="F9" s="150">
        <v>5760.4210000000003</v>
      </c>
      <c r="G9" s="152">
        <v>5697.5929999999998</v>
      </c>
      <c r="H9" s="192">
        <v>5703.9520000000002</v>
      </c>
      <c r="I9" s="217">
        <v>5743.67</v>
      </c>
      <c r="J9" s="150">
        <v>5884.165</v>
      </c>
      <c r="K9" s="152">
        <v>5789.3739999999998</v>
      </c>
      <c r="L9" s="392">
        <v>5667.7089999999998</v>
      </c>
      <c r="M9" s="192">
        <v>5588.741</v>
      </c>
      <c r="N9" s="492">
        <v>5551.8789999999999</v>
      </c>
      <c r="O9" s="650">
        <v>5419.3710000000001</v>
      </c>
      <c r="P9" s="488">
        <v>5326.6689999999999</v>
      </c>
      <c r="Q9" s="488">
        <v>5316.768</v>
      </c>
      <c r="R9" s="488">
        <v>5288.2190000000001</v>
      </c>
      <c r="S9" s="488">
        <v>5263.0889999999999</v>
      </c>
      <c r="T9" s="488">
        <v>5241.07</v>
      </c>
      <c r="U9" s="488">
        <v>5209.3</v>
      </c>
      <c r="V9" s="488">
        <v>5249.3810000000003</v>
      </c>
      <c r="W9" s="488">
        <v>5237.0020000000004</v>
      </c>
      <c r="X9" s="488">
        <v>5200.91</v>
      </c>
      <c r="Y9" s="488">
        <v>5222.8190000000004</v>
      </c>
      <c r="Z9" s="488">
        <v>5241.7209999999995</v>
      </c>
      <c r="AA9" s="488">
        <v>5166.7049999999999</v>
      </c>
      <c r="AB9" s="488">
        <v>5164.93</v>
      </c>
      <c r="AC9" s="488">
        <v>5100.4989999999998</v>
      </c>
      <c r="AD9" s="488">
        <v>4935.2449999999999</v>
      </c>
      <c r="AE9" s="488">
        <v>4850.53</v>
      </c>
      <c r="AF9" s="488">
        <v>4785.3</v>
      </c>
      <c r="AG9" s="1598">
        <v>4753.2330000000002</v>
      </c>
      <c r="AH9" s="1598">
        <v>4784.2240000000002</v>
      </c>
      <c r="AI9" s="1598">
        <v>4794.8429999999998</v>
      </c>
      <c r="AJ9" s="1598">
        <v>4821.6750000000002</v>
      </c>
      <c r="AK9" s="1598">
        <v>4885.5739999999996</v>
      </c>
      <c r="AL9" s="629">
        <v>4967.4229999999998</v>
      </c>
      <c r="AM9" s="629">
        <v>4997.5609999999997</v>
      </c>
      <c r="AN9" s="629">
        <v>5049.7359999999999</v>
      </c>
      <c r="AO9" s="629">
        <f>'отч дата'!D35/1000</f>
        <v>5054.7860000000001</v>
      </c>
      <c r="AP9" s="853">
        <f t="shared" si="2"/>
        <v>5.0500000000001819</v>
      </c>
      <c r="AQ9" s="626">
        <f t="shared" si="3"/>
        <v>1.0000522799609168E-3</v>
      </c>
      <c r="AR9" s="1469">
        <f>AP9/AP7</f>
        <v>0.9432200224126549</v>
      </c>
      <c r="AS9" s="853">
        <v>52.175000000000182</v>
      </c>
      <c r="AT9" s="626">
        <v>1.0440092677207913E-2</v>
      </c>
      <c r="AU9" s="1469">
        <v>0.50051322390952768</v>
      </c>
      <c r="AV9" s="853">
        <v>30.13799999999992</v>
      </c>
      <c r="AW9" s="626">
        <v>6.0671297773513544E-3</v>
      </c>
      <c r="AX9" s="1469">
        <v>0.664139800348165</v>
      </c>
      <c r="AY9" s="853">
        <v>81.84900000000016</v>
      </c>
      <c r="AZ9" s="626">
        <v>1.6753200340430929E-2</v>
      </c>
      <c r="BA9" s="1470">
        <v>0.40649506091292659</v>
      </c>
      <c r="BB9" s="853">
        <f t="shared" si="4"/>
        <v>63.898999999999432</v>
      </c>
      <c r="BC9" s="626">
        <f t="shared" ref="BC9" si="7">AK9/AJ9-1</f>
        <v>1.3252448578554121E-2</v>
      </c>
      <c r="BD9" s="1470">
        <f>BB9/BB7</f>
        <v>0.4330256702176582</v>
      </c>
      <c r="BE9" s="853">
        <v>26.832000000000335</v>
      </c>
      <c r="BF9" s="626">
        <v>5.5960122156242242E-3</v>
      </c>
      <c r="BG9" s="1470">
        <v>0.24492925604747159</v>
      </c>
      <c r="BH9" s="648">
        <v>10.618999999999687</v>
      </c>
      <c r="BI9" s="606">
        <v>2.2195867083145693E-3</v>
      </c>
      <c r="BJ9" s="1631">
        <v>0.11753312156193946</v>
      </c>
      <c r="BK9" s="648">
        <f>AH9-AG9</f>
        <v>30.990999999999985</v>
      </c>
      <c r="BL9" s="606">
        <f>AH9/AG9-1</f>
        <v>6.5199833460720669E-3</v>
      </c>
      <c r="BM9" s="1631">
        <f>BK9/BK7</f>
        <v>0.31800318095531277</v>
      </c>
      <c r="BN9" s="648">
        <f>AG9-AF9</f>
        <v>-32.067000000000007</v>
      </c>
      <c r="BO9" s="606">
        <f>AG9/AF9</f>
        <v>0.99329885273650553</v>
      </c>
      <c r="BP9" s="1631">
        <f>BN9/BN7</f>
        <v>-1.4814968814968519</v>
      </c>
      <c r="BQ9" s="1628">
        <f>AF9-AE9</f>
        <v>-65.229999999999563</v>
      </c>
      <c r="BR9" s="606">
        <f>AF9/AE9-1</f>
        <v>-1.3448014959189902E-2</v>
      </c>
      <c r="BS9" s="1630">
        <v>-4.9465382573753747</v>
      </c>
      <c r="BT9" s="605">
        <f>AE9-AD9</f>
        <v>-84.715000000000146</v>
      </c>
      <c r="BU9" s="606">
        <f>AE9/AD9-1</f>
        <v>-1.7165307902647253E-2</v>
      </c>
      <c r="BV9" s="485">
        <f>BT9/BT7</f>
        <v>3.3918561819348332</v>
      </c>
      <c r="BW9" s="648">
        <v>-165.25399999999991</v>
      </c>
      <c r="BX9" s="606">
        <v>-3.2399575021973326E-2</v>
      </c>
      <c r="BY9" s="485">
        <v>1.4863377165368392</v>
      </c>
      <c r="BZ9" s="648">
        <f>AC9-AB9</f>
        <v>-64.431000000000495</v>
      </c>
      <c r="CA9" s="606">
        <f>AC9/AB9-1</f>
        <v>-1.2474709240977266E-2</v>
      </c>
      <c r="CB9" s="485">
        <f>BZ9/BZ7</f>
        <v>3.9703598718267097</v>
      </c>
      <c r="CC9" s="648">
        <v>-1.7749999999996362</v>
      </c>
      <c r="CD9" s="606">
        <v>0.99965645416179172</v>
      </c>
      <c r="CE9" s="485">
        <v>-4.5397580500770578E-2</v>
      </c>
      <c r="CF9" s="648">
        <f>AA9-Z9</f>
        <v>-75.015999999999622</v>
      </c>
      <c r="CG9" s="606">
        <f>AA9/Z9</f>
        <v>0.98568866980901892</v>
      </c>
      <c r="CH9" s="485">
        <f>CF9/CF7</f>
        <v>1.5247154471544977</v>
      </c>
      <c r="CI9" s="930">
        <f>AO9-Z9</f>
        <v>-186.93499999999949</v>
      </c>
      <c r="CJ9" s="931">
        <f>AO9/Z9-1</f>
        <v>-3.5662905370201781E-2</v>
      </c>
      <c r="CK9" s="928">
        <f t="shared" si="5"/>
        <v>-356.14699999999993</v>
      </c>
      <c r="CL9" s="929">
        <f t="shared" si="6"/>
        <v>-6.7944669317577144E-2</v>
      </c>
      <c r="CM9" s="853">
        <f>Z9-Y9</f>
        <v>18.901999999999134</v>
      </c>
      <c r="CN9" s="626">
        <f>Z9/Y9</f>
        <v>1.0036191183343706</v>
      </c>
      <c r="CO9" s="630">
        <f>CM9/CM7</f>
        <v>0.13110001387154649</v>
      </c>
      <c r="CP9" s="854">
        <f>Y9-X9</f>
        <v>21.90900000000056</v>
      </c>
      <c r="CQ9" s="652">
        <f>Y9/X9</f>
        <v>1.0042125320376627</v>
      </c>
      <c r="CR9" s="630">
        <f>CP9/CP7</f>
        <v>0.18329596412556207</v>
      </c>
      <c r="CS9" s="854">
        <f>Y9-W9</f>
        <v>-14.182999999999993</v>
      </c>
      <c r="CT9" s="652">
        <f>Y9/W9</f>
        <v>0.99729177113165124</v>
      </c>
      <c r="CU9" s="630">
        <f>CS9/CS7</f>
        <v>-7.2619748598345357E-2</v>
      </c>
      <c r="CV9" s="625">
        <f>W9-V9</f>
        <v>-12.378999999999905</v>
      </c>
      <c r="CW9" s="626">
        <f>W9/V9</f>
        <v>0.99764181719711331</v>
      </c>
      <c r="CX9" s="630">
        <f>CV9/CV7</f>
        <v>-0.13514782304904108</v>
      </c>
      <c r="CY9" s="625">
        <v>40.081000000000131</v>
      </c>
      <c r="CZ9" s="626">
        <v>1.007694123970591</v>
      </c>
      <c r="DA9" s="630">
        <v>0.27252082270950151</v>
      </c>
      <c r="DB9" s="625">
        <v>-31.769999999999527</v>
      </c>
      <c r="DC9" s="626">
        <v>0.99393826069867419</v>
      </c>
      <c r="DD9" s="630">
        <v>-0.30112031543229489</v>
      </c>
      <c r="DE9" s="651">
        <v>-22.019000000000233</v>
      </c>
      <c r="DF9" s="652">
        <v>0.99581633523582824</v>
      </c>
      <c r="DG9" s="630">
        <v>-0.30705619857761124</v>
      </c>
      <c r="DH9" s="673">
        <f>S9-R9</f>
        <v>-25.130000000000109</v>
      </c>
      <c r="DI9" s="654">
        <f>S9/R9</f>
        <v>0.99524792751586122</v>
      </c>
      <c r="DJ9" s="485">
        <f>DH9/DH7</f>
        <v>-0.7414072872104569</v>
      </c>
      <c r="DK9" s="653">
        <f>R9-Q9</f>
        <v>-28.548999999999978</v>
      </c>
      <c r="DL9" s="654">
        <v>0.99463038447417684</v>
      </c>
      <c r="DM9" s="485">
        <v>-0.39853423605780158</v>
      </c>
      <c r="DN9" s="653">
        <f>Q9-P9</f>
        <v>-9.9009999999998399</v>
      </c>
      <c r="DO9" s="657">
        <f>Q9/P9</f>
        <v>0.99814123986303638</v>
      </c>
      <c r="DP9" s="483">
        <f>P9-O9</f>
        <v>-92.702000000000226</v>
      </c>
      <c r="DQ9" s="661">
        <f>P9/O9</f>
        <v>0.98289432482109085</v>
      </c>
      <c r="DR9" s="483">
        <f>O9-N9</f>
        <v>-132.50799999999981</v>
      </c>
      <c r="DS9" s="484">
        <f>O9/N9</f>
        <v>0.97613276514131531</v>
      </c>
      <c r="DT9" s="922">
        <f>Z9-N9</f>
        <v>-310.15800000000036</v>
      </c>
      <c r="DU9" s="389">
        <f>Z9/N9-1</f>
        <v>-5.5865410611434463E-2</v>
      </c>
      <c r="DV9" s="599">
        <f>N9-B9</f>
        <v>70.929000000000087</v>
      </c>
      <c r="DW9" s="600">
        <f>N9/B9-1</f>
        <v>1.294100475282578E-2</v>
      </c>
      <c r="DX9" s="419">
        <f>N9-M9</f>
        <v>-36.86200000000008</v>
      </c>
      <c r="DY9" s="208">
        <f>N9/M9</f>
        <v>0.99340423898692032</v>
      </c>
      <c r="DZ9" s="409">
        <v>-0.338295216768842</v>
      </c>
      <c r="EA9" s="214">
        <v>-78.967999999999847</v>
      </c>
      <c r="EB9" s="412">
        <v>0.98606703343449709</v>
      </c>
      <c r="EC9" s="413"/>
      <c r="ED9" s="387">
        <f>L9-K9</f>
        <v>-121.66499999999996</v>
      </c>
      <c r="EE9" s="237">
        <f>L9/K9</f>
        <v>0.97898477451966315</v>
      </c>
      <c r="EF9" s="120">
        <f>ED9/ED7</f>
        <v>2.7126485474125088</v>
      </c>
      <c r="EG9" s="84">
        <v>-94.791000000000167</v>
      </c>
      <c r="EH9" s="85">
        <v>0.98389049253377492</v>
      </c>
      <c r="EI9" s="129">
        <v>-1.2759075552205537</v>
      </c>
      <c r="EJ9" s="214">
        <v>140.49499999999989</v>
      </c>
      <c r="EK9" s="215">
        <v>1.0244608412391381</v>
      </c>
      <c r="EL9" s="216">
        <v>0.51703516700278185</v>
      </c>
      <c r="EM9" s="195">
        <v>39.717999999999847</v>
      </c>
      <c r="EN9" s="148">
        <v>1.0069632423274248</v>
      </c>
      <c r="EO9" s="147">
        <v>0.22786233484598833</v>
      </c>
      <c r="EP9" s="84">
        <f>H9-G9</f>
        <v>6.3590000000003783</v>
      </c>
      <c r="EQ9" s="85">
        <f>H9/G9</f>
        <v>1.001116085336387</v>
      </c>
      <c r="ER9" s="129">
        <f>EP9/EP7</f>
        <v>4.1544713322534635E-2</v>
      </c>
      <c r="ES9" s="119">
        <f>G9-F9</f>
        <v>-62.828000000000429</v>
      </c>
      <c r="ET9" s="116">
        <f>G9/F9</f>
        <v>0.98909315829520095</v>
      </c>
      <c r="EU9" s="120"/>
      <c r="EV9" s="31">
        <f>C9-B9</f>
        <v>20.8100000000004</v>
      </c>
      <c r="EW9" s="57">
        <f>C9/B9</f>
        <v>1.0037967870533393</v>
      </c>
      <c r="EX9" s="17">
        <f>EV9/EV7</f>
        <v>0.18717395214967031</v>
      </c>
      <c r="EY9" s="33">
        <f>D9-C9</f>
        <v>52.100000000000364</v>
      </c>
      <c r="EZ9" s="57">
        <f>D9/C9</f>
        <v>1.009469696969697</v>
      </c>
      <c r="FA9" s="17">
        <f>EY9/EY7</f>
        <v>0.29390195746601666</v>
      </c>
      <c r="FB9" s="82">
        <f>E9-D9</f>
        <v>284.88499999999931</v>
      </c>
      <c r="FC9" s="83">
        <f>E9/D9</f>
        <v>1.051294955220333</v>
      </c>
      <c r="FD9" s="17">
        <f>FB9/FB7</f>
        <v>0.65451082561387719</v>
      </c>
      <c r="FE9" s="84">
        <f>F9-E9</f>
        <v>-78.323999999999614</v>
      </c>
      <c r="FF9" s="85">
        <f>F9/E9</f>
        <v>0.98658547341937353</v>
      </c>
      <c r="FG9" s="17"/>
      <c r="FH9" s="100">
        <f>L9-B9</f>
        <v>186.75900000000001</v>
      </c>
      <c r="FI9" s="101">
        <f>L9/B9</f>
        <v>1.0340742024649012</v>
      </c>
      <c r="FJ9" s="104">
        <f>FH9/FH7</f>
        <v>0.13163676347758063</v>
      </c>
      <c r="FK9" s="24">
        <f>AO9/E9-1</f>
        <v>-0.13426840870769319</v>
      </c>
    </row>
    <row r="10" spans="1:169" x14ac:dyDescent="0.25">
      <c r="A10" s="40" t="s">
        <v>111</v>
      </c>
      <c r="H10" s="141"/>
      <c r="I10" s="141"/>
      <c r="J10" s="141"/>
      <c r="K10" s="141"/>
      <c r="L10" s="141"/>
      <c r="M10" s="141"/>
      <c r="N10" s="141"/>
      <c r="O10" s="141"/>
      <c r="P10" s="141"/>
      <c r="Q10" s="141"/>
      <c r="R10" s="141"/>
      <c r="S10" s="141"/>
      <c r="T10" s="141"/>
      <c r="U10" s="141"/>
      <c r="V10" s="141"/>
      <c r="W10" s="141"/>
      <c r="X10" s="141"/>
      <c r="Y10" s="141"/>
      <c r="Z10" s="141"/>
      <c r="AA10" s="141"/>
      <c r="AB10" s="141"/>
      <c r="AC10" s="141"/>
      <c r="AD10" s="141"/>
      <c r="AE10" s="141"/>
      <c r="AF10" s="141"/>
      <c r="AG10" s="141"/>
      <c r="AH10" s="141"/>
      <c r="AI10" s="141"/>
      <c r="AJ10" s="141"/>
      <c r="AK10" s="141"/>
      <c r="AL10" s="141"/>
      <c r="AM10" s="141"/>
      <c r="AN10" s="141"/>
      <c r="AO10" s="141"/>
      <c r="AP10" s="141"/>
      <c r="AQ10" s="141"/>
      <c r="AR10" s="141"/>
      <c r="AS10" s="141"/>
      <c r="AT10" s="141"/>
      <c r="AU10" s="141"/>
      <c r="AV10" s="141"/>
      <c r="AW10" s="141"/>
      <c r="AX10" s="141"/>
      <c r="AY10" s="141"/>
      <c r="AZ10" s="141"/>
      <c r="BA10" s="141"/>
      <c r="BB10" s="141"/>
      <c r="BC10" s="141"/>
      <c r="BD10" s="141"/>
      <c r="BE10" s="141"/>
      <c r="BF10" s="141"/>
      <c r="BG10" s="141"/>
      <c r="BH10" s="141"/>
      <c r="BI10" s="141"/>
      <c r="BJ10" s="141"/>
      <c r="BK10" s="141"/>
      <c r="BL10" s="141"/>
      <c r="BM10" s="141"/>
      <c r="BN10" s="141"/>
      <c r="BO10" s="141"/>
      <c r="BP10" s="141"/>
      <c r="BQ10" s="141"/>
      <c r="BR10" s="141"/>
      <c r="BS10" s="141"/>
      <c r="BT10" s="141"/>
      <c r="BU10" s="141"/>
      <c r="BV10" s="141"/>
      <c r="BW10" s="141"/>
      <c r="BX10" s="141"/>
      <c r="BY10" s="141"/>
      <c r="BZ10" s="141"/>
      <c r="CA10" s="141"/>
      <c r="CB10" s="141"/>
      <c r="CC10" s="141"/>
      <c r="CD10" s="141"/>
      <c r="CE10" s="141"/>
      <c r="CF10" s="141"/>
      <c r="CG10" s="141"/>
      <c r="CH10" s="141"/>
      <c r="CI10" s="141"/>
      <c r="CJ10" s="141"/>
      <c r="CK10" s="141"/>
      <c r="CL10" s="141"/>
      <c r="CM10" s="141"/>
      <c r="CN10" s="141"/>
      <c r="CO10" s="141"/>
      <c r="CP10" s="141"/>
      <c r="CQ10" s="141"/>
      <c r="CR10" s="141"/>
      <c r="CS10" s="141"/>
      <c r="CT10" s="141"/>
      <c r="CU10" s="141"/>
      <c r="CV10" s="141"/>
      <c r="CW10" s="141"/>
      <c r="CX10" s="141"/>
      <c r="CY10" s="141"/>
      <c r="CZ10" s="141"/>
      <c r="DA10" s="141"/>
      <c r="DB10" s="141"/>
      <c r="DC10" s="141"/>
      <c r="DD10" s="141"/>
      <c r="DE10" s="141"/>
      <c r="DF10" s="141"/>
      <c r="DG10" s="141"/>
      <c r="DH10" s="141"/>
      <c r="DI10" s="141"/>
      <c r="DJ10" s="394">
        <f>DI9-1</f>
        <v>-4.7520724841387807E-3</v>
      </c>
      <c r="DK10" s="141"/>
      <c r="DL10" s="393">
        <f>DO9-1</f>
        <v>-1.858760136963622E-3</v>
      </c>
      <c r="DM10" s="394">
        <f>DO9-1</f>
        <v>-1.858760136963622E-3</v>
      </c>
      <c r="DN10" s="141"/>
      <c r="DO10" s="393">
        <f>DQ9-1</f>
        <v>-1.7105675178909152E-2</v>
      </c>
      <c r="DP10" s="394">
        <f>DQ9-1</f>
        <v>-1.7105675178909152E-2</v>
      </c>
      <c r="DQ10" s="141"/>
      <c r="DR10" s="394">
        <f>DS7-1</f>
        <v>-6.3628169943615864E-3</v>
      </c>
      <c r="DZ10" s="414">
        <f>DY9-1</f>
        <v>-6.5957610130796818E-3</v>
      </c>
      <c r="EA10" s="415">
        <f>DY7-1</f>
        <v>7.0281526002564654E-3</v>
      </c>
      <c r="EC10" s="414">
        <f>EB9-1</f>
        <v>-1.3932966565502913E-2</v>
      </c>
      <c r="ED10" s="415">
        <f>EB7-1</f>
        <v>2.3531222007902031E-3</v>
      </c>
      <c r="EF10" s="50">
        <f>EE9-1</f>
        <v>-2.1015225480336852E-2</v>
      </c>
      <c r="EG10" s="47">
        <f>EE7-1</f>
        <v>-2.8913024727466041E-3</v>
      </c>
      <c r="EL10" s="50">
        <f>EK9-1</f>
        <v>2.4460841239138054E-2</v>
      </c>
      <c r="ER10" s="50">
        <f>EQ9-1</f>
        <v>1.1160853363869627E-3</v>
      </c>
      <c r="EU10" s="50">
        <f>ET9-1</f>
        <v>-1.0906841704799053E-2</v>
      </c>
      <c r="FA10" s="50">
        <f>EZ9-1</f>
        <v>9.4696969696970168E-3</v>
      </c>
      <c r="FD10" s="50">
        <f>FC9-1</f>
        <v>5.1294955220333005E-2</v>
      </c>
      <c r="FG10" s="50">
        <f>FF9-1</f>
        <v>-1.3414526580626474E-2</v>
      </c>
      <c r="FM10" s="24" t="e">
        <f>S10/E10-1</f>
        <v>#DIV/0!</v>
      </c>
    </row>
    <row r="11" spans="1:169" x14ac:dyDescent="0.25">
      <c r="A11" s="12" t="s">
        <v>112</v>
      </c>
      <c r="L11" s="12">
        <v>58413.8</v>
      </c>
      <c r="S11" s="24">
        <f>S9/N9-1</f>
        <v>-5.201662356114034E-2</v>
      </c>
      <c r="T11" s="24"/>
      <c r="U11" s="203"/>
      <c r="V11" s="203"/>
      <c r="W11" s="203"/>
      <c r="X11" s="203"/>
      <c r="Y11" s="203"/>
      <c r="Z11" s="203"/>
      <c r="AA11" s="203"/>
      <c r="AB11" s="203"/>
      <c r="AC11" s="203"/>
      <c r="AD11" s="203"/>
      <c r="AE11" s="203"/>
      <c r="AF11" s="203"/>
      <c r="AG11" s="203"/>
      <c r="AH11" s="203"/>
      <c r="AI11" s="203"/>
      <c r="AJ11" s="203"/>
      <c r="AK11" s="203"/>
      <c r="AL11" s="203"/>
      <c r="AM11" s="203"/>
      <c r="AN11" s="203"/>
      <c r="AO11" s="203"/>
      <c r="AP11" s="203"/>
      <c r="AQ11" s="203"/>
      <c r="AR11" s="203"/>
      <c r="AS11" s="203"/>
      <c r="AT11" s="203"/>
      <c r="AU11" s="203"/>
      <c r="AV11" s="203"/>
      <c r="AW11" s="203"/>
      <c r="AX11" s="203"/>
      <c r="AY11" s="203"/>
      <c r="AZ11" s="203"/>
      <c r="BA11" s="203"/>
      <c r="BB11" s="203"/>
      <c r="BC11" s="203"/>
      <c r="BD11" s="203"/>
      <c r="BE11" s="203"/>
      <c r="BF11" s="203"/>
      <c r="BG11" s="203"/>
      <c r="BH11" s="203"/>
      <c r="BI11" s="203"/>
      <c r="BJ11" s="203"/>
      <c r="BK11" s="203"/>
      <c r="BL11" s="203"/>
      <c r="BM11" s="203"/>
      <c r="BN11" s="203"/>
      <c r="BO11" s="203"/>
      <c r="BP11" s="203"/>
      <c r="BQ11" s="203"/>
      <c r="BR11" s="203"/>
      <c r="BS11" s="203"/>
      <c r="BT11" s="203"/>
      <c r="BU11" s="203"/>
      <c r="BV11" s="203"/>
      <c r="BW11" s="203"/>
      <c r="BX11" s="203"/>
      <c r="BY11" s="203"/>
      <c r="BZ11" s="203"/>
      <c r="CA11" s="203"/>
      <c r="CB11" s="203"/>
      <c r="CC11" s="203"/>
      <c r="CD11" s="203"/>
      <c r="CE11" s="203"/>
      <c r="CF11" s="203"/>
      <c r="CG11" s="203"/>
      <c r="CH11" s="203"/>
      <c r="CI11" s="203"/>
      <c r="CJ11" s="203"/>
      <c r="CK11" s="203"/>
      <c r="CL11" s="203"/>
      <c r="CM11" s="203"/>
      <c r="CN11" s="203"/>
      <c r="CO11" s="203"/>
      <c r="CP11" s="203"/>
      <c r="CQ11" s="203"/>
      <c r="CR11" s="203"/>
      <c r="CS11" s="203"/>
      <c r="CT11" s="203"/>
      <c r="CU11" s="203"/>
      <c r="CV11" s="203"/>
      <c r="CW11" s="203"/>
      <c r="CX11" s="203"/>
      <c r="CY11" s="203"/>
      <c r="CZ11" s="203"/>
      <c r="DA11" s="203"/>
      <c r="DB11" s="203"/>
      <c r="DC11" s="203"/>
      <c r="DD11" s="47">
        <f>DC9-1</f>
        <v>-6.0617393013258081E-3</v>
      </c>
      <c r="DE11" s="203"/>
      <c r="DF11" s="203"/>
      <c r="DG11" s="203"/>
      <c r="DH11" s="203"/>
      <c r="DI11" s="203"/>
      <c r="DJ11" s="47">
        <f>DL7-1</f>
        <v>4.6122236062147159E-3</v>
      </c>
      <c r="DK11" s="203"/>
      <c r="DL11" s="203"/>
      <c r="DM11" s="47">
        <f>DO7-1</f>
        <v>3.2779294673812576E-3</v>
      </c>
      <c r="DN11" s="203"/>
      <c r="DP11" s="47">
        <f>DQ7-1</f>
        <v>-2.1107349096152195E-3</v>
      </c>
      <c r="DQ11" s="203"/>
      <c r="DR11" s="47">
        <f>DS8-1</f>
        <v>3.2964858323965007E-3</v>
      </c>
    </row>
    <row r="12" spans="1:169" x14ac:dyDescent="0.25">
      <c r="L12" s="24">
        <f>L9/L11</f>
        <v>9.7026884058219118E-2</v>
      </c>
      <c r="M12" s="24"/>
      <c r="N12" s="24"/>
      <c r="O12" s="24"/>
      <c r="P12" s="24"/>
      <c r="Q12" s="24"/>
      <c r="R12" s="24"/>
      <c r="DR12" s="47">
        <f>DS9-1</f>
        <v>-2.3867234858684694E-2</v>
      </c>
    </row>
    <row r="13" spans="1:169" ht="28.5" x14ac:dyDescent="0.25">
      <c r="B13" s="38" t="s">
        <v>113</v>
      </c>
      <c r="C13" s="38" t="s">
        <v>39</v>
      </c>
      <c r="D13" s="39" t="s">
        <v>12</v>
      </c>
      <c r="E13" s="39" t="s">
        <v>14</v>
      </c>
      <c r="F13" s="109" t="s">
        <v>16</v>
      </c>
      <c r="G13" s="109" t="s">
        <v>17</v>
      </c>
      <c r="H13" s="371" t="s">
        <v>20</v>
      </c>
      <c r="I13" s="371" t="s">
        <v>23</v>
      </c>
      <c r="J13" s="371" t="s">
        <v>114</v>
      </c>
      <c r="K13" s="371" t="s">
        <v>27</v>
      </c>
      <c r="L13" s="110" t="s">
        <v>32</v>
      </c>
      <c r="M13" s="110" t="s">
        <v>33</v>
      </c>
      <c r="N13" s="1077" t="s">
        <v>666</v>
      </c>
      <c r="O13" s="1077" t="s">
        <v>667</v>
      </c>
      <c r="P13" s="1077" t="s">
        <v>668</v>
      </c>
      <c r="Q13" s="1077" t="s">
        <v>669</v>
      </c>
      <c r="R13" s="1077" t="s">
        <v>440</v>
      </c>
      <c r="S13" s="1077" t="s">
        <v>454</v>
      </c>
      <c r="T13" s="1077" t="s">
        <v>463</v>
      </c>
      <c r="U13" s="1077" t="s">
        <v>470</v>
      </c>
      <c r="V13" s="1077" t="s">
        <v>670</v>
      </c>
      <c r="W13" s="1077" t="s">
        <v>671</v>
      </c>
      <c r="X13" s="1077" t="s">
        <v>672</v>
      </c>
      <c r="Y13" s="1077" t="s">
        <v>557</v>
      </c>
      <c r="Z13" s="1077" t="s">
        <v>558</v>
      </c>
      <c r="AA13" s="1077" t="s">
        <v>580</v>
      </c>
      <c r="AB13" s="1077" t="s">
        <v>589</v>
      </c>
      <c r="AC13" s="1077" t="s">
        <v>618</v>
      </c>
      <c r="AD13" s="1077" t="s">
        <v>675</v>
      </c>
      <c r="AE13" s="1077" t="s">
        <v>712</v>
      </c>
      <c r="AF13" s="1077" t="s">
        <v>733</v>
      </c>
      <c r="AG13" s="1077" t="s">
        <v>759</v>
      </c>
      <c r="AH13" s="1077" t="s">
        <v>792</v>
      </c>
      <c r="AI13" s="1077" t="s">
        <v>822</v>
      </c>
      <c r="AJ13" s="1077" t="s">
        <v>848</v>
      </c>
      <c r="AK13" s="1077" t="s">
        <v>881</v>
      </c>
      <c r="AL13" s="1077" t="s">
        <v>940</v>
      </c>
      <c r="AM13" s="1077" t="s">
        <v>983</v>
      </c>
      <c r="AN13" s="1077" t="s">
        <v>987</v>
      </c>
      <c r="AO13" s="1077"/>
      <c r="AP13" s="1077"/>
      <c r="AQ13" s="1077"/>
      <c r="AR13" s="1077"/>
      <c r="AS13" s="1077"/>
      <c r="AT13" s="1077"/>
      <c r="AU13" s="1077"/>
      <c r="AV13" s="1077"/>
      <c r="AW13" s="1077"/>
      <c r="AX13" s="1077"/>
      <c r="AY13" s="1077"/>
      <c r="AZ13" s="1077"/>
      <c r="BA13" s="1077"/>
      <c r="BB13" s="1077"/>
      <c r="BC13" s="1077"/>
      <c r="BD13" s="1077"/>
      <c r="BE13" s="1077"/>
      <c r="BF13" s="1077"/>
      <c r="BG13" s="1077"/>
      <c r="BH13" s="1077"/>
      <c r="BI13" s="1077"/>
      <c r="BJ13" s="1077"/>
      <c r="BK13" s="1077"/>
      <c r="BL13" s="1077"/>
      <c r="CC13" s="420"/>
      <c r="CD13" s="420"/>
      <c r="CE13" s="420"/>
      <c r="CF13" s="420"/>
      <c r="CG13" s="420"/>
      <c r="CH13" s="420"/>
      <c r="CI13" s="420"/>
      <c r="CJ13" s="420"/>
      <c r="CK13" s="420"/>
      <c r="CL13" s="420"/>
      <c r="CM13" s="420"/>
      <c r="CN13" s="420"/>
      <c r="CO13" s="420"/>
      <c r="CP13" s="420"/>
      <c r="CQ13" s="420"/>
      <c r="CR13" s="420"/>
      <c r="CS13" s="420"/>
      <c r="CT13" s="420"/>
      <c r="CU13" s="420"/>
      <c r="CV13" s="420"/>
      <c r="CW13" s="420"/>
      <c r="CX13" s="420"/>
      <c r="CY13" s="420"/>
      <c r="CZ13" s="420"/>
      <c r="DA13" s="420"/>
      <c r="DB13" s="420"/>
      <c r="DC13" s="420"/>
      <c r="DD13" s="420"/>
      <c r="DE13" s="420"/>
      <c r="DF13" s="420"/>
      <c r="DG13" s="420"/>
      <c r="DH13" s="420"/>
      <c r="DI13" s="420"/>
      <c r="DJ13" s="420"/>
      <c r="DK13" s="110"/>
      <c r="DL13" s="110"/>
      <c r="DM13" s="110"/>
      <c r="DN13" s="110"/>
      <c r="DO13" s="110"/>
      <c r="DP13" s="110"/>
      <c r="DQ13" s="110"/>
      <c r="DR13" s="110"/>
      <c r="DS13" s="110"/>
      <c r="DT13" s="110"/>
      <c r="DU13" s="110"/>
      <c r="DV13" s="110"/>
      <c r="DW13" s="110"/>
      <c r="DX13" s="110"/>
      <c r="DY13" s="110"/>
      <c r="DZ13" s="110"/>
      <c r="EA13" s="110"/>
      <c r="EB13" s="416"/>
      <c r="EC13" s="416"/>
      <c r="ED13" s="416"/>
      <c r="EE13" s="416"/>
      <c r="EF13" s="416"/>
      <c r="EG13" s="416"/>
      <c r="EH13" s="110"/>
      <c r="EI13" s="110"/>
    </row>
    <row r="14" spans="1:169" s="732" customFormat="1" ht="60" x14ac:dyDescent="0.25">
      <c r="A14" s="729" t="s">
        <v>115</v>
      </c>
      <c r="B14" s="730">
        <v>8.0000000000000002E-3</v>
      </c>
      <c r="C14" s="730">
        <v>1.2999999999999999E-2</v>
      </c>
      <c r="D14" s="730">
        <v>0.03</v>
      </c>
      <c r="E14" s="730">
        <v>6.9999999999999999E-4</v>
      </c>
      <c r="F14" s="730">
        <f>ET7-1</f>
        <v>3.7894277138204036E-3</v>
      </c>
      <c r="G14" s="730">
        <f>EQ7-1</f>
        <v>1.0314987745122739E-2</v>
      </c>
      <c r="H14" s="730">
        <v>1.1626625677842561E-2</v>
      </c>
      <c r="I14" s="730">
        <f>EK7-1</f>
        <v>1.7916756695953717E-2</v>
      </c>
      <c r="J14" s="730">
        <f>EH7-1</f>
        <v>4.8123171689664623E-3</v>
      </c>
      <c r="K14" s="730">
        <f>EE7-1</f>
        <v>-2.8913024727466041E-3</v>
      </c>
      <c r="L14" s="730">
        <f>ED10</f>
        <v>2.3531222007902031E-3</v>
      </c>
      <c r="M14" s="730">
        <f>EA10</f>
        <v>7.0281526002564654E-3</v>
      </c>
      <c r="N14" s="730">
        <v>-6.3628169943615899E-3</v>
      </c>
      <c r="O14" s="730">
        <f>DQ7-1</f>
        <v>-2.1107349096152195E-3</v>
      </c>
      <c r="P14" s="730">
        <v>3.2779294673812576E-3</v>
      </c>
      <c r="Q14" s="730">
        <f>DL7-1</f>
        <v>4.6122236062147159E-3</v>
      </c>
      <c r="R14" s="730">
        <v>2.1723123394841171E-3</v>
      </c>
      <c r="S14" s="730">
        <f>DF7-1</f>
        <v>4.5858933801212753E-3</v>
      </c>
      <c r="T14" s="730">
        <v>6.7163653683408597E-3</v>
      </c>
      <c r="U14" s="730">
        <f>CZ7-1</f>
        <v>9.3001271001562635E-3</v>
      </c>
      <c r="V14" s="730">
        <v>5.7386033471427123E-3</v>
      </c>
      <c r="W14" s="730">
        <v>4.7204346161218158E-3</v>
      </c>
      <c r="X14" s="730">
        <v>7.4108666091132758E-3</v>
      </c>
      <c r="Y14" s="730">
        <f>CN7-1</f>
        <v>8.8735568007336507E-3</v>
      </c>
      <c r="Z14" s="730">
        <f>CG7-1</f>
        <v>-3.0013806350920325E-3</v>
      </c>
      <c r="AA14" s="730">
        <f>CD7-1</f>
        <v>2.3923629416318093E-3</v>
      </c>
      <c r="AB14" s="730">
        <v>-9.9057797245871715E-4</v>
      </c>
      <c r="AC14" s="730">
        <f>BX7</f>
        <v>-6.7934215590530478E-3</v>
      </c>
      <c r="AD14" s="730">
        <v>1.5E-3</v>
      </c>
      <c r="AE14" s="730">
        <v>8.1250925371434413E-4</v>
      </c>
      <c r="AF14" s="730">
        <f>BO7-1</f>
        <v>1.3325612337897752E-3</v>
      </c>
      <c r="AG14" s="730">
        <v>5.9917732777670096E-3</v>
      </c>
      <c r="AH14" s="730">
        <v>5.5217935717422062E-3</v>
      </c>
      <c r="AI14" s="730">
        <v>5.5217935717422062E-3</v>
      </c>
      <c r="AJ14" s="730">
        <v>8.9097101192447958E-3</v>
      </c>
      <c r="AK14" s="730">
        <f>AZ7</f>
        <v>1.2050053026026353E-2</v>
      </c>
      <c r="AL14" s="730">
        <v>2.6833899116507354E-3</v>
      </c>
      <c r="AM14" s="730">
        <v>6.1476897494645577E-3</v>
      </c>
      <c r="AN14" s="730">
        <f>AQ7</f>
        <v>3.1382076250840996E-4</v>
      </c>
      <c r="AO14" s="730"/>
      <c r="AP14" s="730"/>
      <c r="AQ14" s="730"/>
      <c r="AR14" s="730"/>
      <c r="AS14" s="730"/>
      <c r="AT14" s="730"/>
      <c r="AU14" s="730"/>
      <c r="AV14" s="730"/>
      <c r="AW14" s="730"/>
      <c r="AX14" s="730"/>
      <c r="AY14" s="730"/>
      <c r="AZ14" s="730"/>
      <c r="BA14" s="730"/>
      <c r="BB14" s="730"/>
      <c r="BC14" s="730"/>
      <c r="BD14" s="730"/>
      <c r="BE14" s="730"/>
      <c r="BF14" s="730"/>
      <c r="BG14" s="730"/>
      <c r="BH14" s="730"/>
      <c r="BI14" s="730"/>
      <c r="BJ14" s="730"/>
      <c r="BK14" s="730"/>
      <c r="BL14" s="730"/>
      <c r="CC14" s="730"/>
      <c r="CD14" s="730"/>
      <c r="CE14" s="730"/>
      <c r="CF14" s="730"/>
      <c r="CG14" s="730"/>
      <c r="CH14" s="730"/>
      <c r="CI14" s="730"/>
      <c r="CJ14" s="730"/>
      <c r="CK14" s="730"/>
      <c r="CL14" s="730"/>
      <c r="CM14" s="730"/>
      <c r="CN14" s="730"/>
      <c r="CO14" s="730"/>
      <c r="CP14" s="730"/>
      <c r="CQ14" s="730"/>
      <c r="CR14" s="730"/>
      <c r="CS14" s="730"/>
      <c r="CT14" s="730"/>
      <c r="CU14" s="730"/>
      <c r="CV14" s="730"/>
      <c r="CW14" s="730"/>
      <c r="CX14" s="730"/>
      <c r="CY14" s="730"/>
      <c r="CZ14" s="730"/>
      <c r="DA14" s="730"/>
      <c r="DB14" s="730"/>
      <c r="DC14" s="730"/>
      <c r="DD14" s="730"/>
      <c r="DE14" s="730"/>
      <c r="DF14" s="730"/>
      <c r="DG14" s="730"/>
      <c r="DH14" s="730"/>
      <c r="DI14" s="730"/>
      <c r="DJ14" s="730"/>
      <c r="DK14" s="730"/>
      <c r="DL14" s="730"/>
      <c r="DM14" s="730"/>
      <c r="DN14" s="730"/>
      <c r="DO14" s="730"/>
      <c r="DP14" s="730"/>
      <c r="DQ14" s="730"/>
      <c r="DR14" s="730"/>
      <c r="DS14" s="730"/>
      <c r="DT14" s="730"/>
      <c r="DU14" s="730"/>
      <c r="DV14" s="730"/>
      <c r="DW14" s="730"/>
      <c r="DX14" s="730"/>
      <c r="DY14" s="731"/>
      <c r="DZ14" s="731"/>
      <c r="EA14" s="731"/>
      <c r="EB14" s="731"/>
      <c r="EC14" s="731"/>
      <c r="ED14" s="731"/>
      <c r="EE14" s="730"/>
      <c r="EF14" s="730"/>
    </row>
    <row r="15" spans="1:169" s="732" customFormat="1" ht="45" x14ac:dyDescent="0.25">
      <c r="A15" s="733" t="s">
        <v>116</v>
      </c>
      <c r="B15" s="618">
        <f>EV8</f>
        <v>90.3700000000008</v>
      </c>
      <c r="C15" s="618">
        <f>EY8</f>
        <v>125.16999999999825</v>
      </c>
      <c r="D15" s="618">
        <f>FB8</f>
        <v>150.37900000000081</v>
      </c>
      <c r="E15" s="618">
        <v>88.8</v>
      </c>
      <c r="F15" s="618">
        <f>ES8</f>
        <v>118.84700000000157</v>
      </c>
      <c r="G15" s="618">
        <f>EP8</f>
        <v>146.70499999999993</v>
      </c>
      <c r="H15" s="618">
        <v>134.58899999999994</v>
      </c>
      <c r="I15" s="618">
        <v>131.23699999999917</v>
      </c>
      <c r="J15" s="618">
        <f>EG8</f>
        <v>169.08400000000074</v>
      </c>
      <c r="K15" s="618">
        <f>ED8</f>
        <v>76.813999999998487</v>
      </c>
      <c r="L15" s="618">
        <f>EA8</f>
        <v>115.3650000000016</v>
      </c>
      <c r="M15" s="618">
        <f>DX8</f>
        <v>145.82599999999911</v>
      </c>
      <c r="N15" s="1410">
        <v>33.166000000001077</v>
      </c>
      <c r="O15" s="1410">
        <f>DP8</f>
        <v>59.956999999998516</v>
      </c>
      <c r="P15" s="1410">
        <v>60.64600000000064</v>
      </c>
      <c r="Q15" s="1410">
        <v>100.2</v>
      </c>
      <c r="R15" s="1410">
        <v>59.025000000001455</v>
      </c>
      <c r="S15" s="1411">
        <f>DE8</f>
        <v>93.72899999999936</v>
      </c>
      <c r="T15" s="1411">
        <v>137.27599999999984</v>
      </c>
      <c r="U15" s="1411">
        <f>CY8</f>
        <v>106.9940000000006</v>
      </c>
      <c r="V15" s="1411">
        <v>103.97499999999854</v>
      </c>
      <c r="W15" s="1411">
        <v>111.8690000000006</v>
      </c>
      <c r="X15" s="1411">
        <v>97.619000000000597</v>
      </c>
      <c r="Y15" s="1411">
        <f>CM8</f>
        <v>125.27800000000025</v>
      </c>
      <c r="Z15" s="1411">
        <f>CF8</f>
        <v>25.815999999998894</v>
      </c>
      <c r="AA15" s="1411">
        <f>CC8</f>
        <v>40.873999999999796</v>
      </c>
      <c r="AB15" s="1411">
        <v>48.203000000001339</v>
      </c>
      <c r="AC15" s="751">
        <f>BW8</f>
        <v>54.072000000000116</v>
      </c>
      <c r="AD15" s="751">
        <v>59.738999999999578</v>
      </c>
      <c r="AE15" s="751">
        <v>78.416999999999462</v>
      </c>
      <c r="AF15" s="751">
        <f>BN8</f>
        <v>53.711999999999534</v>
      </c>
      <c r="AG15" s="751">
        <v>66.463999999999942</v>
      </c>
      <c r="AH15" s="751">
        <v>79.730000000001382</v>
      </c>
      <c r="AI15" s="751">
        <v>82.717999999998938</v>
      </c>
      <c r="AJ15" s="751">
        <v>83.665000000000873</v>
      </c>
      <c r="AK15" s="751">
        <f>AY8</f>
        <v>119.503999999999</v>
      </c>
      <c r="AL15" s="751">
        <v>15.240999999999985</v>
      </c>
      <c r="AM15" s="751">
        <v>52.06800000000112</v>
      </c>
      <c r="AN15" s="751">
        <f>AP8</f>
        <v>0.30400000000008731</v>
      </c>
      <c r="AO15" s="1411"/>
      <c r="AP15" s="1411"/>
      <c r="AQ15" s="1411"/>
      <c r="AR15" s="1411"/>
      <c r="AS15" s="1411"/>
      <c r="AT15" s="1411"/>
      <c r="AU15" s="1411"/>
      <c r="AV15" s="1411"/>
      <c r="AW15" s="1411"/>
      <c r="AX15" s="1411"/>
      <c r="AY15" s="1411"/>
      <c r="AZ15" s="730"/>
      <c r="BA15" s="1411"/>
      <c r="BB15" s="1411"/>
      <c r="BC15" s="730"/>
      <c r="BD15" s="1411"/>
      <c r="BE15" s="1411"/>
      <c r="BF15" s="730"/>
      <c r="BG15" s="1411"/>
      <c r="BH15" s="1411"/>
      <c r="BI15" s="1411"/>
      <c r="BJ15" s="1411"/>
      <c r="BK15" s="1411"/>
      <c r="BL15" s="1411"/>
      <c r="CC15" s="734"/>
      <c r="CD15" s="734"/>
      <c r="CE15" s="734"/>
      <c r="CF15" s="734"/>
      <c r="CG15" s="734"/>
      <c r="CH15" s="734"/>
      <c r="CI15" s="734"/>
      <c r="CJ15" s="734"/>
      <c r="CK15" s="734"/>
      <c r="CL15" s="734"/>
      <c r="CM15" s="734"/>
      <c r="CN15" s="734"/>
      <c r="CO15" s="734"/>
      <c r="CP15" s="734"/>
      <c r="CQ15" s="734"/>
      <c r="CR15" s="734"/>
      <c r="CS15" s="734"/>
      <c r="CT15" s="734"/>
      <c r="CU15" s="734"/>
      <c r="CV15" s="734"/>
      <c r="CW15" s="734"/>
      <c r="CX15" s="734"/>
      <c r="CY15" s="734"/>
      <c r="CZ15" s="734"/>
      <c r="DA15" s="734"/>
      <c r="DB15" s="734"/>
      <c r="DC15" s="734"/>
      <c r="DD15" s="734"/>
      <c r="DE15" s="734"/>
      <c r="DF15" s="734"/>
      <c r="DG15" s="734"/>
      <c r="DH15" s="734"/>
      <c r="DI15" s="734"/>
      <c r="DJ15" s="734"/>
      <c r="DK15" s="734"/>
      <c r="DL15" s="734"/>
      <c r="DM15" s="734"/>
      <c r="DN15" s="734"/>
      <c r="DO15" s="734"/>
      <c r="DP15" s="734"/>
      <c r="DQ15" s="734"/>
      <c r="DR15" s="734"/>
      <c r="DS15" s="734"/>
      <c r="DT15" s="734"/>
      <c r="DU15" s="734"/>
      <c r="DV15" s="734"/>
      <c r="DW15" s="734"/>
      <c r="DX15" s="734"/>
      <c r="DY15" s="735"/>
      <c r="DZ15" s="735"/>
      <c r="EA15" s="735"/>
      <c r="EB15" s="735"/>
      <c r="EC15" s="735"/>
      <c r="ED15" s="735"/>
      <c r="EE15" s="734"/>
      <c r="EF15" s="736">
        <f>H9/B9</f>
        <v>1.0406867422618342</v>
      </c>
    </row>
    <row r="16" spans="1:169" s="732" customFormat="1" ht="30.75" thickBot="1" x14ac:dyDescent="0.3">
      <c r="A16" s="737" t="s">
        <v>117</v>
      </c>
      <c r="B16" s="618">
        <f>EV9</f>
        <v>20.8100000000004</v>
      </c>
      <c r="C16" s="618">
        <f>EY9</f>
        <v>52.100000000000364</v>
      </c>
      <c r="D16" s="618">
        <f>FB9</f>
        <v>284.88499999999931</v>
      </c>
      <c r="E16" s="618">
        <v>-78.3</v>
      </c>
      <c r="F16" s="618">
        <f>ES9</f>
        <v>-62.828000000000429</v>
      </c>
      <c r="G16" s="618">
        <f>EP9</f>
        <v>6.3590000000003783</v>
      </c>
      <c r="H16" s="618">
        <v>39.717999999999847</v>
      </c>
      <c r="I16" s="618">
        <v>140.49499999999989</v>
      </c>
      <c r="J16" s="618">
        <f>EG9</f>
        <v>-94.791000000000167</v>
      </c>
      <c r="K16" s="618">
        <f>ED9</f>
        <v>-121.66499999999996</v>
      </c>
      <c r="L16" s="618">
        <f>EA9</f>
        <v>-78.967999999999847</v>
      </c>
      <c r="M16" s="618">
        <f>DX9</f>
        <v>-36.86200000000008</v>
      </c>
      <c r="N16" s="1410">
        <v>-132.50799999999981</v>
      </c>
      <c r="O16" s="1410">
        <f>DP9</f>
        <v>-92.702000000000226</v>
      </c>
      <c r="P16" s="1410">
        <v>-9.9009999999998399</v>
      </c>
      <c r="Q16" s="1410">
        <v>-28.5</v>
      </c>
      <c r="R16" s="1410">
        <v>-25.130000000000109</v>
      </c>
      <c r="S16" s="1411">
        <f>DE9</f>
        <v>-22.019000000000233</v>
      </c>
      <c r="T16" s="1411">
        <v>-31.769999999999527</v>
      </c>
      <c r="U16" s="1411">
        <f>CY9</f>
        <v>40.081000000000131</v>
      </c>
      <c r="V16" s="1411">
        <v>-12.378999999999905</v>
      </c>
      <c r="W16" s="1411">
        <v>-36.092000000000553</v>
      </c>
      <c r="X16" s="1411">
        <v>21.90900000000056</v>
      </c>
      <c r="Y16" s="1411">
        <f>CM9</f>
        <v>18.901999999999134</v>
      </c>
      <c r="Z16" s="1411">
        <f>CF9</f>
        <v>-75.015999999999622</v>
      </c>
      <c r="AA16" s="1411">
        <f>CC9</f>
        <v>-1.7749999999996362</v>
      </c>
      <c r="AB16" s="1411">
        <v>-64.431000000000495</v>
      </c>
      <c r="AC16" s="751">
        <f>BW9</f>
        <v>-165.25399999999991</v>
      </c>
      <c r="AD16" s="751">
        <v>-84.715000000000146</v>
      </c>
      <c r="AE16" s="751">
        <v>-65.229999999999563</v>
      </c>
      <c r="AF16" s="751">
        <f>BN9</f>
        <v>-32.067000000000007</v>
      </c>
      <c r="AG16" s="751">
        <v>30.990999999999985</v>
      </c>
      <c r="AH16" s="751">
        <v>10.618999999999687</v>
      </c>
      <c r="AI16" s="751">
        <v>26.832000000000335</v>
      </c>
      <c r="AJ16" s="751">
        <v>63.898999999999432</v>
      </c>
      <c r="AK16" s="751">
        <f>AY9</f>
        <v>81.84900000000016</v>
      </c>
      <c r="AL16" s="751">
        <v>30.13799999999992</v>
      </c>
      <c r="AM16" s="751">
        <v>52.175000000000182</v>
      </c>
      <c r="AN16" s="751">
        <f>AP9</f>
        <v>5.0500000000001819</v>
      </c>
      <c r="AO16" s="1411"/>
      <c r="AP16" s="1411"/>
      <c r="AQ16" s="1411"/>
      <c r="AR16" s="1411"/>
      <c r="AS16" s="1411"/>
      <c r="AT16" s="1411"/>
      <c r="AU16" s="1411"/>
      <c r="AV16" s="1411"/>
      <c r="AW16" s="1411"/>
      <c r="AX16" s="1411"/>
      <c r="AY16" s="1411"/>
      <c r="AZ16" s="730"/>
      <c r="BA16" s="1411"/>
      <c r="BB16" s="1411"/>
      <c r="BC16" s="730"/>
      <c r="BD16" s="1411"/>
      <c r="BE16" s="1411"/>
      <c r="BF16" s="730"/>
      <c r="BG16" s="1411"/>
      <c r="BH16" s="1411"/>
      <c r="BI16" s="1411"/>
      <c r="BJ16" s="1411"/>
      <c r="BK16" s="1411"/>
      <c r="BL16" s="1411"/>
      <c r="CC16" s="734"/>
      <c r="CD16" s="734"/>
      <c r="CE16" s="734"/>
      <c r="CF16" s="734"/>
      <c r="CG16" s="734"/>
      <c r="CH16" s="734"/>
      <c r="CI16" s="734"/>
      <c r="CJ16" s="734"/>
      <c r="CK16" s="734"/>
      <c r="CL16" s="734"/>
      <c r="CM16" s="734"/>
      <c r="CN16" s="734"/>
      <c r="CO16" s="734"/>
      <c r="CP16" s="734"/>
      <c r="CQ16" s="734"/>
      <c r="CR16" s="734"/>
      <c r="CS16" s="734"/>
      <c r="CT16" s="734"/>
      <c r="CU16" s="734"/>
      <c r="CV16" s="734"/>
      <c r="CW16" s="734"/>
      <c r="CX16" s="734"/>
      <c r="CY16" s="734"/>
      <c r="CZ16" s="734"/>
      <c r="DA16" s="734"/>
      <c r="DB16" s="734"/>
      <c r="DC16" s="734"/>
      <c r="DD16" s="734"/>
      <c r="DE16" s="734"/>
      <c r="DF16" s="734"/>
      <c r="DG16" s="734"/>
      <c r="DH16" s="734"/>
      <c r="DI16" s="734"/>
      <c r="DJ16" s="734"/>
      <c r="DK16" s="734"/>
      <c r="DL16" s="734"/>
      <c r="DM16" s="734"/>
      <c r="DN16" s="734"/>
      <c r="DO16" s="734"/>
      <c r="DP16" s="734"/>
      <c r="DQ16" s="734"/>
      <c r="DR16" s="734"/>
      <c r="DS16" s="734"/>
      <c r="DT16" s="734"/>
      <c r="DU16" s="734"/>
      <c r="DV16" s="734"/>
      <c r="DW16" s="734"/>
      <c r="DX16" s="734"/>
      <c r="DY16" s="735"/>
      <c r="DZ16" s="735"/>
      <c r="EA16" s="735"/>
      <c r="EB16" s="735"/>
      <c r="EC16" s="735"/>
      <c r="ED16" s="735"/>
      <c r="EE16" s="734"/>
      <c r="EF16" s="734"/>
    </row>
    <row r="17" spans="1:137" s="732" customFormat="1" x14ac:dyDescent="0.25">
      <c r="A17" s="729" t="s">
        <v>118</v>
      </c>
      <c r="B17" s="738">
        <f>B15+B16</f>
        <v>111.1800000000012</v>
      </c>
      <c r="C17" s="738">
        <f t="shared" ref="C17:M17" si="8">C15+C16</f>
        <v>177.26999999999862</v>
      </c>
      <c r="D17" s="738">
        <f t="shared" si="8"/>
        <v>435.26400000000012</v>
      </c>
      <c r="E17" s="738">
        <f t="shared" si="8"/>
        <v>10.5</v>
      </c>
      <c r="F17" s="738">
        <f t="shared" si="8"/>
        <v>56.019000000001142</v>
      </c>
      <c r="G17" s="738">
        <f t="shared" si="8"/>
        <v>153.06400000000031</v>
      </c>
      <c r="H17" s="738">
        <f t="shared" si="8"/>
        <v>174.30699999999979</v>
      </c>
      <c r="I17" s="738">
        <f t="shared" si="8"/>
        <v>271.73199999999906</v>
      </c>
      <c r="J17" s="738">
        <f t="shared" si="8"/>
        <v>74.293000000000575</v>
      </c>
      <c r="K17" s="738">
        <f t="shared" si="8"/>
        <v>-44.851000000001477</v>
      </c>
      <c r="L17" s="738">
        <f t="shared" si="8"/>
        <v>36.397000000001754</v>
      </c>
      <c r="M17" s="738">
        <f t="shared" si="8"/>
        <v>108.96399999999903</v>
      </c>
      <c r="N17" s="738">
        <v>-99.341999999998734</v>
      </c>
      <c r="O17" s="738">
        <f>O15+O16</f>
        <v>-32.74500000000171</v>
      </c>
      <c r="P17" s="738">
        <v>50.7450000000008</v>
      </c>
      <c r="Q17" s="738">
        <f>Q15+Q16</f>
        <v>71.7</v>
      </c>
      <c r="R17" s="738">
        <v>33.895000000001346</v>
      </c>
      <c r="S17" s="738">
        <f>S15+S16</f>
        <v>71.709999999999127</v>
      </c>
      <c r="T17" s="738">
        <v>105.50600000000031</v>
      </c>
      <c r="U17" s="738">
        <f>U15+U16</f>
        <v>147.07500000000073</v>
      </c>
      <c r="V17" s="738">
        <v>91.595999999998639</v>
      </c>
      <c r="W17" s="738">
        <v>75.777000000000044</v>
      </c>
      <c r="X17" s="738">
        <v>119.52800000000116</v>
      </c>
      <c r="Y17" s="738">
        <f>Y15+Y16</f>
        <v>144.17999999999938</v>
      </c>
      <c r="Z17" s="738">
        <f>Z15+Z16</f>
        <v>-49.200000000000728</v>
      </c>
      <c r="AA17" s="738">
        <f>AA15+AA16</f>
        <v>39.09900000000016</v>
      </c>
      <c r="AB17" s="738">
        <v>-16.227999999999156</v>
      </c>
      <c r="AC17" s="738">
        <f>AC15+AC16</f>
        <v>-111.18199999999979</v>
      </c>
      <c r="AD17" s="738">
        <v>-24.976000000000568</v>
      </c>
      <c r="AE17" s="738">
        <v>13.186999999999898</v>
      </c>
      <c r="AF17" s="738">
        <f>BN7</f>
        <v>21.645000000000437</v>
      </c>
      <c r="AG17" s="738">
        <v>97.454999999999927</v>
      </c>
      <c r="AH17" s="738">
        <v>90.34900000000107</v>
      </c>
      <c r="AI17" s="738">
        <v>109.54999999999927</v>
      </c>
      <c r="AJ17" s="738">
        <v>147.56400000000031</v>
      </c>
      <c r="AK17" s="738">
        <f>AK15+AK16</f>
        <v>201.35299999999916</v>
      </c>
      <c r="AL17" s="738"/>
      <c r="AM17" s="738"/>
      <c r="AN17" s="738"/>
      <c r="AO17" s="738"/>
      <c r="AP17" s="738"/>
      <c r="AQ17" s="738"/>
      <c r="AR17" s="738"/>
      <c r="AS17" s="738"/>
      <c r="AT17" s="738"/>
      <c r="AU17" s="738"/>
      <c r="AV17" s="738"/>
      <c r="AW17" s="738"/>
      <c r="AX17" s="738"/>
      <c r="AY17" s="738"/>
      <c r="AZ17" s="738"/>
      <c r="BA17" s="738"/>
      <c r="BB17" s="738"/>
      <c r="BC17" s="738"/>
      <c r="BD17" s="738"/>
      <c r="BE17" s="738"/>
      <c r="BF17" s="738"/>
      <c r="BG17" s="738"/>
      <c r="BH17" s="738"/>
      <c r="BI17" s="738"/>
      <c r="BJ17" s="738"/>
      <c r="BK17" s="738"/>
      <c r="BL17" s="738"/>
      <c r="CC17" s="738"/>
      <c r="CD17" s="738"/>
      <c r="CE17" s="738"/>
      <c r="CF17" s="738"/>
      <c r="CG17" s="738"/>
      <c r="CH17" s="738"/>
      <c r="CI17" s="738"/>
      <c r="CJ17" s="738"/>
      <c r="CK17" s="738"/>
      <c r="CL17" s="738"/>
      <c r="CM17" s="738"/>
      <c r="CN17" s="738"/>
      <c r="CO17" s="738"/>
      <c r="CP17" s="738"/>
      <c r="CQ17" s="738"/>
      <c r="CR17" s="738"/>
      <c r="CS17" s="738"/>
      <c r="CT17" s="738"/>
      <c r="CU17" s="738"/>
      <c r="CV17" s="738"/>
      <c r="CW17" s="738"/>
      <c r="CX17" s="738"/>
      <c r="CY17" s="738"/>
      <c r="CZ17" s="738"/>
      <c r="DA17" s="738"/>
      <c r="DB17" s="738"/>
      <c r="DC17" s="738"/>
      <c r="DD17" s="738"/>
      <c r="DE17" s="738"/>
      <c r="DF17" s="738"/>
      <c r="DG17" s="738"/>
      <c r="DY17" s="739"/>
      <c r="DZ17" s="739"/>
      <c r="EA17" s="739"/>
      <c r="EB17" s="739"/>
      <c r="EC17" s="739"/>
      <c r="ED17" s="739"/>
    </row>
    <row r="18" spans="1:137" s="732" customFormat="1" ht="30" x14ac:dyDescent="0.25">
      <c r="A18" s="733" t="s">
        <v>893</v>
      </c>
      <c r="N18" s="740">
        <f>DS8-1</f>
        <v>3.2964858323965007E-3</v>
      </c>
      <c r="O18" s="740">
        <f>DQ8-1</f>
        <v>5.9397575811730441E-3</v>
      </c>
      <c r="P18" s="740">
        <f>DO8-1</f>
        <v>5.9725392795451082E-3</v>
      </c>
      <c r="Q18" s="740">
        <f>DL8-1</f>
        <v>9.807743402553859E-3</v>
      </c>
      <c r="R18" s="740">
        <v>5.7222657942777033E-3</v>
      </c>
      <c r="S18" s="740">
        <f>DF8-1</f>
        <v>9.034995679099378E-3</v>
      </c>
      <c r="T18" s="740">
        <v>1.3114216614805718E-2</v>
      </c>
      <c r="U18" s="740">
        <f>CZ8-1</f>
        <v>1.0089014615747294E-2</v>
      </c>
      <c r="V18" s="740">
        <v>9.7064094696093228E-3</v>
      </c>
      <c r="W18" s="740">
        <v>1.0342947543581227E-2</v>
      </c>
      <c r="X18" s="740">
        <v>8.9330570237224904E-3</v>
      </c>
      <c r="Y18" s="740">
        <f>CN8-1</f>
        <v>1.1362612905750691E-2</v>
      </c>
      <c r="Z18" s="740">
        <f>CG8-1</f>
        <v>2.3151837076209603E-3</v>
      </c>
      <c r="AA18" s="740">
        <f>CD8-1</f>
        <v>3.6571210563973722E-3</v>
      </c>
      <c r="AB18" s="740">
        <v>4.2971537585498876E-3</v>
      </c>
      <c r="AC18" s="740">
        <f>BX8</f>
        <v>4.799732425036618E-3</v>
      </c>
      <c r="AD18" s="740">
        <v>5.2774366811840778E-3</v>
      </c>
      <c r="AE18" s="740">
        <v>6.8911129977495822E-3</v>
      </c>
      <c r="AF18" s="740">
        <f>BO8-1</f>
        <v>4.6877880119979842E-3</v>
      </c>
      <c r="AG18" s="740">
        <v>5.7736704504547376E-3</v>
      </c>
      <c r="AH18" s="740">
        <v>6.8863171219428754E-3</v>
      </c>
      <c r="AI18" s="740">
        <v>7.0955299996688925E-3</v>
      </c>
      <c r="AJ18" s="740">
        <v>7.1261992695359488E-3</v>
      </c>
      <c r="AK18" s="740">
        <f>AZ8</f>
        <v>1.0106777276496448E-2</v>
      </c>
      <c r="AL18" s="740">
        <v>1.2760756783793958E-3</v>
      </c>
      <c r="AM18" s="740">
        <v>4.3539157898435654E-3</v>
      </c>
      <c r="AN18" s="740">
        <f>AQ8</f>
        <v>2.5310220883367762E-5</v>
      </c>
      <c r="AO18" s="740"/>
      <c r="AP18" s="740"/>
      <c r="AQ18" s="740"/>
      <c r="AR18" s="740"/>
      <c r="AS18" s="740"/>
      <c r="AT18" s="740"/>
      <c r="AU18" s="740"/>
      <c r="AV18" s="740"/>
      <c r="AW18" s="740"/>
      <c r="AX18" s="740"/>
      <c r="AY18" s="740"/>
      <c r="AZ18" s="740"/>
      <c r="BA18" s="740"/>
      <c r="BB18" s="740"/>
      <c r="BC18" s="740"/>
      <c r="BD18" s="740"/>
      <c r="BE18" s="740"/>
      <c r="BF18" s="740"/>
      <c r="BG18" s="740"/>
      <c r="BH18" s="740"/>
      <c r="BI18" s="740"/>
      <c r="BJ18" s="740"/>
      <c r="BK18" s="740"/>
      <c r="BL18" s="740"/>
      <c r="CC18" s="740"/>
      <c r="CD18" s="740"/>
      <c r="CE18" s="740"/>
      <c r="CF18" s="740"/>
      <c r="CG18" s="740"/>
      <c r="CH18" s="740"/>
      <c r="CI18" s="740"/>
      <c r="CJ18" s="740"/>
      <c r="CK18" s="740"/>
      <c r="CL18" s="740"/>
      <c r="CM18" s="740"/>
      <c r="CN18" s="740"/>
      <c r="CO18" s="740"/>
      <c r="CP18" s="740"/>
      <c r="CQ18" s="740"/>
      <c r="CR18" s="740"/>
      <c r="CS18" s="740"/>
      <c r="CT18" s="740"/>
      <c r="CU18" s="740"/>
      <c r="CV18" s="740"/>
      <c r="CW18" s="740"/>
      <c r="CX18" s="740"/>
      <c r="CY18" s="740"/>
      <c r="CZ18" s="740"/>
      <c r="DA18" s="740"/>
      <c r="DB18" s="740"/>
      <c r="DC18" s="740"/>
      <c r="DD18" s="740"/>
      <c r="DE18" s="740"/>
      <c r="DF18" s="740"/>
      <c r="DG18" s="740"/>
      <c r="DY18" s="739"/>
      <c r="DZ18" s="739"/>
      <c r="EA18" s="739"/>
      <c r="EB18" s="739"/>
      <c r="EC18" s="739"/>
      <c r="ED18" s="739"/>
    </row>
    <row r="19" spans="1:137" s="732" customFormat="1" ht="30.75" thickBot="1" x14ac:dyDescent="0.3">
      <c r="A19" s="737" t="s">
        <v>894</v>
      </c>
      <c r="N19" s="740">
        <f>DS9-1</f>
        <v>-2.3867234858684694E-2</v>
      </c>
      <c r="O19" s="740">
        <f>DQ9-1</f>
        <v>-1.7105675178909152E-2</v>
      </c>
      <c r="P19" s="740">
        <f>DO9-1</f>
        <v>-1.858760136963622E-3</v>
      </c>
      <c r="Q19" s="740">
        <f>DL9-1</f>
        <v>-5.369615525823157E-3</v>
      </c>
      <c r="R19" s="740">
        <v>-4.7520724841387807E-3</v>
      </c>
      <c r="S19" s="740">
        <f>DF9-1</f>
        <v>-4.1836647641717573E-3</v>
      </c>
      <c r="T19" s="740">
        <v>-6.0617393013258081E-3</v>
      </c>
      <c r="U19" s="740">
        <f>CZ9-1</f>
        <v>7.6941239705909936E-3</v>
      </c>
      <c r="V19" s="740">
        <v>-2.358182802886688E-3</v>
      </c>
      <c r="W19" s="740">
        <v>-6.891729275642966E-3</v>
      </c>
      <c r="X19" s="740">
        <v>4.2125320376626973E-3</v>
      </c>
      <c r="Y19" s="740">
        <f>CN9-1</f>
        <v>3.6191183343705635E-3</v>
      </c>
      <c r="Z19" s="740">
        <f>CG9-1</f>
        <v>-1.4311330190981075E-2</v>
      </c>
      <c r="AA19" s="740">
        <f>CD9-1</f>
        <v>-3.4354583820828122E-4</v>
      </c>
      <c r="AB19" s="740">
        <v>-1.2474709240977266E-2</v>
      </c>
      <c r="AC19" s="740">
        <f>BX9</f>
        <v>-3.2399575021973326E-2</v>
      </c>
      <c r="AD19" s="740">
        <v>-1.7165307902647253E-2</v>
      </c>
      <c r="AE19" s="740">
        <v>-1.3448014959189902E-2</v>
      </c>
      <c r="AF19" s="740">
        <f>BO9-1</f>
        <v>-6.7011472634944669E-3</v>
      </c>
      <c r="AG19" s="740">
        <v>6.5199833460720669E-3</v>
      </c>
      <c r="AH19" s="740">
        <v>2.2195867083145693E-3</v>
      </c>
      <c r="AI19" s="740">
        <v>5.5960122156242242E-3</v>
      </c>
      <c r="AJ19" s="740">
        <v>1.3252448578554121E-2</v>
      </c>
      <c r="AK19" s="740">
        <f>AZ9</f>
        <v>1.6753200340430929E-2</v>
      </c>
      <c r="AL19" s="740">
        <v>6.0671297773513544E-3</v>
      </c>
      <c r="AM19" s="740">
        <v>1.0440092677207913E-2</v>
      </c>
      <c r="AN19" s="740">
        <f>AQ9</f>
        <v>1.0000522799609168E-3</v>
      </c>
      <c r="AO19" s="740"/>
      <c r="AP19" s="740"/>
      <c r="AQ19" s="740"/>
      <c r="AR19" s="740"/>
      <c r="AS19" s="740"/>
      <c r="AT19" s="740"/>
      <c r="AU19" s="740"/>
      <c r="AV19" s="740"/>
      <c r="AW19" s="740"/>
      <c r="AX19" s="740"/>
      <c r="AY19" s="740"/>
      <c r="AZ19" s="740"/>
      <c r="BA19" s="740"/>
      <c r="BB19" s="740"/>
      <c r="BC19" s="740"/>
      <c r="BD19" s="740"/>
      <c r="BE19" s="740"/>
      <c r="BF19" s="740"/>
      <c r="BG19" s="740"/>
      <c r="BH19" s="740"/>
      <c r="BI19" s="740"/>
      <c r="BJ19" s="740"/>
      <c r="BK19" s="740"/>
      <c r="BL19" s="740"/>
      <c r="CC19" s="740"/>
      <c r="CD19" s="740"/>
      <c r="CE19" s="740"/>
      <c r="CF19" s="740"/>
      <c r="CG19" s="740"/>
      <c r="CH19" s="740"/>
      <c r="CI19" s="740"/>
      <c r="CJ19" s="740"/>
      <c r="CK19" s="740"/>
      <c r="CL19" s="740"/>
      <c r="CM19" s="740"/>
      <c r="CN19" s="740"/>
      <c r="CO19" s="740"/>
      <c r="CP19" s="740"/>
      <c r="CQ19" s="740"/>
      <c r="CR19" s="740"/>
      <c r="CS19" s="740"/>
      <c r="CT19" s="740"/>
      <c r="CU19" s="740"/>
      <c r="CV19" s="740"/>
      <c r="CW19" s="740"/>
      <c r="CX19" s="740"/>
      <c r="CY19" s="740"/>
      <c r="CZ19" s="740"/>
      <c r="DA19" s="740"/>
      <c r="DB19" s="740"/>
      <c r="DC19" s="740"/>
      <c r="DD19" s="740"/>
      <c r="DE19" s="740"/>
      <c r="DF19" s="740"/>
      <c r="DG19" s="740"/>
      <c r="DH19" s="740"/>
      <c r="DI19" s="740"/>
      <c r="DJ19" s="740"/>
      <c r="EB19" s="739"/>
      <c r="EC19" s="739"/>
      <c r="ED19" s="739"/>
      <c r="EE19" s="739"/>
      <c r="EF19" s="739"/>
      <c r="EG19" s="739"/>
    </row>
    <row r="20" spans="1:137" s="732" customFormat="1" ht="15.75" thickBot="1" x14ac:dyDescent="0.3">
      <c r="DZ20" s="739"/>
      <c r="EA20" s="739"/>
      <c r="EB20" s="739"/>
      <c r="EC20" s="739"/>
      <c r="ED20" s="739"/>
      <c r="EE20" s="739"/>
    </row>
    <row r="21" spans="1:137" s="732" customFormat="1" x14ac:dyDescent="0.25">
      <c r="A21" s="741" t="s">
        <v>88</v>
      </c>
      <c r="B21" s="742">
        <v>43831</v>
      </c>
      <c r="C21" s="743">
        <v>43862</v>
      </c>
      <c r="D21" s="743">
        <v>43891</v>
      </c>
      <c r="E21" s="744">
        <v>43922</v>
      </c>
      <c r="F21" s="745">
        <v>43952</v>
      </c>
      <c r="G21" s="745">
        <v>43983</v>
      </c>
      <c r="H21" s="745">
        <v>44013</v>
      </c>
      <c r="I21" s="744">
        <v>44044</v>
      </c>
      <c r="J21" s="744">
        <v>44075</v>
      </c>
      <c r="K21" s="745">
        <v>44105</v>
      </c>
      <c r="L21" s="744">
        <v>44136</v>
      </c>
      <c r="M21" s="746">
        <v>44166</v>
      </c>
      <c r="N21" s="747">
        <v>44197</v>
      </c>
      <c r="O21" s="748">
        <v>44228</v>
      </c>
      <c r="P21" s="749">
        <v>44256</v>
      </c>
      <c r="Q21" s="747">
        <v>44287</v>
      </c>
      <c r="R21" s="749">
        <v>44317</v>
      </c>
      <c r="S21" s="747">
        <v>44348</v>
      </c>
      <c r="T21" s="749">
        <v>44378</v>
      </c>
      <c r="U21" s="747">
        <v>44409</v>
      </c>
      <c r="V21" s="766">
        <v>44440</v>
      </c>
      <c r="W21" s="766"/>
      <c r="X21" s="766"/>
      <c r="Y21" s="749">
        <v>44440</v>
      </c>
      <c r="Z21" s="750"/>
      <c r="AA21" s="750"/>
      <c r="AB21" s="750"/>
      <c r="AC21" s="750"/>
      <c r="AD21" s="750"/>
      <c r="AE21" s="750"/>
      <c r="AF21" s="750"/>
      <c r="AG21" s="750"/>
      <c r="AH21" s="750"/>
      <c r="AI21" s="750"/>
      <c r="AJ21" s="750"/>
      <c r="AK21" s="750"/>
      <c r="AL21" s="750"/>
      <c r="AM21" s="750"/>
      <c r="AN21" s="750"/>
      <c r="AO21" s="750"/>
      <c r="AP21" s="750"/>
      <c r="AQ21" s="750"/>
      <c r="AR21" s="750"/>
      <c r="AS21" s="750"/>
      <c r="AT21" s="750"/>
      <c r="AU21" s="750"/>
      <c r="AV21" s="750"/>
      <c r="AW21" s="750"/>
      <c r="AX21" s="750"/>
      <c r="AY21" s="750"/>
      <c r="AZ21" s="750"/>
      <c r="BA21" s="750"/>
      <c r="BB21" s="750"/>
      <c r="BC21" s="750"/>
      <c r="BD21" s="750"/>
      <c r="BE21" s="750"/>
      <c r="BF21" s="750"/>
      <c r="BG21" s="750"/>
      <c r="BH21" s="750"/>
      <c r="BI21" s="750"/>
      <c r="BJ21" s="750"/>
      <c r="BK21" s="750"/>
      <c r="BL21" s="750"/>
      <c r="BM21" s="750"/>
      <c r="BN21" s="750"/>
      <c r="BO21" s="750"/>
      <c r="BP21" s="750"/>
      <c r="BQ21" s="750"/>
      <c r="BR21" s="750"/>
      <c r="BS21" s="750"/>
      <c r="BT21" s="750"/>
      <c r="BU21" s="750"/>
      <c r="BV21" s="750"/>
      <c r="BW21" s="750"/>
      <c r="BX21" s="750"/>
      <c r="BY21" s="750"/>
      <c r="BZ21" s="750"/>
      <c r="CA21" s="750"/>
      <c r="CB21" s="750"/>
      <c r="CC21" s="750"/>
      <c r="CD21" s="750"/>
      <c r="CE21" s="750"/>
      <c r="CF21" s="750"/>
      <c r="CG21" s="750"/>
      <c r="CH21" s="750"/>
      <c r="CI21" s="750"/>
      <c r="CJ21" s="750"/>
      <c r="CK21" s="750"/>
      <c r="CL21" s="750"/>
      <c r="CM21" s="750"/>
      <c r="CN21" s="750"/>
      <c r="CO21" s="750"/>
      <c r="CP21" s="750"/>
      <c r="CQ21" s="750"/>
      <c r="CR21" s="750"/>
      <c r="CS21" s="750"/>
      <c r="CT21" s="750"/>
      <c r="CU21" s="750"/>
      <c r="CV21" s="750"/>
      <c r="CW21" s="750"/>
      <c r="CX21" s="750"/>
      <c r="CY21" s="750"/>
      <c r="CZ21" s="750"/>
      <c r="DA21" s="750"/>
      <c r="DB21" s="750"/>
      <c r="DC21" s="750"/>
      <c r="DD21" s="750"/>
      <c r="DE21" s="750"/>
      <c r="DF21" s="750"/>
      <c r="DG21" s="750"/>
      <c r="DH21" s="750"/>
      <c r="DZ21" s="739"/>
      <c r="EA21" s="739"/>
      <c r="EB21" s="739"/>
      <c r="EC21" s="739"/>
      <c r="ED21" s="739"/>
      <c r="EE21" s="739"/>
    </row>
    <row r="22" spans="1:137" s="732" customFormat="1" ht="60" x14ac:dyDescent="0.25">
      <c r="A22" s="729" t="s">
        <v>119</v>
      </c>
      <c r="B22" s="751">
        <f>C9-B9</f>
        <v>20.8100000000004</v>
      </c>
      <c r="C22" s="751">
        <f t="shared" ref="C22:P22" si="9">D9-C9</f>
        <v>52.100000000000364</v>
      </c>
      <c r="D22" s="751">
        <f t="shared" si="9"/>
        <v>284.88499999999931</v>
      </c>
      <c r="E22" s="751">
        <f t="shared" si="9"/>
        <v>-78.323999999999614</v>
      </c>
      <c r="F22" s="751">
        <f t="shared" si="9"/>
        <v>-62.828000000000429</v>
      </c>
      <c r="G22" s="751">
        <f t="shared" si="9"/>
        <v>6.3590000000003783</v>
      </c>
      <c r="H22" s="751">
        <f t="shared" si="9"/>
        <v>39.717999999999847</v>
      </c>
      <c r="I22" s="751">
        <f t="shared" si="9"/>
        <v>140.49499999999989</v>
      </c>
      <c r="J22" s="751">
        <f t="shared" si="9"/>
        <v>-94.791000000000167</v>
      </c>
      <c r="K22" s="751">
        <f t="shared" si="9"/>
        <v>-121.66499999999996</v>
      </c>
      <c r="L22" s="751">
        <f t="shared" si="9"/>
        <v>-78.967999999999847</v>
      </c>
      <c r="M22" s="751">
        <f t="shared" si="9"/>
        <v>-36.86200000000008</v>
      </c>
      <c r="N22" s="751">
        <f t="shared" si="9"/>
        <v>-132.50799999999981</v>
      </c>
      <c r="O22" s="751">
        <f t="shared" si="9"/>
        <v>-92.702000000000226</v>
      </c>
      <c r="P22" s="751">
        <f t="shared" si="9"/>
        <v>-9.9009999999998399</v>
      </c>
      <c r="Q22" s="751">
        <f>R9-Q9</f>
        <v>-28.548999999999978</v>
      </c>
      <c r="R22" s="751">
        <f>S9-R9</f>
        <v>-25.130000000000109</v>
      </c>
      <c r="S22" s="751">
        <f>T9-S9</f>
        <v>-22.019000000000233</v>
      </c>
      <c r="T22" s="751">
        <f>U9-T9</f>
        <v>-31.769999999999527</v>
      </c>
      <c r="U22" s="751">
        <f>W9-U9</f>
        <v>27.702000000000226</v>
      </c>
      <c r="V22" s="751">
        <v>-36.092000000000553</v>
      </c>
      <c r="W22" s="751"/>
      <c r="X22" s="751"/>
      <c r="Y22" s="751">
        <f>AO9-W9</f>
        <v>-182.21600000000035</v>
      </c>
      <c r="Z22" s="751"/>
      <c r="AA22" s="751"/>
      <c r="AB22" s="751"/>
      <c r="AC22" s="751"/>
      <c r="AD22" s="751"/>
      <c r="AE22" s="751"/>
      <c r="AF22" s="751"/>
      <c r="AG22" s="751"/>
      <c r="AH22" s="751"/>
      <c r="AI22" s="751"/>
      <c r="AJ22" s="751"/>
      <c r="AK22" s="751"/>
      <c r="AL22" s="751"/>
      <c r="AM22" s="751"/>
      <c r="AN22" s="751"/>
      <c r="AO22" s="751"/>
      <c r="AP22" s="751"/>
      <c r="AQ22" s="751"/>
      <c r="AR22" s="751"/>
      <c r="AS22" s="751"/>
      <c r="AT22" s="751"/>
      <c r="AU22" s="751"/>
      <c r="AV22" s="751"/>
      <c r="AW22" s="751"/>
      <c r="AX22" s="751"/>
      <c r="AY22" s="751"/>
      <c r="AZ22" s="751"/>
      <c r="BA22" s="751"/>
      <c r="BB22" s="751"/>
      <c r="BC22" s="751"/>
      <c r="BD22" s="751"/>
      <c r="BE22" s="751"/>
      <c r="BF22" s="751"/>
      <c r="BG22" s="751"/>
      <c r="BH22" s="751"/>
      <c r="BI22" s="751"/>
      <c r="BJ22" s="751"/>
      <c r="BK22" s="751"/>
      <c r="BL22" s="751"/>
      <c r="BM22" s="751"/>
      <c r="BN22" s="751"/>
      <c r="BO22" s="751"/>
      <c r="BP22" s="751"/>
      <c r="BQ22" s="751"/>
      <c r="BR22" s="751"/>
      <c r="BS22" s="751"/>
      <c r="BT22" s="751"/>
      <c r="BU22" s="751"/>
      <c r="BV22" s="751"/>
      <c r="BW22" s="751"/>
      <c r="BX22" s="751"/>
      <c r="BY22" s="751"/>
      <c r="BZ22" s="751"/>
      <c r="CA22" s="751"/>
      <c r="CB22" s="751"/>
      <c r="CC22" s="751"/>
      <c r="CD22" s="751"/>
      <c r="CE22" s="751"/>
      <c r="CF22" s="751"/>
      <c r="CG22" s="751"/>
      <c r="CH22" s="751"/>
      <c r="CI22" s="751"/>
      <c r="CJ22" s="751"/>
      <c r="CK22" s="751"/>
      <c r="CL22" s="751"/>
      <c r="CM22" s="751"/>
      <c r="CN22" s="751"/>
      <c r="CO22" s="751"/>
      <c r="CP22" s="751"/>
      <c r="CQ22" s="751"/>
      <c r="CR22" s="751"/>
      <c r="CS22" s="751"/>
      <c r="CT22" s="751"/>
      <c r="CU22" s="751"/>
      <c r="CV22" s="751"/>
      <c r="CW22" s="751"/>
      <c r="CX22" s="751"/>
      <c r="CY22" s="751"/>
      <c r="CZ22" s="751"/>
      <c r="DA22" s="751"/>
      <c r="DB22" s="751"/>
      <c r="DC22" s="751"/>
      <c r="DD22" s="751"/>
      <c r="DE22" s="751"/>
      <c r="DF22" s="751"/>
      <c r="DG22" s="751"/>
      <c r="DH22" s="751"/>
      <c r="DZ22" s="739"/>
      <c r="EA22" s="739"/>
      <c r="EB22" s="739"/>
      <c r="EC22" s="739"/>
      <c r="ED22" s="739"/>
      <c r="EE22" s="739"/>
    </row>
    <row r="25" spans="1:137" hidden="1" x14ac:dyDescent="0.25">
      <c r="B25" s="12" t="s">
        <v>113</v>
      </c>
      <c r="C25" s="12" t="s">
        <v>39</v>
      </c>
      <c r="D25" s="12" t="s">
        <v>12</v>
      </c>
      <c r="E25" s="12" t="str">
        <f>E13</f>
        <v>апрель</v>
      </c>
      <c r="F25" s="12" t="str">
        <f>F13</f>
        <v>май</v>
      </c>
    </row>
    <row r="26" spans="1:137" ht="60" hidden="1" x14ac:dyDescent="0.25">
      <c r="A26" s="49" t="s">
        <v>120</v>
      </c>
      <c r="B26" s="24">
        <v>8.0000000000000002E-3</v>
      </c>
      <c r="C26" s="24">
        <v>1.2999999999999999E-2</v>
      </c>
      <c r="D26" s="24">
        <v>0.03</v>
      </c>
      <c r="E26" s="50">
        <v>6.9999999999999999E-4</v>
      </c>
      <c r="F26" s="50">
        <f>ET7-1</f>
        <v>3.7894277138204036E-3</v>
      </c>
    </row>
    <row r="27" spans="1:137" ht="60" hidden="1" x14ac:dyDescent="0.25">
      <c r="A27" s="49" t="s">
        <v>121</v>
      </c>
      <c r="B27" s="24">
        <v>1.0999999999999999E-2</v>
      </c>
      <c r="C27" s="24">
        <v>8.0000000000000002E-3</v>
      </c>
      <c r="D27" s="24">
        <v>1.2E-2</v>
      </c>
      <c r="E27" s="51">
        <f>E32</f>
        <v>1.7365538436764139E-2</v>
      </c>
      <c r="F27" s="51">
        <f>F32</f>
        <v>8.8656625007490497E-3</v>
      </c>
    </row>
    <row r="28" spans="1:137" ht="45.75" hidden="1" thickBot="1" x14ac:dyDescent="0.3">
      <c r="A28" s="14" t="s">
        <v>122</v>
      </c>
      <c r="B28" s="24">
        <v>4.0000000000000001E-3</v>
      </c>
      <c r="C28" s="24">
        <v>8.9999999999999993E-3</v>
      </c>
      <c r="D28" s="24">
        <v>5.0999999999999997E-2</v>
      </c>
      <c r="E28" s="50">
        <v>-1.34E-2</v>
      </c>
      <c r="F28" s="50">
        <f>ET9-1</f>
        <v>-1.0906841704799053E-2</v>
      </c>
    </row>
    <row r="29" spans="1:137" ht="45.75" hidden="1" thickBot="1" x14ac:dyDescent="0.3">
      <c r="A29" s="14" t="s">
        <v>123</v>
      </c>
      <c r="B29" s="24">
        <v>1.29E-2</v>
      </c>
      <c r="C29" s="50">
        <v>8.5000000000000006E-3</v>
      </c>
      <c r="D29" s="24">
        <v>1.84E-2</v>
      </c>
      <c r="E29" s="51">
        <f>E33</f>
        <v>2.6971002566140712E-2</v>
      </c>
      <c r="F29" s="51">
        <f>F33</f>
        <v>1.4272059030709938E-2</v>
      </c>
    </row>
    <row r="30" spans="1:137" hidden="1" x14ac:dyDescent="0.25"/>
    <row r="31" spans="1:137" hidden="1" x14ac:dyDescent="0.25">
      <c r="A31" s="53"/>
      <c r="B31" s="52">
        <v>43556</v>
      </c>
      <c r="C31" s="52">
        <v>43586</v>
      </c>
      <c r="D31" s="52">
        <v>43600</v>
      </c>
    </row>
    <row r="32" spans="1:137" hidden="1" x14ac:dyDescent="0.2">
      <c r="A32" s="53" t="s">
        <v>124</v>
      </c>
      <c r="B32" s="54">
        <v>11972.678</v>
      </c>
      <c r="C32" s="53">
        <v>12180.59</v>
      </c>
      <c r="D32" s="53">
        <v>12288.579</v>
      </c>
      <c r="E32" s="55">
        <f>C32/B32-1</f>
        <v>1.7365538436764139E-2</v>
      </c>
      <c r="F32" s="55">
        <f>D32/C32-1</f>
        <v>8.8656625007490497E-3</v>
      </c>
    </row>
    <row r="33" spans="1:6" hidden="1" x14ac:dyDescent="0.25">
      <c r="A33" s="53" t="s">
        <v>125</v>
      </c>
      <c r="B33" s="53">
        <v>4561.7139999999999</v>
      </c>
      <c r="C33" s="53">
        <v>4684.7479999999996</v>
      </c>
      <c r="D33" s="53">
        <v>4751.6090000000004</v>
      </c>
      <c r="E33" s="55">
        <f>C33/B33-1</f>
        <v>2.6971002566140712E-2</v>
      </c>
      <c r="F33" s="55">
        <f>D33/C33-1</f>
        <v>1.4272059030709938E-2</v>
      </c>
    </row>
    <row r="34" spans="1:6" hidden="1" x14ac:dyDescent="0.25">
      <c r="C34" s="24">
        <f>C33/B33-1</f>
        <v>2.6971002566140712E-2</v>
      </c>
    </row>
    <row r="35" spans="1:6" hidden="1" x14ac:dyDescent="0.25"/>
    <row r="36" spans="1:6" hidden="1" x14ac:dyDescent="0.25"/>
    <row r="37" spans="1:6" hidden="1" x14ac:dyDescent="0.25"/>
    <row r="38" spans="1:6" hidden="1" x14ac:dyDescent="0.25"/>
    <row r="39" spans="1:6" hidden="1" x14ac:dyDescent="0.25"/>
    <row r="40" spans="1:6" hidden="1" x14ac:dyDescent="0.25"/>
    <row r="41" spans="1:6" hidden="1" x14ac:dyDescent="0.25"/>
    <row r="42" spans="1:6" hidden="1" x14ac:dyDescent="0.25"/>
    <row r="43" spans="1:6" hidden="1" x14ac:dyDescent="0.25"/>
  </sheetData>
  <customSheetViews>
    <customSheetView guid="{2137AD37-2161-4EBC-A853-F39C54C19140}" scale="80" hiddenRows="1" hiddenColumns="1" state="hidden" topLeftCell="F4">
      <selection activeCell="U19" sqref="U19"/>
      <pageMargins left="0" right="0" top="0" bottom="0" header="0" footer="0"/>
      <pageSetup paperSize="9" orientation="portrait" verticalDpi="300" r:id="rId1"/>
    </customSheetView>
    <customSheetView guid="{713BD61C-8F57-4AE4-95C7-1307A575E61F}" scale="80" hiddenRows="1" hiddenColumns="1" topLeftCell="F1">
      <selection activeCell="L14" sqref="L14"/>
      <pageMargins left="0" right="0" top="0" bottom="0" header="0" footer="0"/>
      <pageSetup paperSize="9" orientation="portrait" verticalDpi="300" r:id="rId2"/>
    </customSheetView>
  </customSheetViews>
  <mergeCells count="86">
    <mergeCell ref="AI5:AI6"/>
    <mergeCell ref="BB5:BD5"/>
    <mergeCell ref="AK5:AK6"/>
    <mergeCell ref="BE5:BG5"/>
    <mergeCell ref="DT4:DW4"/>
    <mergeCell ref="CI5:CJ5"/>
    <mergeCell ref="BT5:BV5"/>
    <mergeCell ref="AJ5:AJ6"/>
    <mergeCell ref="AY5:BA5"/>
    <mergeCell ref="AN5:AN6"/>
    <mergeCell ref="AV5:AX5"/>
    <mergeCell ref="AS5:AU5"/>
    <mergeCell ref="AL5:AL6"/>
    <mergeCell ref="AM5:AM6"/>
    <mergeCell ref="AP5:AR5"/>
    <mergeCell ref="AG5:AG6"/>
    <mergeCell ref="L5:L6"/>
    <mergeCell ref="DR5:DS5"/>
    <mergeCell ref="M5:M6"/>
    <mergeCell ref="N5:N6"/>
    <mergeCell ref="O5:O6"/>
    <mergeCell ref="P5:P6"/>
    <mergeCell ref="Q5:Q6"/>
    <mergeCell ref="R5:R6"/>
    <mergeCell ref="DE5:DG5"/>
    <mergeCell ref="AO5:AO6"/>
    <mergeCell ref="DN5:DO5"/>
    <mergeCell ref="DH5:DJ5"/>
    <mergeCell ref="DK5:DM5"/>
    <mergeCell ref="DB5:DD5"/>
    <mergeCell ref="CC5:CE5"/>
    <mergeCell ref="AE5:AE6"/>
    <mergeCell ref="G5:G6"/>
    <mergeCell ref="I5:I6"/>
    <mergeCell ref="H5:H6"/>
    <mergeCell ref="J5:J6"/>
    <mergeCell ref="AC5:AC6"/>
    <mergeCell ref="AB5:AB6"/>
    <mergeCell ref="T5:T6"/>
    <mergeCell ref="S5:S6"/>
    <mergeCell ref="U5:U6"/>
    <mergeCell ref="W5:W6"/>
    <mergeCell ref="V5:V6"/>
    <mergeCell ref="Y5:Y6"/>
    <mergeCell ref="Z5:Z6"/>
    <mergeCell ref="AA5:AA6"/>
    <mergeCell ref="X5:X6"/>
    <mergeCell ref="K5:K6"/>
    <mergeCell ref="A5:A6"/>
    <mergeCell ref="B5:B6"/>
    <mergeCell ref="C5:C6"/>
    <mergeCell ref="D5:D6"/>
    <mergeCell ref="F5:F6"/>
    <mergeCell ref="E5:E6"/>
    <mergeCell ref="AD5:AD6"/>
    <mergeCell ref="BN5:BP5"/>
    <mergeCell ref="BQ5:BS5"/>
    <mergeCell ref="CV5:CX5"/>
    <mergeCell ref="CY5:DA5"/>
    <mergeCell ref="CS5:CU5"/>
    <mergeCell ref="BW5:BY5"/>
    <mergeCell ref="BZ5:CB5"/>
    <mergeCell ref="CP5:CR5"/>
    <mergeCell ref="CM5:CO5"/>
    <mergeCell ref="CF5:CH5"/>
    <mergeCell ref="CK5:CL5"/>
    <mergeCell ref="AF5:AF6"/>
    <mergeCell ref="BK5:BM5"/>
    <mergeCell ref="AH5:AH6"/>
    <mergeCell ref="BH5:BJ5"/>
    <mergeCell ref="EP5:ER5"/>
    <mergeCell ref="EM5:EO5"/>
    <mergeCell ref="EJ5:EL5"/>
    <mergeCell ref="DX5:DZ5"/>
    <mergeCell ref="DP5:DQ5"/>
    <mergeCell ref="ED5:EF5"/>
    <mergeCell ref="DV5:DW5"/>
    <mergeCell ref="EA5:EC5"/>
    <mergeCell ref="DT5:DU5"/>
    <mergeCell ref="EG5:EI5"/>
    <mergeCell ref="FH5:FJ5"/>
    <mergeCell ref="FE5:FG5"/>
    <mergeCell ref="ES5:EU5"/>
    <mergeCell ref="EV5:EX5"/>
    <mergeCell ref="EY5:FA5"/>
    <mergeCell ref="FB5:FD5"/>
  </mergeCells>
  <pageMargins left="0.7" right="0.7" top="0.75" bottom="0.75" header="0.3" footer="0.3"/>
  <pageSetup paperSize="9" orientation="portrait" verticalDpi="300" r:id="rId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X92"/>
  <sheetViews>
    <sheetView topLeftCell="A55" zoomScale="90" zoomScaleNormal="90" workbookViewId="0">
      <selection activeCell="M77" sqref="M77"/>
    </sheetView>
  </sheetViews>
  <sheetFormatPr defaultRowHeight="15" x14ac:dyDescent="0.25"/>
  <cols>
    <col min="1" max="1" width="27.7109375" style="1" customWidth="1"/>
    <col min="2" max="2" width="12.5703125" style="1" bestFit="1" customWidth="1"/>
    <col min="3" max="3" width="14.5703125" style="1" bestFit="1" customWidth="1"/>
    <col min="4" max="4" width="11.28515625" style="1" customWidth="1"/>
    <col min="5" max="5" width="13.7109375" style="1" customWidth="1"/>
    <col min="6" max="9" width="11.28515625" style="1" customWidth="1"/>
    <col min="10" max="10" width="11.5703125" style="1" customWidth="1"/>
    <col min="11" max="24" width="11.28515625" style="1" customWidth="1"/>
    <col min="25" max="44" width="11.28515625" style="1" hidden="1" customWidth="1"/>
    <col min="45" max="45" width="11.28515625" style="1" customWidth="1"/>
    <col min="46" max="65" width="11.28515625" style="1" hidden="1" customWidth="1"/>
    <col min="66" max="66" width="11.28515625" style="1" customWidth="1"/>
    <col min="67" max="85" width="11.28515625" style="1" hidden="1" customWidth="1"/>
    <col min="86" max="89" width="11.28515625" style="1" customWidth="1"/>
    <col min="90" max="111" width="11.28515625" style="1" hidden="1" customWidth="1"/>
    <col min="112" max="113" width="11.28515625" style="1" customWidth="1"/>
    <col min="114" max="157" width="11.28515625" style="1" hidden="1" customWidth="1"/>
    <col min="158" max="158" width="11.28515625" style="1" customWidth="1"/>
    <col min="159" max="178" width="11.28515625" style="1" hidden="1" customWidth="1"/>
    <col min="179" max="179" width="11.28515625" style="1" customWidth="1"/>
    <col min="180" max="198" width="11.28515625" style="1" hidden="1" customWidth="1"/>
    <col min="199" max="202" width="11.28515625" style="1" customWidth="1"/>
    <col min="203" max="225" width="11.28515625" style="1" hidden="1" customWidth="1"/>
    <col min="226" max="236" width="11.28515625" style="1" customWidth="1"/>
    <col min="237" max="254" width="11.28515625" style="1" hidden="1" customWidth="1"/>
    <col min="255" max="255" width="11.28515625" style="1" customWidth="1"/>
    <col min="256" max="275" width="11.28515625" style="1" hidden="1" customWidth="1"/>
    <col min="276" max="276" width="11.28515625" style="1" customWidth="1"/>
    <col min="277" max="295" width="11.28515625" style="1" hidden="1" customWidth="1"/>
    <col min="296" max="299" width="11.28515625" style="1" customWidth="1"/>
    <col min="300" max="300" width="22.7109375" style="1" customWidth="1"/>
    <col min="301" max="310" width="11.28515625" style="1" customWidth="1"/>
    <col min="311" max="311" width="29.85546875" style="1" customWidth="1"/>
    <col min="312" max="501" width="8.85546875" style="1"/>
    <col min="502" max="502" width="27.7109375" style="1" customWidth="1"/>
    <col min="503" max="505" width="11.7109375" style="1" customWidth="1"/>
    <col min="506" max="506" width="10.28515625" style="1" bestFit="1" customWidth="1"/>
    <col min="507" max="507" width="9.28515625" style="1" bestFit="1" customWidth="1"/>
    <col min="508" max="508" width="10.7109375" style="1" customWidth="1"/>
    <col min="509" max="509" width="8.85546875" style="1"/>
    <col min="510" max="510" width="10.5703125" style="1" bestFit="1" customWidth="1"/>
    <col min="511" max="511" width="11.42578125" style="1" customWidth="1"/>
    <col min="512" max="513" width="8.85546875" style="1"/>
    <col min="514" max="514" width="11.28515625" style="1" bestFit="1" customWidth="1"/>
    <col min="515" max="757" width="8.85546875" style="1"/>
    <col min="758" max="758" width="27.7109375" style="1" customWidth="1"/>
    <col min="759" max="761" width="11.7109375" style="1" customWidth="1"/>
    <col min="762" max="762" width="10.28515625" style="1" bestFit="1" customWidth="1"/>
    <col min="763" max="763" width="9.28515625" style="1" bestFit="1" customWidth="1"/>
    <col min="764" max="764" width="10.7109375" style="1" customWidth="1"/>
    <col min="765" max="765" width="8.85546875" style="1"/>
    <col min="766" max="766" width="10.5703125" style="1" bestFit="1" customWidth="1"/>
    <col min="767" max="767" width="11.42578125" style="1" customWidth="1"/>
    <col min="768" max="769" width="8.85546875" style="1"/>
    <col min="770" max="770" width="11.28515625" style="1" bestFit="1" customWidth="1"/>
    <col min="771" max="1013" width="8.85546875" style="1"/>
    <col min="1014" max="1014" width="27.7109375" style="1" customWidth="1"/>
    <col min="1015" max="1017" width="11.7109375" style="1" customWidth="1"/>
    <col min="1018" max="1018" width="10.28515625" style="1" bestFit="1" customWidth="1"/>
    <col min="1019" max="1019" width="9.28515625" style="1" bestFit="1" customWidth="1"/>
    <col min="1020" max="1020" width="10.7109375" style="1" customWidth="1"/>
    <col min="1021" max="1021" width="8.85546875" style="1"/>
    <col min="1022" max="1022" width="10.5703125" style="1" bestFit="1" customWidth="1"/>
    <col min="1023" max="1023" width="11.42578125" style="1" customWidth="1"/>
    <col min="1024" max="1025" width="8.85546875" style="1"/>
    <col min="1026" max="1026" width="11.28515625" style="1" bestFit="1" customWidth="1"/>
    <col min="1027" max="1269" width="8.85546875" style="1"/>
    <col min="1270" max="1270" width="27.7109375" style="1" customWidth="1"/>
    <col min="1271" max="1273" width="11.7109375" style="1" customWidth="1"/>
    <col min="1274" max="1274" width="10.28515625" style="1" bestFit="1" customWidth="1"/>
    <col min="1275" max="1275" width="9.28515625" style="1" bestFit="1" customWidth="1"/>
    <col min="1276" max="1276" width="10.7109375" style="1" customWidth="1"/>
    <col min="1277" max="1277" width="8.85546875" style="1"/>
    <col min="1278" max="1278" width="10.5703125" style="1" bestFit="1" customWidth="1"/>
    <col min="1279" max="1279" width="11.42578125" style="1" customWidth="1"/>
    <col min="1280" max="1281" width="8.85546875" style="1"/>
    <col min="1282" max="1282" width="11.28515625" style="1" bestFit="1" customWidth="1"/>
    <col min="1283" max="1525" width="8.85546875" style="1"/>
    <col min="1526" max="1526" width="27.7109375" style="1" customWidth="1"/>
    <col min="1527" max="1529" width="11.7109375" style="1" customWidth="1"/>
    <col min="1530" max="1530" width="10.28515625" style="1" bestFit="1" customWidth="1"/>
    <col min="1531" max="1531" width="9.28515625" style="1" bestFit="1" customWidth="1"/>
    <col min="1532" max="1532" width="10.7109375" style="1" customWidth="1"/>
    <col min="1533" max="1533" width="8.85546875" style="1"/>
    <col min="1534" max="1534" width="10.5703125" style="1" bestFit="1" customWidth="1"/>
    <col min="1535" max="1535" width="11.42578125" style="1" customWidth="1"/>
    <col min="1536" max="1537" width="8.85546875" style="1"/>
    <col min="1538" max="1538" width="11.28515625" style="1" bestFit="1" customWidth="1"/>
    <col min="1539" max="1781" width="8.85546875" style="1"/>
    <col min="1782" max="1782" width="27.7109375" style="1" customWidth="1"/>
    <col min="1783" max="1785" width="11.7109375" style="1" customWidth="1"/>
    <col min="1786" max="1786" width="10.28515625" style="1" bestFit="1" customWidth="1"/>
    <col min="1787" max="1787" width="9.28515625" style="1" bestFit="1" customWidth="1"/>
    <col min="1788" max="1788" width="10.7109375" style="1" customWidth="1"/>
    <col min="1789" max="1789" width="8.85546875" style="1"/>
    <col min="1790" max="1790" width="10.5703125" style="1" bestFit="1" customWidth="1"/>
    <col min="1791" max="1791" width="11.42578125" style="1" customWidth="1"/>
    <col min="1792" max="1793" width="8.85546875" style="1"/>
    <col min="1794" max="1794" width="11.28515625" style="1" bestFit="1" customWidth="1"/>
    <col min="1795" max="2037" width="8.85546875" style="1"/>
    <col min="2038" max="2038" width="27.7109375" style="1" customWidth="1"/>
    <col min="2039" max="2041" width="11.7109375" style="1" customWidth="1"/>
    <col min="2042" max="2042" width="10.28515625" style="1" bestFit="1" customWidth="1"/>
    <col min="2043" max="2043" width="9.28515625" style="1" bestFit="1" customWidth="1"/>
    <col min="2044" max="2044" width="10.7109375" style="1" customWidth="1"/>
    <col min="2045" max="2045" width="8.85546875" style="1"/>
    <col min="2046" max="2046" width="10.5703125" style="1" bestFit="1" customWidth="1"/>
    <col min="2047" max="2047" width="11.42578125" style="1" customWidth="1"/>
    <col min="2048" max="2049" width="8.85546875" style="1"/>
    <col min="2050" max="2050" width="11.28515625" style="1" bestFit="1" customWidth="1"/>
    <col min="2051" max="2293" width="8.85546875" style="1"/>
    <col min="2294" max="2294" width="27.7109375" style="1" customWidth="1"/>
    <col min="2295" max="2297" width="11.7109375" style="1" customWidth="1"/>
    <col min="2298" max="2298" width="10.28515625" style="1" bestFit="1" customWidth="1"/>
    <col min="2299" max="2299" width="9.28515625" style="1" bestFit="1" customWidth="1"/>
    <col min="2300" max="2300" width="10.7109375" style="1" customWidth="1"/>
    <col min="2301" max="2301" width="8.85546875" style="1"/>
    <col min="2302" max="2302" width="10.5703125" style="1" bestFit="1" customWidth="1"/>
    <col min="2303" max="2303" width="11.42578125" style="1" customWidth="1"/>
    <col min="2304" max="2305" width="8.85546875" style="1"/>
    <col min="2306" max="2306" width="11.28515625" style="1" bestFit="1" customWidth="1"/>
    <col min="2307" max="2549" width="8.85546875" style="1"/>
    <col min="2550" max="2550" width="27.7109375" style="1" customWidth="1"/>
    <col min="2551" max="2553" width="11.7109375" style="1" customWidth="1"/>
    <col min="2554" max="2554" width="10.28515625" style="1" bestFit="1" customWidth="1"/>
    <col min="2555" max="2555" width="9.28515625" style="1" bestFit="1" customWidth="1"/>
    <col min="2556" max="2556" width="10.7109375" style="1" customWidth="1"/>
    <col min="2557" max="2557" width="8.85546875" style="1"/>
    <col min="2558" max="2558" width="10.5703125" style="1" bestFit="1" customWidth="1"/>
    <col min="2559" max="2559" width="11.42578125" style="1" customWidth="1"/>
    <col min="2560" max="2561" width="8.85546875" style="1"/>
    <col min="2562" max="2562" width="11.28515625" style="1" bestFit="1" customWidth="1"/>
    <col min="2563" max="2805" width="8.85546875" style="1"/>
    <col min="2806" max="2806" width="27.7109375" style="1" customWidth="1"/>
    <col min="2807" max="2809" width="11.7109375" style="1" customWidth="1"/>
    <col min="2810" max="2810" width="10.28515625" style="1" bestFit="1" customWidth="1"/>
    <col min="2811" max="2811" width="9.28515625" style="1" bestFit="1" customWidth="1"/>
    <col min="2812" max="2812" width="10.7109375" style="1" customWidth="1"/>
    <col min="2813" max="2813" width="8.85546875" style="1"/>
    <col min="2814" max="2814" width="10.5703125" style="1" bestFit="1" customWidth="1"/>
    <col min="2815" max="2815" width="11.42578125" style="1" customWidth="1"/>
    <col min="2816" max="2817" width="8.85546875" style="1"/>
    <col min="2818" max="2818" width="11.28515625" style="1" bestFit="1" customWidth="1"/>
    <col min="2819" max="3061" width="8.85546875" style="1"/>
    <col min="3062" max="3062" width="27.7109375" style="1" customWidth="1"/>
    <col min="3063" max="3065" width="11.7109375" style="1" customWidth="1"/>
    <col min="3066" max="3066" width="10.28515625" style="1" bestFit="1" customWidth="1"/>
    <col min="3067" max="3067" width="9.28515625" style="1" bestFit="1" customWidth="1"/>
    <col min="3068" max="3068" width="10.7109375" style="1" customWidth="1"/>
    <col min="3069" max="3069" width="8.85546875" style="1"/>
    <col min="3070" max="3070" width="10.5703125" style="1" bestFit="1" customWidth="1"/>
    <col min="3071" max="3071" width="11.42578125" style="1" customWidth="1"/>
    <col min="3072" max="3073" width="8.85546875" style="1"/>
    <col min="3074" max="3074" width="11.28515625" style="1" bestFit="1" customWidth="1"/>
    <col min="3075" max="3317" width="8.85546875" style="1"/>
    <col min="3318" max="3318" width="27.7109375" style="1" customWidth="1"/>
    <col min="3319" max="3321" width="11.7109375" style="1" customWidth="1"/>
    <col min="3322" max="3322" width="10.28515625" style="1" bestFit="1" customWidth="1"/>
    <col min="3323" max="3323" width="9.28515625" style="1" bestFit="1" customWidth="1"/>
    <col min="3324" max="3324" width="10.7109375" style="1" customWidth="1"/>
    <col min="3325" max="3325" width="8.85546875" style="1"/>
    <col min="3326" max="3326" width="10.5703125" style="1" bestFit="1" customWidth="1"/>
    <col min="3327" max="3327" width="11.42578125" style="1" customWidth="1"/>
    <col min="3328" max="3329" width="8.85546875" style="1"/>
    <col min="3330" max="3330" width="11.28515625" style="1" bestFit="1" customWidth="1"/>
    <col min="3331" max="3573" width="8.85546875" style="1"/>
    <col min="3574" max="3574" width="27.7109375" style="1" customWidth="1"/>
    <col min="3575" max="3577" width="11.7109375" style="1" customWidth="1"/>
    <col min="3578" max="3578" width="10.28515625" style="1" bestFit="1" customWidth="1"/>
    <col min="3579" max="3579" width="9.28515625" style="1" bestFit="1" customWidth="1"/>
    <col min="3580" max="3580" width="10.7109375" style="1" customWidth="1"/>
    <col min="3581" max="3581" width="8.85546875" style="1"/>
    <col min="3582" max="3582" width="10.5703125" style="1" bestFit="1" customWidth="1"/>
    <col min="3583" max="3583" width="11.42578125" style="1" customWidth="1"/>
    <col min="3584" max="3585" width="8.85546875" style="1"/>
    <col min="3586" max="3586" width="11.28515625" style="1" bestFit="1" customWidth="1"/>
    <col min="3587" max="3829" width="8.85546875" style="1"/>
    <col min="3830" max="3830" width="27.7109375" style="1" customWidth="1"/>
    <col min="3831" max="3833" width="11.7109375" style="1" customWidth="1"/>
    <col min="3834" max="3834" width="10.28515625" style="1" bestFit="1" customWidth="1"/>
    <col min="3835" max="3835" width="9.28515625" style="1" bestFit="1" customWidth="1"/>
    <col min="3836" max="3836" width="10.7109375" style="1" customWidth="1"/>
    <col min="3837" max="3837" width="8.85546875" style="1"/>
    <col min="3838" max="3838" width="10.5703125" style="1" bestFit="1" customWidth="1"/>
    <col min="3839" max="3839" width="11.42578125" style="1" customWidth="1"/>
    <col min="3840" max="3841" width="8.85546875" style="1"/>
    <col min="3842" max="3842" width="11.28515625" style="1" bestFit="1" customWidth="1"/>
    <col min="3843" max="4085" width="8.85546875" style="1"/>
    <col min="4086" max="4086" width="27.7109375" style="1" customWidth="1"/>
    <col min="4087" max="4089" width="11.7109375" style="1" customWidth="1"/>
    <col min="4090" max="4090" width="10.28515625" style="1" bestFit="1" customWidth="1"/>
    <col min="4091" max="4091" width="9.28515625" style="1" bestFit="1" customWidth="1"/>
    <col min="4092" max="4092" width="10.7109375" style="1" customWidth="1"/>
    <col min="4093" max="4093" width="8.85546875" style="1"/>
    <col min="4094" max="4094" width="10.5703125" style="1" bestFit="1" customWidth="1"/>
    <col min="4095" max="4095" width="11.42578125" style="1" customWidth="1"/>
    <col min="4096" max="4097" width="8.85546875" style="1"/>
    <col min="4098" max="4098" width="11.28515625" style="1" bestFit="1" customWidth="1"/>
    <col min="4099" max="4341" width="8.85546875" style="1"/>
    <col min="4342" max="4342" width="27.7109375" style="1" customWidth="1"/>
    <col min="4343" max="4345" width="11.7109375" style="1" customWidth="1"/>
    <col min="4346" max="4346" width="10.28515625" style="1" bestFit="1" customWidth="1"/>
    <col min="4347" max="4347" width="9.28515625" style="1" bestFit="1" customWidth="1"/>
    <col min="4348" max="4348" width="10.7109375" style="1" customWidth="1"/>
    <col min="4349" max="4349" width="8.85546875" style="1"/>
    <col min="4350" max="4350" width="10.5703125" style="1" bestFit="1" customWidth="1"/>
    <col min="4351" max="4351" width="11.42578125" style="1" customWidth="1"/>
    <col min="4352" max="4353" width="8.85546875" style="1"/>
    <col min="4354" max="4354" width="11.28515625" style="1" bestFit="1" customWidth="1"/>
    <col min="4355" max="4597" width="8.85546875" style="1"/>
    <col min="4598" max="4598" width="27.7109375" style="1" customWidth="1"/>
    <col min="4599" max="4601" width="11.7109375" style="1" customWidth="1"/>
    <col min="4602" max="4602" width="10.28515625" style="1" bestFit="1" customWidth="1"/>
    <col min="4603" max="4603" width="9.28515625" style="1" bestFit="1" customWidth="1"/>
    <col min="4604" max="4604" width="10.7109375" style="1" customWidth="1"/>
    <col min="4605" max="4605" width="8.85546875" style="1"/>
    <col min="4606" max="4606" width="10.5703125" style="1" bestFit="1" customWidth="1"/>
    <col min="4607" max="4607" width="11.42578125" style="1" customWidth="1"/>
    <col min="4608" max="4609" width="8.85546875" style="1"/>
    <col min="4610" max="4610" width="11.28515625" style="1" bestFit="1" customWidth="1"/>
    <col min="4611" max="4853" width="8.85546875" style="1"/>
    <col min="4854" max="4854" width="27.7109375" style="1" customWidth="1"/>
    <col min="4855" max="4857" width="11.7109375" style="1" customWidth="1"/>
    <col min="4858" max="4858" width="10.28515625" style="1" bestFit="1" customWidth="1"/>
    <col min="4859" max="4859" width="9.28515625" style="1" bestFit="1" customWidth="1"/>
    <col min="4860" max="4860" width="10.7109375" style="1" customWidth="1"/>
    <col min="4861" max="4861" width="8.85546875" style="1"/>
    <col min="4862" max="4862" width="10.5703125" style="1" bestFit="1" customWidth="1"/>
    <col min="4863" max="4863" width="11.42578125" style="1" customWidth="1"/>
    <col min="4864" max="4865" width="8.85546875" style="1"/>
    <col min="4866" max="4866" width="11.28515625" style="1" bestFit="1" customWidth="1"/>
    <col min="4867" max="5109" width="8.85546875" style="1"/>
    <col min="5110" max="5110" width="27.7109375" style="1" customWidth="1"/>
    <col min="5111" max="5113" width="11.7109375" style="1" customWidth="1"/>
    <col min="5114" max="5114" width="10.28515625" style="1" bestFit="1" customWidth="1"/>
    <col min="5115" max="5115" width="9.28515625" style="1" bestFit="1" customWidth="1"/>
    <col min="5116" max="5116" width="10.7109375" style="1" customWidth="1"/>
    <col min="5117" max="5117" width="8.85546875" style="1"/>
    <col min="5118" max="5118" width="10.5703125" style="1" bestFit="1" customWidth="1"/>
    <col min="5119" max="5119" width="11.42578125" style="1" customWidth="1"/>
    <col min="5120" max="5121" width="8.85546875" style="1"/>
    <col min="5122" max="5122" width="11.28515625" style="1" bestFit="1" customWidth="1"/>
    <col min="5123" max="5365" width="8.85546875" style="1"/>
    <col min="5366" max="5366" width="27.7109375" style="1" customWidth="1"/>
    <col min="5367" max="5369" width="11.7109375" style="1" customWidth="1"/>
    <col min="5370" max="5370" width="10.28515625" style="1" bestFit="1" customWidth="1"/>
    <col min="5371" max="5371" width="9.28515625" style="1" bestFit="1" customWidth="1"/>
    <col min="5372" max="5372" width="10.7109375" style="1" customWidth="1"/>
    <col min="5373" max="5373" width="8.85546875" style="1"/>
    <col min="5374" max="5374" width="10.5703125" style="1" bestFit="1" customWidth="1"/>
    <col min="5375" max="5375" width="11.42578125" style="1" customWidth="1"/>
    <col min="5376" max="5377" width="8.85546875" style="1"/>
    <col min="5378" max="5378" width="11.28515625" style="1" bestFit="1" customWidth="1"/>
    <col min="5379" max="5621" width="8.85546875" style="1"/>
    <col min="5622" max="5622" width="27.7109375" style="1" customWidth="1"/>
    <col min="5623" max="5625" width="11.7109375" style="1" customWidth="1"/>
    <col min="5626" max="5626" width="10.28515625" style="1" bestFit="1" customWidth="1"/>
    <col min="5627" max="5627" width="9.28515625" style="1" bestFit="1" customWidth="1"/>
    <col min="5628" max="5628" width="10.7109375" style="1" customWidth="1"/>
    <col min="5629" max="5629" width="8.85546875" style="1"/>
    <col min="5630" max="5630" width="10.5703125" style="1" bestFit="1" customWidth="1"/>
    <col min="5631" max="5631" width="11.42578125" style="1" customWidth="1"/>
    <col min="5632" max="5633" width="8.85546875" style="1"/>
    <col min="5634" max="5634" width="11.28515625" style="1" bestFit="1" customWidth="1"/>
    <col min="5635" max="5877" width="8.85546875" style="1"/>
    <col min="5878" max="5878" width="27.7109375" style="1" customWidth="1"/>
    <col min="5879" max="5881" width="11.7109375" style="1" customWidth="1"/>
    <col min="5882" max="5882" width="10.28515625" style="1" bestFit="1" customWidth="1"/>
    <col min="5883" max="5883" width="9.28515625" style="1" bestFit="1" customWidth="1"/>
    <col min="5884" max="5884" width="10.7109375" style="1" customWidth="1"/>
    <col min="5885" max="5885" width="8.85546875" style="1"/>
    <col min="5886" max="5886" width="10.5703125" style="1" bestFit="1" customWidth="1"/>
    <col min="5887" max="5887" width="11.42578125" style="1" customWidth="1"/>
    <col min="5888" max="5889" width="8.85546875" style="1"/>
    <col min="5890" max="5890" width="11.28515625" style="1" bestFit="1" customWidth="1"/>
    <col min="5891" max="6133" width="8.85546875" style="1"/>
    <col min="6134" max="6134" width="27.7109375" style="1" customWidth="1"/>
    <col min="6135" max="6137" width="11.7109375" style="1" customWidth="1"/>
    <col min="6138" max="6138" width="10.28515625" style="1" bestFit="1" customWidth="1"/>
    <col min="6139" max="6139" width="9.28515625" style="1" bestFit="1" customWidth="1"/>
    <col min="6140" max="6140" width="10.7109375" style="1" customWidth="1"/>
    <col min="6141" max="6141" width="8.85546875" style="1"/>
    <col min="6142" max="6142" width="10.5703125" style="1" bestFit="1" customWidth="1"/>
    <col min="6143" max="6143" width="11.42578125" style="1" customWidth="1"/>
    <col min="6144" max="6145" width="8.85546875" style="1"/>
    <col min="6146" max="6146" width="11.28515625" style="1" bestFit="1" customWidth="1"/>
    <col min="6147" max="6389" width="8.85546875" style="1"/>
    <col min="6390" max="6390" width="27.7109375" style="1" customWidth="1"/>
    <col min="6391" max="6393" width="11.7109375" style="1" customWidth="1"/>
    <col min="6394" max="6394" width="10.28515625" style="1" bestFit="1" customWidth="1"/>
    <col min="6395" max="6395" width="9.28515625" style="1" bestFit="1" customWidth="1"/>
    <col min="6396" max="6396" width="10.7109375" style="1" customWidth="1"/>
    <col min="6397" max="6397" width="8.85546875" style="1"/>
    <col min="6398" max="6398" width="10.5703125" style="1" bestFit="1" customWidth="1"/>
    <col min="6399" max="6399" width="11.42578125" style="1" customWidth="1"/>
    <col min="6400" max="6401" width="8.85546875" style="1"/>
    <col min="6402" max="6402" width="11.28515625" style="1" bestFit="1" customWidth="1"/>
    <col min="6403" max="6645" width="8.85546875" style="1"/>
    <col min="6646" max="6646" width="27.7109375" style="1" customWidth="1"/>
    <col min="6647" max="6649" width="11.7109375" style="1" customWidth="1"/>
    <col min="6650" max="6650" width="10.28515625" style="1" bestFit="1" customWidth="1"/>
    <col min="6651" max="6651" width="9.28515625" style="1" bestFit="1" customWidth="1"/>
    <col min="6652" max="6652" width="10.7109375" style="1" customWidth="1"/>
    <col min="6653" max="6653" width="8.85546875" style="1"/>
    <col min="6654" max="6654" width="10.5703125" style="1" bestFit="1" customWidth="1"/>
    <col min="6655" max="6655" width="11.42578125" style="1" customWidth="1"/>
    <col min="6656" max="6657" width="8.85546875" style="1"/>
    <col min="6658" max="6658" width="11.28515625" style="1" bestFit="1" customWidth="1"/>
    <col min="6659" max="6901" width="8.85546875" style="1"/>
    <col min="6902" max="6902" width="27.7109375" style="1" customWidth="1"/>
    <col min="6903" max="6905" width="11.7109375" style="1" customWidth="1"/>
    <col min="6906" max="6906" width="10.28515625" style="1" bestFit="1" customWidth="1"/>
    <col min="6907" max="6907" width="9.28515625" style="1" bestFit="1" customWidth="1"/>
    <col min="6908" max="6908" width="10.7109375" style="1" customWidth="1"/>
    <col min="6909" max="6909" width="8.85546875" style="1"/>
    <col min="6910" max="6910" width="10.5703125" style="1" bestFit="1" customWidth="1"/>
    <col min="6911" max="6911" width="11.42578125" style="1" customWidth="1"/>
    <col min="6912" max="6913" width="8.85546875" style="1"/>
    <col min="6914" max="6914" width="11.28515625" style="1" bestFit="1" customWidth="1"/>
    <col min="6915" max="7157" width="8.85546875" style="1"/>
    <col min="7158" max="7158" width="27.7109375" style="1" customWidth="1"/>
    <col min="7159" max="7161" width="11.7109375" style="1" customWidth="1"/>
    <col min="7162" max="7162" width="10.28515625" style="1" bestFit="1" customWidth="1"/>
    <col min="7163" max="7163" width="9.28515625" style="1" bestFit="1" customWidth="1"/>
    <col min="7164" max="7164" width="10.7109375" style="1" customWidth="1"/>
    <col min="7165" max="7165" width="8.85546875" style="1"/>
    <col min="7166" max="7166" width="10.5703125" style="1" bestFit="1" customWidth="1"/>
    <col min="7167" max="7167" width="11.42578125" style="1" customWidth="1"/>
    <col min="7168" max="7169" width="8.85546875" style="1"/>
    <col min="7170" max="7170" width="11.28515625" style="1" bestFit="1" customWidth="1"/>
    <col min="7171" max="7413" width="8.85546875" style="1"/>
    <col min="7414" max="7414" width="27.7109375" style="1" customWidth="1"/>
    <col min="7415" max="7417" width="11.7109375" style="1" customWidth="1"/>
    <col min="7418" max="7418" width="10.28515625" style="1" bestFit="1" customWidth="1"/>
    <col min="7419" max="7419" width="9.28515625" style="1" bestFit="1" customWidth="1"/>
    <col min="7420" max="7420" width="10.7109375" style="1" customWidth="1"/>
    <col min="7421" max="7421" width="8.85546875" style="1"/>
    <col min="7422" max="7422" width="10.5703125" style="1" bestFit="1" customWidth="1"/>
    <col min="7423" max="7423" width="11.42578125" style="1" customWidth="1"/>
    <col min="7424" max="7425" width="8.85546875" style="1"/>
    <col min="7426" max="7426" width="11.28515625" style="1" bestFit="1" customWidth="1"/>
    <col min="7427" max="7669" width="8.85546875" style="1"/>
    <col min="7670" max="7670" width="27.7109375" style="1" customWidth="1"/>
    <col min="7671" max="7673" width="11.7109375" style="1" customWidth="1"/>
    <col min="7674" max="7674" width="10.28515625" style="1" bestFit="1" customWidth="1"/>
    <col min="7675" max="7675" width="9.28515625" style="1" bestFit="1" customWidth="1"/>
    <col min="7676" max="7676" width="10.7109375" style="1" customWidth="1"/>
    <col min="7677" max="7677" width="8.85546875" style="1"/>
    <col min="7678" max="7678" width="10.5703125" style="1" bestFit="1" customWidth="1"/>
    <col min="7679" max="7679" width="11.42578125" style="1" customWidth="1"/>
    <col min="7680" max="7681" width="8.85546875" style="1"/>
    <col min="7682" max="7682" width="11.28515625" style="1" bestFit="1" customWidth="1"/>
    <col min="7683" max="7925" width="8.85546875" style="1"/>
    <col min="7926" max="7926" width="27.7109375" style="1" customWidth="1"/>
    <col min="7927" max="7929" width="11.7109375" style="1" customWidth="1"/>
    <col min="7930" max="7930" width="10.28515625" style="1" bestFit="1" customWidth="1"/>
    <col min="7931" max="7931" width="9.28515625" style="1" bestFit="1" customWidth="1"/>
    <col min="7932" max="7932" width="10.7109375" style="1" customWidth="1"/>
    <col min="7933" max="7933" width="8.85546875" style="1"/>
    <col min="7934" max="7934" width="10.5703125" style="1" bestFit="1" customWidth="1"/>
    <col min="7935" max="7935" width="11.42578125" style="1" customWidth="1"/>
    <col min="7936" max="7937" width="8.85546875" style="1"/>
    <col min="7938" max="7938" width="11.28515625" style="1" bestFit="1" customWidth="1"/>
    <col min="7939" max="8181" width="8.85546875" style="1"/>
    <col min="8182" max="8182" width="27.7109375" style="1" customWidth="1"/>
    <col min="8183" max="8185" width="11.7109375" style="1" customWidth="1"/>
    <col min="8186" max="8186" width="10.28515625" style="1" bestFit="1" customWidth="1"/>
    <col min="8187" max="8187" width="9.28515625" style="1" bestFit="1" customWidth="1"/>
    <col min="8188" max="8188" width="10.7109375" style="1" customWidth="1"/>
    <col min="8189" max="8189" width="8.85546875" style="1"/>
    <col min="8190" max="8190" width="10.5703125" style="1" bestFit="1" customWidth="1"/>
    <col min="8191" max="8191" width="11.42578125" style="1" customWidth="1"/>
    <col min="8192" max="8193" width="8.85546875" style="1"/>
    <col min="8194" max="8194" width="11.28515625" style="1" bestFit="1" customWidth="1"/>
    <col min="8195" max="8437" width="8.85546875" style="1"/>
    <col min="8438" max="8438" width="27.7109375" style="1" customWidth="1"/>
    <col min="8439" max="8441" width="11.7109375" style="1" customWidth="1"/>
    <col min="8442" max="8442" width="10.28515625" style="1" bestFit="1" customWidth="1"/>
    <col min="8443" max="8443" width="9.28515625" style="1" bestFit="1" customWidth="1"/>
    <col min="8444" max="8444" width="10.7109375" style="1" customWidth="1"/>
    <col min="8445" max="8445" width="8.85546875" style="1"/>
    <col min="8446" max="8446" width="10.5703125" style="1" bestFit="1" customWidth="1"/>
    <col min="8447" max="8447" width="11.42578125" style="1" customWidth="1"/>
    <col min="8448" max="8449" width="8.85546875" style="1"/>
    <col min="8450" max="8450" width="11.28515625" style="1" bestFit="1" customWidth="1"/>
    <col min="8451" max="8693" width="8.85546875" style="1"/>
    <col min="8694" max="8694" width="27.7109375" style="1" customWidth="1"/>
    <col min="8695" max="8697" width="11.7109375" style="1" customWidth="1"/>
    <col min="8698" max="8698" width="10.28515625" style="1" bestFit="1" customWidth="1"/>
    <col min="8699" max="8699" width="9.28515625" style="1" bestFit="1" customWidth="1"/>
    <col min="8700" max="8700" width="10.7109375" style="1" customWidth="1"/>
    <col min="8701" max="8701" width="8.85546875" style="1"/>
    <col min="8702" max="8702" width="10.5703125" style="1" bestFit="1" customWidth="1"/>
    <col min="8703" max="8703" width="11.42578125" style="1" customWidth="1"/>
    <col min="8704" max="8705" width="8.85546875" style="1"/>
    <col min="8706" max="8706" width="11.28515625" style="1" bestFit="1" customWidth="1"/>
    <col min="8707" max="8949" width="8.85546875" style="1"/>
    <col min="8950" max="8950" width="27.7109375" style="1" customWidth="1"/>
    <col min="8951" max="8953" width="11.7109375" style="1" customWidth="1"/>
    <col min="8954" max="8954" width="10.28515625" style="1" bestFit="1" customWidth="1"/>
    <col min="8955" max="8955" width="9.28515625" style="1" bestFit="1" customWidth="1"/>
    <col min="8956" max="8956" width="10.7109375" style="1" customWidth="1"/>
    <col min="8957" max="8957" width="8.85546875" style="1"/>
    <col min="8958" max="8958" width="10.5703125" style="1" bestFit="1" customWidth="1"/>
    <col min="8959" max="8959" width="11.42578125" style="1" customWidth="1"/>
    <col min="8960" max="8961" width="8.85546875" style="1"/>
    <col min="8962" max="8962" width="11.28515625" style="1" bestFit="1" customWidth="1"/>
    <col min="8963" max="9205" width="8.85546875" style="1"/>
    <col min="9206" max="9206" width="27.7109375" style="1" customWidth="1"/>
    <col min="9207" max="9209" width="11.7109375" style="1" customWidth="1"/>
    <col min="9210" max="9210" width="10.28515625" style="1" bestFit="1" customWidth="1"/>
    <col min="9211" max="9211" width="9.28515625" style="1" bestFit="1" customWidth="1"/>
    <col min="9212" max="9212" width="10.7109375" style="1" customWidth="1"/>
    <col min="9213" max="9213" width="8.85546875" style="1"/>
    <col min="9214" max="9214" width="10.5703125" style="1" bestFit="1" customWidth="1"/>
    <col min="9215" max="9215" width="11.42578125" style="1" customWidth="1"/>
    <col min="9216" max="9217" width="8.85546875" style="1"/>
    <col min="9218" max="9218" width="11.28515625" style="1" bestFit="1" customWidth="1"/>
    <col min="9219" max="9461" width="8.85546875" style="1"/>
    <col min="9462" max="9462" width="27.7109375" style="1" customWidth="1"/>
    <col min="9463" max="9465" width="11.7109375" style="1" customWidth="1"/>
    <col min="9466" max="9466" width="10.28515625" style="1" bestFit="1" customWidth="1"/>
    <col min="9467" max="9467" width="9.28515625" style="1" bestFit="1" customWidth="1"/>
    <col min="9468" max="9468" width="10.7109375" style="1" customWidth="1"/>
    <col min="9469" max="9469" width="8.85546875" style="1"/>
    <col min="9470" max="9470" width="10.5703125" style="1" bestFit="1" customWidth="1"/>
    <col min="9471" max="9471" width="11.42578125" style="1" customWidth="1"/>
    <col min="9472" max="9473" width="8.85546875" style="1"/>
    <col min="9474" max="9474" width="11.28515625" style="1" bestFit="1" customWidth="1"/>
    <col min="9475" max="9717" width="8.85546875" style="1"/>
    <col min="9718" max="9718" width="27.7109375" style="1" customWidth="1"/>
    <col min="9719" max="9721" width="11.7109375" style="1" customWidth="1"/>
    <col min="9722" max="9722" width="10.28515625" style="1" bestFit="1" customWidth="1"/>
    <col min="9723" max="9723" width="9.28515625" style="1" bestFit="1" customWidth="1"/>
    <col min="9724" max="9724" width="10.7109375" style="1" customWidth="1"/>
    <col min="9725" max="9725" width="8.85546875" style="1"/>
    <col min="9726" max="9726" width="10.5703125" style="1" bestFit="1" customWidth="1"/>
    <col min="9727" max="9727" width="11.42578125" style="1" customWidth="1"/>
    <col min="9728" max="9729" width="8.85546875" style="1"/>
    <col min="9730" max="9730" width="11.28515625" style="1" bestFit="1" customWidth="1"/>
    <col min="9731" max="9973" width="8.85546875" style="1"/>
    <col min="9974" max="9974" width="27.7109375" style="1" customWidth="1"/>
    <col min="9975" max="9977" width="11.7109375" style="1" customWidth="1"/>
    <col min="9978" max="9978" width="10.28515625" style="1" bestFit="1" customWidth="1"/>
    <col min="9979" max="9979" width="9.28515625" style="1" bestFit="1" customWidth="1"/>
    <col min="9980" max="9980" width="10.7109375" style="1" customWidth="1"/>
    <col min="9981" max="9981" width="8.85546875" style="1"/>
    <col min="9982" max="9982" width="10.5703125" style="1" bestFit="1" customWidth="1"/>
    <col min="9983" max="9983" width="11.42578125" style="1" customWidth="1"/>
    <col min="9984" max="9985" width="8.85546875" style="1"/>
    <col min="9986" max="9986" width="11.28515625" style="1" bestFit="1" customWidth="1"/>
    <col min="9987" max="10229" width="8.85546875" style="1"/>
    <col min="10230" max="10230" width="27.7109375" style="1" customWidth="1"/>
    <col min="10231" max="10233" width="11.7109375" style="1" customWidth="1"/>
    <col min="10234" max="10234" width="10.28515625" style="1" bestFit="1" customWidth="1"/>
    <col min="10235" max="10235" width="9.28515625" style="1" bestFit="1" customWidth="1"/>
    <col min="10236" max="10236" width="10.7109375" style="1" customWidth="1"/>
    <col min="10237" max="10237" width="8.85546875" style="1"/>
    <col min="10238" max="10238" width="10.5703125" style="1" bestFit="1" customWidth="1"/>
    <col min="10239" max="10239" width="11.42578125" style="1" customWidth="1"/>
    <col min="10240" max="10241" width="8.85546875" style="1"/>
    <col min="10242" max="10242" width="11.28515625" style="1" bestFit="1" customWidth="1"/>
    <col min="10243" max="10485" width="8.85546875" style="1"/>
    <col min="10486" max="10486" width="27.7109375" style="1" customWidth="1"/>
    <col min="10487" max="10489" width="11.7109375" style="1" customWidth="1"/>
    <col min="10490" max="10490" width="10.28515625" style="1" bestFit="1" customWidth="1"/>
    <col min="10491" max="10491" width="9.28515625" style="1" bestFit="1" customWidth="1"/>
    <col min="10492" max="10492" width="10.7109375" style="1" customWidth="1"/>
    <col min="10493" max="10493" width="8.85546875" style="1"/>
    <col min="10494" max="10494" width="10.5703125" style="1" bestFit="1" customWidth="1"/>
    <col min="10495" max="10495" width="11.42578125" style="1" customWidth="1"/>
    <col min="10496" max="10497" width="8.85546875" style="1"/>
    <col min="10498" max="10498" width="11.28515625" style="1" bestFit="1" customWidth="1"/>
    <col min="10499" max="10741" width="8.85546875" style="1"/>
    <col min="10742" max="10742" width="27.7109375" style="1" customWidth="1"/>
    <col min="10743" max="10745" width="11.7109375" style="1" customWidth="1"/>
    <col min="10746" max="10746" width="10.28515625" style="1" bestFit="1" customWidth="1"/>
    <col min="10747" max="10747" width="9.28515625" style="1" bestFit="1" customWidth="1"/>
    <col min="10748" max="10748" width="10.7109375" style="1" customWidth="1"/>
    <col min="10749" max="10749" width="8.85546875" style="1"/>
    <col min="10750" max="10750" width="10.5703125" style="1" bestFit="1" customWidth="1"/>
    <col min="10751" max="10751" width="11.42578125" style="1" customWidth="1"/>
    <col min="10752" max="10753" width="8.85546875" style="1"/>
    <col min="10754" max="10754" width="11.28515625" style="1" bestFit="1" customWidth="1"/>
    <col min="10755" max="10997" width="8.85546875" style="1"/>
    <col min="10998" max="10998" width="27.7109375" style="1" customWidth="1"/>
    <col min="10999" max="11001" width="11.7109375" style="1" customWidth="1"/>
    <col min="11002" max="11002" width="10.28515625" style="1" bestFit="1" customWidth="1"/>
    <col min="11003" max="11003" width="9.28515625" style="1" bestFit="1" customWidth="1"/>
    <col min="11004" max="11004" width="10.7109375" style="1" customWidth="1"/>
    <col min="11005" max="11005" width="8.85546875" style="1"/>
    <col min="11006" max="11006" width="10.5703125" style="1" bestFit="1" customWidth="1"/>
    <col min="11007" max="11007" width="11.42578125" style="1" customWidth="1"/>
    <col min="11008" max="11009" width="8.85546875" style="1"/>
    <col min="11010" max="11010" width="11.28515625" style="1" bestFit="1" customWidth="1"/>
    <col min="11011" max="11253" width="8.85546875" style="1"/>
    <col min="11254" max="11254" width="27.7109375" style="1" customWidth="1"/>
    <col min="11255" max="11257" width="11.7109375" style="1" customWidth="1"/>
    <col min="11258" max="11258" width="10.28515625" style="1" bestFit="1" customWidth="1"/>
    <col min="11259" max="11259" width="9.28515625" style="1" bestFit="1" customWidth="1"/>
    <col min="11260" max="11260" width="10.7109375" style="1" customWidth="1"/>
    <col min="11261" max="11261" width="8.85546875" style="1"/>
    <col min="11262" max="11262" width="10.5703125" style="1" bestFit="1" customWidth="1"/>
    <col min="11263" max="11263" width="11.42578125" style="1" customWidth="1"/>
    <col min="11264" max="11265" width="8.85546875" style="1"/>
    <col min="11266" max="11266" width="11.28515625" style="1" bestFit="1" customWidth="1"/>
    <col min="11267" max="11509" width="8.85546875" style="1"/>
    <col min="11510" max="11510" width="27.7109375" style="1" customWidth="1"/>
    <col min="11511" max="11513" width="11.7109375" style="1" customWidth="1"/>
    <col min="11514" max="11514" width="10.28515625" style="1" bestFit="1" customWidth="1"/>
    <col min="11515" max="11515" width="9.28515625" style="1" bestFit="1" customWidth="1"/>
    <col min="11516" max="11516" width="10.7109375" style="1" customWidth="1"/>
    <col min="11517" max="11517" width="8.85546875" style="1"/>
    <col min="11518" max="11518" width="10.5703125" style="1" bestFit="1" customWidth="1"/>
    <col min="11519" max="11519" width="11.42578125" style="1" customWidth="1"/>
    <col min="11520" max="11521" width="8.85546875" style="1"/>
    <col min="11522" max="11522" width="11.28515625" style="1" bestFit="1" customWidth="1"/>
    <col min="11523" max="11765" width="8.85546875" style="1"/>
    <col min="11766" max="11766" width="27.7109375" style="1" customWidth="1"/>
    <col min="11767" max="11769" width="11.7109375" style="1" customWidth="1"/>
    <col min="11770" max="11770" width="10.28515625" style="1" bestFit="1" customWidth="1"/>
    <col min="11771" max="11771" width="9.28515625" style="1" bestFit="1" customWidth="1"/>
    <col min="11772" max="11772" width="10.7109375" style="1" customWidth="1"/>
    <col min="11773" max="11773" width="8.85546875" style="1"/>
    <col min="11774" max="11774" width="10.5703125" style="1" bestFit="1" customWidth="1"/>
    <col min="11775" max="11775" width="11.42578125" style="1" customWidth="1"/>
    <col min="11776" max="11777" width="8.85546875" style="1"/>
    <col min="11778" max="11778" width="11.28515625" style="1" bestFit="1" customWidth="1"/>
    <col min="11779" max="12021" width="8.85546875" style="1"/>
    <col min="12022" max="12022" width="27.7109375" style="1" customWidth="1"/>
    <col min="12023" max="12025" width="11.7109375" style="1" customWidth="1"/>
    <col min="12026" max="12026" width="10.28515625" style="1" bestFit="1" customWidth="1"/>
    <col min="12027" max="12027" width="9.28515625" style="1" bestFit="1" customWidth="1"/>
    <col min="12028" max="12028" width="10.7109375" style="1" customWidth="1"/>
    <col min="12029" max="12029" width="8.85546875" style="1"/>
    <col min="12030" max="12030" width="10.5703125" style="1" bestFit="1" customWidth="1"/>
    <col min="12031" max="12031" width="11.42578125" style="1" customWidth="1"/>
    <col min="12032" max="12033" width="8.85546875" style="1"/>
    <col min="12034" max="12034" width="11.28515625" style="1" bestFit="1" customWidth="1"/>
    <col min="12035" max="12277" width="8.85546875" style="1"/>
    <col min="12278" max="12278" width="27.7109375" style="1" customWidth="1"/>
    <col min="12279" max="12281" width="11.7109375" style="1" customWidth="1"/>
    <col min="12282" max="12282" width="10.28515625" style="1" bestFit="1" customWidth="1"/>
    <col min="12283" max="12283" width="9.28515625" style="1" bestFit="1" customWidth="1"/>
    <col min="12284" max="12284" width="10.7109375" style="1" customWidth="1"/>
    <col min="12285" max="12285" width="8.85546875" style="1"/>
    <col min="12286" max="12286" width="10.5703125" style="1" bestFit="1" customWidth="1"/>
    <col min="12287" max="12287" width="11.42578125" style="1" customWidth="1"/>
    <col min="12288" max="12289" width="8.85546875" style="1"/>
    <col min="12290" max="12290" width="11.28515625" style="1" bestFit="1" customWidth="1"/>
    <col min="12291" max="12533" width="8.85546875" style="1"/>
    <col min="12534" max="12534" width="27.7109375" style="1" customWidth="1"/>
    <col min="12535" max="12537" width="11.7109375" style="1" customWidth="1"/>
    <col min="12538" max="12538" width="10.28515625" style="1" bestFit="1" customWidth="1"/>
    <col min="12539" max="12539" width="9.28515625" style="1" bestFit="1" customWidth="1"/>
    <col min="12540" max="12540" width="10.7109375" style="1" customWidth="1"/>
    <col min="12541" max="12541" width="8.85546875" style="1"/>
    <col min="12542" max="12542" width="10.5703125" style="1" bestFit="1" customWidth="1"/>
    <col min="12543" max="12543" width="11.42578125" style="1" customWidth="1"/>
    <col min="12544" max="12545" width="8.85546875" style="1"/>
    <col min="12546" max="12546" width="11.28515625" style="1" bestFit="1" customWidth="1"/>
    <col min="12547" max="12789" width="8.85546875" style="1"/>
    <col min="12790" max="12790" width="27.7109375" style="1" customWidth="1"/>
    <col min="12791" max="12793" width="11.7109375" style="1" customWidth="1"/>
    <col min="12794" max="12794" width="10.28515625" style="1" bestFit="1" customWidth="1"/>
    <col min="12795" max="12795" width="9.28515625" style="1" bestFit="1" customWidth="1"/>
    <col min="12796" max="12796" width="10.7109375" style="1" customWidth="1"/>
    <col min="12797" max="12797" width="8.85546875" style="1"/>
    <col min="12798" max="12798" width="10.5703125" style="1" bestFit="1" customWidth="1"/>
    <col min="12799" max="12799" width="11.42578125" style="1" customWidth="1"/>
    <col min="12800" max="12801" width="8.85546875" style="1"/>
    <col min="12802" max="12802" width="11.28515625" style="1" bestFit="1" customWidth="1"/>
    <col min="12803" max="13045" width="8.85546875" style="1"/>
    <col min="13046" max="13046" width="27.7109375" style="1" customWidth="1"/>
    <col min="13047" max="13049" width="11.7109375" style="1" customWidth="1"/>
    <col min="13050" max="13050" width="10.28515625" style="1" bestFit="1" customWidth="1"/>
    <col min="13051" max="13051" width="9.28515625" style="1" bestFit="1" customWidth="1"/>
    <col min="13052" max="13052" width="10.7109375" style="1" customWidth="1"/>
    <col min="13053" max="13053" width="8.85546875" style="1"/>
    <col min="13054" max="13054" width="10.5703125" style="1" bestFit="1" customWidth="1"/>
    <col min="13055" max="13055" width="11.42578125" style="1" customWidth="1"/>
    <col min="13056" max="13057" width="8.85546875" style="1"/>
    <col min="13058" max="13058" width="11.28515625" style="1" bestFit="1" customWidth="1"/>
    <col min="13059" max="13301" width="8.85546875" style="1"/>
    <col min="13302" max="13302" width="27.7109375" style="1" customWidth="1"/>
    <col min="13303" max="13305" width="11.7109375" style="1" customWidth="1"/>
    <col min="13306" max="13306" width="10.28515625" style="1" bestFit="1" customWidth="1"/>
    <col min="13307" max="13307" width="9.28515625" style="1" bestFit="1" customWidth="1"/>
    <col min="13308" max="13308" width="10.7109375" style="1" customWidth="1"/>
    <col min="13309" max="13309" width="8.85546875" style="1"/>
    <col min="13310" max="13310" width="10.5703125" style="1" bestFit="1" customWidth="1"/>
    <col min="13311" max="13311" width="11.42578125" style="1" customWidth="1"/>
    <col min="13312" max="13313" width="8.85546875" style="1"/>
    <col min="13314" max="13314" width="11.28515625" style="1" bestFit="1" customWidth="1"/>
    <col min="13315" max="13557" width="8.85546875" style="1"/>
    <col min="13558" max="13558" width="27.7109375" style="1" customWidth="1"/>
    <col min="13559" max="13561" width="11.7109375" style="1" customWidth="1"/>
    <col min="13562" max="13562" width="10.28515625" style="1" bestFit="1" customWidth="1"/>
    <col min="13563" max="13563" width="9.28515625" style="1" bestFit="1" customWidth="1"/>
    <col min="13564" max="13564" width="10.7109375" style="1" customWidth="1"/>
    <col min="13565" max="13565" width="8.85546875" style="1"/>
    <col min="13566" max="13566" width="10.5703125" style="1" bestFit="1" customWidth="1"/>
    <col min="13567" max="13567" width="11.42578125" style="1" customWidth="1"/>
    <col min="13568" max="13569" width="8.85546875" style="1"/>
    <col min="13570" max="13570" width="11.28515625" style="1" bestFit="1" customWidth="1"/>
    <col min="13571" max="13813" width="8.85546875" style="1"/>
    <col min="13814" max="13814" width="27.7109375" style="1" customWidth="1"/>
    <col min="13815" max="13817" width="11.7109375" style="1" customWidth="1"/>
    <col min="13818" max="13818" width="10.28515625" style="1" bestFit="1" customWidth="1"/>
    <col min="13819" max="13819" width="9.28515625" style="1" bestFit="1" customWidth="1"/>
    <col min="13820" max="13820" width="10.7109375" style="1" customWidth="1"/>
    <col min="13821" max="13821" width="8.85546875" style="1"/>
    <col min="13822" max="13822" width="10.5703125" style="1" bestFit="1" customWidth="1"/>
    <col min="13823" max="13823" width="11.42578125" style="1" customWidth="1"/>
    <col min="13824" max="13825" width="8.85546875" style="1"/>
    <col min="13826" max="13826" width="11.28515625" style="1" bestFit="1" customWidth="1"/>
    <col min="13827" max="14069" width="8.85546875" style="1"/>
    <col min="14070" max="14070" width="27.7109375" style="1" customWidth="1"/>
    <col min="14071" max="14073" width="11.7109375" style="1" customWidth="1"/>
    <col min="14074" max="14074" width="10.28515625" style="1" bestFit="1" customWidth="1"/>
    <col min="14075" max="14075" width="9.28515625" style="1" bestFit="1" customWidth="1"/>
    <col min="14076" max="14076" width="10.7109375" style="1" customWidth="1"/>
    <col min="14077" max="14077" width="8.85546875" style="1"/>
    <col min="14078" max="14078" width="10.5703125" style="1" bestFit="1" customWidth="1"/>
    <col min="14079" max="14079" width="11.42578125" style="1" customWidth="1"/>
    <col min="14080" max="14081" width="8.85546875" style="1"/>
    <col min="14082" max="14082" width="11.28515625" style="1" bestFit="1" customWidth="1"/>
    <col min="14083" max="14325" width="8.85546875" style="1"/>
    <col min="14326" max="14326" width="27.7109375" style="1" customWidth="1"/>
    <col min="14327" max="14329" width="11.7109375" style="1" customWidth="1"/>
    <col min="14330" max="14330" width="10.28515625" style="1" bestFit="1" customWidth="1"/>
    <col min="14331" max="14331" width="9.28515625" style="1" bestFit="1" customWidth="1"/>
    <col min="14332" max="14332" width="10.7109375" style="1" customWidth="1"/>
    <col min="14333" max="14333" width="8.85546875" style="1"/>
    <col min="14334" max="14334" width="10.5703125" style="1" bestFit="1" customWidth="1"/>
    <col min="14335" max="14335" width="11.42578125" style="1" customWidth="1"/>
    <col min="14336" max="14337" width="8.85546875" style="1"/>
    <col min="14338" max="14338" width="11.28515625" style="1" bestFit="1" customWidth="1"/>
    <col min="14339" max="14581" width="8.85546875" style="1"/>
    <col min="14582" max="14582" width="27.7109375" style="1" customWidth="1"/>
    <col min="14583" max="14585" width="11.7109375" style="1" customWidth="1"/>
    <col min="14586" max="14586" width="10.28515625" style="1" bestFit="1" customWidth="1"/>
    <col min="14587" max="14587" width="9.28515625" style="1" bestFit="1" customWidth="1"/>
    <col min="14588" max="14588" width="10.7109375" style="1" customWidth="1"/>
    <col min="14589" max="14589" width="8.85546875" style="1"/>
    <col min="14590" max="14590" width="10.5703125" style="1" bestFit="1" customWidth="1"/>
    <col min="14591" max="14591" width="11.42578125" style="1" customWidth="1"/>
    <col min="14592" max="14593" width="8.85546875" style="1"/>
    <col min="14594" max="14594" width="11.28515625" style="1" bestFit="1" customWidth="1"/>
    <col min="14595" max="15654" width="8.85546875" style="1"/>
    <col min="15655" max="16384" width="9.28515625" style="1" customWidth="1"/>
  </cols>
  <sheetData>
    <row r="1" spans="1:310" x14ac:dyDescent="0.25">
      <c r="F1" s="48"/>
    </row>
    <row r="2" spans="1:310" ht="15.75" thickBot="1" x14ac:dyDescent="0.3">
      <c r="A2" s="1" t="s">
        <v>126</v>
      </c>
      <c r="E2" s="48"/>
      <c r="F2" s="7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  <c r="AY2" s="48"/>
      <c r="AZ2" s="48"/>
      <c r="BA2" s="48"/>
      <c r="BB2" s="48"/>
      <c r="BC2" s="48"/>
      <c r="BD2" s="48"/>
      <c r="BE2" s="48"/>
      <c r="BF2" s="48"/>
      <c r="BG2" s="48"/>
      <c r="BH2" s="48"/>
      <c r="BI2" s="48"/>
      <c r="BJ2" s="48"/>
      <c r="BK2" s="48"/>
      <c r="BL2" s="48"/>
      <c r="BM2" s="48"/>
      <c r="BN2" s="48"/>
      <c r="BO2" s="48"/>
      <c r="BP2" s="48"/>
      <c r="BQ2" s="48"/>
      <c r="BR2" s="48"/>
      <c r="BS2" s="48"/>
      <c r="BT2" s="48"/>
      <c r="BU2" s="48"/>
      <c r="BV2" s="48"/>
      <c r="BW2" s="48"/>
      <c r="BX2" s="48"/>
      <c r="BY2" s="48"/>
      <c r="BZ2" s="48"/>
      <c r="CA2" s="48"/>
      <c r="CB2" s="48"/>
      <c r="CC2" s="48"/>
      <c r="CD2" s="48"/>
      <c r="CE2" s="48"/>
      <c r="CF2" s="48"/>
      <c r="CG2" s="48"/>
      <c r="CH2" s="48"/>
      <c r="CI2" s="48"/>
      <c r="CJ2" s="48"/>
      <c r="CK2" s="48"/>
      <c r="CL2" s="48"/>
      <c r="CM2" s="48"/>
      <c r="CN2" s="48"/>
      <c r="CO2" s="48"/>
      <c r="CP2" s="48"/>
      <c r="CQ2" s="48"/>
      <c r="CR2" s="48"/>
      <c r="CS2" s="48"/>
      <c r="CT2" s="48"/>
      <c r="CU2" s="48"/>
      <c r="CV2" s="48"/>
      <c r="CW2" s="48"/>
      <c r="CX2" s="48"/>
      <c r="CY2" s="48"/>
      <c r="CZ2" s="48"/>
      <c r="DA2" s="48"/>
      <c r="DB2" s="48"/>
      <c r="DC2" s="48"/>
      <c r="DD2" s="48"/>
      <c r="DE2" s="48"/>
      <c r="DF2" s="48"/>
      <c r="DG2" s="48"/>
      <c r="DH2" s="48"/>
      <c r="DI2" s="48"/>
      <c r="DJ2" s="48"/>
      <c r="DK2" s="48"/>
      <c r="DL2" s="48"/>
      <c r="DM2" s="48"/>
      <c r="DN2" s="48"/>
      <c r="DO2" s="48"/>
      <c r="DP2" s="48"/>
      <c r="DQ2" s="48"/>
      <c r="DR2" s="48"/>
      <c r="DS2" s="48"/>
      <c r="DT2" s="48"/>
      <c r="DU2" s="48"/>
      <c r="DV2" s="48"/>
      <c r="DW2" s="48"/>
      <c r="DX2" s="48"/>
      <c r="DY2" s="48"/>
      <c r="DZ2" s="48"/>
      <c r="EA2" s="48"/>
      <c r="EB2" s="48"/>
      <c r="EC2" s="48"/>
      <c r="ED2" s="48"/>
      <c r="EE2" s="48"/>
      <c r="EF2" s="48"/>
      <c r="EG2" s="48"/>
      <c r="EH2" s="48"/>
      <c r="EI2" s="48"/>
      <c r="EJ2" s="48"/>
      <c r="EK2" s="48"/>
      <c r="EL2" s="48"/>
      <c r="EM2" s="48"/>
      <c r="EN2" s="48"/>
      <c r="EO2" s="48"/>
      <c r="EP2" s="48"/>
      <c r="EQ2" s="48"/>
      <c r="ER2" s="48"/>
      <c r="ES2" s="48"/>
      <c r="ET2" s="48"/>
      <c r="EU2" s="48"/>
      <c r="EV2" s="48"/>
      <c r="EW2" s="48"/>
      <c r="EX2" s="48"/>
      <c r="EY2" s="48"/>
      <c r="EZ2" s="48"/>
      <c r="FA2" s="48"/>
      <c r="FB2" s="48"/>
      <c r="FC2" s="48"/>
      <c r="FD2" s="48"/>
      <c r="FE2" s="48"/>
      <c r="FF2" s="48"/>
      <c r="FG2" s="48"/>
      <c r="FH2" s="48"/>
      <c r="FI2" s="48"/>
      <c r="FJ2" s="48"/>
      <c r="FK2" s="48"/>
      <c r="FL2" s="48"/>
      <c r="FM2" s="48"/>
      <c r="FN2" s="48"/>
      <c r="FO2" s="48"/>
      <c r="FP2" s="48"/>
      <c r="FQ2" s="48"/>
      <c r="FR2" s="48"/>
      <c r="FS2" s="48"/>
      <c r="FT2" s="48"/>
      <c r="FU2" s="48"/>
      <c r="FV2" s="48"/>
      <c r="FW2" s="48"/>
      <c r="FX2" s="48"/>
      <c r="FY2" s="48"/>
      <c r="FZ2" s="48"/>
      <c r="GA2" s="48"/>
      <c r="GB2" s="48"/>
      <c r="GC2" s="48"/>
      <c r="GD2" s="48"/>
      <c r="GE2" s="48"/>
      <c r="GF2" s="48"/>
      <c r="GG2" s="48"/>
      <c r="GH2" s="48"/>
      <c r="GI2" s="48"/>
      <c r="GJ2" s="48"/>
      <c r="GK2" s="48"/>
      <c r="GL2" s="48"/>
      <c r="GM2" s="48"/>
      <c r="GN2" s="48"/>
      <c r="GO2" s="48"/>
      <c r="GP2" s="48"/>
      <c r="GQ2" s="48"/>
      <c r="GR2" s="48"/>
      <c r="GS2" s="48"/>
      <c r="GT2" s="48"/>
      <c r="GU2" s="48"/>
      <c r="GV2" s="48"/>
      <c r="GW2" s="48"/>
      <c r="GX2" s="48"/>
      <c r="GY2" s="48"/>
      <c r="GZ2" s="48"/>
      <c r="HA2" s="48"/>
      <c r="HB2" s="48"/>
      <c r="HC2" s="48"/>
      <c r="HD2" s="48"/>
      <c r="HE2" s="48"/>
      <c r="HF2" s="48"/>
      <c r="HG2" s="48"/>
      <c r="HH2" s="48"/>
      <c r="HI2" s="48"/>
      <c r="HJ2" s="48"/>
      <c r="HK2" s="48"/>
      <c r="HL2" s="48"/>
      <c r="HM2" s="48"/>
      <c r="HN2" s="48"/>
      <c r="HO2" s="48"/>
      <c r="HP2" s="48"/>
      <c r="HQ2" s="48"/>
      <c r="HR2" s="48"/>
      <c r="HS2" s="48"/>
      <c r="HT2" s="48"/>
      <c r="HU2" s="48"/>
      <c r="HV2" s="48"/>
      <c r="HW2" s="48"/>
      <c r="HX2" s="48"/>
      <c r="HY2" s="48"/>
      <c r="HZ2" s="48"/>
      <c r="IA2" s="48"/>
      <c r="IB2" s="48"/>
      <c r="IC2" s="48"/>
      <c r="ID2" s="48"/>
      <c r="IE2" s="48"/>
      <c r="IF2" s="48"/>
      <c r="IG2" s="48"/>
      <c r="IH2" s="48"/>
      <c r="II2" s="48"/>
      <c r="IJ2" s="48"/>
      <c r="IK2" s="48"/>
      <c r="IL2" s="48"/>
      <c r="IM2" s="48"/>
      <c r="IN2" s="48"/>
      <c r="IO2" s="48"/>
      <c r="IP2" s="48"/>
      <c r="IQ2" s="48"/>
      <c r="IR2" s="48"/>
      <c r="IS2" s="48"/>
      <c r="IT2" s="48"/>
      <c r="IU2" s="48"/>
      <c r="IV2" s="48"/>
      <c r="IW2" s="48"/>
      <c r="IX2" s="48"/>
      <c r="IY2" s="48"/>
      <c r="IZ2" s="48"/>
      <c r="JA2" s="48"/>
      <c r="JB2" s="48"/>
      <c r="JC2" s="48"/>
      <c r="JD2" s="48"/>
      <c r="JE2" s="48"/>
      <c r="JF2" s="48"/>
      <c r="JG2" s="48"/>
      <c r="JH2" s="48"/>
      <c r="JI2" s="48"/>
      <c r="JJ2" s="48"/>
      <c r="JK2" s="48"/>
      <c r="JL2" s="48"/>
      <c r="JM2" s="48"/>
      <c r="JN2" s="48"/>
      <c r="JO2" s="48"/>
      <c r="JP2" s="48"/>
      <c r="JQ2" s="48"/>
      <c r="JR2" s="48"/>
      <c r="JS2" s="48"/>
      <c r="JT2" s="48"/>
      <c r="JU2" s="48"/>
      <c r="JV2" s="48"/>
      <c r="JW2" s="48"/>
      <c r="JX2" s="48"/>
      <c r="JY2" s="48"/>
      <c r="JZ2" s="48"/>
      <c r="KA2" s="48"/>
      <c r="KB2" s="48"/>
      <c r="KC2" s="48"/>
      <c r="KD2" s="48"/>
      <c r="KE2" s="48"/>
      <c r="KF2" s="48"/>
      <c r="KG2" s="48"/>
      <c r="KH2" s="48"/>
      <c r="KI2" s="48"/>
      <c r="KJ2" s="48"/>
      <c r="KK2" s="48"/>
      <c r="KL2" s="48"/>
      <c r="KM2" s="48"/>
      <c r="KN2" s="48"/>
      <c r="KO2" s="48"/>
      <c r="KP2" s="48"/>
      <c r="KQ2" s="48"/>
      <c r="KR2" s="48"/>
      <c r="KS2" s="48"/>
      <c r="KT2" s="48"/>
      <c r="KU2" s="48"/>
      <c r="KV2" s="48"/>
      <c r="KW2" s="48"/>
      <c r="KX2" s="48"/>
    </row>
    <row r="3" spans="1:310" ht="26.25" customHeight="1" thickBot="1" x14ac:dyDescent="0.3">
      <c r="A3" s="2072" t="s">
        <v>41</v>
      </c>
      <c r="B3" s="2031" t="s">
        <v>128</v>
      </c>
      <c r="C3" s="2014"/>
      <c r="D3" s="2014"/>
      <c r="E3" s="2014"/>
      <c r="F3" s="2014"/>
      <c r="G3" s="2014"/>
      <c r="H3" s="2014"/>
      <c r="I3" s="2014"/>
      <c r="J3" s="2014"/>
      <c r="K3" s="2014"/>
      <c r="L3" s="2014"/>
      <c r="M3" s="2014"/>
      <c r="N3" s="1147"/>
      <c r="O3" s="1147"/>
      <c r="P3" s="1147"/>
      <c r="Q3" s="1147"/>
      <c r="R3" s="1147"/>
      <c r="S3" s="1147"/>
      <c r="T3" s="1147"/>
      <c r="U3" s="1147"/>
      <c r="V3" s="1147"/>
      <c r="W3" s="1147"/>
      <c r="X3" s="1147"/>
      <c r="Y3" s="1147"/>
      <c r="Z3" s="1147"/>
      <c r="AA3" s="1147"/>
      <c r="AB3" s="1147"/>
      <c r="AC3" s="1147"/>
      <c r="AD3" s="1147"/>
      <c r="AE3" s="1147"/>
      <c r="AF3" s="1147"/>
      <c r="AG3" s="1147"/>
      <c r="AH3" s="1147"/>
      <c r="AI3" s="1147"/>
      <c r="AJ3" s="1147"/>
      <c r="AK3" s="1147"/>
      <c r="AL3" s="1147"/>
      <c r="AM3" s="1147"/>
      <c r="AN3" s="1147"/>
      <c r="AO3" s="1147"/>
      <c r="AP3" s="1147"/>
      <c r="AQ3" s="1147"/>
      <c r="AR3" s="1147"/>
      <c r="AS3" s="1147"/>
      <c r="AT3" s="1147"/>
      <c r="AU3" s="1147"/>
      <c r="AV3" s="1147"/>
      <c r="AW3" s="1147"/>
      <c r="AX3" s="1147"/>
      <c r="AY3" s="1147"/>
      <c r="AZ3" s="1147"/>
      <c r="BA3" s="1147"/>
      <c r="BB3" s="1147"/>
      <c r="BC3" s="1147"/>
      <c r="BD3" s="1147"/>
      <c r="BE3" s="1147"/>
      <c r="BF3" s="1147"/>
      <c r="BG3" s="1147"/>
      <c r="BH3" s="1147"/>
      <c r="BI3" s="1147"/>
      <c r="BJ3" s="1147"/>
      <c r="BK3" s="1147"/>
      <c r="BL3" s="1147"/>
      <c r="BM3" s="1147"/>
      <c r="BN3" s="1147"/>
      <c r="BO3" s="1147"/>
      <c r="BP3" s="1147"/>
      <c r="BQ3" s="1147"/>
      <c r="BR3" s="1147"/>
      <c r="BS3" s="1147"/>
      <c r="BT3" s="1147"/>
      <c r="BU3" s="1147"/>
      <c r="BV3" s="1147"/>
      <c r="BW3" s="1147"/>
      <c r="BX3" s="1147"/>
      <c r="BY3" s="1147"/>
      <c r="BZ3" s="1147"/>
      <c r="CA3" s="1147"/>
      <c r="CB3" s="1147"/>
      <c r="CC3" s="1147"/>
      <c r="CD3" s="1147"/>
      <c r="CE3" s="1147"/>
      <c r="CF3" s="1147"/>
      <c r="CG3" s="1147"/>
      <c r="CH3" s="1147"/>
      <c r="CI3" s="1147"/>
      <c r="CJ3" s="1147"/>
      <c r="CK3" s="1147"/>
      <c r="CL3" s="1917" t="s">
        <v>933</v>
      </c>
      <c r="CM3" s="1917"/>
      <c r="CN3" s="1917"/>
      <c r="CO3" s="1917"/>
      <c r="CP3" s="1917"/>
      <c r="CQ3" s="1917"/>
      <c r="CR3" s="1917"/>
      <c r="CS3" s="1917"/>
      <c r="CT3" s="1917"/>
      <c r="CU3" s="1917"/>
      <c r="CV3" s="1917"/>
      <c r="CW3" s="1917"/>
      <c r="CX3" s="1917"/>
      <c r="CY3" s="1917"/>
      <c r="CZ3" s="1917"/>
      <c r="DA3" s="1917"/>
      <c r="DB3" s="1917"/>
      <c r="DC3" s="1917"/>
      <c r="DD3" s="1917"/>
      <c r="DE3" s="1917"/>
      <c r="DF3" s="1917"/>
      <c r="DG3" s="1917"/>
      <c r="DH3" s="1917"/>
      <c r="DI3" s="1917"/>
      <c r="DJ3" s="1917"/>
      <c r="DK3" s="1917"/>
      <c r="DL3" s="1917"/>
      <c r="DM3" s="1917"/>
      <c r="DN3" s="1917"/>
      <c r="DO3" s="1917"/>
      <c r="DP3" s="1917"/>
      <c r="DQ3" s="1917"/>
      <c r="DR3" s="1917"/>
      <c r="DS3" s="1917"/>
      <c r="DT3" s="1917"/>
      <c r="DU3" s="1917"/>
      <c r="DV3" s="1917"/>
      <c r="DW3" s="1917"/>
      <c r="DX3" s="1917"/>
      <c r="DY3" s="1917"/>
      <c r="DZ3" s="1917"/>
      <c r="EA3" s="1917"/>
      <c r="EB3" s="1917"/>
      <c r="EC3" s="1917"/>
      <c r="ED3" s="1917"/>
      <c r="EE3" s="1917"/>
      <c r="EF3" s="1917"/>
      <c r="EG3" s="1917"/>
      <c r="EH3" s="1917"/>
      <c r="EI3" s="1917"/>
      <c r="EJ3" s="1917"/>
      <c r="EK3" s="1917"/>
      <c r="EL3" s="1917"/>
      <c r="EM3" s="1917"/>
      <c r="EN3" s="1917"/>
      <c r="EO3" s="1917"/>
      <c r="EP3" s="1917"/>
      <c r="EQ3" s="1917"/>
      <c r="ER3" s="1917"/>
      <c r="ES3" s="1917"/>
      <c r="ET3" s="1917"/>
      <c r="EU3" s="1917"/>
      <c r="EV3" s="1917"/>
      <c r="EW3" s="1917"/>
      <c r="EX3" s="1917"/>
      <c r="EY3" s="1917"/>
      <c r="EZ3" s="1917"/>
      <c r="FA3" s="1917"/>
      <c r="FB3" s="1917"/>
      <c r="FC3" s="1917"/>
      <c r="FD3" s="1917"/>
      <c r="FE3" s="1917"/>
      <c r="FF3" s="1917"/>
      <c r="FG3" s="1917"/>
      <c r="FH3" s="1917"/>
      <c r="FI3" s="1917"/>
      <c r="FJ3" s="1917"/>
      <c r="FK3" s="1917"/>
      <c r="FL3" s="1917"/>
      <c r="FM3" s="1917"/>
      <c r="FN3" s="1917"/>
      <c r="FO3" s="1917"/>
      <c r="FP3" s="1917"/>
      <c r="FQ3" s="1917"/>
      <c r="FR3" s="1917"/>
      <c r="FS3" s="1917"/>
      <c r="FT3" s="1917"/>
      <c r="FU3" s="1917"/>
      <c r="FV3" s="1917"/>
      <c r="FW3" s="1917"/>
      <c r="FX3" s="1917"/>
      <c r="FY3" s="1917"/>
      <c r="FZ3" s="1917"/>
      <c r="GA3" s="1917"/>
      <c r="GB3" s="1917"/>
      <c r="GC3" s="1917"/>
      <c r="GD3" s="1917"/>
      <c r="GE3" s="1917"/>
      <c r="GF3" s="1917"/>
      <c r="GG3" s="1917"/>
      <c r="GH3" s="1917"/>
      <c r="GI3" s="1917"/>
      <c r="GJ3" s="1917"/>
      <c r="GK3" s="1917"/>
      <c r="GL3" s="1917"/>
      <c r="GM3" s="1917"/>
      <c r="GN3" s="1917"/>
      <c r="GO3" s="1917"/>
      <c r="GP3" s="1917"/>
      <c r="GQ3" s="1917"/>
      <c r="GR3" s="1917"/>
      <c r="GS3" s="1147"/>
      <c r="GT3" s="1147"/>
      <c r="GU3" s="2014" t="s">
        <v>931</v>
      </c>
      <c r="GV3" s="2014"/>
      <c r="GW3" s="2014"/>
      <c r="GX3" s="2014"/>
      <c r="GY3" s="2014"/>
      <c r="GZ3" s="2014"/>
      <c r="HA3" s="2014"/>
      <c r="HB3" s="2014"/>
      <c r="HC3" s="2014"/>
      <c r="HD3" s="2014"/>
      <c r="HE3" s="2014"/>
      <c r="HF3" s="1917" t="s">
        <v>932</v>
      </c>
      <c r="HG3" s="1917"/>
      <c r="HH3" s="1917"/>
      <c r="HI3" s="1917"/>
      <c r="HJ3" s="1917"/>
      <c r="HK3" s="1917"/>
      <c r="HL3" s="1917"/>
      <c r="HM3" s="1917"/>
      <c r="HN3" s="1917"/>
      <c r="HO3" s="1917"/>
      <c r="HP3" s="1917"/>
      <c r="HQ3" s="1917"/>
      <c r="HR3" s="1917" t="s">
        <v>255</v>
      </c>
      <c r="HS3" s="1917"/>
      <c r="HT3" s="1917"/>
      <c r="HU3" s="1917"/>
      <c r="HV3" s="1917"/>
      <c r="HW3" s="1917"/>
      <c r="HX3" s="1917"/>
      <c r="HY3" s="1917"/>
      <c r="HZ3" s="1917"/>
      <c r="IA3" s="1917"/>
      <c r="IB3" s="1917"/>
      <c r="IC3" s="1917"/>
      <c r="ID3" s="1917"/>
      <c r="IE3" s="1917"/>
      <c r="IF3" s="1917"/>
      <c r="IG3" s="1917"/>
      <c r="IH3" s="1917"/>
      <c r="II3" s="1917"/>
      <c r="IJ3" s="1917"/>
      <c r="IK3" s="1917"/>
      <c r="IL3" s="1917"/>
      <c r="IM3" s="1917"/>
      <c r="IN3" s="1917"/>
      <c r="IO3" s="1917"/>
      <c r="IP3" s="1917"/>
      <c r="IQ3" s="1917"/>
      <c r="IR3" s="1917"/>
      <c r="IS3" s="1917"/>
      <c r="IT3" s="1917"/>
      <c r="IU3" s="1917"/>
      <c r="IV3" s="1917"/>
      <c r="IW3" s="1917"/>
      <c r="IX3" s="1917"/>
      <c r="IY3" s="1917"/>
      <c r="IZ3" s="1917"/>
      <c r="JA3" s="1917"/>
      <c r="JB3" s="1917"/>
      <c r="JC3" s="1917"/>
      <c r="JD3" s="1917"/>
      <c r="JE3" s="1917"/>
      <c r="JF3" s="1917"/>
      <c r="JG3" s="1917"/>
      <c r="JH3" s="1917"/>
      <c r="JI3" s="1917"/>
      <c r="JJ3" s="1917"/>
      <c r="JK3" s="1917"/>
      <c r="JL3" s="1917"/>
      <c r="JM3" s="1917"/>
      <c r="JN3" s="1917"/>
      <c r="JO3" s="1917"/>
      <c r="JP3" s="1917"/>
      <c r="JQ3" s="1917"/>
      <c r="JR3" s="1917"/>
      <c r="JS3" s="1917"/>
      <c r="JT3" s="1917"/>
      <c r="JU3" s="1917"/>
      <c r="JV3" s="1917"/>
      <c r="JW3" s="1917"/>
      <c r="JX3" s="1917"/>
      <c r="JY3" s="1917"/>
      <c r="JZ3" s="1917"/>
      <c r="KA3" s="1917"/>
      <c r="KB3" s="1917"/>
      <c r="KC3" s="1917"/>
      <c r="KD3" s="1917"/>
      <c r="KE3" s="1917"/>
      <c r="KF3" s="1917"/>
      <c r="KG3" s="1917"/>
      <c r="KH3" s="1917"/>
      <c r="KI3" s="1917"/>
      <c r="KJ3" s="1917"/>
      <c r="KK3" s="1917"/>
      <c r="KL3" s="1147"/>
      <c r="KM3" s="1147"/>
    </row>
    <row r="4" spans="1:310" ht="30" customHeight="1" x14ac:dyDescent="0.25">
      <c r="A4" s="2073"/>
      <c r="B4" s="2040">
        <v>44197</v>
      </c>
      <c r="C4" s="1835">
        <v>44228</v>
      </c>
      <c r="D4" s="1835">
        <v>44256</v>
      </c>
      <c r="E4" s="1835">
        <v>44287</v>
      </c>
      <c r="F4" s="1835">
        <v>44317</v>
      </c>
      <c r="G4" s="1835">
        <v>44348</v>
      </c>
      <c r="H4" s="1835">
        <v>44378</v>
      </c>
      <c r="I4" s="1835">
        <v>44409</v>
      </c>
      <c r="J4" s="1835">
        <v>44440</v>
      </c>
      <c r="K4" s="1835">
        <v>44470</v>
      </c>
      <c r="L4" s="1836">
        <v>44501</v>
      </c>
      <c r="M4" s="1836">
        <v>44531</v>
      </c>
      <c r="N4" s="1142">
        <v>44562</v>
      </c>
      <c r="O4" s="1067">
        <v>44593</v>
      </c>
      <c r="P4" s="1067">
        <v>44621</v>
      </c>
      <c r="Q4" s="1067">
        <v>44652</v>
      </c>
      <c r="R4" s="1067" t="s">
        <v>617</v>
      </c>
      <c r="S4" s="1067" t="s">
        <v>674</v>
      </c>
      <c r="T4" s="1067" t="s">
        <v>700</v>
      </c>
      <c r="U4" s="1067" t="s">
        <v>732</v>
      </c>
      <c r="V4" s="1067" t="s">
        <v>760</v>
      </c>
      <c r="W4" s="1067" t="s">
        <v>791</v>
      </c>
      <c r="X4" s="1067" t="s">
        <v>819</v>
      </c>
      <c r="Y4" s="1071" t="s">
        <v>847</v>
      </c>
      <c r="Z4" s="1071" t="s">
        <v>854</v>
      </c>
      <c r="AA4" s="1071" t="s">
        <v>852</v>
      </c>
      <c r="AB4" s="1071" t="s">
        <v>855</v>
      </c>
      <c r="AC4" s="1071" t="s">
        <v>857</v>
      </c>
      <c r="AD4" s="1071" t="s">
        <v>858</v>
      </c>
      <c r="AE4" s="1071" t="s">
        <v>859</v>
      </c>
      <c r="AF4" s="1071" t="s">
        <v>860</v>
      </c>
      <c r="AG4" s="1071" t="s">
        <v>862</v>
      </c>
      <c r="AH4" s="1071" t="s">
        <v>864</v>
      </c>
      <c r="AI4" s="1071" t="s">
        <v>865</v>
      </c>
      <c r="AJ4" s="1071" t="s">
        <v>866</v>
      </c>
      <c r="AK4" s="1071" t="s">
        <v>867</v>
      </c>
      <c r="AL4" s="1071" t="s">
        <v>869</v>
      </c>
      <c r="AM4" s="1071" t="s">
        <v>873</v>
      </c>
      <c r="AN4" s="1071" t="s">
        <v>875</v>
      </c>
      <c r="AO4" s="1071" t="s">
        <v>877</v>
      </c>
      <c r="AP4" s="1071" t="s">
        <v>878</v>
      </c>
      <c r="AQ4" s="1071" t="s">
        <v>879</v>
      </c>
      <c r="AR4" s="1071" t="s">
        <v>880</v>
      </c>
      <c r="AS4" s="1071" t="s">
        <v>882</v>
      </c>
      <c r="AT4" s="1071" t="s">
        <v>895</v>
      </c>
      <c r="AU4" s="1071" t="s">
        <v>896</v>
      </c>
      <c r="AV4" s="1071" t="s">
        <v>899</v>
      </c>
      <c r="AW4" s="1071" t="s">
        <v>900</v>
      </c>
      <c r="AX4" s="1071" t="s">
        <v>903</v>
      </c>
      <c r="AY4" s="1071" t="s">
        <v>904</v>
      </c>
      <c r="AZ4" s="1071" t="s">
        <v>905</v>
      </c>
      <c r="BA4" s="1071" t="s">
        <v>909</v>
      </c>
      <c r="BB4" s="1071" t="s">
        <v>911</v>
      </c>
      <c r="BC4" s="1071" t="s">
        <v>913</v>
      </c>
      <c r="BD4" s="1071" t="s">
        <v>915</v>
      </c>
      <c r="BE4" s="1071" t="s">
        <v>917</v>
      </c>
      <c r="BF4" s="1071" t="s">
        <v>919</v>
      </c>
      <c r="BG4" s="1071" t="s">
        <v>921</v>
      </c>
      <c r="BH4" s="1071" t="s">
        <v>923</v>
      </c>
      <c r="BI4" s="1071" t="s">
        <v>925</v>
      </c>
      <c r="BJ4" s="1071" t="s">
        <v>927</v>
      </c>
      <c r="BK4" s="1071" t="s">
        <v>929</v>
      </c>
      <c r="BL4" s="1071" t="s">
        <v>934</v>
      </c>
      <c r="BM4" s="1071" t="s">
        <v>936</v>
      </c>
      <c r="BN4" s="1071" t="s">
        <v>938</v>
      </c>
      <c r="BO4" s="1071" t="s">
        <v>941</v>
      </c>
      <c r="BP4" s="1071" t="s">
        <v>943</v>
      </c>
      <c r="BQ4" s="1071" t="s">
        <v>946</v>
      </c>
      <c r="BR4" s="1071" t="s">
        <v>947</v>
      </c>
      <c r="BS4" s="1071" t="s">
        <v>950</v>
      </c>
      <c r="BT4" s="1071" t="s">
        <v>952</v>
      </c>
      <c r="BU4" s="1071" t="s">
        <v>955</v>
      </c>
      <c r="BV4" s="1071" t="s">
        <v>957</v>
      </c>
      <c r="BW4" s="1071" t="s">
        <v>961</v>
      </c>
      <c r="BX4" s="1071" t="s">
        <v>963</v>
      </c>
      <c r="BY4" s="1071" t="s">
        <v>965</v>
      </c>
      <c r="BZ4" s="1071" t="s">
        <v>967</v>
      </c>
      <c r="CA4" s="1071" t="s">
        <v>970</v>
      </c>
      <c r="CB4" s="1071" t="s">
        <v>972</v>
      </c>
      <c r="CC4" s="1071" t="s">
        <v>974</v>
      </c>
      <c r="CD4" s="1071" t="s">
        <v>976</v>
      </c>
      <c r="CE4" s="1071" t="s">
        <v>978</v>
      </c>
      <c r="CF4" s="1071" t="s">
        <v>980</v>
      </c>
      <c r="CG4" s="1071" t="s">
        <v>982</v>
      </c>
      <c r="CH4" s="1071" t="s">
        <v>985</v>
      </c>
      <c r="CI4" s="1071" t="str">
        <f>потребительские!BO4</f>
        <v xml:space="preserve">02.03.2023
</v>
      </c>
      <c r="CJ4" s="2046" t="s">
        <v>84</v>
      </c>
      <c r="CK4" s="2046"/>
      <c r="CL4" s="2047">
        <v>43831</v>
      </c>
      <c r="CM4" s="2025">
        <v>43891</v>
      </c>
      <c r="CN4" s="2015">
        <v>43922</v>
      </c>
      <c r="CO4" s="2017">
        <v>43952</v>
      </c>
      <c r="CP4" s="2017">
        <v>43983</v>
      </c>
      <c r="CQ4" s="2015">
        <v>44013</v>
      </c>
      <c r="CR4" s="2015">
        <v>44046</v>
      </c>
      <c r="CS4" s="2015">
        <v>44075</v>
      </c>
      <c r="CT4" s="2015">
        <v>44105</v>
      </c>
      <c r="CU4" s="2015">
        <v>44137</v>
      </c>
      <c r="CV4" s="2068">
        <v>44166</v>
      </c>
      <c r="CW4" s="684">
        <v>44197</v>
      </c>
      <c r="CX4" s="685">
        <v>44228</v>
      </c>
      <c r="CY4" s="685">
        <v>44256</v>
      </c>
      <c r="CZ4" s="685">
        <v>44287</v>
      </c>
      <c r="DA4" s="685">
        <f>[1]потребительские!JI4</f>
        <v>44317</v>
      </c>
      <c r="DB4" s="685">
        <v>44348</v>
      </c>
      <c r="DC4" s="685">
        <v>44378</v>
      </c>
      <c r="DD4" s="685">
        <v>44409</v>
      </c>
      <c r="DE4" s="685">
        <v>44440</v>
      </c>
      <c r="DF4" s="685">
        <v>44470</v>
      </c>
      <c r="DG4" s="685">
        <v>44501</v>
      </c>
      <c r="DH4" s="1200">
        <v>44531</v>
      </c>
      <c r="DI4" s="1711">
        <v>44562</v>
      </c>
      <c r="DJ4" s="1069">
        <v>44572</v>
      </c>
      <c r="DK4" s="1069">
        <v>44573</v>
      </c>
      <c r="DL4" s="1069">
        <v>44574</v>
      </c>
      <c r="DM4" s="1069">
        <v>44575</v>
      </c>
      <c r="DN4" s="1069">
        <v>44578</v>
      </c>
      <c r="DO4" s="1069">
        <v>44579</v>
      </c>
      <c r="DP4" s="1069">
        <v>44580</v>
      </c>
      <c r="DQ4" s="1069">
        <v>44581</v>
      </c>
      <c r="DR4" s="1069">
        <v>44582</v>
      </c>
      <c r="DS4" s="1069">
        <v>44585</v>
      </c>
      <c r="DT4" s="1069">
        <v>44586</v>
      </c>
      <c r="DU4" s="1069">
        <v>44587</v>
      </c>
      <c r="DV4" s="1069">
        <v>44588</v>
      </c>
      <c r="DW4" s="1069">
        <v>44589</v>
      </c>
      <c r="DX4" s="1069">
        <v>44592</v>
      </c>
      <c r="DY4" s="1111">
        <v>44593</v>
      </c>
      <c r="DZ4" s="1111">
        <v>44621</v>
      </c>
      <c r="EA4" s="1111">
        <v>44652</v>
      </c>
      <c r="EB4" s="1111" t="s">
        <v>617</v>
      </c>
      <c r="EC4" s="1111" t="s">
        <v>674</v>
      </c>
      <c r="ED4" s="1111" t="s">
        <v>700</v>
      </c>
      <c r="EE4" s="1111" t="s">
        <v>732</v>
      </c>
      <c r="EF4" s="1111" t="s">
        <v>760</v>
      </c>
      <c r="EG4" s="1111" t="s">
        <v>791</v>
      </c>
      <c r="EH4" s="1073" t="s">
        <v>819</v>
      </c>
      <c r="EI4" s="1073" t="s">
        <v>847</v>
      </c>
      <c r="EJ4" s="1073" t="s">
        <v>854</v>
      </c>
      <c r="EK4" s="1073" t="s">
        <v>852</v>
      </c>
      <c r="EL4" s="1073" t="s">
        <v>855</v>
      </c>
      <c r="EM4" s="1073" t="s">
        <v>857</v>
      </c>
      <c r="EN4" s="1073" t="s">
        <v>858</v>
      </c>
      <c r="EO4" s="1073" t="s">
        <v>859</v>
      </c>
      <c r="EP4" s="1073" t="s">
        <v>860</v>
      </c>
      <c r="EQ4" s="1073" t="s">
        <v>862</v>
      </c>
      <c r="ER4" s="1073" t="s">
        <v>864</v>
      </c>
      <c r="ES4" s="1073" t="s">
        <v>865</v>
      </c>
      <c r="ET4" s="1073" t="s">
        <v>866</v>
      </c>
      <c r="EU4" s="1073" t="s">
        <v>867</v>
      </c>
      <c r="EV4" s="1073" t="s">
        <v>873</v>
      </c>
      <c r="EW4" s="1073" t="s">
        <v>875</v>
      </c>
      <c r="EX4" s="1073" t="s">
        <v>877</v>
      </c>
      <c r="EY4" s="1073" t="s">
        <v>878</v>
      </c>
      <c r="EZ4" s="1073" t="s">
        <v>879</v>
      </c>
      <c r="FA4" s="1073" t="s">
        <v>880</v>
      </c>
      <c r="FB4" s="1073" t="s">
        <v>882</v>
      </c>
      <c r="FC4" s="1073" t="s">
        <v>895</v>
      </c>
      <c r="FD4" s="1073" t="s">
        <v>896</v>
      </c>
      <c r="FE4" s="1073" t="s">
        <v>899</v>
      </c>
      <c r="FF4" s="1073" t="s">
        <v>900</v>
      </c>
      <c r="FG4" s="1073" t="s">
        <v>903</v>
      </c>
      <c r="FH4" s="1073" t="s">
        <v>904</v>
      </c>
      <c r="FI4" s="1073" t="s">
        <v>905</v>
      </c>
      <c r="FJ4" s="1073" t="s">
        <v>909</v>
      </c>
      <c r="FK4" s="1073" t="s">
        <v>911</v>
      </c>
      <c r="FL4" s="1073" t="s">
        <v>913</v>
      </c>
      <c r="FM4" s="1073" t="s">
        <v>915</v>
      </c>
      <c r="FN4" s="1073" t="s">
        <v>917</v>
      </c>
      <c r="FO4" s="1073" t="s">
        <v>919</v>
      </c>
      <c r="FP4" s="1073" t="s">
        <v>921</v>
      </c>
      <c r="FQ4" s="1073" t="s">
        <v>923</v>
      </c>
      <c r="FR4" s="1073" t="s">
        <v>925</v>
      </c>
      <c r="FS4" s="1073" t="s">
        <v>927</v>
      </c>
      <c r="FT4" s="1073" t="s">
        <v>929</v>
      </c>
      <c r="FU4" s="1073" t="s">
        <v>934</v>
      </c>
      <c r="FV4" s="1073" t="s">
        <v>936</v>
      </c>
      <c r="FW4" s="1073" t="s">
        <v>938</v>
      </c>
      <c r="FX4" s="1073" t="s">
        <v>941</v>
      </c>
      <c r="FY4" s="1073" t="s">
        <v>943</v>
      </c>
      <c r="FZ4" s="1073" t="s">
        <v>946</v>
      </c>
      <c r="GA4" s="1073" t="s">
        <v>947</v>
      </c>
      <c r="GB4" s="1073" t="s">
        <v>950</v>
      </c>
      <c r="GC4" s="1073" t="s">
        <v>952</v>
      </c>
      <c r="GD4" s="1073" t="s">
        <v>955</v>
      </c>
      <c r="GE4" s="1073" t="s">
        <v>957</v>
      </c>
      <c r="GF4" s="1073" t="s">
        <v>961</v>
      </c>
      <c r="GG4" s="1073" t="s">
        <v>963</v>
      </c>
      <c r="GH4" s="1073" t="s">
        <v>965</v>
      </c>
      <c r="GI4" s="1073" t="s">
        <v>967</v>
      </c>
      <c r="GJ4" s="1073" t="s">
        <v>970</v>
      </c>
      <c r="GK4" s="1073" t="s">
        <v>972</v>
      </c>
      <c r="GL4" s="1073" t="s">
        <v>974</v>
      </c>
      <c r="GM4" s="1073" t="s">
        <v>976</v>
      </c>
      <c r="GN4" s="1073" t="s">
        <v>978</v>
      </c>
      <c r="GO4" s="1073" t="s">
        <v>980</v>
      </c>
      <c r="GP4" s="1073" t="s">
        <v>982</v>
      </c>
      <c r="GQ4" s="1073" t="s">
        <v>985</v>
      </c>
      <c r="GR4" s="1073" t="str">
        <f>потребительские!BO4</f>
        <v xml:space="preserve">02.03.2023
</v>
      </c>
      <c r="GS4" s="2055" t="s">
        <v>84</v>
      </c>
      <c r="GT4" s="2056"/>
      <c r="GU4" s="2070">
        <v>43831</v>
      </c>
      <c r="GV4" s="2071">
        <v>43891</v>
      </c>
      <c r="GW4" s="2021">
        <v>43922</v>
      </c>
      <c r="GX4" s="2021">
        <v>43952</v>
      </c>
      <c r="GY4" s="2022">
        <v>43983</v>
      </c>
      <c r="GZ4" s="2024">
        <v>44013</v>
      </c>
      <c r="HA4" s="2022">
        <v>44046</v>
      </c>
      <c r="HB4" s="1802">
        <v>44075</v>
      </c>
      <c r="HC4" s="1802">
        <v>44105</v>
      </c>
      <c r="HD4" s="2060">
        <v>44137</v>
      </c>
      <c r="HE4" s="2062">
        <v>44166</v>
      </c>
      <c r="HF4" s="2064">
        <v>44197</v>
      </c>
      <c r="HG4" s="2066">
        <v>44228</v>
      </c>
      <c r="HH4" s="1716">
        <v>44256</v>
      </c>
      <c r="HI4" s="1716">
        <v>44287</v>
      </c>
      <c r="HJ4" s="689">
        <v>44317</v>
      </c>
      <c r="HK4" s="689">
        <v>44348</v>
      </c>
      <c r="HL4" s="689">
        <v>44378</v>
      </c>
      <c r="HM4" s="689">
        <v>44409</v>
      </c>
      <c r="HN4" s="689">
        <v>44440</v>
      </c>
      <c r="HO4" s="689">
        <v>44470</v>
      </c>
      <c r="HP4" s="797">
        <v>44501</v>
      </c>
      <c r="HQ4" s="727">
        <v>44531</v>
      </c>
      <c r="HR4" s="2019">
        <v>44562</v>
      </c>
      <c r="HS4" s="2019">
        <v>44593</v>
      </c>
      <c r="HT4" s="1366">
        <v>44621</v>
      </c>
      <c r="HU4" s="1366">
        <v>44652</v>
      </c>
      <c r="HV4" s="1366" t="s">
        <v>617</v>
      </c>
      <c r="HW4" s="1366" t="s">
        <v>674</v>
      </c>
      <c r="HX4" s="1366" t="s">
        <v>700</v>
      </c>
      <c r="HY4" s="1366" t="s">
        <v>760</v>
      </c>
      <c r="HZ4" s="1366" t="s">
        <v>791</v>
      </c>
      <c r="IA4" s="1366" t="s">
        <v>819</v>
      </c>
      <c r="IB4" s="1366" t="s">
        <v>847</v>
      </c>
      <c r="IC4" s="1696" t="s">
        <v>854</v>
      </c>
      <c r="ID4" s="1696" t="s">
        <v>852</v>
      </c>
      <c r="IE4" s="1696" t="s">
        <v>855</v>
      </c>
      <c r="IF4" s="1696" t="s">
        <v>857</v>
      </c>
      <c r="IG4" s="1696" t="s">
        <v>858</v>
      </c>
      <c r="IH4" s="1696" t="s">
        <v>859</v>
      </c>
      <c r="II4" s="1696" t="s">
        <v>860</v>
      </c>
      <c r="IJ4" s="1696" t="s">
        <v>862</v>
      </c>
      <c r="IK4" s="1696" t="s">
        <v>864</v>
      </c>
      <c r="IL4" s="1696" t="s">
        <v>865</v>
      </c>
      <c r="IM4" s="1696" t="s">
        <v>866</v>
      </c>
      <c r="IN4" s="1696" t="s">
        <v>867</v>
      </c>
      <c r="IO4" s="1696" t="s">
        <v>873</v>
      </c>
      <c r="IP4" s="1696" t="s">
        <v>875</v>
      </c>
      <c r="IQ4" s="1696" t="s">
        <v>877</v>
      </c>
      <c r="IR4" s="1696" t="s">
        <v>878</v>
      </c>
      <c r="IS4" s="1696" t="s">
        <v>879</v>
      </c>
      <c r="IT4" s="1696" t="s">
        <v>880</v>
      </c>
      <c r="IU4" s="1696" t="s">
        <v>882</v>
      </c>
      <c r="IV4" s="1696" t="s">
        <v>895</v>
      </c>
      <c r="IW4" s="1696" t="s">
        <v>896</v>
      </c>
      <c r="IX4" s="1696" t="s">
        <v>899</v>
      </c>
      <c r="IY4" s="1696" t="s">
        <v>900</v>
      </c>
      <c r="IZ4" s="1696" t="s">
        <v>903</v>
      </c>
      <c r="JA4" s="1696" t="s">
        <v>904</v>
      </c>
      <c r="JB4" s="1696" t="s">
        <v>905</v>
      </c>
      <c r="JC4" s="1696" t="s">
        <v>909</v>
      </c>
      <c r="JD4" s="1696" t="s">
        <v>911</v>
      </c>
      <c r="JE4" s="1696" t="s">
        <v>913</v>
      </c>
      <c r="JF4" s="1696" t="s">
        <v>915</v>
      </c>
      <c r="JG4" s="1696" t="s">
        <v>917</v>
      </c>
      <c r="JH4" s="1696" t="s">
        <v>919</v>
      </c>
      <c r="JI4" s="1696" t="s">
        <v>921</v>
      </c>
      <c r="JJ4" s="1696" t="s">
        <v>923</v>
      </c>
      <c r="JK4" s="1696" t="s">
        <v>925</v>
      </c>
      <c r="JL4" s="1696" t="s">
        <v>927</v>
      </c>
      <c r="JM4" s="1696" t="s">
        <v>929</v>
      </c>
      <c r="JN4" s="1696" t="s">
        <v>934</v>
      </c>
      <c r="JO4" s="1696" t="s">
        <v>936</v>
      </c>
      <c r="JP4" s="1696" t="s">
        <v>938</v>
      </c>
      <c r="JQ4" s="1696" t="s">
        <v>941</v>
      </c>
      <c r="JR4" s="1696" t="s">
        <v>943</v>
      </c>
      <c r="JS4" s="1696" t="s">
        <v>946</v>
      </c>
      <c r="JT4" s="1696" t="s">
        <v>947</v>
      </c>
      <c r="JU4" s="1696" t="s">
        <v>950</v>
      </c>
      <c r="JV4" s="1696" t="s">
        <v>952</v>
      </c>
      <c r="JW4" s="1696" t="s">
        <v>955</v>
      </c>
      <c r="JX4" s="1696" t="s">
        <v>957</v>
      </c>
      <c r="JY4" s="1696" t="s">
        <v>961</v>
      </c>
      <c r="JZ4" s="1696" t="s">
        <v>963</v>
      </c>
      <c r="KA4" s="1696" t="s">
        <v>965</v>
      </c>
      <c r="KB4" s="1696" t="s">
        <v>967</v>
      </c>
      <c r="KC4" s="1696" t="s">
        <v>970</v>
      </c>
      <c r="KD4" s="1696" t="s">
        <v>972</v>
      </c>
      <c r="KE4" s="1696" t="s">
        <v>974</v>
      </c>
      <c r="KF4" s="1696" t="s">
        <v>976</v>
      </c>
      <c r="KG4" s="1696" t="s">
        <v>978</v>
      </c>
      <c r="KH4" s="1696" t="s">
        <v>980</v>
      </c>
      <c r="KI4" s="1696" t="s">
        <v>982</v>
      </c>
      <c r="KJ4" s="1696" t="s">
        <v>985</v>
      </c>
      <c r="KK4" s="2053" t="str">
        <f>потребительские!BO4</f>
        <v xml:space="preserve">02.03.2023
</v>
      </c>
      <c r="KL4" s="2055" t="s">
        <v>84</v>
      </c>
      <c r="KM4" s="2056"/>
    </row>
    <row r="5" spans="1:310" ht="15.75" thickBot="1" x14ac:dyDescent="0.3">
      <c r="A5" s="2074"/>
      <c r="B5" s="2041"/>
      <c r="C5" s="1837"/>
      <c r="D5" s="1837"/>
      <c r="E5" s="1837"/>
      <c r="F5" s="1837"/>
      <c r="G5" s="1837"/>
      <c r="H5" s="1837"/>
      <c r="I5" s="1837"/>
      <c r="J5" s="1837"/>
      <c r="K5" s="1837"/>
      <c r="L5" s="1838"/>
      <c r="M5" s="1838"/>
      <c r="N5" s="1143"/>
      <c r="O5" s="1068"/>
      <c r="P5" s="1068"/>
      <c r="Q5" s="1068"/>
      <c r="R5" s="1068"/>
      <c r="S5" s="1068"/>
      <c r="T5" s="1068"/>
      <c r="U5" s="1068"/>
      <c r="V5" s="1068"/>
      <c r="W5" s="1068"/>
      <c r="X5" s="1068"/>
      <c r="Y5" s="1072"/>
      <c r="Z5" s="1072"/>
      <c r="AA5" s="1072"/>
      <c r="AB5" s="1072"/>
      <c r="AC5" s="1072"/>
      <c r="AD5" s="1072"/>
      <c r="AE5" s="1072"/>
      <c r="AF5" s="1072"/>
      <c r="AG5" s="1072"/>
      <c r="AH5" s="1072"/>
      <c r="AI5" s="1072"/>
      <c r="AJ5" s="1072"/>
      <c r="AK5" s="1072"/>
      <c r="AL5" s="1072"/>
      <c r="AM5" s="1072"/>
      <c r="AN5" s="1072"/>
      <c r="AO5" s="1072"/>
      <c r="AP5" s="1072"/>
      <c r="AQ5" s="1072"/>
      <c r="AR5" s="1072"/>
      <c r="AS5" s="1072"/>
      <c r="AT5" s="1072"/>
      <c r="AU5" s="1072"/>
      <c r="AV5" s="1072"/>
      <c r="AW5" s="1072"/>
      <c r="AX5" s="1072"/>
      <c r="AY5" s="1072"/>
      <c r="AZ5" s="1072"/>
      <c r="BA5" s="1072"/>
      <c r="BB5" s="1072"/>
      <c r="BC5" s="1072"/>
      <c r="BD5" s="1072"/>
      <c r="BE5" s="1072"/>
      <c r="BF5" s="1072"/>
      <c r="BG5" s="1072"/>
      <c r="BH5" s="1072"/>
      <c r="BI5" s="1072"/>
      <c r="BJ5" s="1072"/>
      <c r="BK5" s="1072"/>
      <c r="BL5" s="1072"/>
      <c r="BM5" s="1072"/>
      <c r="BN5" s="1072"/>
      <c r="BO5" s="1072"/>
      <c r="BP5" s="1072"/>
      <c r="BQ5" s="1072"/>
      <c r="BR5" s="1072"/>
      <c r="BS5" s="1072"/>
      <c r="BT5" s="1072"/>
      <c r="BU5" s="1072"/>
      <c r="BV5" s="1072"/>
      <c r="BW5" s="1072"/>
      <c r="BX5" s="1072"/>
      <c r="BY5" s="1072"/>
      <c r="BZ5" s="1072"/>
      <c r="CA5" s="1072"/>
      <c r="CB5" s="1072"/>
      <c r="CC5" s="1072"/>
      <c r="CD5" s="1072"/>
      <c r="CE5" s="1072"/>
      <c r="CF5" s="1072"/>
      <c r="CG5" s="1072"/>
      <c r="CH5" s="1072"/>
      <c r="CI5" s="1072"/>
      <c r="CJ5" s="94"/>
      <c r="CK5" s="169" t="s">
        <v>46</v>
      </c>
      <c r="CL5" s="2048"/>
      <c r="CM5" s="2026"/>
      <c r="CN5" s="2016"/>
      <c r="CO5" s="2018"/>
      <c r="CP5" s="2018"/>
      <c r="CQ5" s="2016"/>
      <c r="CR5" s="2016"/>
      <c r="CS5" s="2016"/>
      <c r="CT5" s="2016"/>
      <c r="CU5" s="2016"/>
      <c r="CV5" s="2069"/>
      <c r="CW5" s="686"/>
      <c r="CX5" s="687"/>
      <c r="CY5" s="687"/>
      <c r="CZ5" s="687"/>
      <c r="DA5" s="688"/>
      <c r="DB5" s="688"/>
      <c r="DC5" s="688"/>
      <c r="DD5" s="688"/>
      <c r="DE5" s="688"/>
      <c r="DF5" s="688"/>
      <c r="DG5" s="688"/>
      <c r="DH5" s="1201"/>
      <c r="DI5" s="1203"/>
      <c r="DJ5" s="1202"/>
      <c r="DK5" s="1070"/>
      <c r="DL5" s="1070"/>
      <c r="DM5" s="1070"/>
      <c r="DN5" s="1070"/>
      <c r="DO5" s="1070"/>
      <c r="DP5" s="1070"/>
      <c r="DQ5" s="1070"/>
      <c r="DR5" s="1070"/>
      <c r="DS5" s="1070"/>
      <c r="DT5" s="1070"/>
      <c r="DU5" s="1070"/>
      <c r="DV5" s="1070"/>
      <c r="DW5" s="1070"/>
      <c r="DX5" s="1070"/>
      <c r="DY5" s="1070"/>
      <c r="DZ5" s="1070"/>
      <c r="EA5" s="1070"/>
      <c r="EB5" s="1070"/>
      <c r="EC5" s="1070"/>
      <c r="ED5" s="1070"/>
      <c r="EE5" s="1070"/>
      <c r="EF5" s="1070"/>
      <c r="EG5" s="1070"/>
      <c r="EH5" s="1074"/>
      <c r="EI5" s="1074"/>
      <c r="EJ5" s="1074"/>
      <c r="EK5" s="1074"/>
      <c r="EL5" s="1074"/>
      <c r="EM5" s="1074"/>
      <c r="EN5" s="1074"/>
      <c r="EO5" s="1074"/>
      <c r="EP5" s="1074"/>
      <c r="EQ5" s="1074"/>
      <c r="ER5" s="1074"/>
      <c r="ES5" s="1074"/>
      <c r="ET5" s="1074"/>
      <c r="EU5" s="1074"/>
      <c r="EV5" s="1074"/>
      <c r="EW5" s="1074"/>
      <c r="EX5" s="1074"/>
      <c r="EY5" s="1074"/>
      <c r="EZ5" s="1074"/>
      <c r="FA5" s="1074"/>
      <c r="FB5" s="1074"/>
      <c r="FC5" s="1074"/>
      <c r="FD5" s="1074"/>
      <c r="FE5" s="1074"/>
      <c r="FF5" s="1074"/>
      <c r="FG5" s="1074"/>
      <c r="FH5" s="1074"/>
      <c r="FI5" s="1074"/>
      <c r="FJ5" s="1074"/>
      <c r="FK5" s="1074"/>
      <c r="FL5" s="1074"/>
      <c r="FM5" s="1074"/>
      <c r="FN5" s="1074"/>
      <c r="FO5" s="1074"/>
      <c r="FP5" s="1074"/>
      <c r="FQ5" s="1074"/>
      <c r="FR5" s="1074"/>
      <c r="FS5" s="1074"/>
      <c r="FT5" s="1074"/>
      <c r="FU5" s="1074"/>
      <c r="FV5" s="1074"/>
      <c r="FW5" s="1074"/>
      <c r="FX5" s="1074"/>
      <c r="FY5" s="1074"/>
      <c r="FZ5" s="1074"/>
      <c r="GA5" s="1074"/>
      <c r="GB5" s="1074"/>
      <c r="GC5" s="1074"/>
      <c r="GD5" s="1074"/>
      <c r="GE5" s="1074"/>
      <c r="GF5" s="1074"/>
      <c r="GG5" s="1074"/>
      <c r="GH5" s="1074"/>
      <c r="GI5" s="1074"/>
      <c r="GJ5" s="1074"/>
      <c r="GK5" s="1074"/>
      <c r="GL5" s="1074"/>
      <c r="GM5" s="1074"/>
      <c r="GN5" s="1074"/>
      <c r="GO5" s="1074"/>
      <c r="GP5" s="1074"/>
      <c r="GQ5" s="1074"/>
      <c r="GR5" s="1074"/>
      <c r="GS5" s="178"/>
      <c r="GT5" s="179" t="s">
        <v>46</v>
      </c>
      <c r="GU5" s="2070"/>
      <c r="GV5" s="2071"/>
      <c r="GW5" s="2021"/>
      <c r="GX5" s="2021"/>
      <c r="GY5" s="2023"/>
      <c r="GZ5" s="2022"/>
      <c r="HA5" s="2023"/>
      <c r="HB5" s="1803"/>
      <c r="HC5" s="1803"/>
      <c r="HD5" s="2061"/>
      <c r="HE5" s="2063"/>
      <c r="HF5" s="2065"/>
      <c r="HG5" s="2067"/>
      <c r="HH5" s="1717"/>
      <c r="HI5" s="1717"/>
      <c r="HJ5" s="690"/>
      <c r="HK5" s="690"/>
      <c r="HL5" s="690"/>
      <c r="HM5" s="690"/>
      <c r="HN5" s="690"/>
      <c r="HO5" s="690"/>
      <c r="HP5" s="798"/>
      <c r="HQ5" s="728"/>
      <c r="HR5" s="2020"/>
      <c r="HS5" s="2020"/>
      <c r="HT5" s="1192"/>
      <c r="HU5" s="1192"/>
      <c r="HV5" s="1192"/>
      <c r="HW5" s="1192"/>
      <c r="HX5" s="1192"/>
      <c r="HY5" s="1192"/>
      <c r="HZ5" s="1192"/>
      <c r="IA5" s="1192"/>
      <c r="IB5" s="1192"/>
      <c r="IC5" s="1697"/>
      <c r="ID5" s="1697"/>
      <c r="IE5" s="1697"/>
      <c r="IF5" s="1697"/>
      <c r="IG5" s="1697"/>
      <c r="IH5" s="1697"/>
      <c r="II5" s="1697"/>
      <c r="IJ5" s="1697"/>
      <c r="IK5" s="1697"/>
      <c r="IL5" s="1697"/>
      <c r="IM5" s="1697"/>
      <c r="IN5" s="1697"/>
      <c r="IO5" s="1697"/>
      <c r="IP5" s="1697"/>
      <c r="IQ5" s="1697"/>
      <c r="IR5" s="1697"/>
      <c r="IS5" s="1697"/>
      <c r="IT5" s="1697"/>
      <c r="IU5" s="1697"/>
      <c r="IV5" s="1697"/>
      <c r="IW5" s="1697"/>
      <c r="IX5" s="1697"/>
      <c r="IY5" s="1697"/>
      <c r="IZ5" s="1697"/>
      <c r="JA5" s="1697"/>
      <c r="JB5" s="1697"/>
      <c r="JC5" s="1697"/>
      <c r="JD5" s="1697"/>
      <c r="JE5" s="1697"/>
      <c r="JF5" s="1697"/>
      <c r="JG5" s="1697"/>
      <c r="JH5" s="1697"/>
      <c r="JI5" s="1697"/>
      <c r="JJ5" s="1697"/>
      <c r="JK5" s="1697"/>
      <c r="JL5" s="1697"/>
      <c r="JM5" s="1697"/>
      <c r="JN5" s="1697"/>
      <c r="JO5" s="1697"/>
      <c r="JP5" s="1697"/>
      <c r="JQ5" s="1697"/>
      <c r="JR5" s="1697"/>
      <c r="JS5" s="1697"/>
      <c r="JT5" s="1697"/>
      <c r="JU5" s="1697"/>
      <c r="JV5" s="1697"/>
      <c r="JW5" s="1697"/>
      <c r="JX5" s="1697"/>
      <c r="JY5" s="1697"/>
      <c r="JZ5" s="1697"/>
      <c r="KA5" s="1697"/>
      <c r="KB5" s="1697"/>
      <c r="KC5" s="1697"/>
      <c r="KD5" s="1697"/>
      <c r="KE5" s="1697"/>
      <c r="KF5" s="1697"/>
      <c r="KG5" s="1697"/>
      <c r="KH5" s="1697"/>
      <c r="KI5" s="1697"/>
      <c r="KJ5" s="1697"/>
      <c r="KK5" s="2054"/>
      <c r="KL5" s="94"/>
      <c r="KM5" s="68" t="s">
        <v>130</v>
      </c>
    </row>
    <row r="6" spans="1:310" ht="18" customHeight="1" x14ac:dyDescent="0.25">
      <c r="A6" s="175" t="s">
        <v>47</v>
      </c>
      <c r="B6" s="1839">
        <v>52066</v>
      </c>
      <c r="C6" s="1840">
        <v>51983</v>
      </c>
      <c r="D6" s="1840">
        <v>49269</v>
      </c>
      <c r="E6" s="1840">
        <v>45535</v>
      </c>
      <c r="F6" s="1841">
        <v>42836</v>
      </c>
      <c r="G6" s="1806">
        <v>42137</v>
      </c>
      <c r="H6" s="1841">
        <v>41493</v>
      </c>
      <c r="I6" s="1842">
        <v>40866</v>
      </c>
      <c r="J6" s="1842">
        <v>39058</v>
      </c>
      <c r="K6" s="1842">
        <v>38063</v>
      </c>
      <c r="L6" s="1842">
        <v>35863</v>
      </c>
      <c r="M6" s="1842">
        <v>33813</v>
      </c>
      <c r="N6" s="1144">
        <v>31238</v>
      </c>
      <c r="O6" s="973">
        <v>30805</v>
      </c>
      <c r="P6" s="973">
        <v>31494</v>
      </c>
      <c r="Q6" s="973">
        <v>31901</v>
      </c>
      <c r="R6" s="973">
        <v>33671</v>
      </c>
      <c r="S6" s="973">
        <v>35297</v>
      </c>
      <c r="T6" s="973">
        <v>36865</v>
      </c>
      <c r="U6" s="973">
        <v>41100</v>
      </c>
      <c r="V6" s="973">
        <v>41223</v>
      </c>
      <c r="W6" s="973">
        <v>42301</v>
      </c>
      <c r="X6" s="973">
        <v>41223</v>
      </c>
      <c r="Y6" s="973">
        <v>40765</v>
      </c>
      <c r="Z6" s="973">
        <v>42518</v>
      </c>
      <c r="AA6" s="973">
        <v>40610</v>
      </c>
      <c r="AB6" s="973">
        <v>39014</v>
      </c>
      <c r="AC6" s="973">
        <v>38904</v>
      </c>
      <c r="AD6" s="973">
        <v>38626</v>
      </c>
      <c r="AE6" s="973">
        <v>37881</v>
      </c>
      <c r="AF6" s="973">
        <v>37538</v>
      </c>
      <c r="AG6" s="973">
        <v>36937</v>
      </c>
      <c r="AH6" s="973">
        <v>37975</v>
      </c>
      <c r="AI6" s="973">
        <v>38131</v>
      </c>
      <c r="AJ6" s="973">
        <v>37567</v>
      </c>
      <c r="AK6" s="973">
        <v>47653</v>
      </c>
      <c r="AL6" s="973">
        <v>44260</v>
      </c>
      <c r="AM6" s="973">
        <v>45497</v>
      </c>
      <c r="AN6" s="973">
        <v>43053</v>
      </c>
      <c r="AO6" s="973">
        <v>40086</v>
      </c>
      <c r="AP6" s="973">
        <v>40336</v>
      </c>
      <c r="AQ6" s="973">
        <v>40045</v>
      </c>
      <c r="AR6" s="973">
        <v>39183</v>
      </c>
      <c r="AS6" s="973">
        <v>37365</v>
      </c>
      <c r="AT6" s="973">
        <v>36936</v>
      </c>
      <c r="AU6" s="973">
        <v>38627</v>
      </c>
      <c r="AV6" s="973">
        <v>38102</v>
      </c>
      <c r="AW6" s="973">
        <v>37808</v>
      </c>
      <c r="AX6" s="973">
        <v>37449</v>
      </c>
      <c r="AY6" s="973">
        <v>36744</v>
      </c>
      <c r="AZ6" s="973">
        <v>37541</v>
      </c>
      <c r="BA6" s="973">
        <v>37079</v>
      </c>
      <c r="BB6" s="973">
        <v>36048</v>
      </c>
      <c r="BC6" s="973">
        <v>35278</v>
      </c>
      <c r="BD6" s="973">
        <v>46508</v>
      </c>
      <c r="BE6" s="973">
        <v>44620</v>
      </c>
      <c r="BF6" s="973">
        <v>42934</v>
      </c>
      <c r="BG6" s="973">
        <v>40359</v>
      </c>
      <c r="BH6" s="973">
        <v>41986</v>
      </c>
      <c r="BI6" s="973">
        <v>41084</v>
      </c>
      <c r="BJ6" s="973">
        <v>39955</v>
      </c>
      <c r="BK6" s="973">
        <v>39928</v>
      </c>
      <c r="BL6" s="973">
        <v>38739</v>
      </c>
      <c r="BM6" s="973">
        <v>37651</v>
      </c>
      <c r="BN6" s="973">
        <v>36715</v>
      </c>
      <c r="BO6" s="973">
        <v>38377</v>
      </c>
      <c r="BP6" s="973">
        <v>37767</v>
      </c>
      <c r="BQ6" s="973">
        <v>37039</v>
      </c>
      <c r="BR6" s="973">
        <v>36443</v>
      </c>
      <c r="BS6" s="973">
        <v>36911</v>
      </c>
      <c r="BT6" s="973">
        <v>36884</v>
      </c>
      <c r="BU6" s="973">
        <v>36691</v>
      </c>
      <c r="BV6" s="973">
        <v>35935</v>
      </c>
      <c r="BW6" s="973">
        <v>35188</v>
      </c>
      <c r="BX6" s="973">
        <v>34986</v>
      </c>
      <c r="BY6" s="973">
        <v>35168</v>
      </c>
      <c r="BZ6" s="973">
        <v>45434</v>
      </c>
      <c r="CA6" s="973">
        <v>42330</v>
      </c>
      <c r="CB6" s="973">
        <v>38933</v>
      </c>
      <c r="CC6" s="973">
        <v>44131</v>
      </c>
      <c r="CD6" s="973">
        <v>42402</v>
      </c>
      <c r="CE6" s="973">
        <v>40773</v>
      </c>
      <c r="CF6" s="973">
        <v>38542</v>
      </c>
      <c r="CG6" s="973">
        <v>36255</v>
      </c>
      <c r="CH6" s="973">
        <v>36881</v>
      </c>
      <c r="CI6" s="973">
        <f>'отч дата'!D26</f>
        <v>39028</v>
      </c>
      <c r="CJ6" s="73">
        <f>CI6/CH6</f>
        <v>1.0582142566633226</v>
      </c>
      <c r="CK6" s="2">
        <f>CI6-CH6</f>
        <v>2147</v>
      </c>
      <c r="CL6" s="974">
        <v>33402</v>
      </c>
      <c r="CM6" s="975">
        <v>36171</v>
      </c>
      <c r="CN6" s="976">
        <v>36221</v>
      </c>
      <c r="CO6" s="977">
        <v>39361</v>
      </c>
      <c r="CP6" s="978">
        <v>42714</v>
      </c>
      <c r="CQ6" s="979">
        <v>44547</v>
      </c>
      <c r="CR6" s="978">
        <v>46491</v>
      </c>
      <c r="CS6" s="979">
        <v>50220</v>
      </c>
      <c r="CT6" s="979">
        <v>52051</v>
      </c>
      <c r="CU6" s="979">
        <v>52816</v>
      </c>
      <c r="CV6" s="980">
        <v>53306</v>
      </c>
      <c r="CW6" s="981">
        <v>51090</v>
      </c>
      <c r="CX6" s="982">
        <v>51025</v>
      </c>
      <c r="CY6" s="982">
        <v>48339</v>
      </c>
      <c r="CZ6" s="982">
        <v>44624</v>
      </c>
      <c r="DA6" s="979">
        <v>41939</v>
      </c>
      <c r="DB6" s="979">
        <v>41181</v>
      </c>
      <c r="DC6" s="971">
        <v>40427</v>
      </c>
      <c r="DD6" s="979">
        <v>39941</v>
      </c>
      <c r="DE6" s="979">
        <v>38306</v>
      </c>
      <c r="DF6" s="979">
        <v>37338</v>
      </c>
      <c r="DG6" s="979">
        <v>35136</v>
      </c>
      <c r="DH6" s="979">
        <v>33062</v>
      </c>
      <c r="DI6" s="979">
        <v>30074</v>
      </c>
      <c r="DJ6" s="979">
        <v>29439</v>
      </c>
      <c r="DK6" s="979">
        <v>30487</v>
      </c>
      <c r="DL6" s="979">
        <v>30180</v>
      </c>
      <c r="DM6" s="979">
        <v>29882</v>
      </c>
      <c r="DN6" s="979">
        <v>28986</v>
      </c>
      <c r="DO6" s="979">
        <v>28298</v>
      </c>
      <c r="DP6" s="979">
        <v>40128</v>
      </c>
      <c r="DQ6" s="979">
        <v>38042</v>
      </c>
      <c r="DR6" s="979">
        <v>35941</v>
      </c>
      <c r="DS6" s="979">
        <v>38865</v>
      </c>
      <c r="DT6" s="979">
        <v>34533</v>
      </c>
      <c r="DU6" s="979">
        <v>33322</v>
      </c>
      <c r="DV6" s="979">
        <v>33355</v>
      </c>
      <c r="DW6" s="979">
        <v>32315</v>
      </c>
      <c r="DX6" s="979">
        <v>31695</v>
      </c>
      <c r="DY6" s="979">
        <v>29760</v>
      </c>
      <c r="DZ6" s="979">
        <v>30528</v>
      </c>
      <c r="EA6" s="979">
        <v>30981</v>
      </c>
      <c r="EB6" s="979">
        <v>32683</v>
      </c>
      <c r="EC6" s="979">
        <v>33808</v>
      </c>
      <c r="ED6" s="979">
        <v>35355</v>
      </c>
      <c r="EE6" s="979">
        <v>39647</v>
      </c>
      <c r="EF6" s="979">
        <v>39905</v>
      </c>
      <c r="EG6" s="979">
        <v>41369</v>
      </c>
      <c r="EH6" s="979">
        <v>39867</v>
      </c>
      <c r="EI6" s="979">
        <v>39521</v>
      </c>
      <c r="EJ6" s="979">
        <v>40219</v>
      </c>
      <c r="EK6" s="979">
        <v>38522</v>
      </c>
      <c r="EL6" s="979">
        <v>37178</v>
      </c>
      <c r="EM6" s="979">
        <v>37132</v>
      </c>
      <c r="EN6" s="979">
        <v>36904</v>
      </c>
      <c r="EO6" s="979">
        <v>36124</v>
      </c>
      <c r="EP6" s="979">
        <v>35715</v>
      </c>
      <c r="EQ6" s="979">
        <v>35180</v>
      </c>
      <c r="ER6" s="979">
        <v>36252</v>
      </c>
      <c r="ES6" s="979">
        <v>36429</v>
      </c>
      <c r="ET6" s="979">
        <v>35889</v>
      </c>
      <c r="EU6" s="979">
        <v>46408</v>
      </c>
      <c r="EV6" s="979">
        <v>44233</v>
      </c>
      <c r="EW6" s="979">
        <v>41832</v>
      </c>
      <c r="EX6" s="979">
        <v>38940</v>
      </c>
      <c r="EY6" s="979">
        <v>39222</v>
      </c>
      <c r="EZ6" s="979">
        <v>38960</v>
      </c>
      <c r="FA6" s="979">
        <v>38124</v>
      </c>
      <c r="FB6" s="979">
        <v>36335</v>
      </c>
      <c r="FC6" s="979">
        <v>35905</v>
      </c>
      <c r="FD6" s="979">
        <v>36937</v>
      </c>
      <c r="FE6" s="979">
        <v>36491</v>
      </c>
      <c r="FF6" s="979">
        <v>36302</v>
      </c>
      <c r="FG6" s="979">
        <v>36026</v>
      </c>
      <c r="FH6" s="979">
        <v>35358</v>
      </c>
      <c r="FI6" s="979">
        <v>36220</v>
      </c>
      <c r="FJ6" s="979">
        <v>35793</v>
      </c>
      <c r="FK6" s="979">
        <v>34796</v>
      </c>
      <c r="FL6" s="979">
        <v>34078</v>
      </c>
      <c r="FM6" s="979">
        <v>45318</v>
      </c>
      <c r="FN6" s="979">
        <v>43450</v>
      </c>
      <c r="FO6" s="979">
        <v>41789</v>
      </c>
      <c r="FP6" s="979">
        <v>39244</v>
      </c>
      <c r="FQ6" s="979">
        <v>40790</v>
      </c>
      <c r="FR6" s="979">
        <v>39930</v>
      </c>
      <c r="FS6" s="979">
        <v>38767</v>
      </c>
      <c r="FT6" s="979">
        <v>38771</v>
      </c>
      <c r="FU6" s="979">
        <v>37611</v>
      </c>
      <c r="FV6" s="979">
        <v>36558</v>
      </c>
      <c r="FW6" s="979">
        <v>35639</v>
      </c>
      <c r="FX6" s="979">
        <v>36412</v>
      </c>
      <c r="FY6" s="979">
        <v>36023</v>
      </c>
      <c r="FZ6" s="979">
        <v>35428</v>
      </c>
      <c r="GA6" s="979">
        <v>34950</v>
      </c>
      <c r="GB6" s="979">
        <v>35459</v>
      </c>
      <c r="GC6" s="979">
        <v>35355</v>
      </c>
      <c r="GD6" s="979">
        <v>35190</v>
      </c>
      <c r="GE6" s="979">
        <v>34465</v>
      </c>
      <c r="GF6" s="979">
        <v>33786</v>
      </c>
      <c r="GG6" s="979">
        <v>33616</v>
      </c>
      <c r="GH6" s="979">
        <v>33821</v>
      </c>
      <c r="GI6" s="979">
        <v>44113</v>
      </c>
      <c r="GJ6" s="979">
        <v>41045</v>
      </c>
      <c r="GK6" s="979">
        <v>37695</v>
      </c>
      <c r="GL6" s="979">
        <v>42748</v>
      </c>
      <c r="GM6" s="979">
        <v>41088</v>
      </c>
      <c r="GN6" s="979">
        <v>39476</v>
      </c>
      <c r="GO6" s="979">
        <v>37304</v>
      </c>
      <c r="GP6" s="979">
        <v>35097</v>
      </c>
      <c r="GQ6" s="979">
        <v>35748</v>
      </c>
      <c r="GR6" s="979">
        <f>'отч дата'!D58</f>
        <v>36871</v>
      </c>
      <c r="GS6" s="73">
        <f>GR6/GQ6</f>
        <v>1.0314143448584536</v>
      </c>
      <c r="GT6" s="2">
        <f>GR6-GQ6</f>
        <v>1123</v>
      </c>
      <c r="GU6" s="1804">
        <v>468</v>
      </c>
      <c r="GV6" s="1805">
        <v>546</v>
      </c>
      <c r="GW6" s="1806">
        <v>486</v>
      </c>
      <c r="GX6" s="1807">
        <v>517</v>
      </c>
      <c r="GY6" s="1808">
        <v>550</v>
      </c>
      <c r="GZ6" s="1809">
        <v>623</v>
      </c>
      <c r="HA6" s="1810">
        <v>518</v>
      </c>
      <c r="HB6" s="1809">
        <v>539</v>
      </c>
      <c r="HC6" s="1809">
        <v>647</v>
      </c>
      <c r="HD6" s="1809">
        <v>766</v>
      </c>
      <c r="HE6" s="1811">
        <v>927</v>
      </c>
      <c r="HF6" s="988">
        <v>976</v>
      </c>
      <c r="HG6" s="989">
        <v>958</v>
      </c>
      <c r="HH6" s="989">
        <v>930</v>
      </c>
      <c r="HI6" s="989">
        <v>911</v>
      </c>
      <c r="HJ6" s="972">
        <v>897</v>
      </c>
      <c r="HK6" s="972">
        <v>956</v>
      </c>
      <c r="HL6" s="971">
        <v>1066</v>
      </c>
      <c r="HM6" s="984">
        <v>925</v>
      </c>
      <c r="HN6" s="984">
        <v>752</v>
      </c>
      <c r="HO6" s="984">
        <v>725</v>
      </c>
      <c r="HP6" s="984">
        <v>727</v>
      </c>
      <c r="HQ6" s="984">
        <v>751</v>
      </c>
      <c r="HR6" s="1367">
        <v>1164</v>
      </c>
      <c r="HS6" s="984">
        <v>1045</v>
      </c>
      <c r="HT6" s="984">
        <v>966</v>
      </c>
      <c r="HU6" s="984">
        <v>920</v>
      </c>
      <c r="HV6" s="984">
        <v>988</v>
      </c>
      <c r="HW6" s="984">
        <v>1489</v>
      </c>
      <c r="HX6" s="984">
        <v>1510</v>
      </c>
      <c r="HY6" s="984">
        <v>1318</v>
      </c>
      <c r="HZ6" s="984">
        <v>932</v>
      </c>
      <c r="IA6" s="984">
        <v>1356</v>
      </c>
      <c r="IB6" s="984">
        <v>1244</v>
      </c>
      <c r="IC6" s="984">
        <v>2299</v>
      </c>
      <c r="ID6" s="984">
        <v>2088</v>
      </c>
      <c r="IE6" s="984">
        <v>1836</v>
      </c>
      <c r="IF6" s="984">
        <v>1772</v>
      </c>
      <c r="IG6" s="984">
        <v>1722</v>
      </c>
      <c r="IH6" s="984">
        <v>1757</v>
      </c>
      <c r="II6" s="984">
        <v>1823</v>
      </c>
      <c r="IJ6" s="984">
        <v>1757</v>
      </c>
      <c r="IK6" s="984">
        <v>1723</v>
      </c>
      <c r="IL6" s="984">
        <v>1702</v>
      </c>
      <c r="IM6" s="984">
        <v>1678</v>
      </c>
      <c r="IN6" s="984">
        <v>1245</v>
      </c>
      <c r="IO6" s="984">
        <v>1264</v>
      </c>
      <c r="IP6" s="984">
        <v>1221</v>
      </c>
      <c r="IQ6" s="984">
        <v>1146</v>
      </c>
      <c r="IR6" s="984">
        <v>1114</v>
      </c>
      <c r="IS6" s="984">
        <v>1085</v>
      </c>
      <c r="IT6" s="984">
        <v>1059</v>
      </c>
      <c r="IU6" s="984">
        <v>1030</v>
      </c>
      <c r="IV6" s="984">
        <v>1031</v>
      </c>
      <c r="IW6" s="984">
        <v>1690</v>
      </c>
      <c r="IX6" s="984">
        <v>1611</v>
      </c>
      <c r="IY6" s="984">
        <v>1506</v>
      </c>
      <c r="IZ6" s="984">
        <v>1423</v>
      </c>
      <c r="JA6" s="984">
        <v>1386</v>
      </c>
      <c r="JB6" s="984">
        <v>1321</v>
      </c>
      <c r="JC6" s="984">
        <v>1286</v>
      </c>
      <c r="JD6" s="984">
        <v>1252</v>
      </c>
      <c r="JE6" s="984">
        <v>1200</v>
      </c>
      <c r="JF6" s="984">
        <v>1190</v>
      </c>
      <c r="JG6" s="984">
        <v>1170</v>
      </c>
      <c r="JH6" s="984">
        <v>1145</v>
      </c>
      <c r="JI6" s="984">
        <v>1115</v>
      </c>
      <c r="JJ6" s="984">
        <v>1196</v>
      </c>
      <c r="JK6" s="984">
        <v>1154</v>
      </c>
      <c r="JL6" s="984">
        <v>1188</v>
      </c>
      <c r="JM6" s="984">
        <v>1157</v>
      </c>
      <c r="JN6" s="984">
        <v>1128</v>
      </c>
      <c r="JO6" s="984">
        <v>1093</v>
      </c>
      <c r="JP6" s="984">
        <v>1076</v>
      </c>
      <c r="JQ6" s="984">
        <v>1965</v>
      </c>
      <c r="JR6" s="984">
        <v>1744</v>
      </c>
      <c r="JS6" s="984">
        <v>1611</v>
      </c>
      <c r="JT6" s="984">
        <v>1493</v>
      </c>
      <c r="JU6" s="984">
        <v>1452</v>
      </c>
      <c r="JV6" s="984">
        <v>1529</v>
      </c>
      <c r="JW6" s="984">
        <v>1501</v>
      </c>
      <c r="JX6" s="984">
        <v>1470</v>
      </c>
      <c r="JY6" s="984">
        <v>1402</v>
      </c>
      <c r="JZ6" s="984">
        <v>1370</v>
      </c>
      <c r="KA6" s="984">
        <v>1347</v>
      </c>
      <c r="KB6" s="984">
        <v>1321</v>
      </c>
      <c r="KC6" s="984">
        <v>1285</v>
      </c>
      <c r="KD6" s="984">
        <v>1238</v>
      </c>
      <c r="KE6" s="984">
        <v>1383</v>
      </c>
      <c r="KF6" s="984">
        <v>1314</v>
      </c>
      <c r="KG6" s="984">
        <v>1297</v>
      </c>
      <c r="KH6" s="984">
        <v>1238</v>
      </c>
      <c r="KI6" s="984">
        <v>1158</v>
      </c>
      <c r="KJ6" s="984">
        <v>1133</v>
      </c>
      <c r="KK6" s="989">
        <f>'отч дата'!D89</f>
        <v>2157</v>
      </c>
      <c r="KL6" s="73">
        <f>KK6/KJ6</f>
        <v>1.9037952338923212</v>
      </c>
      <c r="KM6" s="2">
        <f>KK6-KJ6</f>
        <v>1024</v>
      </c>
      <c r="KN6" s="175" t="s">
        <v>47</v>
      </c>
    </row>
    <row r="7" spans="1:310" ht="17.25" customHeight="1" x14ac:dyDescent="0.25">
      <c r="A7" s="3" t="s">
        <v>48</v>
      </c>
      <c r="B7" s="1843">
        <v>3423</v>
      </c>
      <c r="C7" s="1844">
        <v>3376</v>
      </c>
      <c r="D7" s="1844">
        <v>3424</v>
      </c>
      <c r="E7" s="1844">
        <v>3065</v>
      </c>
      <c r="F7" s="1845">
        <v>2964</v>
      </c>
      <c r="G7" s="1846">
        <v>3585</v>
      </c>
      <c r="H7" s="1821">
        <v>3401</v>
      </c>
      <c r="I7" s="1847">
        <v>3667</v>
      </c>
      <c r="J7" s="1847">
        <v>3672</v>
      </c>
      <c r="K7" s="1847">
        <v>3719</v>
      </c>
      <c r="L7" s="1847">
        <v>3711</v>
      </c>
      <c r="M7" s="1847">
        <v>3457</v>
      </c>
      <c r="N7" s="1145">
        <v>2617</v>
      </c>
      <c r="O7" s="998">
        <v>2657</v>
      </c>
      <c r="P7" s="998">
        <v>3369</v>
      </c>
      <c r="Q7" s="998">
        <v>3388</v>
      </c>
      <c r="R7" s="998">
        <v>3928</v>
      </c>
      <c r="S7" s="998">
        <v>3032</v>
      </c>
      <c r="T7" s="998">
        <v>3609</v>
      </c>
      <c r="U7" s="998">
        <v>3901</v>
      </c>
      <c r="V7" s="998">
        <v>3745</v>
      </c>
      <c r="W7" s="998">
        <v>4393</v>
      </c>
      <c r="X7" s="998">
        <v>4438</v>
      </c>
      <c r="Y7" s="998">
        <v>4308</v>
      </c>
      <c r="Z7" s="998">
        <v>4254</v>
      </c>
      <c r="AA7" s="998">
        <v>4214</v>
      </c>
      <c r="AB7" s="998">
        <v>4164</v>
      </c>
      <c r="AC7" s="998">
        <v>4221</v>
      </c>
      <c r="AD7" s="998">
        <v>4207</v>
      </c>
      <c r="AE7" s="998">
        <v>3449</v>
      </c>
      <c r="AF7" s="998">
        <v>3392</v>
      </c>
      <c r="AG7" s="998">
        <v>3305</v>
      </c>
      <c r="AH7" s="998">
        <v>3364</v>
      </c>
      <c r="AI7" s="998">
        <v>3511</v>
      </c>
      <c r="AJ7" s="998">
        <v>3475</v>
      </c>
      <c r="AK7" s="998">
        <v>3863</v>
      </c>
      <c r="AL7" s="998">
        <v>3712</v>
      </c>
      <c r="AM7" s="998">
        <v>3830</v>
      </c>
      <c r="AN7" s="998">
        <v>3742</v>
      </c>
      <c r="AO7" s="998">
        <v>3666</v>
      </c>
      <c r="AP7" s="998">
        <v>4309</v>
      </c>
      <c r="AQ7" s="998">
        <v>4190</v>
      </c>
      <c r="AR7" s="998">
        <v>4143</v>
      </c>
      <c r="AS7" s="998">
        <v>4063</v>
      </c>
      <c r="AT7" s="998">
        <v>3976</v>
      </c>
      <c r="AU7" s="998">
        <v>4044</v>
      </c>
      <c r="AV7" s="998">
        <v>4040</v>
      </c>
      <c r="AW7" s="998">
        <v>4017</v>
      </c>
      <c r="AX7" s="998">
        <v>3990</v>
      </c>
      <c r="AY7" s="998">
        <v>3242</v>
      </c>
      <c r="AZ7" s="998">
        <v>3210</v>
      </c>
      <c r="BA7" s="998">
        <v>3170</v>
      </c>
      <c r="BB7" s="998">
        <v>3135</v>
      </c>
      <c r="BC7" s="998">
        <v>3091</v>
      </c>
      <c r="BD7" s="998">
        <v>3659</v>
      </c>
      <c r="BE7" s="998">
        <v>3569</v>
      </c>
      <c r="BF7" s="998">
        <v>3507</v>
      </c>
      <c r="BG7" s="998">
        <v>3408</v>
      </c>
      <c r="BH7" s="998">
        <v>3350</v>
      </c>
      <c r="BI7" s="998">
        <v>3368</v>
      </c>
      <c r="BJ7" s="998">
        <v>3411</v>
      </c>
      <c r="BK7" s="998">
        <v>4000</v>
      </c>
      <c r="BL7" s="998">
        <v>3844</v>
      </c>
      <c r="BM7" s="998">
        <v>3713</v>
      </c>
      <c r="BN7" s="998">
        <v>3717</v>
      </c>
      <c r="BO7" s="998">
        <v>3660</v>
      </c>
      <c r="BP7" s="998">
        <v>3645</v>
      </c>
      <c r="BQ7" s="998">
        <v>3628</v>
      </c>
      <c r="BR7" s="998">
        <v>3589</v>
      </c>
      <c r="BS7" s="998">
        <v>3654</v>
      </c>
      <c r="BT7" s="998">
        <v>3633</v>
      </c>
      <c r="BU7" s="998">
        <v>3617</v>
      </c>
      <c r="BV7" s="998">
        <v>3546</v>
      </c>
      <c r="BW7" s="998">
        <v>2875</v>
      </c>
      <c r="BX7" s="998">
        <v>2933</v>
      </c>
      <c r="BY7" s="998">
        <v>3078</v>
      </c>
      <c r="BZ7" s="998">
        <v>3483</v>
      </c>
      <c r="CA7" s="998">
        <v>3370</v>
      </c>
      <c r="CB7" s="998">
        <v>3224</v>
      </c>
      <c r="CC7" s="998">
        <v>3462</v>
      </c>
      <c r="CD7" s="998">
        <v>3410</v>
      </c>
      <c r="CE7" s="998">
        <v>3375</v>
      </c>
      <c r="CF7" s="998">
        <v>3299</v>
      </c>
      <c r="CG7" s="998">
        <v>3195</v>
      </c>
      <c r="CH7" s="998">
        <v>3671</v>
      </c>
      <c r="CI7" s="998">
        <f>'отч дата'!E26</f>
        <v>3640</v>
      </c>
      <c r="CJ7" s="73">
        <f t="shared" ref="CJ7:CJ31" si="0">CI7/CH7</f>
        <v>0.99155543448651595</v>
      </c>
      <c r="CK7" s="2">
        <f t="shared" ref="CK7:CK31" si="1">CI7-CH7</f>
        <v>-31</v>
      </c>
      <c r="CL7" s="218">
        <v>2971</v>
      </c>
      <c r="CM7" s="71">
        <v>3515</v>
      </c>
      <c r="CN7" s="70">
        <v>3722</v>
      </c>
      <c r="CO7" s="112">
        <v>3327</v>
      </c>
      <c r="CP7" s="131">
        <v>3563</v>
      </c>
      <c r="CQ7" s="170">
        <v>3952</v>
      </c>
      <c r="CR7" s="964">
        <v>3735</v>
      </c>
      <c r="CS7" s="966">
        <v>3679</v>
      </c>
      <c r="CT7" s="966">
        <v>3977</v>
      </c>
      <c r="CU7" s="966">
        <v>3735</v>
      </c>
      <c r="CV7" s="985">
        <v>3614</v>
      </c>
      <c r="CW7" s="999">
        <v>3333</v>
      </c>
      <c r="CX7" s="989">
        <v>3285</v>
      </c>
      <c r="CY7" s="989">
        <v>3335</v>
      </c>
      <c r="CZ7" s="989">
        <v>2977</v>
      </c>
      <c r="DA7" s="966">
        <v>2964</v>
      </c>
      <c r="DB7" s="966">
        <v>3585</v>
      </c>
      <c r="DC7" s="997">
        <v>3401</v>
      </c>
      <c r="DD7" s="966">
        <v>3667</v>
      </c>
      <c r="DE7" s="966">
        <v>3672</v>
      </c>
      <c r="DF7" s="966">
        <v>3719</v>
      </c>
      <c r="DG7" s="966">
        <v>3710</v>
      </c>
      <c r="DH7" s="966">
        <v>3456</v>
      </c>
      <c r="DI7" s="966">
        <v>2617</v>
      </c>
      <c r="DJ7" s="966">
        <v>2499</v>
      </c>
      <c r="DK7" s="966">
        <v>2550</v>
      </c>
      <c r="DL7" s="966">
        <v>2546</v>
      </c>
      <c r="DM7" s="966">
        <v>2608</v>
      </c>
      <c r="DN7" s="966">
        <v>2564</v>
      </c>
      <c r="DO7" s="966">
        <v>2515</v>
      </c>
      <c r="DP7" s="966">
        <v>3026</v>
      </c>
      <c r="DQ7" s="966">
        <v>2941</v>
      </c>
      <c r="DR7" s="966">
        <v>2860</v>
      </c>
      <c r="DS7" s="966">
        <v>2794</v>
      </c>
      <c r="DT7" s="966">
        <v>2255</v>
      </c>
      <c r="DU7" s="966">
        <v>2370</v>
      </c>
      <c r="DV7" s="966">
        <v>2956</v>
      </c>
      <c r="DW7" s="966">
        <v>2876</v>
      </c>
      <c r="DX7" s="966">
        <v>2764</v>
      </c>
      <c r="DY7" s="966">
        <v>2656</v>
      </c>
      <c r="DZ7" s="966">
        <v>3369</v>
      </c>
      <c r="EA7" s="966">
        <v>3388</v>
      </c>
      <c r="EB7" s="966">
        <v>3928</v>
      </c>
      <c r="EC7" s="966">
        <v>3032</v>
      </c>
      <c r="ED7" s="966">
        <v>3609</v>
      </c>
      <c r="EE7" s="966">
        <v>3901</v>
      </c>
      <c r="EF7" s="966">
        <v>3745</v>
      </c>
      <c r="EG7" s="966">
        <v>4393</v>
      </c>
      <c r="EH7" s="966">
        <v>4438</v>
      </c>
      <c r="EI7" s="966">
        <v>4308</v>
      </c>
      <c r="EJ7" s="966">
        <v>4254</v>
      </c>
      <c r="EK7" s="966">
        <v>4214</v>
      </c>
      <c r="EL7" s="966">
        <v>4164</v>
      </c>
      <c r="EM7" s="966">
        <v>4221</v>
      </c>
      <c r="EN7" s="966">
        <v>4207</v>
      </c>
      <c r="EO7" s="966">
        <v>3449</v>
      </c>
      <c r="EP7" s="966">
        <v>3392</v>
      </c>
      <c r="EQ7" s="966">
        <v>3305</v>
      </c>
      <c r="ER7" s="966">
        <v>3364</v>
      </c>
      <c r="ES7" s="966">
        <v>3511</v>
      </c>
      <c r="ET7" s="966">
        <v>3475</v>
      </c>
      <c r="EU7" s="966">
        <v>3863</v>
      </c>
      <c r="EV7" s="966">
        <v>3830</v>
      </c>
      <c r="EW7" s="966">
        <v>3742</v>
      </c>
      <c r="EX7" s="966">
        <v>3666</v>
      </c>
      <c r="EY7" s="966">
        <v>4309</v>
      </c>
      <c r="EZ7" s="966">
        <v>4190</v>
      </c>
      <c r="FA7" s="966">
        <v>4143</v>
      </c>
      <c r="FB7" s="966">
        <v>4063</v>
      </c>
      <c r="FC7" s="966">
        <v>3976</v>
      </c>
      <c r="FD7" s="966">
        <v>4044</v>
      </c>
      <c r="FE7" s="966">
        <v>4040</v>
      </c>
      <c r="FF7" s="966">
        <v>4017</v>
      </c>
      <c r="FG7" s="966">
        <v>3990</v>
      </c>
      <c r="FH7" s="966">
        <v>3242</v>
      </c>
      <c r="FI7" s="966">
        <v>3210</v>
      </c>
      <c r="FJ7" s="966">
        <v>3170</v>
      </c>
      <c r="FK7" s="966">
        <v>3135</v>
      </c>
      <c r="FL7" s="966">
        <v>3091</v>
      </c>
      <c r="FM7" s="966">
        <v>3658</v>
      </c>
      <c r="FN7" s="966">
        <v>3568</v>
      </c>
      <c r="FO7" s="966">
        <v>3506</v>
      </c>
      <c r="FP7" s="966">
        <v>3407</v>
      </c>
      <c r="FQ7" s="966">
        <v>3349</v>
      </c>
      <c r="FR7" s="966">
        <v>3367</v>
      </c>
      <c r="FS7" s="966">
        <v>3410</v>
      </c>
      <c r="FT7" s="966">
        <v>3999</v>
      </c>
      <c r="FU7" s="966">
        <v>3844</v>
      </c>
      <c r="FV7" s="966">
        <v>3713</v>
      </c>
      <c r="FW7" s="966">
        <v>3717</v>
      </c>
      <c r="FX7" s="966">
        <v>3660</v>
      </c>
      <c r="FY7" s="966">
        <v>3645</v>
      </c>
      <c r="FZ7" s="966">
        <v>3627</v>
      </c>
      <c r="GA7" s="966">
        <v>3588</v>
      </c>
      <c r="GB7" s="966">
        <v>3653</v>
      </c>
      <c r="GC7" s="966">
        <v>3633</v>
      </c>
      <c r="GD7" s="966">
        <v>3617</v>
      </c>
      <c r="GE7" s="966">
        <v>3546</v>
      </c>
      <c r="GF7" s="966">
        <v>2875</v>
      </c>
      <c r="GG7" s="966">
        <v>2933</v>
      </c>
      <c r="GH7" s="966">
        <v>3078</v>
      </c>
      <c r="GI7" s="966">
        <v>3482</v>
      </c>
      <c r="GJ7" s="966">
        <v>3370</v>
      </c>
      <c r="GK7" s="966">
        <v>3224</v>
      </c>
      <c r="GL7" s="966">
        <v>3462</v>
      </c>
      <c r="GM7" s="966">
        <v>3410</v>
      </c>
      <c r="GN7" s="966">
        <v>3375</v>
      </c>
      <c r="GO7" s="966">
        <v>3299</v>
      </c>
      <c r="GP7" s="966">
        <v>3195</v>
      </c>
      <c r="GQ7" s="966">
        <v>3671</v>
      </c>
      <c r="GR7" s="966">
        <f>'отч дата'!E58</f>
        <v>3640</v>
      </c>
      <c r="GS7" s="73">
        <f t="shared" ref="GS7:GS31" si="2">GR7/GQ7</f>
        <v>0.99155543448651595</v>
      </c>
      <c r="GT7" s="2">
        <f t="shared" ref="GT7:GT31" si="3">GR7-GQ7</f>
        <v>-31</v>
      </c>
      <c r="GU7" s="1812">
        <v>1</v>
      </c>
      <c r="GV7" s="1813">
        <v>1</v>
      </c>
      <c r="GW7" s="1814">
        <v>2</v>
      </c>
      <c r="GX7" s="1815">
        <v>3</v>
      </c>
      <c r="GY7" s="1816">
        <v>2</v>
      </c>
      <c r="GZ7" s="1817">
        <v>2</v>
      </c>
      <c r="HA7" s="1818">
        <v>3</v>
      </c>
      <c r="HB7" s="1817">
        <v>100</v>
      </c>
      <c r="HC7" s="1817">
        <v>99</v>
      </c>
      <c r="HD7" s="1817">
        <v>96</v>
      </c>
      <c r="HE7" s="1819">
        <v>94</v>
      </c>
      <c r="HF7" s="1005">
        <v>90</v>
      </c>
      <c r="HG7" s="1006">
        <v>91</v>
      </c>
      <c r="HH7" s="1006">
        <v>89</v>
      </c>
      <c r="HI7" s="1006">
        <v>88</v>
      </c>
      <c r="HJ7" s="996">
        <v>0</v>
      </c>
      <c r="HK7" s="996">
        <v>0</v>
      </c>
      <c r="HL7" s="997">
        <v>0</v>
      </c>
      <c r="HM7" s="1007">
        <v>0</v>
      </c>
      <c r="HN7" s="1007">
        <v>0</v>
      </c>
      <c r="HO7" s="1007">
        <v>0</v>
      </c>
      <c r="HP7" s="1007">
        <v>1</v>
      </c>
      <c r="HQ7" s="1007">
        <v>1</v>
      </c>
      <c r="HR7" s="1368">
        <v>0</v>
      </c>
      <c r="HS7" s="1007">
        <v>1</v>
      </c>
      <c r="HT7" s="1007">
        <v>0</v>
      </c>
      <c r="HU7" s="1007">
        <v>0</v>
      </c>
      <c r="HV7" s="1007">
        <v>0</v>
      </c>
      <c r="HW7" s="1007">
        <v>0</v>
      </c>
      <c r="HX7" s="1007">
        <v>0</v>
      </c>
      <c r="HY7" s="1007">
        <v>0</v>
      </c>
      <c r="HZ7" s="1007">
        <v>0</v>
      </c>
      <c r="IA7" s="1007">
        <v>0</v>
      </c>
      <c r="IB7" s="1007">
        <v>0</v>
      </c>
      <c r="IC7" s="1007">
        <v>0</v>
      </c>
      <c r="ID7" s="1007">
        <v>0</v>
      </c>
      <c r="IE7" s="1007">
        <v>0</v>
      </c>
      <c r="IF7" s="1007">
        <v>0</v>
      </c>
      <c r="IG7" s="1007">
        <v>0</v>
      </c>
      <c r="IH7" s="1007">
        <v>0</v>
      </c>
      <c r="II7" s="1007">
        <v>0</v>
      </c>
      <c r="IJ7" s="1007">
        <v>0</v>
      </c>
      <c r="IK7" s="1007">
        <v>0</v>
      </c>
      <c r="IL7" s="1007">
        <v>0</v>
      </c>
      <c r="IM7" s="1007">
        <v>0</v>
      </c>
      <c r="IN7" s="1007">
        <v>0</v>
      </c>
      <c r="IO7" s="1007">
        <v>0</v>
      </c>
      <c r="IP7" s="1007">
        <v>0</v>
      </c>
      <c r="IQ7" s="1007">
        <v>0</v>
      </c>
      <c r="IR7" s="1007">
        <v>0</v>
      </c>
      <c r="IS7" s="1007">
        <v>0</v>
      </c>
      <c r="IT7" s="1007">
        <v>0</v>
      </c>
      <c r="IU7" s="1007">
        <v>0</v>
      </c>
      <c r="IV7" s="1007">
        <v>0</v>
      </c>
      <c r="IW7" s="1007">
        <v>0</v>
      </c>
      <c r="IX7" s="1007">
        <v>0</v>
      </c>
      <c r="IY7" s="1007">
        <v>0</v>
      </c>
      <c r="IZ7" s="1007">
        <v>0</v>
      </c>
      <c r="JA7" s="1007">
        <v>0</v>
      </c>
      <c r="JB7" s="1007">
        <v>0</v>
      </c>
      <c r="JC7" s="1007">
        <v>0</v>
      </c>
      <c r="JD7" s="1007">
        <v>0</v>
      </c>
      <c r="JE7" s="1007">
        <v>0</v>
      </c>
      <c r="JF7" s="1007">
        <v>1</v>
      </c>
      <c r="JG7" s="1007">
        <v>1</v>
      </c>
      <c r="JH7" s="1007">
        <v>1</v>
      </c>
      <c r="JI7" s="1007">
        <v>1</v>
      </c>
      <c r="JJ7" s="1007">
        <v>1</v>
      </c>
      <c r="JK7" s="1007">
        <v>1</v>
      </c>
      <c r="JL7" s="1007">
        <v>1</v>
      </c>
      <c r="JM7" s="1007">
        <v>1</v>
      </c>
      <c r="JN7" s="1007">
        <v>0</v>
      </c>
      <c r="JO7" s="1007">
        <v>0</v>
      </c>
      <c r="JP7" s="1007">
        <v>0</v>
      </c>
      <c r="JQ7" s="1007">
        <v>0</v>
      </c>
      <c r="JR7" s="1007">
        <v>0</v>
      </c>
      <c r="JS7" s="1007">
        <v>1</v>
      </c>
      <c r="JT7" s="1007">
        <v>1</v>
      </c>
      <c r="JU7" s="1007">
        <v>1</v>
      </c>
      <c r="JV7" s="1007">
        <v>0</v>
      </c>
      <c r="JW7" s="1007">
        <v>0</v>
      </c>
      <c r="JX7" s="1007">
        <v>0</v>
      </c>
      <c r="JY7" s="1007">
        <v>0</v>
      </c>
      <c r="JZ7" s="1007">
        <v>0</v>
      </c>
      <c r="KA7" s="1007">
        <v>0</v>
      </c>
      <c r="KB7" s="1007">
        <v>1</v>
      </c>
      <c r="KC7" s="1007">
        <v>0</v>
      </c>
      <c r="KD7" s="1007">
        <v>0</v>
      </c>
      <c r="KE7" s="1007">
        <v>0</v>
      </c>
      <c r="KF7" s="1007">
        <v>0</v>
      </c>
      <c r="KG7" s="1007">
        <v>0</v>
      </c>
      <c r="KH7" s="1007">
        <v>0</v>
      </c>
      <c r="KI7" s="1007">
        <v>0</v>
      </c>
      <c r="KJ7" s="1007">
        <v>0</v>
      </c>
      <c r="KK7" s="1006">
        <f>'отч дата'!E89</f>
        <v>0</v>
      </c>
      <c r="KL7" s="73" t="e">
        <f t="shared" ref="KL7:KL31" si="4">KK7/KJ7</f>
        <v>#DIV/0!</v>
      </c>
      <c r="KM7" s="2">
        <f t="shared" ref="KM7:KM31" si="5">KK7-KJ7</f>
        <v>0</v>
      </c>
      <c r="KN7" s="3" t="s">
        <v>48</v>
      </c>
    </row>
    <row r="8" spans="1:310" ht="17.25" customHeight="1" x14ac:dyDescent="0.25">
      <c r="A8" s="3" t="s">
        <v>49</v>
      </c>
      <c r="B8" s="1843">
        <v>348</v>
      </c>
      <c r="C8" s="1844">
        <v>397</v>
      </c>
      <c r="D8" s="1844">
        <v>511</v>
      </c>
      <c r="E8" s="1844">
        <v>782</v>
      </c>
      <c r="F8" s="1845">
        <v>940</v>
      </c>
      <c r="G8" s="1846">
        <v>1177</v>
      </c>
      <c r="H8" s="1821">
        <v>1434</v>
      </c>
      <c r="I8" s="1847">
        <v>1350</v>
      </c>
      <c r="J8" s="1847">
        <v>907</v>
      </c>
      <c r="K8" s="1847">
        <v>979</v>
      </c>
      <c r="L8" s="1847">
        <v>1161</v>
      </c>
      <c r="M8" s="1847">
        <v>1216</v>
      </c>
      <c r="N8" s="1145">
        <v>1269</v>
      </c>
      <c r="O8" s="998">
        <v>1233</v>
      </c>
      <c r="P8" s="998">
        <v>1182</v>
      </c>
      <c r="Q8" s="998">
        <v>1275</v>
      </c>
      <c r="R8" s="998">
        <v>1192</v>
      </c>
      <c r="S8" s="998">
        <v>1359</v>
      </c>
      <c r="T8" s="998">
        <v>1130</v>
      </c>
      <c r="U8" s="998">
        <v>1156</v>
      </c>
      <c r="V8" s="998">
        <v>1133</v>
      </c>
      <c r="W8" s="998">
        <v>1162</v>
      </c>
      <c r="X8" s="998">
        <v>1354</v>
      </c>
      <c r="Y8" s="998">
        <v>1203</v>
      </c>
      <c r="Z8" s="998">
        <v>1253</v>
      </c>
      <c r="AA8" s="998">
        <v>1241</v>
      </c>
      <c r="AB8" s="998">
        <v>1235</v>
      </c>
      <c r="AC8" s="998">
        <v>1209</v>
      </c>
      <c r="AD8" s="998">
        <v>1208</v>
      </c>
      <c r="AE8" s="998">
        <v>1193</v>
      </c>
      <c r="AF8" s="998">
        <v>1189</v>
      </c>
      <c r="AG8" s="998">
        <v>1173</v>
      </c>
      <c r="AH8" s="998">
        <v>1291</v>
      </c>
      <c r="AI8" s="998">
        <v>1281</v>
      </c>
      <c r="AJ8" s="998">
        <v>1274</v>
      </c>
      <c r="AK8" s="998">
        <v>1264</v>
      </c>
      <c r="AL8" s="998">
        <v>1253</v>
      </c>
      <c r="AM8" s="998">
        <v>1208</v>
      </c>
      <c r="AN8" s="998">
        <v>1195</v>
      </c>
      <c r="AO8" s="998">
        <v>1168</v>
      </c>
      <c r="AP8" s="998">
        <v>1158</v>
      </c>
      <c r="AQ8" s="998">
        <v>1149</v>
      </c>
      <c r="AR8" s="998">
        <v>1135</v>
      </c>
      <c r="AS8" s="998">
        <v>1126</v>
      </c>
      <c r="AT8" s="998">
        <v>1114</v>
      </c>
      <c r="AU8" s="998">
        <v>1088</v>
      </c>
      <c r="AV8" s="998">
        <v>1083</v>
      </c>
      <c r="AW8" s="998">
        <v>1078</v>
      </c>
      <c r="AX8" s="998">
        <v>1071</v>
      </c>
      <c r="AY8" s="998">
        <v>1210</v>
      </c>
      <c r="AZ8" s="998">
        <v>1191</v>
      </c>
      <c r="BA8" s="998">
        <v>1180</v>
      </c>
      <c r="BB8" s="998">
        <v>1283</v>
      </c>
      <c r="BC8" s="998">
        <v>1263</v>
      </c>
      <c r="BD8" s="998">
        <v>1249</v>
      </c>
      <c r="BE8" s="998">
        <v>1244</v>
      </c>
      <c r="BF8" s="998">
        <v>1213</v>
      </c>
      <c r="BG8" s="998">
        <v>1197</v>
      </c>
      <c r="BH8" s="998">
        <v>1170</v>
      </c>
      <c r="BI8" s="998">
        <v>1181</v>
      </c>
      <c r="BJ8" s="998">
        <v>1173</v>
      </c>
      <c r="BK8" s="998">
        <v>1230</v>
      </c>
      <c r="BL8" s="998">
        <v>1214</v>
      </c>
      <c r="BM8" s="998">
        <v>1193</v>
      </c>
      <c r="BN8" s="998">
        <v>1208</v>
      </c>
      <c r="BO8" s="998">
        <v>1196</v>
      </c>
      <c r="BP8" s="998">
        <v>1192</v>
      </c>
      <c r="BQ8" s="998">
        <v>1221</v>
      </c>
      <c r="BR8" s="998">
        <v>1215</v>
      </c>
      <c r="BS8" s="998">
        <v>1202</v>
      </c>
      <c r="BT8" s="998">
        <v>1192</v>
      </c>
      <c r="BU8" s="998">
        <v>1185</v>
      </c>
      <c r="BV8" s="998">
        <v>1181</v>
      </c>
      <c r="BW8" s="998">
        <v>1157</v>
      </c>
      <c r="BX8" s="998">
        <v>1189</v>
      </c>
      <c r="BY8" s="998">
        <v>1182</v>
      </c>
      <c r="BZ8" s="998">
        <v>1219</v>
      </c>
      <c r="CA8" s="998">
        <v>1206</v>
      </c>
      <c r="CB8" s="998">
        <v>1167</v>
      </c>
      <c r="CC8" s="998">
        <v>1134</v>
      </c>
      <c r="CD8" s="998">
        <v>1127</v>
      </c>
      <c r="CE8" s="998">
        <v>1107</v>
      </c>
      <c r="CF8" s="998">
        <v>1097</v>
      </c>
      <c r="CG8" s="998">
        <v>1076</v>
      </c>
      <c r="CH8" s="998">
        <v>1106</v>
      </c>
      <c r="CI8" s="998">
        <f>'отч дата'!F26</f>
        <v>1142</v>
      </c>
      <c r="CJ8" s="73">
        <f t="shared" si="0"/>
        <v>1.0325497287522605</v>
      </c>
      <c r="CK8" s="2">
        <f t="shared" si="1"/>
        <v>36</v>
      </c>
      <c r="CL8" s="218">
        <v>282</v>
      </c>
      <c r="CM8" s="71">
        <v>276</v>
      </c>
      <c r="CN8" s="70">
        <v>413</v>
      </c>
      <c r="CO8" s="112">
        <v>529</v>
      </c>
      <c r="CP8" s="131">
        <v>541</v>
      </c>
      <c r="CQ8" s="170">
        <v>409</v>
      </c>
      <c r="CR8" s="964">
        <v>509</v>
      </c>
      <c r="CS8" s="966">
        <v>479</v>
      </c>
      <c r="CT8" s="966">
        <v>411</v>
      </c>
      <c r="CU8" s="966">
        <v>471</v>
      </c>
      <c r="CV8" s="985">
        <v>405</v>
      </c>
      <c r="CW8" s="999">
        <v>348</v>
      </c>
      <c r="CX8" s="989">
        <v>397</v>
      </c>
      <c r="CY8" s="989">
        <v>511</v>
      </c>
      <c r="CZ8" s="989">
        <v>782</v>
      </c>
      <c r="DA8" s="966">
        <v>940</v>
      </c>
      <c r="DB8" s="966">
        <v>1177</v>
      </c>
      <c r="DC8" s="997">
        <v>1434</v>
      </c>
      <c r="DD8" s="966">
        <v>1350</v>
      </c>
      <c r="DE8" s="966">
        <v>907</v>
      </c>
      <c r="DF8" s="966">
        <v>979</v>
      </c>
      <c r="DG8" s="966">
        <v>1161</v>
      </c>
      <c r="DH8" s="966">
        <v>1216</v>
      </c>
      <c r="DI8" s="966">
        <v>1269</v>
      </c>
      <c r="DJ8" s="966">
        <v>1335</v>
      </c>
      <c r="DK8" s="966">
        <v>1333</v>
      </c>
      <c r="DL8" s="966">
        <v>1341</v>
      </c>
      <c r="DM8" s="966">
        <v>1325</v>
      </c>
      <c r="DN8" s="966">
        <v>1320</v>
      </c>
      <c r="DO8" s="966">
        <v>1301</v>
      </c>
      <c r="DP8" s="966">
        <v>1289</v>
      </c>
      <c r="DQ8" s="966">
        <v>1324</v>
      </c>
      <c r="DR8" s="966">
        <v>1304</v>
      </c>
      <c r="DS8" s="966">
        <v>1292</v>
      </c>
      <c r="DT8" s="966">
        <v>1271</v>
      </c>
      <c r="DU8" s="966">
        <v>1268</v>
      </c>
      <c r="DV8" s="966">
        <v>1238</v>
      </c>
      <c r="DW8" s="966">
        <v>1217</v>
      </c>
      <c r="DX8" s="966">
        <v>1244</v>
      </c>
      <c r="DY8" s="966">
        <v>1233</v>
      </c>
      <c r="DZ8" s="966">
        <v>1182</v>
      </c>
      <c r="EA8" s="966">
        <v>1275</v>
      </c>
      <c r="EB8" s="966">
        <v>1192</v>
      </c>
      <c r="EC8" s="966">
        <v>1359</v>
      </c>
      <c r="ED8" s="966">
        <v>1130</v>
      </c>
      <c r="EE8" s="966">
        <v>1156</v>
      </c>
      <c r="EF8" s="966">
        <v>1133</v>
      </c>
      <c r="EG8" s="966">
        <v>1162</v>
      </c>
      <c r="EH8" s="966">
        <v>1354</v>
      </c>
      <c r="EI8" s="966">
        <v>1203</v>
      </c>
      <c r="EJ8" s="966">
        <v>1253</v>
      </c>
      <c r="EK8" s="966">
        <v>1241</v>
      </c>
      <c r="EL8" s="966">
        <v>1235</v>
      </c>
      <c r="EM8" s="966">
        <v>1209</v>
      </c>
      <c r="EN8" s="966">
        <v>1208</v>
      </c>
      <c r="EO8" s="966">
        <v>1193</v>
      </c>
      <c r="EP8" s="966">
        <v>1189</v>
      </c>
      <c r="EQ8" s="966">
        <v>1173</v>
      </c>
      <c r="ER8" s="966">
        <v>1291</v>
      </c>
      <c r="ES8" s="966">
        <v>1281</v>
      </c>
      <c r="ET8" s="966">
        <v>1274</v>
      </c>
      <c r="EU8" s="966">
        <v>1264</v>
      </c>
      <c r="EV8" s="966">
        <v>1208</v>
      </c>
      <c r="EW8" s="966">
        <v>1195</v>
      </c>
      <c r="EX8" s="966">
        <v>1168</v>
      </c>
      <c r="EY8" s="966">
        <v>1158</v>
      </c>
      <c r="EZ8" s="966">
        <v>1149</v>
      </c>
      <c r="FA8" s="966">
        <v>1135</v>
      </c>
      <c r="FB8" s="966">
        <v>1126</v>
      </c>
      <c r="FC8" s="966">
        <v>1114</v>
      </c>
      <c r="FD8" s="966">
        <v>1088</v>
      </c>
      <c r="FE8" s="966">
        <v>1083</v>
      </c>
      <c r="FF8" s="966">
        <v>1078</v>
      </c>
      <c r="FG8" s="966">
        <v>1071</v>
      </c>
      <c r="FH8" s="966">
        <v>1210</v>
      </c>
      <c r="FI8" s="966">
        <v>1191</v>
      </c>
      <c r="FJ8" s="966">
        <v>1180</v>
      </c>
      <c r="FK8" s="966">
        <v>1283</v>
      </c>
      <c r="FL8" s="966">
        <v>1263</v>
      </c>
      <c r="FM8" s="966">
        <v>1249</v>
      </c>
      <c r="FN8" s="966">
        <v>1244</v>
      </c>
      <c r="FO8" s="966">
        <v>1213</v>
      </c>
      <c r="FP8" s="966">
        <v>1197</v>
      </c>
      <c r="FQ8" s="966">
        <v>1170</v>
      </c>
      <c r="FR8" s="966">
        <v>1181</v>
      </c>
      <c r="FS8" s="966">
        <v>1173</v>
      </c>
      <c r="FT8" s="966">
        <v>1230</v>
      </c>
      <c r="FU8" s="966">
        <v>1214</v>
      </c>
      <c r="FV8" s="966">
        <v>1193</v>
      </c>
      <c r="FW8" s="966">
        <v>1208</v>
      </c>
      <c r="FX8" s="966">
        <v>1196</v>
      </c>
      <c r="FY8" s="966">
        <v>1192</v>
      </c>
      <c r="FZ8" s="966">
        <v>1221</v>
      </c>
      <c r="GA8" s="966">
        <v>1215</v>
      </c>
      <c r="GB8" s="966">
        <v>1202</v>
      </c>
      <c r="GC8" s="966">
        <v>1192</v>
      </c>
      <c r="GD8" s="966">
        <v>1185</v>
      </c>
      <c r="GE8" s="966">
        <v>1181</v>
      </c>
      <c r="GF8" s="966">
        <v>1157</v>
      </c>
      <c r="GG8" s="966">
        <v>1189</v>
      </c>
      <c r="GH8" s="966">
        <v>1182</v>
      </c>
      <c r="GI8" s="966">
        <v>1219</v>
      </c>
      <c r="GJ8" s="966">
        <v>1206</v>
      </c>
      <c r="GK8" s="966">
        <v>1167</v>
      </c>
      <c r="GL8" s="966">
        <v>1134</v>
      </c>
      <c r="GM8" s="966">
        <v>1127</v>
      </c>
      <c r="GN8" s="966">
        <v>1107</v>
      </c>
      <c r="GO8" s="966">
        <v>1097</v>
      </c>
      <c r="GP8" s="966">
        <v>1076</v>
      </c>
      <c r="GQ8" s="966">
        <v>1106</v>
      </c>
      <c r="GR8" s="966">
        <f>'отч дата'!F58</f>
        <v>1142</v>
      </c>
      <c r="GS8" s="73">
        <f t="shared" si="2"/>
        <v>1.0325497287522605</v>
      </c>
      <c r="GT8" s="2">
        <f t="shared" si="3"/>
        <v>36</v>
      </c>
      <c r="GU8" s="1812">
        <v>0</v>
      </c>
      <c r="GV8" s="1820">
        <v>0</v>
      </c>
      <c r="GW8" s="1821">
        <v>0</v>
      </c>
      <c r="GX8" s="1822">
        <v>0</v>
      </c>
      <c r="GY8" s="1816">
        <v>0</v>
      </c>
      <c r="GZ8" s="1817">
        <v>0</v>
      </c>
      <c r="HA8" s="1823">
        <v>0</v>
      </c>
      <c r="HB8" s="1817">
        <v>0</v>
      </c>
      <c r="HC8" s="1817">
        <v>0</v>
      </c>
      <c r="HD8" s="1817">
        <v>0</v>
      </c>
      <c r="HE8" s="1819">
        <v>0</v>
      </c>
      <c r="HF8" s="1005">
        <v>0</v>
      </c>
      <c r="HG8" s="1006">
        <v>0</v>
      </c>
      <c r="HH8" s="1006">
        <v>0</v>
      </c>
      <c r="HI8" s="1006">
        <v>0</v>
      </c>
      <c r="HJ8" s="996">
        <v>0</v>
      </c>
      <c r="HK8" s="996">
        <v>0</v>
      </c>
      <c r="HL8" s="997">
        <v>0</v>
      </c>
      <c r="HM8" s="1007">
        <v>0</v>
      </c>
      <c r="HN8" s="1007">
        <v>0</v>
      </c>
      <c r="HO8" s="1007">
        <v>0</v>
      </c>
      <c r="HP8" s="1007">
        <v>0</v>
      </c>
      <c r="HQ8" s="1007">
        <v>0</v>
      </c>
      <c r="HR8" s="1368">
        <v>0</v>
      </c>
      <c r="HS8" s="1007">
        <v>0</v>
      </c>
      <c r="HT8" s="1007">
        <v>0</v>
      </c>
      <c r="HU8" s="1007">
        <v>0</v>
      </c>
      <c r="HV8" s="1007">
        <v>0</v>
      </c>
      <c r="HW8" s="1007">
        <v>0</v>
      </c>
      <c r="HX8" s="1007">
        <v>0</v>
      </c>
      <c r="HY8" s="1007">
        <v>0</v>
      </c>
      <c r="HZ8" s="1007">
        <v>0</v>
      </c>
      <c r="IA8" s="1007">
        <v>0</v>
      </c>
      <c r="IB8" s="1007">
        <v>0</v>
      </c>
      <c r="IC8" s="1007">
        <v>0</v>
      </c>
      <c r="ID8" s="1007">
        <v>0</v>
      </c>
      <c r="IE8" s="1007">
        <v>0</v>
      </c>
      <c r="IF8" s="1007">
        <v>0</v>
      </c>
      <c r="IG8" s="1007">
        <v>0</v>
      </c>
      <c r="IH8" s="1007">
        <v>0</v>
      </c>
      <c r="II8" s="1007">
        <v>0</v>
      </c>
      <c r="IJ8" s="1007">
        <v>0</v>
      </c>
      <c r="IK8" s="1007">
        <v>0</v>
      </c>
      <c r="IL8" s="1007">
        <v>0</v>
      </c>
      <c r="IM8" s="1007">
        <v>0</v>
      </c>
      <c r="IN8" s="1007">
        <v>0</v>
      </c>
      <c r="IO8" s="1007">
        <v>0</v>
      </c>
      <c r="IP8" s="1007">
        <v>0</v>
      </c>
      <c r="IQ8" s="1007">
        <v>0</v>
      </c>
      <c r="IR8" s="1007">
        <v>0</v>
      </c>
      <c r="IS8" s="1007">
        <v>0</v>
      </c>
      <c r="IT8" s="1007">
        <v>0</v>
      </c>
      <c r="IU8" s="1007">
        <v>0</v>
      </c>
      <c r="IV8" s="1007">
        <v>0</v>
      </c>
      <c r="IW8" s="1007">
        <v>0</v>
      </c>
      <c r="IX8" s="1007">
        <v>0</v>
      </c>
      <c r="IY8" s="1007">
        <v>0</v>
      </c>
      <c r="IZ8" s="1007">
        <v>0</v>
      </c>
      <c r="JA8" s="1007">
        <v>0</v>
      </c>
      <c r="JB8" s="1007">
        <v>0</v>
      </c>
      <c r="JC8" s="1007">
        <v>0</v>
      </c>
      <c r="JD8" s="1007">
        <v>0</v>
      </c>
      <c r="JE8" s="1007">
        <v>0</v>
      </c>
      <c r="JF8" s="1007">
        <v>0</v>
      </c>
      <c r="JG8" s="1007">
        <v>0</v>
      </c>
      <c r="JH8" s="1007">
        <v>0</v>
      </c>
      <c r="JI8" s="1007">
        <v>0</v>
      </c>
      <c r="JJ8" s="1007">
        <v>0</v>
      </c>
      <c r="JK8" s="1007">
        <v>0</v>
      </c>
      <c r="JL8" s="1007">
        <v>0</v>
      </c>
      <c r="JM8" s="1007">
        <v>0</v>
      </c>
      <c r="JN8" s="1007">
        <v>0</v>
      </c>
      <c r="JO8" s="1007">
        <v>0</v>
      </c>
      <c r="JP8" s="1007">
        <v>0</v>
      </c>
      <c r="JQ8" s="1007">
        <v>0</v>
      </c>
      <c r="JR8" s="1007">
        <v>0</v>
      </c>
      <c r="JS8" s="1007">
        <v>0</v>
      </c>
      <c r="JT8" s="1007">
        <v>0</v>
      </c>
      <c r="JU8" s="1007">
        <v>0</v>
      </c>
      <c r="JV8" s="1007">
        <v>0</v>
      </c>
      <c r="JW8" s="1007">
        <v>0</v>
      </c>
      <c r="JX8" s="1007">
        <v>0</v>
      </c>
      <c r="JY8" s="1007">
        <v>0</v>
      </c>
      <c r="JZ8" s="1007">
        <v>0</v>
      </c>
      <c r="KA8" s="1007">
        <v>0</v>
      </c>
      <c r="KB8" s="1007">
        <v>0</v>
      </c>
      <c r="KC8" s="1007">
        <v>0</v>
      </c>
      <c r="KD8" s="1007">
        <v>0</v>
      </c>
      <c r="KE8" s="1007">
        <v>0</v>
      </c>
      <c r="KF8" s="1007">
        <v>0</v>
      </c>
      <c r="KG8" s="1007">
        <v>0</v>
      </c>
      <c r="KH8" s="1007">
        <v>0</v>
      </c>
      <c r="KI8" s="1007">
        <v>0</v>
      </c>
      <c r="KJ8" s="1007">
        <v>0</v>
      </c>
      <c r="KK8" s="1006">
        <f>'отч дата'!F91</f>
        <v>0</v>
      </c>
      <c r="KL8" s="73" t="e">
        <f t="shared" si="4"/>
        <v>#DIV/0!</v>
      </c>
      <c r="KM8" s="2">
        <f t="shared" si="5"/>
        <v>0</v>
      </c>
      <c r="KN8" s="3" t="s">
        <v>49</v>
      </c>
    </row>
    <row r="9" spans="1:310" ht="17.25" customHeight="1" x14ac:dyDescent="0.25">
      <c r="A9" s="4" t="s">
        <v>50</v>
      </c>
      <c r="B9" s="1843">
        <v>8172</v>
      </c>
      <c r="C9" s="1844">
        <v>8729</v>
      </c>
      <c r="D9" s="1844">
        <v>8691</v>
      </c>
      <c r="E9" s="1844">
        <v>7339</v>
      </c>
      <c r="F9" s="1845">
        <v>6984</v>
      </c>
      <c r="G9" s="1846">
        <v>7061</v>
      </c>
      <c r="H9" s="1821">
        <v>7078</v>
      </c>
      <c r="I9" s="1847">
        <v>6847</v>
      </c>
      <c r="J9" s="1847">
        <v>6819</v>
      </c>
      <c r="K9" s="1847">
        <v>6796</v>
      </c>
      <c r="L9" s="1847">
        <v>7758</v>
      </c>
      <c r="M9" s="1847">
        <v>7245</v>
      </c>
      <c r="N9" s="1145">
        <v>7033</v>
      </c>
      <c r="O9" s="998">
        <v>7494</v>
      </c>
      <c r="P9" s="998">
        <v>7566</v>
      </c>
      <c r="Q9" s="998">
        <v>7883</v>
      </c>
      <c r="R9" s="998">
        <v>8458</v>
      </c>
      <c r="S9" s="998">
        <v>9135</v>
      </c>
      <c r="T9" s="998">
        <v>9510</v>
      </c>
      <c r="U9" s="998">
        <v>10520</v>
      </c>
      <c r="V9" s="998">
        <v>10653</v>
      </c>
      <c r="W9" s="998">
        <v>10537</v>
      </c>
      <c r="X9" s="998">
        <v>10410</v>
      </c>
      <c r="Y9" s="998">
        <v>9439</v>
      </c>
      <c r="Z9" s="998">
        <v>9283</v>
      </c>
      <c r="AA9" s="998">
        <v>9121</v>
      </c>
      <c r="AB9" s="998">
        <v>8888</v>
      </c>
      <c r="AC9" s="998">
        <v>8838</v>
      </c>
      <c r="AD9" s="998">
        <v>8614</v>
      </c>
      <c r="AE9" s="998">
        <v>8527</v>
      </c>
      <c r="AF9" s="998">
        <v>8343</v>
      </c>
      <c r="AG9" s="998">
        <v>8165</v>
      </c>
      <c r="AH9" s="998">
        <v>9032</v>
      </c>
      <c r="AI9" s="998">
        <v>8829</v>
      </c>
      <c r="AJ9" s="998">
        <v>8640</v>
      </c>
      <c r="AK9" s="998">
        <v>19171</v>
      </c>
      <c r="AL9" s="998">
        <v>16111</v>
      </c>
      <c r="AM9" s="998">
        <v>13653</v>
      </c>
      <c r="AN9" s="998">
        <v>12234</v>
      </c>
      <c r="AO9" s="998">
        <v>11038</v>
      </c>
      <c r="AP9" s="998">
        <v>10735</v>
      </c>
      <c r="AQ9" s="998">
        <v>10399</v>
      </c>
      <c r="AR9" s="998">
        <v>10034</v>
      </c>
      <c r="AS9" s="998">
        <v>8985</v>
      </c>
      <c r="AT9" s="998">
        <v>8772</v>
      </c>
      <c r="AU9" s="998">
        <v>8743</v>
      </c>
      <c r="AV9" s="998">
        <v>8654</v>
      </c>
      <c r="AW9" s="998">
        <v>8539</v>
      </c>
      <c r="AX9" s="998">
        <v>8399</v>
      </c>
      <c r="AY9" s="998">
        <v>8229</v>
      </c>
      <c r="AZ9" s="998">
        <v>9062</v>
      </c>
      <c r="BA9" s="998">
        <v>8809</v>
      </c>
      <c r="BB9" s="998">
        <v>8539</v>
      </c>
      <c r="BC9" s="998">
        <v>8321</v>
      </c>
      <c r="BD9" s="998">
        <v>19402</v>
      </c>
      <c r="BE9" s="998">
        <v>17429</v>
      </c>
      <c r="BF9" s="998">
        <v>15926</v>
      </c>
      <c r="BG9" s="998">
        <v>13905</v>
      </c>
      <c r="BH9" s="998">
        <v>13189</v>
      </c>
      <c r="BI9" s="998">
        <v>12537</v>
      </c>
      <c r="BJ9" s="998">
        <v>11668</v>
      </c>
      <c r="BK9" s="998">
        <v>11202</v>
      </c>
      <c r="BL9" s="998">
        <v>10774</v>
      </c>
      <c r="BM9" s="998">
        <v>10150</v>
      </c>
      <c r="BN9" s="998">
        <v>9281</v>
      </c>
      <c r="BO9" s="998">
        <v>9015</v>
      </c>
      <c r="BP9" s="998">
        <v>8892</v>
      </c>
      <c r="BQ9" s="998">
        <v>8753</v>
      </c>
      <c r="BR9" s="998">
        <v>8536</v>
      </c>
      <c r="BS9" s="998">
        <v>8612</v>
      </c>
      <c r="BT9" s="998">
        <v>8407</v>
      </c>
      <c r="BU9" s="998">
        <v>8289</v>
      </c>
      <c r="BV9" s="998">
        <v>8095</v>
      </c>
      <c r="BW9" s="998">
        <v>8517</v>
      </c>
      <c r="BX9" s="998">
        <v>8488</v>
      </c>
      <c r="BY9" s="998">
        <v>8223</v>
      </c>
      <c r="BZ9" s="998">
        <v>18378</v>
      </c>
      <c r="CA9" s="998">
        <v>15802</v>
      </c>
      <c r="CB9" s="998">
        <v>13122</v>
      </c>
      <c r="CC9" s="998">
        <v>13772</v>
      </c>
      <c r="CD9" s="998">
        <v>12827</v>
      </c>
      <c r="CE9" s="998">
        <v>12004</v>
      </c>
      <c r="CF9" s="998">
        <v>10833</v>
      </c>
      <c r="CG9" s="998">
        <v>9874</v>
      </c>
      <c r="CH9" s="998">
        <v>9481</v>
      </c>
      <c r="CI9" s="998">
        <f>'отч дата'!G26</f>
        <v>9250</v>
      </c>
      <c r="CJ9" s="73">
        <f t="shared" si="0"/>
        <v>0.97563548148929435</v>
      </c>
      <c r="CK9" s="2">
        <f t="shared" si="1"/>
        <v>-231</v>
      </c>
      <c r="CL9" s="218">
        <v>6821</v>
      </c>
      <c r="CM9" s="71">
        <v>7058</v>
      </c>
      <c r="CN9" s="70">
        <v>6684</v>
      </c>
      <c r="CO9" s="112">
        <v>8123</v>
      </c>
      <c r="CP9" s="131">
        <v>8636</v>
      </c>
      <c r="CQ9" s="170">
        <v>8498</v>
      </c>
      <c r="CR9" s="964">
        <v>8651</v>
      </c>
      <c r="CS9" s="966">
        <v>8711</v>
      </c>
      <c r="CT9" s="966">
        <v>8025</v>
      </c>
      <c r="CU9" s="966">
        <v>8652</v>
      </c>
      <c r="CV9" s="985">
        <v>9071</v>
      </c>
      <c r="CW9" s="999">
        <v>8172</v>
      </c>
      <c r="CX9" s="989">
        <v>8729</v>
      </c>
      <c r="CY9" s="989">
        <v>8691</v>
      </c>
      <c r="CZ9" s="989">
        <v>7339</v>
      </c>
      <c r="DA9" s="966">
        <v>6984</v>
      </c>
      <c r="DB9" s="966">
        <v>7061</v>
      </c>
      <c r="DC9" s="997">
        <v>7078</v>
      </c>
      <c r="DD9" s="966">
        <v>6847</v>
      </c>
      <c r="DE9" s="966">
        <v>6819</v>
      </c>
      <c r="DF9" s="966">
        <v>6796</v>
      </c>
      <c r="DG9" s="966">
        <v>7758</v>
      </c>
      <c r="DH9" s="966">
        <v>7245</v>
      </c>
      <c r="DI9" s="966">
        <v>7033</v>
      </c>
      <c r="DJ9" s="966">
        <v>5976</v>
      </c>
      <c r="DK9" s="966">
        <v>6838</v>
      </c>
      <c r="DL9" s="966">
        <v>6584</v>
      </c>
      <c r="DM9" s="966">
        <v>6432</v>
      </c>
      <c r="DN9" s="966">
        <v>6185</v>
      </c>
      <c r="DO9" s="966">
        <v>5963</v>
      </c>
      <c r="DP9" s="966">
        <v>16830</v>
      </c>
      <c r="DQ9" s="966">
        <v>14924</v>
      </c>
      <c r="DR9" s="966">
        <v>13142</v>
      </c>
      <c r="DS9" s="966">
        <v>12145</v>
      </c>
      <c r="DT9" s="966">
        <v>10390</v>
      </c>
      <c r="DU9" s="966">
        <v>9470</v>
      </c>
      <c r="DV9" s="966">
        <v>8907</v>
      </c>
      <c r="DW9" s="966">
        <v>8518</v>
      </c>
      <c r="DX9" s="966">
        <v>8072</v>
      </c>
      <c r="DY9" s="966">
        <v>7494</v>
      </c>
      <c r="DZ9" s="966">
        <v>7566</v>
      </c>
      <c r="EA9" s="966">
        <v>7883</v>
      </c>
      <c r="EB9" s="966">
        <v>8458</v>
      </c>
      <c r="EC9" s="966">
        <v>9135</v>
      </c>
      <c r="ED9" s="966">
        <v>9510</v>
      </c>
      <c r="EE9" s="966">
        <v>10520</v>
      </c>
      <c r="EF9" s="966">
        <v>10653</v>
      </c>
      <c r="EG9" s="966">
        <v>10537</v>
      </c>
      <c r="EH9" s="966">
        <v>10410</v>
      </c>
      <c r="EI9" s="966">
        <v>9439</v>
      </c>
      <c r="EJ9" s="966">
        <v>9283</v>
      </c>
      <c r="EK9" s="966">
        <v>9121</v>
      </c>
      <c r="EL9" s="966">
        <v>8888</v>
      </c>
      <c r="EM9" s="966">
        <v>8838</v>
      </c>
      <c r="EN9" s="966">
        <v>8614</v>
      </c>
      <c r="EO9" s="966">
        <v>8527</v>
      </c>
      <c r="EP9" s="966">
        <v>8343</v>
      </c>
      <c r="EQ9" s="966">
        <v>8165</v>
      </c>
      <c r="ER9" s="966">
        <v>9032</v>
      </c>
      <c r="ES9" s="966">
        <v>8829</v>
      </c>
      <c r="ET9" s="966">
        <v>8640</v>
      </c>
      <c r="EU9" s="966">
        <v>19171</v>
      </c>
      <c r="EV9" s="966">
        <v>13653</v>
      </c>
      <c r="EW9" s="966">
        <v>12234</v>
      </c>
      <c r="EX9" s="966">
        <v>11038</v>
      </c>
      <c r="EY9" s="966">
        <v>10735</v>
      </c>
      <c r="EZ9" s="966">
        <v>10399</v>
      </c>
      <c r="FA9" s="966">
        <v>10034</v>
      </c>
      <c r="FB9" s="966">
        <v>8985</v>
      </c>
      <c r="FC9" s="966">
        <v>8772</v>
      </c>
      <c r="FD9" s="966">
        <v>8743</v>
      </c>
      <c r="FE9" s="966">
        <v>8654</v>
      </c>
      <c r="FF9" s="966">
        <v>8539</v>
      </c>
      <c r="FG9" s="966">
        <v>8399</v>
      </c>
      <c r="FH9" s="966">
        <v>8229</v>
      </c>
      <c r="FI9" s="966">
        <v>9062</v>
      </c>
      <c r="FJ9" s="966">
        <v>8809</v>
      </c>
      <c r="FK9" s="966">
        <v>8539</v>
      </c>
      <c r="FL9" s="966">
        <v>8321</v>
      </c>
      <c r="FM9" s="966">
        <v>19402</v>
      </c>
      <c r="FN9" s="966">
        <v>17429</v>
      </c>
      <c r="FO9" s="966">
        <v>15926</v>
      </c>
      <c r="FP9" s="966">
        <v>13905</v>
      </c>
      <c r="FQ9" s="966">
        <v>13189</v>
      </c>
      <c r="FR9" s="966">
        <v>12537</v>
      </c>
      <c r="FS9" s="966">
        <v>11668</v>
      </c>
      <c r="FT9" s="966">
        <v>11202</v>
      </c>
      <c r="FU9" s="966">
        <v>10774</v>
      </c>
      <c r="FV9" s="966">
        <v>10150</v>
      </c>
      <c r="FW9" s="966">
        <v>9281</v>
      </c>
      <c r="FX9" s="966">
        <v>9015</v>
      </c>
      <c r="FY9" s="966">
        <v>8892</v>
      </c>
      <c r="FZ9" s="966">
        <v>8753</v>
      </c>
      <c r="GA9" s="966">
        <v>8536</v>
      </c>
      <c r="GB9" s="966">
        <v>8612</v>
      </c>
      <c r="GC9" s="966">
        <v>8407</v>
      </c>
      <c r="GD9" s="966">
        <v>8289</v>
      </c>
      <c r="GE9" s="966">
        <v>8095</v>
      </c>
      <c r="GF9" s="966">
        <v>8517</v>
      </c>
      <c r="GG9" s="966">
        <v>8488</v>
      </c>
      <c r="GH9" s="966">
        <v>8223</v>
      </c>
      <c r="GI9" s="966">
        <v>18378</v>
      </c>
      <c r="GJ9" s="966">
        <v>15802</v>
      </c>
      <c r="GK9" s="966">
        <v>13122</v>
      </c>
      <c r="GL9" s="966">
        <v>13772</v>
      </c>
      <c r="GM9" s="966">
        <v>12827</v>
      </c>
      <c r="GN9" s="966">
        <v>12004</v>
      </c>
      <c r="GO9" s="966">
        <v>10833</v>
      </c>
      <c r="GP9" s="966">
        <v>9874</v>
      </c>
      <c r="GQ9" s="966">
        <v>9481</v>
      </c>
      <c r="GR9" s="966">
        <f>'отч дата'!G58</f>
        <v>9250</v>
      </c>
      <c r="GS9" s="73">
        <f t="shared" si="2"/>
        <v>0.97563548148929435</v>
      </c>
      <c r="GT9" s="2">
        <f t="shared" si="3"/>
        <v>-231</v>
      </c>
      <c r="GU9" s="1812">
        <v>0</v>
      </c>
      <c r="GV9" s="1820">
        <v>0</v>
      </c>
      <c r="GW9" s="1821">
        <v>0</v>
      </c>
      <c r="GX9" s="1822">
        <v>0</v>
      </c>
      <c r="GY9" s="1816">
        <v>0</v>
      </c>
      <c r="GZ9" s="1817">
        <v>0</v>
      </c>
      <c r="HA9" s="1823">
        <v>0</v>
      </c>
      <c r="HB9" s="1817">
        <v>0</v>
      </c>
      <c r="HC9" s="1817">
        <v>0</v>
      </c>
      <c r="HD9" s="1817">
        <v>0</v>
      </c>
      <c r="HE9" s="1819">
        <v>0</v>
      </c>
      <c r="HF9" s="1005">
        <v>0</v>
      </c>
      <c r="HG9" s="1006">
        <v>0</v>
      </c>
      <c r="HH9" s="1006">
        <v>0</v>
      </c>
      <c r="HI9" s="1006">
        <v>0</v>
      </c>
      <c r="HJ9" s="996">
        <v>0</v>
      </c>
      <c r="HK9" s="996">
        <v>0</v>
      </c>
      <c r="HL9" s="997">
        <v>0</v>
      </c>
      <c r="HM9" s="1007">
        <v>0</v>
      </c>
      <c r="HN9" s="1007">
        <v>0</v>
      </c>
      <c r="HO9" s="1007">
        <v>0</v>
      </c>
      <c r="HP9" s="1007">
        <v>0</v>
      </c>
      <c r="HQ9" s="1007">
        <v>0</v>
      </c>
      <c r="HR9" s="1368">
        <v>0</v>
      </c>
      <c r="HS9" s="1007">
        <v>0</v>
      </c>
      <c r="HT9" s="1007">
        <v>0</v>
      </c>
      <c r="HU9" s="1007">
        <v>0</v>
      </c>
      <c r="HV9" s="1007">
        <v>0</v>
      </c>
      <c r="HW9" s="1007">
        <v>0</v>
      </c>
      <c r="HX9" s="1007">
        <v>0</v>
      </c>
      <c r="HY9" s="1007">
        <v>0</v>
      </c>
      <c r="HZ9" s="1007">
        <v>0</v>
      </c>
      <c r="IA9" s="1007">
        <v>0</v>
      </c>
      <c r="IB9" s="1007">
        <v>0</v>
      </c>
      <c r="IC9" s="1007">
        <v>0</v>
      </c>
      <c r="ID9" s="1007">
        <v>0</v>
      </c>
      <c r="IE9" s="1007">
        <v>0</v>
      </c>
      <c r="IF9" s="1007">
        <v>0</v>
      </c>
      <c r="IG9" s="1007">
        <v>0</v>
      </c>
      <c r="IH9" s="1007">
        <v>0</v>
      </c>
      <c r="II9" s="1007">
        <v>0</v>
      </c>
      <c r="IJ9" s="1007">
        <v>0</v>
      </c>
      <c r="IK9" s="1007">
        <v>0</v>
      </c>
      <c r="IL9" s="1007">
        <v>0</v>
      </c>
      <c r="IM9" s="1007">
        <v>0</v>
      </c>
      <c r="IN9" s="1007">
        <v>0</v>
      </c>
      <c r="IO9" s="1007">
        <v>0</v>
      </c>
      <c r="IP9" s="1007">
        <v>0</v>
      </c>
      <c r="IQ9" s="1007">
        <v>0</v>
      </c>
      <c r="IR9" s="1007">
        <v>0</v>
      </c>
      <c r="IS9" s="1007">
        <v>0</v>
      </c>
      <c r="IT9" s="1007">
        <v>0</v>
      </c>
      <c r="IU9" s="1007">
        <v>0</v>
      </c>
      <c r="IV9" s="1007">
        <v>0</v>
      </c>
      <c r="IW9" s="1007">
        <v>0</v>
      </c>
      <c r="IX9" s="1007">
        <v>0</v>
      </c>
      <c r="IY9" s="1007">
        <v>0</v>
      </c>
      <c r="IZ9" s="1007">
        <v>0</v>
      </c>
      <c r="JA9" s="1007">
        <v>0</v>
      </c>
      <c r="JB9" s="1007">
        <v>0</v>
      </c>
      <c r="JC9" s="1007">
        <v>0</v>
      </c>
      <c r="JD9" s="1007">
        <v>0</v>
      </c>
      <c r="JE9" s="1007">
        <v>0</v>
      </c>
      <c r="JF9" s="1007">
        <v>0</v>
      </c>
      <c r="JG9" s="1007">
        <v>0</v>
      </c>
      <c r="JH9" s="1007">
        <v>0</v>
      </c>
      <c r="JI9" s="1007">
        <v>0</v>
      </c>
      <c r="JJ9" s="1007">
        <v>0</v>
      </c>
      <c r="JK9" s="1007">
        <v>0</v>
      </c>
      <c r="JL9" s="1007">
        <v>0</v>
      </c>
      <c r="JM9" s="1007">
        <v>0</v>
      </c>
      <c r="JN9" s="1007">
        <v>0</v>
      </c>
      <c r="JO9" s="1007">
        <v>0</v>
      </c>
      <c r="JP9" s="1007">
        <v>0</v>
      </c>
      <c r="JQ9" s="1007">
        <v>0</v>
      </c>
      <c r="JR9" s="1007">
        <v>0</v>
      </c>
      <c r="JS9" s="1007">
        <v>0</v>
      </c>
      <c r="JT9" s="1007">
        <v>0</v>
      </c>
      <c r="JU9" s="1007">
        <v>0</v>
      </c>
      <c r="JV9" s="1007">
        <v>0</v>
      </c>
      <c r="JW9" s="1007">
        <v>0</v>
      </c>
      <c r="JX9" s="1007">
        <v>0</v>
      </c>
      <c r="JY9" s="1007">
        <v>0</v>
      </c>
      <c r="JZ9" s="1007">
        <v>0</v>
      </c>
      <c r="KA9" s="1007">
        <v>0</v>
      </c>
      <c r="KB9" s="1007">
        <v>0</v>
      </c>
      <c r="KC9" s="1007">
        <v>0</v>
      </c>
      <c r="KD9" s="1007">
        <v>0</v>
      </c>
      <c r="KE9" s="1007">
        <v>0</v>
      </c>
      <c r="KF9" s="1007">
        <v>0</v>
      </c>
      <c r="KG9" s="1007">
        <v>0</v>
      </c>
      <c r="KH9" s="1007">
        <v>0</v>
      </c>
      <c r="KI9" s="1007">
        <v>0</v>
      </c>
      <c r="KJ9" s="1007">
        <v>0</v>
      </c>
      <c r="KK9" s="1006">
        <f>'отч дата'!G89</f>
        <v>0</v>
      </c>
      <c r="KL9" s="73" t="e">
        <f t="shared" si="4"/>
        <v>#DIV/0!</v>
      </c>
      <c r="KM9" s="2">
        <f t="shared" si="5"/>
        <v>0</v>
      </c>
      <c r="KN9" s="4" t="s">
        <v>50</v>
      </c>
    </row>
    <row r="10" spans="1:310" ht="17.25" customHeight="1" x14ac:dyDescent="0.25">
      <c r="A10" s="3" t="s">
        <v>51</v>
      </c>
      <c r="B10" s="1843">
        <v>0</v>
      </c>
      <c r="C10" s="1844">
        <v>0</v>
      </c>
      <c r="D10" s="1844">
        <v>0</v>
      </c>
      <c r="E10" s="1844">
        <v>0</v>
      </c>
      <c r="F10" s="1845">
        <v>0</v>
      </c>
      <c r="G10" s="1846">
        <v>0</v>
      </c>
      <c r="H10" s="1821">
        <v>0</v>
      </c>
      <c r="I10" s="1847">
        <v>0</v>
      </c>
      <c r="J10" s="1847">
        <v>0</v>
      </c>
      <c r="K10" s="1847">
        <v>0</v>
      </c>
      <c r="L10" s="1847">
        <v>0</v>
      </c>
      <c r="M10" s="1847">
        <v>0</v>
      </c>
      <c r="N10" s="1145">
        <v>0</v>
      </c>
      <c r="O10" s="998">
        <v>0</v>
      </c>
      <c r="P10" s="998">
        <v>0</v>
      </c>
      <c r="Q10" s="998">
        <v>0</v>
      </c>
      <c r="R10" s="998">
        <v>0</v>
      </c>
      <c r="S10" s="998">
        <v>0</v>
      </c>
      <c r="T10" s="998">
        <v>0</v>
      </c>
      <c r="U10" s="998">
        <v>0</v>
      </c>
      <c r="V10" s="998">
        <v>0</v>
      </c>
      <c r="W10" s="998">
        <v>0</v>
      </c>
      <c r="X10" s="998">
        <v>0</v>
      </c>
      <c r="Y10" s="998">
        <v>0</v>
      </c>
      <c r="Z10" s="998">
        <v>0</v>
      </c>
      <c r="AA10" s="998">
        <v>0</v>
      </c>
      <c r="AB10" s="998">
        <v>0</v>
      </c>
      <c r="AC10" s="998">
        <v>0</v>
      </c>
      <c r="AD10" s="998">
        <v>0</v>
      </c>
      <c r="AE10" s="998">
        <v>0</v>
      </c>
      <c r="AF10" s="998">
        <v>0</v>
      </c>
      <c r="AG10" s="998">
        <v>0</v>
      </c>
      <c r="AH10" s="998">
        <v>0</v>
      </c>
      <c r="AI10" s="998">
        <v>0</v>
      </c>
      <c r="AJ10" s="998">
        <v>0</v>
      </c>
      <c r="AK10" s="998">
        <v>0</v>
      </c>
      <c r="AL10" s="998">
        <v>0</v>
      </c>
      <c r="AM10" s="998">
        <v>0</v>
      </c>
      <c r="AN10" s="998">
        <v>0</v>
      </c>
      <c r="AO10" s="998">
        <v>0</v>
      </c>
      <c r="AP10" s="998">
        <v>0</v>
      </c>
      <c r="AQ10" s="998">
        <v>0</v>
      </c>
      <c r="AR10" s="998">
        <v>0</v>
      </c>
      <c r="AS10" s="998">
        <v>0</v>
      </c>
      <c r="AT10" s="998">
        <v>0</v>
      </c>
      <c r="AU10" s="998">
        <v>0</v>
      </c>
      <c r="AV10" s="998">
        <v>0</v>
      </c>
      <c r="AW10" s="998">
        <v>0</v>
      </c>
      <c r="AX10" s="998">
        <v>0</v>
      </c>
      <c r="AY10" s="998">
        <v>0</v>
      </c>
      <c r="AZ10" s="998">
        <v>0</v>
      </c>
      <c r="BA10" s="998">
        <v>0</v>
      </c>
      <c r="BB10" s="998">
        <v>0</v>
      </c>
      <c r="BC10" s="998">
        <v>0</v>
      </c>
      <c r="BD10" s="998">
        <v>0</v>
      </c>
      <c r="BE10" s="998">
        <v>0</v>
      </c>
      <c r="BF10" s="998">
        <v>0</v>
      </c>
      <c r="BG10" s="998">
        <v>0</v>
      </c>
      <c r="BH10" s="998">
        <v>0</v>
      </c>
      <c r="BI10" s="998">
        <v>0</v>
      </c>
      <c r="BJ10" s="998">
        <v>0</v>
      </c>
      <c r="BK10" s="998">
        <v>0</v>
      </c>
      <c r="BL10" s="998">
        <v>0</v>
      </c>
      <c r="BM10" s="998">
        <v>0</v>
      </c>
      <c r="BN10" s="998">
        <v>0</v>
      </c>
      <c r="BO10" s="998">
        <v>0</v>
      </c>
      <c r="BP10" s="998">
        <v>0</v>
      </c>
      <c r="BQ10" s="998">
        <v>0</v>
      </c>
      <c r="BR10" s="998">
        <v>0</v>
      </c>
      <c r="BS10" s="998">
        <v>0</v>
      </c>
      <c r="BT10" s="998">
        <v>0</v>
      </c>
      <c r="BU10" s="998">
        <v>0</v>
      </c>
      <c r="BV10" s="998">
        <v>0</v>
      </c>
      <c r="BW10" s="998">
        <v>0</v>
      </c>
      <c r="BX10" s="998">
        <v>0</v>
      </c>
      <c r="BY10" s="998">
        <v>0</v>
      </c>
      <c r="BZ10" s="998">
        <v>0</v>
      </c>
      <c r="CA10" s="998">
        <v>0</v>
      </c>
      <c r="CB10" s="998">
        <v>0</v>
      </c>
      <c r="CC10" s="998">
        <v>0</v>
      </c>
      <c r="CD10" s="998">
        <v>0</v>
      </c>
      <c r="CE10" s="998">
        <v>0</v>
      </c>
      <c r="CF10" s="998">
        <v>0</v>
      </c>
      <c r="CG10" s="998">
        <v>0</v>
      </c>
      <c r="CH10" s="998">
        <v>0</v>
      </c>
      <c r="CI10" s="998">
        <f>'отч дата'!H26</f>
        <v>0</v>
      </c>
      <c r="CJ10" s="73" t="e">
        <f t="shared" si="0"/>
        <v>#DIV/0!</v>
      </c>
      <c r="CK10" s="2">
        <f t="shared" si="1"/>
        <v>0</v>
      </c>
      <c r="CL10" s="218">
        <v>0</v>
      </c>
      <c r="CM10" s="71">
        <v>0</v>
      </c>
      <c r="CN10" s="70">
        <v>0</v>
      </c>
      <c r="CO10" s="112">
        <v>0</v>
      </c>
      <c r="CP10" s="131">
        <v>0</v>
      </c>
      <c r="CQ10" s="170">
        <v>0</v>
      </c>
      <c r="CR10" s="964">
        <v>0</v>
      </c>
      <c r="CS10" s="966">
        <v>0</v>
      </c>
      <c r="CT10" s="966">
        <v>0</v>
      </c>
      <c r="CU10" s="966">
        <v>0</v>
      </c>
      <c r="CV10" s="985">
        <v>0</v>
      </c>
      <c r="CW10" s="999">
        <v>0</v>
      </c>
      <c r="CX10" s="989">
        <v>0</v>
      </c>
      <c r="CY10" s="989">
        <v>0</v>
      </c>
      <c r="CZ10" s="989">
        <v>0</v>
      </c>
      <c r="DA10" s="966">
        <v>0</v>
      </c>
      <c r="DB10" s="966">
        <v>0</v>
      </c>
      <c r="DC10" s="997">
        <v>0</v>
      </c>
      <c r="DD10" s="966">
        <v>0</v>
      </c>
      <c r="DE10" s="966">
        <v>0</v>
      </c>
      <c r="DF10" s="966">
        <v>0</v>
      </c>
      <c r="DG10" s="966">
        <v>0</v>
      </c>
      <c r="DH10" s="966">
        <v>0</v>
      </c>
      <c r="DI10" s="966">
        <v>0</v>
      </c>
      <c r="DJ10" s="966">
        <v>0</v>
      </c>
      <c r="DK10" s="966">
        <v>0</v>
      </c>
      <c r="DL10" s="966">
        <v>0</v>
      </c>
      <c r="DM10" s="966">
        <v>0</v>
      </c>
      <c r="DN10" s="966">
        <v>0</v>
      </c>
      <c r="DO10" s="966">
        <v>0</v>
      </c>
      <c r="DP10" s="966">
        <v>0</v>
      </c>
      <c r="DQ10" s="966">
        <v>0</v>
      </c>
      <c r="DR10" s="966">
        <v>0</v>
      </c>
      <c r="DS10" s="966">
        <v>0</v>
      </c>
      <c r="DT10" s="966">
        <v>0</v>
      </c>
      <c r="DU10" s="966">
        <v>0</v>
      </c>
      <c r="DV10" s="966">
        <v>0</v>
      </c>
      <c r="DW10" s="966">
        <v>0</v>
      </c>
      <c r="DX10" s="966">
        <v>0</v>
      </c>
      <c r="DY10" s="966">
        <v>0</v>
      </c>
      <c r="DZ10" s="966">
        <v>0</v>
      </c>
      <c r="EA10" s="966">
        <v>0</v>
      </c>
      <c r="EB10" s="966">
        <v>0</v>
      </c>
      <c r="EC10" s="966">
        <v>0</v>
      </c>
      <c r="ED10" s="966">
        <v>0</v>
      </c>
      <c r="EE10" s="966">
        <v>0</v>
      </c>
      <c r="EF10" s="966">
        <v>0</v>
      </c>
      <c r="EG10" s="966">
        <v>0</v>
      </c>
      <c r="EH10" s="966">
        <v>0</v>
      </c>
      <c r="EI10" s="966">
        <v>0</v>
      </c>
      <c r="EJ10" s="966">
        <v>0</v>
      </c>
      <c r="EK10" s="966">
        <v>0</v>
      </c>
      <c r="EL10" s="966">
        <v>0</v>
      </c>
      <c r="EM10" s="966">
        <v>0</v>
      </c>
      <c r="EN10" s="966">
        <v>0</v>
      </c>
      <c r="EO10" s="966">
        <v>0</v>
      </c>
      <c r="EP10" s="966">
        <v>0</v>
      </c>
      <c r="EQ10" s="966">
        <v>0</v>
      </c>
      <c r="ER10" s="966">
        <v>0</v>
      </c>
      <c r="ES10" s="966">
        <v>0</v>
      </c>
      <c r="ET10" s="966">
        <v>0</v>
      </c>
      <c r="EU10" s="966">
        <v>0</v>
      </c>
      <c r="EV10" s="966">
        <v>0</v>
      </c>
      <c r="EW10" s="966">
        <v>0</v>
      </c>
      <c r="EX10" s="966">
        <v>0</v>
      </c>
      <c r="EY10" s="966">
        <v>0</v>
      </c>
      <c r="EZ10" s="966">
        <v>0</v>
      </c>
      <c r="FA10" s="966">
        <v>0</v>
      </c>
      <c r="FB10" s="966">
        <v>0</v>
      </c>
      <c r="FC10" s="966">
        <v>0</v>
      </c>
      <c r="FD10" s="966">
        <v>0</v>
      </c>
      <c r="FE10" s="966">
        <v>0</v>
      </c>
      <c r="FF10" s="966">
        <v>0</v>
      </c>
      <c r="FG10" s="966">
        <v>0</v>
      </c>
      <c r="FH10" s="966">
        <v>0</v>
      </c>
      <c r="FI10" s="966">
        <v>0</v>
      </c>
      <c r="FJ10" s="966">
        <v>0</v>
      </c>
      <c r="FK10" s="966">
        <v>0</v>
      </c>
      <c r="FL10" s="966">
        <v>0</v>
      </c>
      <c r="FM10" s="966">
        <v>0</v>
      </c>
      <c r="FN10" s="966">
        <v>0</v>
      </c>
      <c r="FO10" s="966">
        <v>0</v>
      </c>
      <c r="FP10" s="966">
        <v>0</v>
      </c>
      <c r="FQ10" s="966">
        <v>0</v>
      </c>
      <c r="FR10" s="966">
        <v>0</v>
      </c>
      <c r="FS10" s="966">
        <v>0</v>
      </c>
      <c r="FT10" s="966">
        <v>0</v>
      </c>
      <c r="FU10" s="966">
        <v>0</v>
      </c>
      <c r="FV10" s="966">
        <v>0</v>
      </c>
      <c r="FW10" s="966">
        <v>0</v>
      </c>
      <c r="FX10" s="966">
        <v>0</v>
      </c>
      <c r="FY10" s="966">
        <v>0</v>
      </c>
      <c r="FZ10" s="966">
        <v>0</v>
      </c>
      <c r="GA10" s="966">
        <v>0</v>
      </c>
      <c r="GB10" s="966">
        <v>0</v>
      </c>
      <c r="GC10" s="966">
        <v>0</v>
      </c>
      <c r="GD10" s="966">
        <v>0</v>
      </c>
      <c r="GE10" s="966">
        <v>0</v>
      </c>
      <c r="GF10" s="966">
        <v>0</v>
      </c>
      <c r="GG10" s="966">
        <v>0</v>
      </c>
      <c r="GH10" s="966">
        <v>0</v>
      </c>
      <c r="GI10" s="966">
        <v>0</v>
      </c>
      <c r="GJ10" s="966">
        <v>0</v>
      </c>
      <c r="GK10" s="966">
        <v>0</v>
      </c>
      <c r="GL10" s="966">
        <v>0</v>
      </c>
      <c r="GM10" s="966">
        <v>0</v>
      </c>
      <c r="GN10" s="966">
        <v>0</v>
      </c>
      <c r="GO10" s="966">
        <v>0</v>
      </c>
      <c r="GP10" s="966">
        <v>0</v>
      </c>
      <c r="GQ10" s="966">
        <v>0</v>
      </c>
      <c r="GR10" s="966">
        <f>'отч дата'!H58</f>
        <v>0</v>
      </c>
      <c r="GS10" s="73" t="e">
        <f t="shared" si="2"/>
        <v>#DIV/0!</v>
      </c>
      <c r="GT10" s="2">
        <f t="shared" si="3"/>
        <v>0</v>
      </c>
      <c r="GU10" s="1812">
        <v>0</v>
      </c>
      <c r="GV10" s="1820">
        <v>0</v>
      </c>
      <c r="GW10" s="1821">
        <v>0</v>
      </c>
      <c r="GX10" s="1822">
        <v>0</v>
      </c>
      <c r="GY10" s="1816">
        <v>0</v>
      </c>
      <c r="GZ10" s="1817">
        <v>0</v>
      </c>
      <c r="HA10" s="1823">
        <v>0</v>
      </c>
      <c r="HB10" s="1817">
        <v>0</v>
      </c>
      <c r="HC10" s="1817">
        <v>0</v>
      </c>
      <c r="HD10" s="1817">
        <v>0</v>
      </c>
      <c r="HE10" s="1819">
        <v>0</v>
      </c>
      <c r="HF10" s="1005">
        <v>0</v>
      </c>
      <c r="HG10" s="1006">
        <v>0</v>
      </c>
      <c r="HH10" s="1006">
        <v>0</v>
      </c>
      <c r="HI10" s="1006">
        <v>0</v>
      </c>
      <c r="HJ10" s="996">
        <v>0</v>
      </c>
      <c r="HK10" s="996">
        <v>0</v>
      </c>
      <c r="HL10" s="997">
        <v>0</v>
      </c>
      <c r="HM10" s="1007">
        <v>0</v>
      </c>
      <c r="HN10" s="1007">
        <v>0</v>
      </c>
      <c r="HO10" s="1007">
        <v>0</v>
      </c>
      <c r="HP10" s="1007">
        <v>0</v>
      </c>
      <c r="HQ10" s="1007">
        <v>0</v>
      </c>
      <c r="HR10" s="1368">
        <v>0</v>
      </c>
      <c r="HS10" s="1007">
        <v>0</v>
      </c>
      <c r="HT10" s="1007">
        <v>0</v>
      </c>
      <c r="HU10" s="1007">
        <v>0</v>
      </c>
      <c r="HV10" s="1007">
        <v>0</v>
      </c>
      <c r="HW10" s="1007">
        <v>0</v>
      </c>
      <c r="HX10" s="1007">
        <v>0</v>
      </c>
      <c r="HY10" s="1007">
        <v>0</v>
      </c>
      <c r="HZ10" s="1007">
        <v>0</v>
      </c>
      <c r="IA10" s="1007">
        <v>0</v>
      </c>
      <c r="IB10" s="1007">
        <v>0</v>
      </c>
      <c r="IC10" s="1007">
        <v>0</v>
      </c>
      <c r="ID10" s="1007">
        <v>0</v>
      </c>
      <c r="IE10" s="1007">
        <v>0</v>
      </c>
      <c r="IF10" s="1007">
        <v>0</v>
      </c>
      <c r="IG10" s="1007">
        <v>0</v>
      </c>
      <c r="IH10" s="1007">
        <v>0</v>
      </c>
      <c r="II10" s="1007">
        <v>0</v>
      </c>
      <c r="IJ10" s="1007">
        <v>0</v>
      </c>
      <c r="IK10" s="1007">
        <v>0</v>
      </c>
      <c r="IL10" s="1007">
        <v>0</v>
      </c>
      <c r="IM10" s="1007">
        <v>0</v>
      </c>
      <c r="IN10" s="1007">
        <v>0</v>
      </c>
      <c r="IO10" s="1007">
        <v>0</v>
      </c>
      <c r="IP10" s="1007">
        <v>0</v>
      </c>
      <c r="IQ10" s="1007">
        <v>0</v>
      </c>
      <c r="IR10" s="1007">
        <v>0</v>
      </c>
      <c r="IS10" s="1007">
        <v>0</v>
      </c>
      <c r="IT10" s="1007">
        <v>0</v>
      </c>
      <c r="IU10" s="1007">
        <v>0</v>
      </c>
      <c r="IV10" s="1007">
        <v>0</v>
      </c>
      <c r="IW10" s="1007">
        <v>0</v>
      </c>
      <c r="IX10" s="1007">
        <v>0</v>
      </c>
      <c r="IY10" s="1007">
        <v>0</v>
      </c>
      <c r="IZ10" s="1007">
        <v>0</v>
      </c>
      <c r="JA10" s="1007">
        <v>0</v>
      </c>
      <c r="JB10" s="1007">
        <v>0</v>
      </c>
      <c r="JC10" s="1007">
        <v>0</v>
      </c>
      <c r="JD10" s="1007">
        <v>0</v>
      </c>
      <c r="JE10" s="1007">
        <v>0</v>
      </c>
      <c r="JF10" s="1007">
        <v>0</v>
      </c>
      <c r="JG10" s="1007">
        <v>0</v>
      </c>
      <c r="JH10" s="1007">
        <v>0</v>
      </c>
      <c r="JI10" s="1007">
        <v>0</v>
      </c>
      <c r="JJ10" s="1007">
        <v>0</v>
      </c>
      <c r="JK10" s="1007">
        <v>0</v>
      </c>
      <c r="JL10" s="1007">
        <v>0</v>
      </c>
      <c r="JM10" s="1007">
        <v>0</v>
      </c>
      <c r="JN10" s="1007">
        <v>0</v>
      </c>
      <c r="JO10" s="1007">
        <v>0</v>
      </c>
      <c r="JP10" s="1007">
        <v>0</v>
      </c>
      <c r="JQ10" s="1007">
        <v>0</v>
      </c>
      <c r="JR10" s="1007">
        <v>0</v>
      </c>
      <c r="JS10" s="1007">
        <v>0</v>
      </c>
      <c r="JT10" s="1007">
        <v>0</v>
      </c>
      <c r="JU10" s="1007">
        <v>0</v>
      </c>
      <c r="JV10" s="1007">
        <v>0</v>
      </c>
      <c r="JW10" s="1007">
        <v>0</v>
      </c>
      <c r="JX10" s="1007">
        <v>0</v>
      </c>
      <c r="JY10" s="1007">
        <v>0</v>
      </c>
      <c r="JZ10" s="1007">
        <v>0</v>
      </c>
      <c r="KA10" s="1007">
        <v>0</v>
      </c>
      <c r="KB10" s="1007">
        <v>0</v>
      </c>
      <c r="KC10" s="1007">
        <v>0</v>
      </c>
      <c r="KD10" s="1007">
        <v>0</v>
      </c>
      <c r="KE10" s="1007">
        <v>0</v>
      </c>
      <c r="KF10" s="1007">
        <v>0</v>
      </c>
      <c r="KG10" s="1007">
        <v>0</v>
      </c>
      <c r="KH10" s="1007">
        <v>0</v>
      </c>
      <c r="KI10" s="1007">
        <v>0</v>
      </c>
      <c r="KJ10" s="1007">
        <v>0</v>
      </c>
      <c r="KK10" s="1006">
        <f>'отч дата'!H89</f>
        <v>0</v>
      </c>
      <c r="KL10" s="73" t="e">
        <f t="shared" si="4"/>
        <v>#DIV/0!</v>
      </c>
      <c r="KM10" s="2">
        <f t="shared" si="5"/>
        <v>0</v>
      </c>
      <c r="KN10" s="3" t="s">
        <v>51</v>
      </c>
    </row>
    <row r="11" spans="1:310" ht="17.25" customHeight="1" x14ac:dyDescent="0.25">
      <c r="A11" s="3" t="s">
        <v>52</v>
      </c>
      <c r="B11" s="1843">
        <v>76</v>
      </c>
      <c r="C11" s="1844">
        <v>84</v>
      </c>
      <c r="D11" s="1844">
        <v>94</v>
      </c>
      <c r="E11" s="1844">
        <v>68</v>
      </c>
      <c r="F11" s="1845">
        <v>73</v>
      </c>
      <c r="G11" s="1846">
        <v>50</v>
      </c>
      <c r="H11" s="1821">
        <v>69</v>
      </c>
      <c r="I11" s="1847">
        <v>77</v>
      </c>
      <c r="J11" s="1847">
        <v>82</v>
      </c>
      <c r="K11" s="1847">
        <v>95</v>
      </c>
      <c r="L11" s="1847">
        <v>89</v>
      </c>
      <c r="M11" s="1847">
        <v>85</v>
      </c>
      <c r="N11" s="1145">
        <v>84</v>
      </c>
      <c r="O11" s="998">
        <v>83</v>
      </c>
      <c r="P11" s="998">
        <v>81</v>
      </c>
      <c r="Q11" s="998">
        <v>91</v>
      </c>
      <c r="R11" s="998">
        <v>87</v>
      </c>
      <c r="S11" s="998">
        <v>94</v>
      </c>
      <c r="T11" s="998">
        <v>80</v>
      </c>
      <c r="U11" s="998">
        <v>75</v>
      </c>
      <c r="V11" s="998">
        <v>80</v>
      </c>
      <c r="W11" s="998">
        <v>66</v>
      </c>
      <c r="X11" s="998">
        <v>67</v>
      </c>
      <c r="Y11" s="998">
        <v>68</v>
      </c>
      <c r="Z11" s="998">
        <v>71</v>
      </c>
      <c r="AA11" s="998">
        <v>69</v>
      </c>
      <c r="AB11" s="998">
        <v>67</v>
      </c>
      <c r="AC11" s="998">
        <v>66</v>
      </c>
      <c r="AD11" s="998">
        <v>67</v>
      </c>
      <c r="AE11" s="998">
        <v>67</v>
      </c>
      <c r="AF11" s="998">
        <v>64</v>
      </c>
      <c r="AG11" s="998">
        <v>60</v>
      </c>
      <c r="AH11" s="998">
        <v>62</v>
      </c>
      <c r="AI11" s="998">
        <v>61</v>
      </c>
      <c r="AJ11" s="998">
        <v>58</v>
      </c>
      <c r="AK11" s="998">
        <v>56</v>
      </c>
      <c r="AL11" s="998">
        <v>48</v>
      </c>
      <c r="AM11" s="998">
        <v>106</v>
      </c>
      <c r="AN11" s="998">
        <v>91</v>
      </c>
      <c r="AO11" s="998">
        <v>75</v>
      </c>
      <c r="AP11" s="998">
        <v>71</v>
      </c>
      <c r="AQ11" s="998">
        <v>67</v>
      </c>
      <c r="AR11" s="998">
        <v>63</v>
      </c>
      <c r="AS11" s="998">
        <v>62</v>
      </c>
      <c r="AT11" s="998">
        <v>58</v>
      </c>
      <c r="AU11" s="998">
        <v>58</v>
      </c>
      <c r="AV11" s="998">
        <v>57</v>
      </c>
      <c r="AW11" s="998">
        <v>57</v>
      </c>
      <c r="AX11" s="998">
        <v>56</v>
      </c>
      <c r="AY11" s="998">
        <v>55</v>
      </c>
      <c r="AZ11" s="998">
        <v>53</v>
      </c>
      <c r="BA11" s="998">
        <v>52</v>
      </c>
      <c r="BB11" s="998">
        <v>51</v>
      </c>
      <c r="BC11" s="998">
        <v>48</v>
      </c>
      <c r="BD11" s="998">
        <v>42</v>
      </c>
      <c r="BE11" s="998">
        <v>43</v>
      </c>
      <c r="BF11" s="998">
        <v>41</v>
      </c>
      <c r="BG11" s="998">
        <v>40</v>
      </c>
      <c r="BH11" s="998">
        <v>93</v>
      </c>
      <c r="BI11" s="998">
        <v>84</v>
      </c>
      <c r="BJ11" s="998">
        <v>75</v>
      </c>
      <c r="BK11" s="998">
        <v>68</v>
      </c>
      <c r="BL11" s="998">
        <v>65</v>
      </c>
      <c r="BM11" s="998">
        <v>60</v>
      </c>
      <c r="BN11" s="998">
        <v>58</v>
      </c>
      <c r="BO11" s="998">
        <v>56</v>
      </c>
      <c r="BP11" s="998">
        <v>54</v>
      </c>
      <c r="BQ11" s="998">
        <v>52</v>
      </c>
      <c r="BR11" s="998">
        <v>51</v>
      </c>
      <c r="BS11" s="998">
        <v>51</v>
      </c>
      <c r="BT11" s="998">
        <v>51</v>
      </c>
      <c r="BU11" s="998">
        <v>51</v>
      </c>
      <c r="BV11" s="998">
        <v>49</v>
      </c>
      <c r="BW11" s="998">
        <v>46</v>
      </c>
      <c r="BX11" s="998">
        <v>46</v>
      </c>
      <c r="BY11" s="998">
        <v>45</v>
      </c>
      <c r="BZ11" s="998">
        <v>44</v>
      </c>
      <c r="CA11" s="998">
        <v>42</v>
      </c>
      <c r="CB11" s="998">
        <v>40</v>
      </c>
      <c r="CC11" s="998">
        <v>110</v>
      </c>
      <c r="CD11" s="998">
        <v>97</v>
      </c>
      <c r="CE11" s="998">
        <v>88</v>
      </c>
      <c r="CF11" s="998">
        <v>73</v>
      </c>
      <c r="CG11" s="998">
        <v>65</v>
      </c>
      <c r="CH11" s="998">
        <v>62</v>
      </c>
      <c r="CI11" s="998">
        <f>'отч дата'!I26</f>
        <v>59</v>
      </c>
      <c r="CJ11" s="73">
        <f t="shared" si="0"/>
        <v>0.95161290322580649</v>
      </c>
      <c r="CK11" s="2">
        <f t="shared" si="1"/>
        <v>-3</v>
      </c>
      <c r="CL11" s="218">
        <v>83</v>
      </c>
      <c r="CM11" s="71">
        <v>84</v>
      </c>
      <c r="CN11" s="70">
        <v>61</v>
      </c>
      <c r="CO11" s="112">
        <v>69</v>
      </c>
      <c r="CP11" s="131">
        <v>82</v>
      </c>
      <c r="CQ11" s="170">
        <v>108</v>
      </c>
      <c r="CR11" s="964">
        <v>81</v>
      </c>
      <c r="CS11" s="966">
        <v>76</v>
      </c>
      <c r="CT11" s="966">
        <v>85</v>
      </c>
      <c r="CU11" s="966">
        <v>87</v>
      </c>
      <c r="CV11" s="985">
        <v>91</v>
      </c>
      <c r="CW11" s="999">
        <v>76</v>
      </c>
      <c r="CX11" s="989">
        <v>84</v>
      </c>
      <c r="CY11" s="989">
        <v>94</v>
      </c>
      <c r="CZ11" s="989">
        <v>68</v>
      </c>
      <c r="DA11" s="966">
        <v>73</v>
      </c>
      <c r="DB11" s="966">
        <v>50</v>
      </c>
      <c r="DC11" s="997">
        <v>69</v>
      </c>
      <c r="DD11" s="966">
        <v>77</v>
      </c>
      <c r="DE11" s="966">
        <v>82</v>
      </c>
      <c r="DF11" s="966">
        <v>95</v>
      </c>
      <c r="DG11" s="966">
        <v>89</v>
      </c>
      <c r="DH11" s="966">
        <v>85</v>
      </c>
      <c r="DI11" s="966">
        <v>84</v>
      </c>
      <c r="DJ11" s="966">
        <v>74</v>
      </c>
      <c r="DK11" s="966">
        <v>71</v>
      </c>
      <c r="DL11" s="966">
        <v>75</v>
      </c>
      <c r="DM11" s="966">
        <v>73</v>
      </c>
      <c r="DN11" s="966">
        <v>73</v>
      </c>
      <c r="DO11" s="966">
        <v>53</v>
      </c>
      <c r="DP11" s="966">
        <v>51</v>
      </c>
      <c r="DQ11" s="966">
        <v>50</v>
      </c>
      <c r="DR11" s="966">
        <v>48</v>
      </c>
      <c r="DS11" s="966">
        <v>141</v>
      </c>
      <c r="DT11" s="966">
        <v>111</v>
      </c>
      <c r="DU11" s="966">
        <v>103</v>
      </c>
      <c r="DV11" s="966">
        <v>93</v>
      </c>
      <c r="DW11" s="966">
        <v>89</v>
      </c>
      <c r="DX11" s="966">
        <v>90</v>
      </c>
      <c r="DY11" s="966">
        <v>83</v>
      </c>
      <c r="DZ11" s="966">
        <v>81</v>
      </c>
      <c r="EA11" s="966">
        <v>91</v>
      </c>
      <c r="EB11" s="966">
        <v>87</v>
      </c>
      <c r="EC11" s="966">
        <v>94</v>
      </c>
      <c r="ED11" s="966">
        <v>80</v>
      </c>
      <c r="EE11" s="966">
        <v>75</v>
      </c>
      <c r="EF11" s="966">
        <v>80</v>
      </c>
      <c r="EG11" s="966">
        <v>66</v>
      </c>
      <c r="EH11" s="966">
        <v>67</v>
      </c>
      <c r="EI11" s="966">
        <v>68</v>
      </c>
      <c r="EJ11" s="966">
        <v>71</v>
      </c>
      <c r="EK11" s="966">
        <v>69</v>
      </c>
      <c r="EL11" s="966">
        <v>67</v>
      </c>
      <c r="EM11" s="966">
        <v>66</v>
      </c>
      <c r="EN11" s="966">
        <v>67</v>
      </c>
      <c r="EO11" s="966">
        <v>67</v>
      </c>
      <c r="EP11" s="966">
        <v>64</v>
      </c>
      <c r="EQ11" s="966">
        <v>60</v>
      </c>
      <c r="ER11" s="966">
        <v>62</v>
      </c>
      <c r="ES11" s="966">
        <v>61</v>
      </c>
      <c r="ET11" s="966">
        <v>58</v>
      </c>
      <c r="EU11" s="966">
        <v>56</v>
      </c>
      <c r="EV11" s="966">
        <v>106</v>
      </c>
      <c r="EW11" s="966">
        <v>91</v>
      </c>
      <c r="EX11" s="966">
        <v>75</v>
      </c>
      <c r="EY11" s="966">
        <v>71</v>
      </c>
      <c r="EZ11" s="966">
        <v>67</v>
      </c>
      <c r="FA11" s="966">
        <v>63</v>
      </c>
      <c r="FB11" s="966">
        <v>62</v>
      </c>
      <c r="FC11" s="966">
        <v>58</v>
      </c>
      <c r="FD11" s="966">
        <v>58</v>
      </c>
      <c r="FE11" s="966">
        <v>57</v>
      </c>
      <c r="FF11" s="966">
        <v>57</v>
      </c>
      <c r="FG11" s="966">
        <v>56</v>
      </c>
      <c r="FH11" s="966">
        <v>55</v>
      </c>
      <c r="FI11" s="966">
        <v>53</v>
      </c>
      <c r="FJ11" s="966">
        <v>52</v>
      </c>
      <c r="FK11" s="966">
        <v>51</v>
      </c>
      <c r="FL11" s="966">
        <v>48</v>
      </c>
      <c r="FM11" s="966">
        <v>42</v>
      </c>
      <c r="FN11" s="966">
        <v>43</v>
      </c>
      <c r="FO11" s="966">
        <v>41</v>
      </c>
      <c r="FP11" s="966">
        <v>40</v>
      </c>
      <c r="FQ11" s="966">
        <v>93</v>
      </c>
      <c r="FR11" s="966">
        <v>84</v>
      </c>
      <c r="FS11" s="966">
        <v>75</v>
      </c>
      <c r="FT11" s="966">
        <v>68</v>
      </c>
      <c r="FU11" s="966">
        <v>65</v>
      </c>
      <c r="FV11" s="966">
        <v>60</v>
      </c>
      <c r="FW11" s="966">
        <v>58</v>
      </c>
      <c r="FX11" s="966">
        <v>56</v>
      </c>
      <c r="FY11" s="966">
        <v>54</v>
      </c>
      <c r="FZ11" s="966">
        <v>52</v>
      </c>
      <c r="GA11" s="966">
        <v>51</v>
      </c>
      <c r="GB11" s="966">
        <v>51</v>
      </c>
      <c r="GC11" s="966">
        <v>51</v>
      </c>
      <c r="GD11" s="966">
        <v>51</v>
      </c>
      <c r="GE11" s="966">
        <v>49</v>
      </c>
      <c r="GF11" s="966">
        <v>46</v>
      </c>
      <c r="GG11" s="966">
        <v>46</v>
      </c>
      <c r="GH11" s="966">
        <v>45</v>
      </c>
      <c r="GI11" s="966">
        <v>44</v>
      </c>
      <c r="GJ11" s="966">
        <v>42</v>
      </c>
      <c r="GK11" s="966">
        <v>40</v>
      </c>
      <c r="GL11" s="966">
        <v>109</v>
      </c>
      <c r="GM11" s="966">
        <v>97</v>
      </c>
      <c r="GN11" s="966">
        <v>88</v>
      </c>
      <c r="GO11" s="966">
        <v>73</v>
      </c>
      <c r="GP11" s="966">
        <v>65</v>
      </c>
      <c r="GQ11" s="966">
        <v>62</v>
      </c>
      <c r="GR11" s="966">
        <f>'отч дата'!I58</f>
        <v>59</v>
      </c>
      <c r="GS11" s="73">
        <f t="shared" si="2"/>
        <v>0.95161290322580649</v>
      </c>
      <c r="GT11" s="2">
        <f t="shared" si="3"/>
        <v>-3</v>
      </c>
      <c r="GU11" s="1812">
        <v>0</v>
      </c>
      <c r="GV11" s="1820">
        <v>0</v>
      </c>
      <c r="GW11" s="1821">
        <v>0</v>
      </c>
      <c r="GX11" s="1822">
        <v>0</v>
      </c>
      <c r="GY11" s="1816">
        <v>0</v>
      </c>
      <c r="GZ11" s="1817">
        <v>0</v>
      </c>
      <c r="HA11" s="1823">
        <v>0</v>
      </c>
      <c r="HB11" s="1817">
        <v>0</v>
      </c>
      <c r="HC11" s="1817">
        <v>0</v>
      </c>
      <c r="HD11" s="1817">
        <v>0</v>
      </c>
      <c r="HE11" s="1819">
        <v>0</v>
      </c>
      <c r="HF11" s="1005">
        <v>0</v>
      </c>
      <c r="HG11" s="1006">
        <v>0</v>
      </c>
      <c r="HH11" s="1006">
        <v>0</v>
      </c>
      <c r="HI11" s="1006">
        <v>0</v>
      </c>
      <c r="HJ11" s="996">
        <v>0</v>
      </c>
      <c r="HK11" s="996">
        <v>0</v>
      </c>
      <c r="HL11" s="997">
        <v>0</v>
      </c>
      <c r="HM11" s="1007">
        <v>0</v>
      </c>
      <c r="HN11" s="1007">
        <v>0</v>
      </c>
      <c r="HO11" s="1007">
        <v>0</v>
      </c>
      <c r="HP11" s="1007">
        <v>0</v>
      </c>
      <c r="HQ11" s="1007">
        <v>0</v>
      </c>
      <c r="HR11" s="1368">
        <v>0</v>
      </c>
      <c r="HS11" s="1007">
        <v>0</v>
      </c>
      <c r="HT11" s="1007">
        <v>0</v>
      </c>
      <c r="HU11" s="1007">
        <v>0</v>
      </c>
      <c r="HV11" s="1007">
        <v>0</v>
      </c>
      <c r="HW11" s="1007">
        <v>0</v>
      </c>
      <c r="HX11" s="1007">
        <v>0</v>
      </c>
      <c r="HY11" s="1007">
        <v>0</v>
      </c>
      <c r="HZ11" s="1007">
        <v>0</v>
      </c>
      <c r="IA11" s="1007">
        <v>0</v>
      </c>
      <c r="IB11" s="1007">
        <v>0</v>
      </c>
      <c r="IC11" s="1007">
        <v>0</v>
      </c>
      <c r="ID11" s="1007">
        <v>0</v>
      </c>
      <c r="IE11" s="1007">
        <v>0</v>
      </c>
      <c r="IF11" s="1007">
        <v>0</v>
      </c>
      <c r="IG11" s="1007">
        <v>0</v>
      </c>
      <c r="IH11" s="1007">
        <v>0</v>
      </c>
      <c r="II11" s="1007">
        <v>0</v>
      </c>
      <c r="IJ11" s="1007">
        <v>0</v>
      </c>
      <c r="IK11" s="1007">
        <v>0</v>
      </c>
      <c r="IL11" s="1007">
        <v>0</v>
      </c>
      <c r="IM11" s="1007">
        <v>0</v>
      </c>
      <c r="IN11" s="1007">
        <v>0</v>
      </c>
      <c r="IO11" s="1007">
        <v>0</v>
      </c>
      <c r="IP11" s="1007">
        <v>0</v>
      </c>
      <c r="IQ11" s="1007">
        <v>0</v>
      </c>
      <c r="IR11" s="1007">
        <v>0</v>
      </c>
      <c r="IS11" s="1007">
        <v>0</v>
      </c>
      <c r="IT11" s="1007">
        <v>0</v>
      </c>
      <c r="IU11" s="1007">
        <v>0</v>
      </c>
      <c r="IV11" s="1007">
        <v>0</v>
      </c>
      <c r="IW11" s="1007">
        <v>0</v>
      </c>
      <c r="IX11" s="1007">
        <v>0</v>
      </c>
      <c r="IY11" s="1007">
        <v>0</v>
      </c>
      <c r="IZ11" s="1007">
        <v>0</v>
      </c>
      <c r="JA11" s="1007">
        <v>0</v>
      </c>
      <c r="JB11" s="1007">
        <v>0</v>
      </c>
      <c r="JC11" s="1007">
        <v>0</v>
      </c>
      <c r="JD11" s="1007">
        <v>0</v>
      </c>
      <c r="JE11" s="1007">
        <v>0</v>
      </c>
      <c r="JF11" s="1007">
        <v>0</v>
      </c>
      <c r="JG11" s="1007">
        <v>0</v>
      </c>
      <c r="JH11" s="1007">
        <v>0</v>
      </c>
      <c r="JI11" s="1007">
        <v>0</v>
      </c>
      <c r="JJ11" s="1007">
        <v>0</v>
      </c>
      <c r="JK11" s="1007">
        <v>0</v>
      </c>
      <c r="JL11" s="1007">
        <v>0</v>
      </c>
      <c r="JM11" s="1007">
        <v>0</v>
      </c>
      <c r="JN11" s="1007">
        <v>0</v>
      </c>
      <c r="JO11" s="1007">
        <v>0</v>
      </c>
      <c r="JP11" s="1007">
        <v>0</v>
      </c>
      <c r="JQ11" s="1007">
        <v>0</v>
      </c>
      <c r="JR11" s="1007">
        <v>0</v>
      </c>
      <c r="JS11" s="1007">
        <v>0</v>
      </c>
      <c r="JT11" s="1007">
        <v>0</v>
      </c>
      <c r="JU11" s="1007">
        <v>0</v>
      </c>
      <c r="JV11" s="1007">
        <v>0</v>
      </c>
      <c r="JW11" s="1007">
        <v>0</v>
      </c>
      <c r="JX11" s="1007">
        <v>0</v>
      </c>
      <c r="JY11" s="1007">
        <v>0</v>
      </c>
      <c r="JZ11" s="1007">
        <v>0</v>
      </c>
      <c r="KA11" s="1007">
        <v>0</v>
      </c>
      <c r="KB11" s="1007">
        <v>0</v>
      </c>
      <c r="KC11" s="1007">
        <v>0</v>
      </c>
      <c r="KD11" s="1007">
        <v>0</v>
      </c>
      <c r="KE11" s="1007">
        <v>1</v>
      </c>
      <c r="KF11" s="1007">
        <v>0</v>
      </c>
      <c r="KG11" s="1007">
        <v>0</v>
      </c>
      <c r="KH11" s="1007">
        <v>0</v>
      </c>
      <c r="KI11" s="1007">
        <v>0</v>
      </c>
      <c r="KJ11" s="1007">
        <v>0</v>
      </c>
      <c r="KK11" s="1006">
        <f>'отч дата'!I89</f>
        <v>0</v>
      </c>
      <c r="KL11" s="73" t="e">
        <f t="shared" si="4"/>
        <v>#DIV/0!</v>
      </c>
      <c r="KM11" s="2">
        <f t="shared" si="5"/>
        <v>0</v>
      </c>
      <c r="KN11" s="3" t="s">
        <v>52</v>
      </c>
    </row>
    <row r="12" spans="1:310" ht="17.25" customHeight="1" x14ac:dyDescent="0.25">
      <c r="A12" s="3" t="s">
        <v>53</v>
      </c>
      <c r="B12" s="1843">
        <v>2616</v>
      </c>
      <c r="C12" s="1844">
        <v>2947</v>
      </c>
      <c r="D12" s="1844">
        <v>3034</v>
      </c>
      <c r="E12" s="1844">
        <v>2194</v>
      </c>
      <c r="F12" s="1845">
        <v>1102</v>
      </c>
      <c r="G12" s="1846">
        <v>1066</v>
      </c>
      <c r="H12" s="1821">
        <v>1041</v>
      </c>
      <c r="I12" s="1847">
        <v>1036</v>
      </c>
      <c r="J12" s="1847">
        <v>1010</v>
      </c>
      <c r="K12" s="1847">
        <v>1016</v>
      </c>
      <c r="L12" s="1847">
        <v>979</v>
      </c>
      <c r="M12" s="1847">
        <v>997</v>
      </c>
      <c r="N12" s="1145">
        <v>868</v>
      </c>
      <c r="O12" s="998">
        <v>830</v>
      </c>
      <c r="P12" s="998">
        <v>858</v>
      </c>
      <c r="Q12" s="998">
        <v>849</v>
      </c>
      <c r="R12" s="998">
        <v>884</v>
      </c>
      <c r="S12" s="998">
        <v>868</v>
      </c>
      <c r="T12" s="998">
        <v>871</v>
      </c>
      <c r="U12" s="998">
        <v>848</v>
      </c>
      <c r="V12" s="998">
        <v>803</v>
      </c>
      <c r="W12" s="998">
        <v>770</v>
      </c>
      <c r="X12" s="998">
        <v>680</v>
      </c>
      <c r="Y12" s="998">
        <v>699</v>
      </c>
      <c r="Z12" s="998">
        <v>686</v>
      </c>
      <c r="AA12" s="998">
        <v>688</v>
      </c>
      <c r="AB12" s="998">
        <v>681</v>
      </c>
      <c r="AC12" s="998">
        <v>690</v>
      </c>
      <c r="AD12" s="998">
        <v>682</v>
      </c>
      <c r="AE12" s="998">
        <v>679</v>
      </c>
      <c r="AF12" s="998">
        <v>658</v>
      </c>
      <c r="AG12" s="998">
        <v>638</v>
      </c>
      <c r="AH12" s="998">
        <v>630</v>
      </c>
      <c r="AI12" s="998">
        <v>625</v>
      </c>
      <c r="AJ12" s="998">
        <v>615</v>
      </c>
      <c r="AK12" s="998">
        <v>660</v>
      </c>
      <c r="AL12" s="998">
        <v>626</v>
      </c>
      <c r="AM12" s="998">
        <v>607</v>
      </c>
      <c r="AN12" s="998">
        <v>593</v>
      </c>
      <c r="AO12" s="998">
        <v>500</v>
      </c>
      <c r="AP12" s="998">
        <v>720</v>
      </c>
      <c r="AQ12" s="998">
        <v>697</v>
      </c>
      <c r="AR12" s="998">
        <v>684</v>
      </c>
      <c r="AS12" s="998">
        <v>658</v>
      </c>
      <c r="AT12" s="998">
        <v>635</v>
      </c>
      <c r="AU12" s="998">
        <v>640</v>
      </c>
      <c r="AV12" s="998">
        <v>636</v>
      </c>
      <c r="AW12" s="998">
        <v>633</v>
      </c>
      <c r="AX12" s="998">
        <v>618</v>
      </c>
      <c r="AY12" s="998">
        <v>618</v>
      </c>
      <c r="AZ12" s="998">
        <v>609</v>
      </c>
      <c r="BA12" s="998">
        <v>595</v>
      </c>
      <c r="BB12" s="998">
        <v>587</v>
      </c>
      <c r="BC12" s="998">
        <v>576</v>
      </c>
      <c r="BD12" s="998">
        <v>641</v>
      </c>
      <c r="BE12" s="998">
        <v>629</v>
      </c>
      <c r="BF12" s="998">
        <v>619</v>
      </c>
      <c r="BG12" s="998">
        <v>603</v>
      </c>
      <c r="BH12" s="998">
        <v>521</v>
      </c>
      <c r="BI12" s="998">
        <v>565</v>
      </c>
      <c r="BJ12" s="998">
        <v>532</v>
      </c>
      <c r="BK12" s="998">
        <v>762</v>
      </c>
      <c r="BL12" s="998">
        <v>730</v>
      </c>
      <c r="BM12" s="998">
        <v>701</v>
      </c>
      <c r="BN12" s="998">
        <v>716</v>
      </c>
      <c r="BO12" s="998">
        <v>709</v>
      </c>
      <c r="BP12" s="998">
        <v>710</v>
      </c>
      <c r="BQ12" s="998">
        <v>720</v>
      </c>
      <c r="BR12" s="998">
        <v>713</v>
      </c>
      <c r="BS12" s="998">
        <v>714</v>
      </c>
      <c r="BT12" s="998">
        <v>709</v>
      </c>
      <c r="BU12" s="998">
        <v>704</v>
      </c>
      <c r="BV12" s="998">
        <v>696</v>
      </c>
      <c r="BW12" s="998">
        <v>679</v>
      </c>
      <c r="BX12" s="998">
        <v>686</v>
      </c>
      <c r="BY12" s="998">
        <v>686</v>
      </c>
      <c r="BZ12" s="998">
        <v>747</v>
      </c>
      <c r="CA12" s="998">
        <v>748</v>
      </c>
      <c r="CB12" s="998">
        <v>729</v>
      </c>
      <c r="CC12" s="998">
        <v>729</v>
      </c>
      <c r="CD12" s="998">
        <v>637</v>
      </c>
      <c r="CE12" s="998">
        <v>642</v>
      </c>
      <c r="CF12" s="998">
        <v>700</v>
      </c>
      <c r="CG12" s="998">
        <v>671</v>
      </c>
      <c r="CH12" s="998">
        <v>856</v>
      </c>
      <c r="CI12" s="998">
        <f>'отч дата'!J26</f>
        <v>845</v>
      </c>
      <c r="CJ12" s="73">
        <f t="shared" si="0"/>
        <v>0.98714953271028039</v>
      </c>
      <c r="CK12" s="2">
        <f t="shared" si="1"/>
        <v>-11</v>
      </c>
      <c r="CL12" s="218">
        <v>1494</v>
      </c>
      <c r="CM12" s="71">
        <v>1732</v>
      </c>
      <c r="CN12" s="70">
        <v>963</v>
      </c>
      <c r="CO12" s="112">
        <v>803</v>
      </c>
      <c r="CP12" s="131">
        <v>899</v>
      </c>
      <c r="CQ12" s="170">
        <v>976</v>
      </c>
      <c r="CR12" s="964">
        <v>1026</v>
      </c>
      <c r="CS12" s="966">
        <v>1442</v>
      </c>
      <c r="CT12" s="966">
        <v>1660</v>
      </c>
      <c r="CU12" s="966">
        <v>1964</v>
      </c>
      <c r="CV12" s="985">
        <v>2372</v>
      </c>
      <c r="CW12" s="999">
        <v>2614</v>
      </c>
      <c r="CX12" s="989">
        <v>2944</v>
      </c>
      <c r="CY12" s="989">
        <v>3030</v>
      </c>
      <c r="CZ12" s="989">
        <v>2190</v>
      </c>
      <c r="DA12" s="966">
        <v>1097</v>
      </c>
      <c r="DB12" s="966">
        <v>1063</v>
      </c>
      <c r="DC12" s="997">
        <v>1039</v>
      </c>
      <c r="DD12" s="966">
        <v>1034</v>
      </c>
      <c r="DE12" s="966">
        <v>1007</v>
      </c>
      <c r="DF12" s="966">
        <v>1014</v>
      </c>
      <c r="DG12" s="966">
        <v>974</v>
      </c>
      <c r="DH12" s="966">
        <v>927</v>
      </c>
      <c r="DI12" s="966">
        <v>855</v>
      </c>
      <c r="DJ12" s="966">
        <v>799</v>
      </c>
      <c r="DK12" s="966">
        <v>798</v>
      </c>
      <c r="DL12" s="966">
        <v>790</v>
      </c>
      <c r="DM12" s="966">
        <v>782</v>
      </c>
      <c r="DN12" s="966">
        <v>770</v>
      </c>
      <c r="DO12" s="966">
        <v>763</v>
      </c>
      <c r="DP12" s="966">
        <v>763</v>
      </c>
      <c r="DQ12" s="966">
        <v>749</v>
      </c>
      <c r="DR12" s="966">
        <v>742</v>
      </c>
      <c r="DS12" s="966">
        <v>734</v>
      </c>
      <c r="DT12" s="966">
        <v>568</v>
      </c>
      <c r="DU12" s="966">
        <v>554</v>
      </c>
      <c r="DV12" s="966">
        <v>948</v>
      </c>
      <c r="DW12" s="966">
        <v>895</v>
      </c>
      <c r="DX12" s="966">
        <v>864</v>
      </c>
      <c r="DY12" s="966">
        <v>816</v>
      </c>
      <c r="DZ12" s="966">
        <v>842</v>
      </c>
      <c r="EA12" s="966">
        <v>832</v>
      </c>
      <c r="EB12" s="966">
        <v>879</v>
      </c>
      <c r="EC12" s="966">
        <v>861</v>
      </c>
      <c r="ED12" s="966">
        <v>863</v>
      </c>
      <c r="EE12" s="966">
        <v>844</v>
      </c>
      <c r="EF12" s="966">
        <v>796</v>
      </c>
      <c r="EG12" s="966">
        <v>763</v>
      </c>
      <c r="EH12" s="966">
        <v>671</v>
      </c>
      <c r="EI12" s="966">
        <v>694</v>
      </c>
      <c r="EJ12" s="966">
        <v>681</v>
      </c>
      <c r="EK12" s="966">
        <v>683</v>
      </c>
      <c r="EL12" s="966">
        <v>676</v>
      </c>
      <c r="EM12" s="966">
        <v>686</v>
      </c>
      <c r="EN12" s="966">
        <v>678</v>
      </c>
      <c r="EO12" s="966">
        <v>675</v>
      </c>
      <c r="EP12" s="966">
        <v>656</v>
      </c>
      <c r="EQ12" s="966">
        <v>636</v>
      </c>
      <c r="ER12" s="966">
        <v>628</v>
      </c>
      <c r="ES12" s="966">
        <v>623</v>
      </c>
      <c r="ET12" s="966">
        <v>613</v>
      </c>
      <c r="EU12" s="966">
        <v>658</v>
      </c>
      <c r="EV12" s="966">
        <v>604</v>
      </c>
      <c r="EW12" s="966">
        <v>590</v>
      </c>
      <c r="EX12" s="966">
        <v>497</v>
      </c>
      <c r="EY12" s="966">
        <v>714</v>
      </c>
      <c r="EZ12" s="966">
        <v>692</v>
      </c>
      <c r="FA12" s="966">
        <v>677</v>
      </c>
      <c r="FB12" s="966">
        <v>652</v>
      </c>
      <c r="FC12" s="966">
        <v>630</v>
      </c>
      <c r="FD12" s="966">
        <v>635</v>
      </c>
      <c r="FE12" s="966">
        <v>631</v>
      </c>
      <c r="FF12" s="966">
        <v>628</v>
      </c>
      <c r="FG12" s="966">
        <v>613</v>
      </c>
      <c r="FH12" s="966">
        <v>613</v>
      </c>
      <c r="FI12" s="966">
        <v>604</v>
      </c>
      <c r="FJ12" s="966">
        <v>592</v>
      </c>
      <c r="FK12" s="966">
        <v>584</v>
      </c>
      <c r="FL12" s="966">
        <v>573</v>
      </c>
      <c r="FM12" s="966">
        <v>638</v>
      </c>
      <c r="FN12" s="966">
        <v>626</v>
      </c>
      <c r="FO12" s="966">
        <v>616</v>
      </c>
      <c r="FP12" s="966">
        <v>600</v>
      </c>
      <c r="FQ12" s="966">
        <v>518</v>
      </c>
      <c r="FR12" s="966">
        <v>561</v>
      </c>
      <c r="FS12" s="966">
        <v>530</v>
      </c>
      <c r="FT12" s="966">
        <v>758</v>
      </c>
      <c r="FU12" s="966">
        <v>726</v>
      </c>
      <c r="FV12" s="966">
        <v>698</v>
      </c>
      <c r="FW12" s="966">
        <v>712</v>
      </c>
      <c r="FX12" s="966">
        <v>705</v>
      </c>
      <c r="FY12" s="966">
        <v>706</v>
      </c>
      <c r="FZ12" s="966">
        <v>716</v>
      </c>
      <c r="GA12" s="966">
        <v>709</v>
      </c>
      <c r="GB12" s="966">
        <v>710</v>
      </c>
      <c r="GC12" s="966">
        <v>705</v>
      </c>
      <c r="GD12" s="966">
        <v>700</v>
      </c>
      <c r="GE12" s="966">
        <v>692</v>
      </c>
      <c r="GF12" s="966">
        <v>675</v>
      </c>
      <c r="GG12" s="966">
        <v>682</v>
      </c>
      <c r="GH12" s="966">
        <v>682</v>
      </c>
      <c r="GI12" s="966">
        <v>743</v>
      </c>
      <c r="GJ12" s="966">
        <v>744</v>
      </c>
      <c r="GK12" s="966">
        <v>725</v>
      </c>
      <c r="GL12" s="966">
        <v>725</v>
      </c>
      <c r="GM12" s="966">
        <v>633</v>
      </c>
      <c r="GN12" s="966">
        <v>638</v>
      </c>
      <c r="GO12" s="966">
        <v>695</v>
      </c>
      <c r="GP12" s="966">
        <v>670</v>
      </c>
      <c r="GQ12" s="966">
        <v>852</v>
      </c>
      <c r="GR12" s="966">
        <f>'отч дата'!J58</f>
        <v>839</v>
      </c>
      <c r="GS12" s="73">
        <f t="shared" si="2"/>
        <v>0.98474178403755863</v>
      </c>
      <c r="GT12" s="2">
        <f t="shared" si="3"/>
        <v>-13</v>
      </c>
      <c r="GU12" s="1812">
        <v>0</v>
      </c>
      <c r="GV12" s="1820">
        <v>1</v>
      </c>
      <c r="GW12" s="1821">
        <v>1</v>
      </c>
      <c r="GX12" s="1822">
        <v>1</v>
      </c>
      <c r="GY12" s="1816">
        <v>3</v>
      </c>
      <c r="GZ12" s="1817">
        <v>4</v>
      </c>
      <c r="HA12" s="1823">
        <v>2</v>
      </c>
      <c r="HB12" s="1817">
        <v>3</v>
      </c>
      <c r="HC12" s="1817">
        <v>3</v>
      </c>
      <c r="HD12" s="1817">
        <v>3</v>
      </c>
      <c r="HE12" s="1819">
        <v>1</v>
      </c>
      <c r="HF12" s="1005">
        <v>2</v>
      </c>
      <c r="HG12" s="1006">
        <v>3</v>
      </c>
      <c r="HH12" s="1006">
        <v>4</v>
      </c>
      <c r="HI12" s="1006">
        <v>4</v>
      </c>
      <c r="HJ12" s="996">
        <v>5</v>
      </c>
      <c r="HK12" s="996">
        <v>3</v>
      </c>
      <c r="HL12" s="997">
        <v>2</v>
      </c>
      <c r="HM12" s="1007">
        <v>2</v>
      </c>
      <c r="HN12" s="1007">
        <v>3</v>
      </c>
      <c r="HO12" s="1007">
        <v>2</v>
      </c>
      <c r="HP12" s="1007">
        <v>5</v>
      </c>
      <c r="HQ12" s="1007">
        <v>70</v>
      </c>
      <c r="HR12" s="1368">
        <v>13</v>
      </c>
      <c r="HS12" s="1007">
        <v>14</v>
      </c>
      <c r="HT12" s="1007">
        <v>16</v>
      </c>
      <c r="HU12" s="1007">
        <v>17</v>
      </c>
      <c r="HV12" s="1007">
        <v>5</v>
      </c>
      <c r="HW12" s="1007">
        <v>7</v>
      </c>
      <c r="HX12" s="1007">
        <v>8</v>
      </c>
      <c r="HY12" s="1007">
        <v>7</v>
      </c>
      <c r="HZ12" s="1007">
        <v>7</v>
      </c>
      <c r="IA12" s="1007">
        <v>9</v>
      </c>
      <c r="IB12" s="1007">
        <v>5</v>
      </c>
      <c r="IC12" s="1007">
        <v>5</v>
      </c>
      <c r="ID12" s="1007">
        <v>5</v>
      </c>
      <c r="IE12" s="1007">
        <v>5</v>
      </c>
      <c r="IF12" s="1007">
        <v>4</v>
      </c>
      <c r="IG12" s="1007">
        <v>4</v>
      </c>
      <c r="IH12" s="1007">
        <v>4</v>
      </c>
      <c r="II12" s="1007">
        <v>2</v>
      </c>
      <c r="IJ12" s="1007">
        <v>2</v>
      </c>
      <c r="IK12" s="1007">
        <v>2</v>
      </c>
      <c r="IL12" s="1007">
        <v>2</v>
      </c>
      <c r="IM12" s="1007">
        <v>2</v>
      </c>
      <c r="IN12" s="1007">
        <v>2</v>
      </c>
      <c r="IO12" s="1007">
        <v>3</v>
      </c>
      <c r="IP12" s="1007">
        <v>3</v>
      </c>
      <c r="IQ12" s="1007">
        <v>3</v>
      </c>
      <c r="IR12" s="1007">
        <v>6</v>
      </c>
      <c r="IS12" s="1007">
        <v>5</v>
      </c>
      <c r="IT12" s="1007">
        <v>7</v>
      </c>
      <c r="IU12" s="1007">
        <v>6</v>
      </c>
      <c r="IV12" s="1007">
        <v>5</v>
      </c>
      <c r="IW12" s="1007">
        <v>5</v>
      </c>
      <c r="IX12" s="1007">
        <v>5</v>
      </c>
      <c r="IY12" s="1007">
        <v>5</v>
      </c>
      <c r="IZ12" s="1007">
        <v>5</v>
      </c>
      <c r="JA12" s="1007">
        <v>5</v>
      </c>
      <c r="JB12" s="1007">
        <v>5</v>
      </c>
      <c r="JC12" s="1007">
        <v>3</v>
      </c>
      <c r="JD12" s="1007">
        <v>3</v>
      </c>
      <c r="JE12" s="1007">
        <v>3</v>
      </c>
      <c r="JF12" s="1007">
        <v>3</v>
      </c>
      <c r="JG12" s="1007">
        <v>3</v>
      </c>
      <c r="JH12" s="1007">
        <v>3</v>
      </c>
      <c r="JI12" s="1007">
        <v>3</v>
      </c>
      <c r="JJ12" s="1007">
        <v>3</v>
      </c>
      <c r="JK12" s="1007">
        <v>4</v>
      </c>
      <c r="JL12" s="1007">
        <v>2</v>
      </c>
      <c r="JM12" s="1007">
        <v>4</v>
      </c>
      <c r="JN12" s="1007">
        <v>4</v>
      </c>
      <c r="JO12" s="1007">
        <v>3</v>
      </c>
      <c r="JP12" s="1007">
        <v>4</v>
      </c>
      <c r="JQ12" s="1007">
        <v>4</v>
      </c>
      <c r="JR12" s="1007">
        <v>4</v>
      </c>
      <c r="JS12" s="1007">
        <v>4</v>
      </c>
      <c r="JT12" s="1007">
        <v>4</v>
      </c>
      <c r="JU12" s="1007">
        <v>4</v>
      </c>
      <c r="JV12" s="1007">
        <v>4</v>
      </c>
      <c r="JW12" s="1007">
        <v>4</v>
      </c>
      <c r="JX12" s="1007">
        <v>4</v>
      </c>
      <c r="JY12" s="1007">
        <v>4</v>
      </c>
      <c r="JZ12" s="1007">
        <v>4</v>
      </c>
      <c r="KA12" s="1007">
        <v>4</v>
      </c>
      <c r="KB12" s="1007">
        <v>4</v>
      </c>
      <c r="KC12" s="1007">
        <v>4</v>
      </c>
      <c r="KD12" s="1007">
        <v>4</v>
      </c>
      <c r="KE12" s="1007">
        <v>4</v>
      </c>
      <c r="KF12" s="1007">
        <v>4</v>
      </c>
      <c r="KG12" s="1007">
        <v>4</v>
      </c>
      <c r="KH12" s="1007">
        <v>5</v>
      </c>
      <c r="KI12" s="1007">
        <v>1</v>
      </c>
      <c r="KJ12" s="1007">
        <v>4</v>
      </c>
      <c r="KK12" s="1006">
        <f>'отч дата'!J89</f>
        <v>6</v>
      </c>
      <c r="KL12" s="73">
        <f t="shared" si="4"/>
        <v>1.5</v>
      </c>
      <c r="KM12" s="2">
        <f t="shared" si="5"/>
        <v>2</v>
      </c>
      <c r="KN12" s="3" t="s">
        <v>53</v>
      </c>
    </row>
    <row r="13" spans="1:310" ht="17.25" customHeight="1" x14ac:dyDescent="0.25">
      <c r="A13" s="3" t="s">
        <v>54</v>
      </c>
      <c r="B13" s="1843">
        <v>21</v>
      </c>
      <c r="C13" s="1844">
        <v>22</v>
      </c>
      <c r="D13" s="1844">
        <v>39</v>
      </c>
      <c r="E13" s="1844">
        <v>34</v>
      </c>
      <c r="F13" s="1845">
        <v>28</v>
      </c>
      <c r="G13" s="1846">
        <v>27</v>
      </c>
      <c r="H13" s="1821">
        <v>14</v>
      </c>
      <c r="I13" s="1847">
        <v>19</v>
      </c>
      <c r="J13" s="1847">
        <v>25</v>
      </c>
      <c r="K13" s="1847">
        <v>32</v>
      </c>
      <c r="L13" s="1847">
        <v>34</v>
      </c>
      <c r="M13" s="1847">
        <v>23</v>
      </c>
      <c r="N13" s="1145">
        <v>16</v>
      </c>
      <c r="O13" s="998">
        <v>20</v>
      </c>
      <c r="P13" s="998">
        <v>18</v>
      </c>
      <c r="Q13" s="998">
        <v>20</v>
      </c>
      <c r="R13" s="998">
        <v>0</v>
      </c>
      <c r="V13" s="998"/>
      <c r="W13" s="998"/>
      <c r="X13" s="998"/>
      <c r="Y13" s="998"/>
      <c r="Z13" s="998"/>
      <c r="AA13" s="998"/>
      <c r="AB13" s="998"/>
      <c r="AC13" s="998"/>
      <c r="AD13" s="998"/>
      <c r="AE13" s="998"/>
      <c r="AF13" s="998"/>
      <c r="AG13" s="998"/>
      <c r="AH13" s="998"/>
      <c r="AI13" s="998"/>
      <c r="AJ13" s="998"/>
      <c r="AK13" s="998"/>
      <c r="AL13" s="998"/>
      <c r="AM13" s="998"/>
      <c r="AN13" s="998"/>
      <c r="AO13" s="998"/>
      <c r="AP13" s="998"/>
      <c r="AQ13" s="998"/>
      <c r="AR13" s="998"/>
      <c r="AS13" s="998"/>
      <c r="AT13" s="998"/>
      <c r="AU13" s="998"/>
      <c r="AV13" s="998"/>
      <c r="AW13" s="998"/>
      <c r="AX13" s="998"/>
      <c r="AY13" s="998"/>
      <c r="AZ13" s="998"/>
      <c r="BA13" s="998"/>
      <c r="BB13" s="998"/>
      <c r="BC13" s="998"/>
      <c r="BD13" s="998"/>
      <c r="BE13" s="998"/>
      <c r="BF13" s="998"/>
      <c r="BG13" s="998"/>
      <c r="BH13" s="998"/>
      <c r="BI13" s="998"/>
      <c r="BJ13" s="998"/>
      <c r="BK13" s="998"/>
      <c r="BL13" s="998"/>
      <c r="BM13" s="998"/>
      <c r="BN13" s="998"/>
      <c r="BO13" s="998"/>
      <c r="BP13" s="998"/>
      <c r="BQ13" s="998"/>
      <c r="BR13" s="998"/>
      <c r="BS13" s="998"/>
      <c r="BT13" s="998"/>
      <c r="BU13" s="998"/>
      <c r="BV13" s="998"/>
      <c r="BW13" s="998"/>
      <c r="BX13" s="998"/>
      <c r="BY13" s="998"/>
      <c r="BZ13" s="998"/>
      <c r="CA13" s="998"/>
      <c r="CB13" s="998"/>
      <c r="CC13" s="998"/>
      <c r="CD13" s="998"/>
      <c r="CE13" s="998"/>
      <c r="CF13" s="998"/>
      <c r="CG13" s="998"/>
      <c r="CH13" s="998"/>
      <c r="CI13" s="998"/>
      <c r="CJ13" s="73" t="e">
        <f t="shared" si="0"/>
        <v>#DIV/0!</v>
      </c>
      <c r="CK13" s="2">
        <f t="shared" si="1"/>
        <v>0</v>
      </c>
      <c r="CL13" s="218">
        <v>19</v>
      </c>
      <c r="CM13" s="71">
        <v>15</v>
      </c>
      <c r="CN13" s="70">
        <v>20</v>
      </c>
      <c r="CO13" s="112">
        <v>25</v>
      </c>
      <c r="CP13" s="131">
        <v>26</v>
      </c>
      <c r="CQ13" s="170">
        <v>19</v>
      </c>
      <c r="CR13" s="964">
        <v>20</v>
      </c>
      <c r="CS13" s="966">
        <v>19</v>
      </c>
      <c r="CT13" s="966">
        <v>146</v>
      </c>
      <c r="CU13" s="966">
        <v>170</v>
      </c>
      <c r="CV13" s="985">
        <v>169</v>
      </c>
      <c r="CW13" s="999">
        <v>21</v>
      </c>
      <c r="CX13" s="989">
        <v>22</v>
      </c>
      <c r="CY13" s="989">
        <v>39</v>
      </c>
      <c r="CZ13" s="989">
        <v>34</v>
      </c>
      <c r="DA13" s="966">
        <v>28</v>
      </c>
      <c r="DB13" s="966">
        <v>27</v>
      </c>
      <c r="DC13" s="997">
        <v>14</v>
      </c>
      <c r="DD13" s="966">
        <v>19</v>
      </c>
      <c r="DE13" s="966">
        <v>25</v>
      </c>
      <c r="DF13" s="966">
        <v>32</v>
      </c>
      <c r="DG13" s="966">
        <v>33</v>
      </c>
      <c r="DH13" s="966">
        <v>23</v>
      </c>
      <c r="DI13" s="966">
        <v>16</v>
      </c>
      <c r="DJ13" s="966">
        <v>16</v>
      </c>
      <c r="DK13" s="966">
        <v>16</v>
      </c>
      <c r="DL13" s="966">
        <v>15</v>
      </c>
      <c r="DM13" s="966">
        <v>15</v>
      </c>
      <c r="DN13" s="966">
        <v>15</v>
      </c>
      <c r="DO13" s="966">
        <v>14</v>
      </c>
      <c r="DP13" s="966">
        <v>15</v>
      </c>
      <c r="DQ13" s="966">
        <v>15</v>
      </c>
      <c r="DR13" s="966">
        <v>15</v>
      </c>
      <c r="DS13" s="966">
        <v>33</v>
      </c>
      <c r="DT13" s="966">
        <v>26</v>
      </c>
      <c r="DU13" s="966">
        <v>23</v>
      </c>
      <c r="DV13" s="966">
        <v>22</v>
      </c>
      <c r="DW13" s="966">
        <v>21</v>
      </c>
      <c r="DX13" s="966">
        <v>21</v>
      </c>
      <c r="DY13" s="966">
        <v>20</v>
      </c>
      <c r="DZ13" s="966">
        <v>18</v>
      </c>
      <c r="EA13" s="966">
        <v>20</v>
      </c>
      <c r="EB13" s="966">
        <v>0</v>
      </c>
      <c r="EF13" s="1586">
        <v>0</v>
      </c>
      <c r="EG13" s="1586">
        <v>0</v>
      </c>
      <c r="EH13" s="1586">
        <v>0</v>
      </c>
      <c r="EI13" s="1586">
        <v>0</v>
      </c>
      <c r="EJ13" s="1586">
        <v>0</v>
      </c>
      <c r="EK13" s="1586">
        <v>0</v>
      </c>
      <c r="EL13" s="1586">
        <v>0</v>
      </c>
      <c r="EM13" s="1586">
        <v>0</v>
      </c>
      <c r="EN13" s="1586">
        <v>0</v>
      </c>
      <c r="EO13" s="1586">
        <v>0</v>
      </c>
      <c r="EP13" s="1586">
        <v>0</v>
      </c>
      <c r="EQ13" s="1586">
        <v>0</v>
      </c>
      <c r="ER13" s="1586">
        <v>0</v>
      </c>
      <c r="ES13" s="1586">
        <v>0</v>
      </c>
      <c r="ET13" s="1586">
        <v>0</v>
      </c>
      <c r="EU13" s="1586">
        <v>0</v>
      </c>
      <c r="EV13" s="1586">
        <v>0</v>
      </c>
      <c r="EW13" s="1586">
        <v>0</v>
      </c>
      <c r="EX13" s="1586">
        <v>0</v>
      </c>
      <c r="EY13" s="1586">
        <v>0</v>
      </c>
      <c r="EZ13" s="1586">
        <v>0</v>
      </c>
      <c r="FA13" s="1586">
        <v>0</v>
      </c>
      <c r="FB13" s="1586">
        <v>0</v>
      </c>
      <c r="FC13" s="1586">
        <v>0</v>
      </c>
      <c r="FD13" s="1586">
        <v>0</v>
      </c>
      <c r="FE13" s="1586">
        <v>0</v>
      </c>
      <c r="FF13" s="1586">
        <v>0</v>
      </c>
      <c r="FG13" s="1586">
        <v>0</v>
      </c>
      <c r="FH13" s="1586">
        <v>0</v>
      </c>
      <c r="FI13" s="1586">
        <v>0</v>
      </c>
      <c r="FJ13" s="1586">
        <v>0</v>
      </c>
      <c r="FK13" s="1586">
        <v>0</v>
      </c>
      <c r="FL13" s="1586">
        <v>0</v>
      </c>
      <c r="FM13" s="1586">
        <v>0</v>
      </c>
      <c r="FN13" s="1586">
        <v>0</v>
      </c>
      <c r="FO13" s="1586">
        <v>0</v>
      </c>
      <c r="FP13" s="1586">
        <v>0</v>
      </c>
      <c r="FQ13" s="1586">
        <v>0</v>
      </c>
      <c r="FR13" s="1586">
        <v>0</v>
      </c>
      <c r="FS13" s="1586">
        <v>0</v>
      </c>
      <c r="FT13" s="1586">
        <v>0</v>
      </c>
      <c r="FU13" s="1850">
        <v>0</v>
      </c>
      <c r="FV13" s="1850">
        <v>0</v>
      </c>
      <c r="FW13" s="1850">
        <v>0</v>
      </c>
      <c r="FX13" s="1850">
        <v>0</v>
      </c>
      <c r="FY13" s="1850">
        <v>0</v>
      </c>
      <c r="FZ13" s="1850">
        <v>0</v>
      </c>
      <c r="GA13" s="1850">
        <v>0</v>
      </c>
      <c r="GB13" s="1850">
        <v>0</v>
      </c>
      <c r="GC13" s="1850">
        <v>0</v>
      </c>
      <c r="GD13" s="1850">
        <v>0</v>
      </c>
      <c r="GE13" s="1850">
        <v>0</v>
      </c>
      <c r="GF13" s="1850">
        <v>0</v>
      </c>
      <c r="GG13" s="1850">
        <v>0</v>
      </c>
      <c r="GH13" s="1850">
        <v>0</v>
      </c>
      <c r="GI13" s="1850">
        <v>0</v>
      </c>
      <c r="GJ13" s="1850">
        <v>0</v>
      </c>
      <c r="GK13" s="1850">
        <v>0</v>
      </c>
      <c r="GL13" s="1850">
        <v>0</v>
      </c>
      <c r="GM13" s="1850">
        <v>0</v>
      </c>
      <c r="GN13" s="1850">
        <v>0</v>
      </c>
      <c r="GO13" s="1850">
        <v>0</v>
      </c>
      <c r="GP13" s="1850">
        <v>0</v>
      </c>
      <c r="GQ13" s="1850">
        <v>0</v>
      </c>
      <c r="GR13" s="966">
        <v>0</v>
      </c>
      <c r="GS13" s="73" t="e">
        <f t="shared" si="2"/>
        <v>#DIV/0!</v>
      </c>
      <c r="GT13" s="2">
        <f t="shared" si="3"/>
        <v>0</v>
      </c>
      <c r="GU13" s="1812">
        <v>0</v>
      </c>
      <c r="GV13" s="1820">
        <v>0</v>
      </c>
      <c r="GW13" s="1821">
        <v>0</v>
      </c>
      <c r="GX13" s="1822">
        <v>0</v>
      </c>
      <c r="GY13" s="1816">
        <v>0</v>
      </c>
      <c r="GZ13" s="1817">
        <v>0</v>
      </c>
      <c r="HA13" s="1823">
        <v>0</v>
      </c>
      <c r="HB13" s="1817">
        <v>0</v>
      </c>
      <c r="HC13" s="1817">
        <v>0</v>
      </c>
      <c r="HD13" s="1817">
        <v>0</v>
      </c>
      <c r="HE13" s="1819">
        <v>0</v>
      </c>
      <c r="HF13" s="1005">
        <v>0</v>
      </c>
      <c r="HG13" s="1006">
        <v>0</v>
      </c>
      <c r="HH13" s="1006">
        <v>0</v>
      </c>
      <c r="HI13" s="1006">
        <v>0</v>
      </c>
      <c r="HJ13" s="996">
        <v>0</v>
      </c>
      <c r="HK13" s="996">
        <v>0</v>
      </c>
      <c r="HL13" s="997">
        <v>0</v>
      </c>
      <c r="HM13" s="1007">
        <v>0</v>
      </c>
      <c r="HN13" s="1007">
        <v>0</v>
      </c>
      <c r="HO13" s="1007">
        <v>0</v>
      </c>
      <c r="HP13" s="1007">
        <v>1</v>
      </c>
      <c r="HQ13" s="1007">
        <v>0</v>
      </c>
      <c r="HR13" s="1368">
        <v>0</v>
      </c>
      <c r="HS13" s="1007">
        <v>0</v>
      </c>
      <c r="HT13" s="1007">
        <v>0</v>
      </c>
      <c r="HU13" s="1007">
        <v>0</v>
      </c>
      <c r="HV13" s="1007">
        <v>0</v>
      </c>
      <c r="HW13" s="1007">
        <v>0</v>
      </c>
      <c r="HX13" s="1007">
        <v>0</v>
      </c>
      <c r="HY13" s="1007">
        <v>0</v>
      </c>
      <c r="HZ13" s="1007">
        <v>0</v>
      </c>
      <c r="IA13" s="1007">
        <v>0</v>
      </c>
      <c r="IB13" s="1007">
        <v>0</v>
      </c>
      <c r="IC13" s="1007">
        <v>0</v>
      </c>
      <c r="ID13" s="1007">
        <v>0</v>
      </c>
      <c r="IE13" s="1007">
        <v>0</v>
      </c>
      <c r="IF13" s="1007">
        <v>0</v>
      </c>
      <c r="IG13" s="1007">
        <v>0</v>
      </c>
      <c r="IH13" s="1007">
        <v>0</v>
      </c>
      <c r="II13" s="1007">
        <v>0</v>
      </c>
      <c r="IJ13" s="1007">
        <v>0</v>
      </c>
      <c r="IK13" s="1007">
        <v>0</v>
      </c>
      <c r="IL13" s="1007">
        <v>0</v>
      </c>
      <c r="IM13" s="1007">
        <v>0</v>
      </c>
      <c r="IN13" s="1007">
        <v>0</v>
      </c>
      <c r="IO13" s="1007">
        <v>0</v>
      </c>
      <c r="IP13" s="1007">
        <v>0</v>
      </c>
      <c r="IQ13" s="1007">
        <v>0</v>
      </c>
      <c r="IR13" s="1007">
        <v>0</v>
      </c>
      <c r="IS13" s="1007">
        <v>0</v>
      </c>
      <c r="IT13" s="1007">
        <v>0</v>
      </c>
      <c r="IU13" s="1007">
        <v>0</v>
      </c>
      <c r="IV13" s="1007">
        <v>0</v>
      </c>
      <c r="IW13" s="1007">
        <v>0</v>
      </c>
      <c r="IX13" s="1007">
        <v>0</v>
      </c>
      <c r="IY13" s="1007">
        <v>0</v>
      </c>
      <c r="IZ13" s="1007">
        <v>0</v>
      </c>
      <c r="JA13" s="1007">
        <v>0</v>
      </c>
      <c r="JB13" s="1007">
        <v>0</v>
      </c>
      <c r="JC13" s="1007">
        <v>0</v>
      </c>
      <c r="JD13" s="1007">
        <v>0</v>
      </c>
      <c r="JE13" s="1007">
        <v>0</v>
      </c>
      <c r="JF13" s="1007">
        <v>0</v>
      </c>
      <c r="JG13" s="1007">
        <v>0</v>
      </c>
      <c r="JH13" s="1007">
        <v>0</v>
      </c>
      <c r="JI13" s="1007">
        <v>0</v>
      </c>
      <c r="JJ13" s="1007">
        <v>0</v>
      </c>
      <c r="JK13" s="1007">
        <v>0</v>
      </c>
      <c r="JL13" s="1007">
        <v>0</v>
      </c>
      <c r="JM13" s="1007">
        <v>0</v>
      </c>
      <c r="JN13" s="1007">
        <v>0</v>
      </c>
      <c r="JO13" s="1007">
        <v>0</v>
      </c>
      <c r="JP13" s="1007">
        <v>0</v>
      </c>
      <c r="JQ13" s="1007">
        <v>0</v>
      </c>
      <c r="JR13" s="1007">
        <v>0</v>
      </c>
      <c r="JS13" s="1007">
        <v>0</v>
      </c>
      <c r="JT13" s="1007">
        <v>0</v>
      </c>
      <c r="JU13" s="1007">
        <v>0</v>
      </c>
      <c r="JV13" s="1007">
        <v>0</v>
      </c>
      <c r="JW13" s="1007">
        <v>0</v>
      </c>
      <c r="JX13" s="1007">
        <v>0</v>
      </c>
      <c r="JY13" s="1007">
        <v>0</v>
      </c>
      <c r="JZ13" s="1007">
        <v>0</v>
      </c>
      <c r="KA13" s="1007">
        <v>0</v>
      </c>
      <c r="KB13" s="1007">
        <v>0</v>
      </c>
      <c r="KC13" s="1007">
        <v>0</v>
      </c>
      <c r="KD13" s="1007">
        <v>0</v>
      </c>
      <c r="KE13" s="1007">
        <v>0</v>
      </c>
      <c r="KF13" s="1007">
        <v>0</v>
      </c>
      <c r="KG13" s="1007">
        <v>0</v>
      </c>
      <c r="KH13" s="1007">
        <v>0</v>
      </c>
      <c r="KI13" s="1007">
        <v>0</v>
      </c>
      <c r="KJ13" s="1007">
        <v>0</v>
      </c>
      <c r="KK13" s="1006">
        <v>0</v>
      </c>
      <c r="KL13" s="73" t="e">
        <f t="shared" si="4"/>
        <v>#DIV/0!</v>
      </c>
      <c r="KM13" s="2">
        <f t="shared" si="5"/>
        <v>0</v>
      </c>
      <c r="KN13" s="3" t="s">
        <v>54</v>
      </c>
    </row>
    <row r="14" spans="1:310" ht="17.25" customHeight="1" x14ac:dyDescent="0.25">
      <c r="A14" s="3" t="s">
        <v>55</v>
      </c>
      <c r="B14" s="1843">
        <v>7434</v>
      </c>
      <c r="C14" s="1844">
        <v>7085</v>
      </c>
      <c r="D14" s="1844">
        <v>6760</v>
      </c>
      <c r="E14" s="1844">
        <v>6193</v>
      </c>
      <c r="F14" s="1845">
        <v>5568</v>
      </c>
      <c r="G14" s="1846">
        <v>5224</v>
      </c>
      <c r="H14" s="1821">
        <v>4875</v>
      </c>
      <c r="I14" s="1847">
        <v>4656</v>
      </c>
      <c r="J14" s="1847">
        <v>4349</v>
      </c>
      <c r="K14" s="1847">
        <v>4077</v>
      </c>
      <c r="L14" s="1847">
        <v>3830</v>
      </c>
      <c r="M14" s="1847">
        <v>3491</v>
      </c>
      <c r="N14" s="1145">
        <v>3040</v>
      </c>
      <c r="O14" s="998">
        <v>2815</v>
      </c>
      <c r="P14" s="998">
        <v>2712</v>
      </c>
      <c r="Q14" s="998">
        <v>2809</v>
      </c>
      <c r="R14" s="998">
        <v>2975</v>
      </c>
      <c r="U14" s="998">
        <v>3466</v>
      </c>
      <c r="V14" s="998">
        <v>3650</v>
      </c>
      <c r="W14" s="998">
        <v>3827</v>
      </c>
      <c r="X14" s="998">
        <v>3759</v>
      </c>
      <c r="Y14" s="998">
        <v>3883</v>
      </c>
      <c r="Z14" s="998">
        <v>3840</v>
      </c>
      <c r="AA14" s="998">
        <v>3706</v>
      </c>
      <c r="AB14" s="998">
        <v>3664</v>
      </c>
      <c r="AC14" s="998">
        <v>3652</v>
      </c>
      <c r="AD14" s="998">
        <v>3512</v>
      </c>
      <c r="AE14" s="998">
        <v>3489</v>
      </c>
      <c r="AF14" s="998">
        <v>3391</v>
      </c>
      <c r="AG14" s="998">
        <v>3339</v>
      </c>
      <c r="AH14" s="998">
        <v>3339</v>
      </c>
      <c r="AI14" s="998">
        <v>3443</v>
      </c>
      <c r="AJ14" s="998">
        <v>3404</v>
      </c>
      <c r="AK14" s="998">
        <v>3479</v>
      </c>
      <c r="AL14" s="998">
        <v>3481</v>
      </c>
      <c r="AM14" s="998">
        <v>4113</v>
      </c>
      <c r="AN14" s="998">
        <v>4075</v>
      </c>
      <c r="AO14" s="998">
        <v>3993</v>
      </c>
      <c r="AP14" s="998">
        <v>4070</v>
      </c>
      <c r="AQ14" s="998">
        <v>4088</v>
      </c>
      <c r="AR14" s="998">
        <v>3991</v>
      </c>
      <c r="AS14" s="998">
        <v>3917</v>
      </c>
      <c r="AT14" s="998">
        <v>3865</v>
      </c>
      <c r="AU14" s="998">
        <v>3852</v>
      </c>
      <c r="AV14" s="998">
        <v>3650</v>
      </c>
      <c r="AW14" s="998">
        <v>3616</v>
      </c>
      <c r="AX14" s="998">
        <v>3528</v>
      </c>
      <c r="AY14" s="998">
        <v>3508</v>
      </c>
      <c r="AZ14" s="998">
        <v>3472</v>
      </c>
      <c r="BA14" s="998">
        <v>3424</v>
      </c>
      <c r="BB14" s="998">
        <v>3381</v>
      </c>
      <c r="BC14" s="998">
        <v>3340</v>
      </c>
      <c r="BD14" s="998">
        <v>3521</v>
      </c>
      <c r="BE14" s="998">
        <v>3930</v>
      </c>
      <c r="BF14" s="998">
        <v>3979</v>
      </c>
      <c r="BG14" s="998">
        <v>3965</v>
      </c>
      <c r="BH14" s="998">
        <v>3966</v>
      </c>
      <c r="BI14" s="998">
        <v>4231</v>
      </c>
      <c r="BJ14" s="998">
        <v>4448</v>
      </c>
      <c r="BK14" s="998">
        <v>4396</v>
      </c>
      <c r="BL14" s="998">
        <v>4279</v>
      </c>
      <c r="BM14" s="998">
        <v>4181</v>
      </c>
      <c r="BN14" s="998">
        <v>4121</v>
      </c>
      <c r="BO14" s="998">
        <v>4085</v>
      </c>
      <c r="BP14" s="998">
        <v>4064</v>
      </c>
      <c r="BQ14" s="998">
        <v>3903</v>
      </c>
      <c r="BR14" s="998">
        <v>3855</v>
      </c>
      <c r="BS14" s="998">
        <v>3871</v>
      </c>
      <c r="BT14" s="998">
        <v>3868</v>
      </c>
      <c r="BU14" s="998">
        <v>3605</v>
      </c>
      <c r="BV14" s="998">
        <v>3550</v>
      </c>
      <c r="BW14" s="998">
        <v>3500</v>
      </c>
      <c r="BX14" s="998">
        <v>3502</v>
      </c>
      <c r="BY14" s="998">
        <v>3709</v>
      </c>
      <c r="BZ14" s="998">
        <v>3770</v>
      </c>
      <c r="CA14" s="998">
        <v>3781</v>
      </c>
      <c r="CB14" s="998">
        <v>3771</v>
      </c>
      <c r="CC14" s="998">
        <v>4074</v>
      </c>
      <c r="CD14" s="998">
        <v>4570</v>
      </c>
      <c r="CE14" s="998">
        <v>4584</v>
      </c>
      <c r="CF14" s="998">
        <v>4524</v>
      </c>
      <c r="CG14" s="998">
        <v>4456</v>
      </c>
      <c r="CH14" s="998">
        <v>4406</v>
      </c>
      <c r="CI14" s="998">
        <f>'отч дата'!K26</f>
        <v>4363</v>
      </c>
      <c r="CJ14" s="73">
        <f t="shared" si="0"/>
        <v>0.99024058102587376</v>
      </c>
      <c r="CK14" s="2">
        <f t="shared" si="1"/>
        <v>-43</v>
      </c>
      <c r="CL14" s="218">
        <v>1830</v>
      </c>
      <c r="CM14" s="71">
        <v>2294</v>
      </c>
      <c r="CN14" s="70">
        <v>3089</v>
      </c>
      <c r="CO14" s="112">
        <v>3175</v>
      </c>
      <c r="CP14" s="131">
        <v>3961</v>
      </c>
      <c r="CQ14" s="170">
        <v>4202</v>
      </c>
      <c r="CR14" s="964">
        <v>4817</v>
      </c>
      <c r="CS14" s="966">
        <v>6112</v>
      </c>
      <c r="CT14" s="966">
        <v>7268</v>
      </c>
      <c r="CU14" s="966">
        <v>7367</v>
      </c>
      <c r="CV14" s="985">
        <v>7315</v>
      </c>
      <c r="CW14" s="999">
        <v>7299</v>
      </c>
      <c r="CX14" s="989">
        <v>7047</v>
      </c>
      <c r="CY14" s="989">
        <v>6722</v>
      </c>
      <c r="CZ14" s="989">
        <v>6159</v>
      </c>
      <c r="DA14" s="966">
        <v>5538</v>
      </c>
      <c r="DB14" s="966">
        <v>5197</v>
      </c>
      <c r="DC14" s="997">
        <v>4846</v>
      </c>
      <c r="DD14" s="966">
        <v>4627</v>
      </c>
      <c r="DE14" s="966">
        <v>4348</v>
      </c>
      <c r="DF14" s="966">
        <v>4076</v>
      </c>
      <c r="DG14" s="966">
        <v>3830</v>
      </c>
      <c r="DH14" s="966">
        <v>3488</v>
      </c>
      <c r="DI14" s="966">
        <v>3039</v>
      </c>
      <c r="DJ14" s="966">
        <v>2830</v>
      </c>
      <c r="DK14" s="966">
        <v>2740</v>
      </c>
      <c r="DL14" s="966">
        <v>2770</v>
      </c>
      <c r="DM14" s="966">
        <v>2688</v>
      </c>
      <c r="DN14" s="966">
        <v>2659</v>
      </c>
      <c r="DO14" s="966">
        <v>2629</v>
      </c>
      <c r="DP14" s="966">
        <v>2787</v>
      </c>
      <c r="DQ14" s="966">
        <v>2918</v>
      </c>
      <c r="DR14" s="966">
        <v>2918</v>
      </c>
      <c r="DS14" s="966">
        <v>2934</v>
      </c>
      <c r="DT14" s="966">
        <v>2907</v>
      </c>
      <c r="DU14" s="966">
        <v>3013</v>
      </c>
      <c r="DV14" s="966">
        <v>2999</v>
      </c>
      <c r="DW14" s="966">
        <v>2951</v>
      </c>
      <c r="DX14" s="966">
        <v>2874</v>
      </c>
      <c r="DY14" s="966">
        <v>2812</v>
      </c>
      <c r="DZ14" s="966">
        <v>2707</v>
      </c>
      <c r="EA14" s="966">
        <v>2804</v>
      </c>
      <c r="EB14" s="966">
        <v>2937</v>
      </c>
      <c r="EE14" s="1">
        <v>3430</v>
      </c>
      <c r="EF14" s="1586">
        <v>3613</v>
      </c>
      <c r="EG14" s="1586">
        <v>3794</v>
      </c>
      <c r="EH14" s="1586">
        <v>3735</v>
      </c>
      <c r="EI14" s="1586">
        <v>3861</v>
      </c>
      <c r="EJ14" s="1586">
        <v>3818</v>
      </c>
      <c r="EK14" s="1586">
        <v>3685</v>
      </c>
      <c r="EL14" s="1586">
        <v>3643</v>
      </c>
      <c r="EM14" s="1586">
        <v>3631</v>
      </c>
      <c r="EN14" s="1586">
        <v>3491</v>
      </c>
      <c r="EO14" s="1586">
        <v>3468</v>
      </c>
      <c r="EP14" s="1586">
        <v>3370</v>
      </c>
      <c r="EQ14" s="1586">
        <v>3318</v>
      </c>
      <c r="ER14" s="1586">
        <v>3318</v>
      </c>
      <c r="ES14" s="1586">
        <v>3422</v>
      </c>
      <c r="ET14" s="1586">
        <v>3383</v>
      </c>
      <c r="EU14" s="1586">
        <v>3457</v>
      </c>
      <c r="EV14" s="1586">
        <v>4089</v>
      </c>
      <c r="EW14" s="1586">
        <v>4051</v>
      </c>
      <c r="EX14" s="1586">
        <v>3969</v>
      </c>
      <c r="EY14" s="1586">
        <v>4041</v>
      </c>
      <c r="EZ14" s="1586">
        <v>4061</v>
      </c>
      <c r="FA14" s="1586">
        <v>3965</v>
      </c>
      <c r="FB14" s="1586">
        <v>3891</v>
      </c>
      <c r="FC14" s="1586">
        <v>3842</v>
      </c>
      <c r="FD14" s="1586">
        <v>3829</v>
      </c>
      <c r="FE14" s="1586">
        <v>3627</v>
      </c>
      <c r="FF14" s="1586">
        <v>3593</v>
      </c>
      <c r="FG14" s="1586">
        <v>3505</v>
      </c>
      <c r="FH14" s="1586">
        <v>3485</v>
      </c>
      <c r="FI14" s="1586">
        <v>3469</v>
      </c>
      <c r="FJ14" s="1586">
        <v>3421</v>
      </c>
      <c r="FK14" s="1586">
        <v>3379</v>
      </c>
      <c r="FL14" s="1586">
        <v>3338</v>
      </c>
      <c r="FM14" s="1586">
        <v>3519</v>
      </c>
      <c r="FN14" s="1586">
        <v>3928</v>
      </c>
      <c r="FO14" s="1586">
        <v>3977</v>
      </c>
      <c r="FP14" s="1586">
        <v>3963</v>
      </c>
      <c r="FQ14" s="1586">
        <v>3963</v>
      </c>
      <c r="FR14" s="1586">
        <v>4228</v>
      </c>
      <c r="FS14" s="1586">
        <v>4445</v>
      </c>
      <c r="FT14" s="1586">
        <v>4391</v>
      </c>
      <c r="FU14" s="1850">
        <v>4274</v>
      </c>
      <c r="FV14" s="1850">
        <v>4177</v>
      </c>
      <c r="FW14" s="1850">
        <v>4118</v>
      </c>
      <c r="FX14" s="1850">
        <v>4082</v>
      </c>
      <c r="FY14" s="1850">
        <v>4061</v>
      </c>
      <c r="FZ14" s="1850">
        <v>3900</v>
      </c>
      <c r="GA14" s="1850">
        <v>3852</v>
      </c>
      <c r="GB14" s="1850">
        <v>3868</v>
      </c>
      <c r="GC14" s="1850">
        <v>3865</v>
      </c>
      <c r="GD14" s="1850">
        <v>3602</v>
      </c>
      <c r="GE14" s="1850">
        <v>3549</v>
      </c>
      <c r="GF14" s="1850">
        <v>3499</v>
      </c>
      <c r="GG14" s="1850">
        <v>3501</v>
      </c>
      <c r="GH14" s="1850">
        <v>3708</v>
      </c>
      <c r="GI14" s="1850">
        <v>3769</v>
      </c>
      <c r="GJ14" s="1850">
        <v>3780</v>
      </c>
      <c r="GK14" s="1850">
        <v>3770</v>
      </c>
      <c r="GL14" s="1850">
        <v>4072</v>
      </c>
      <c r="GM14" s="1850">
        <v>4568</v>
      </c>
      <c r="GN14" s="1850">
        <v>4582</v>
      </c>
      <c r="GO14" s="1850">
        <v>4522</v>
      </c>
      <c r="GP14" s="1850">
        <v>4454</v>
      </c>
      <c r="GQ14" s="1850">
        <v>4401</v>
      </c>
      <c r="GR14" s="966">
        <f>'отч дата'!K58</f>
        <v>4359</v>
      </c>
      <c r="GS14" s="73">
        <f t="shared" si="2"/>
        <v>0.99045671438309479</v>
      </c>
      <c r="GT14" s="2">
        <f t="shared" si="3"/>
        <v>-42</v>
      </c>
      <c r="GU14" s="1812">
        <v>2</v>
      </c>
      <c r="GV14" s="1820">
        <v>4</v>
      </c>
      <c r="GW14" s="1821">
        <v>3</v>
      </c>
      <c r="GX14" s="1822">
        <v>3</v>
      </c>
      <c r="GY14" s="1816">
        <v>3</v>
      </c>
      <c r="GZ14" s="1817">
        <v>3</v>
      </c>
      <c r="HA14" s="1823">
        <v>2</v>
      </c>
      <c r="HB14" s="1817">
        <v>4</v>
      </c>
      <c r="HC14" s="1817">
        <v>104</v>
      </c>
      <c r="HD14" s="1817">
        <v>103</v>
      </c>
      <c r="HE14" s="1819">
        <v>136</v>
      </c>
      <c r="HF14" s="1005">
        <v>135</v>
      </c>
      <c r="HG14" s="1006">
        <v>38</v>
      </c>
      <c r="HH14" s="1006">
        <v>38</v>
      </c>
      <c r="HI14" s="1006">
        <v>34</v>
      </c>
      <c r="HJ14" s="996">
        <v>30</v>
      </c>
      <c r="HK14" s="996">
        <v>27</v>
      </c>
      <c r="HL14" s="997">
        <v>29</v>
      </c>
      <c r="HM14" s="1007">
        <v>29</v>
      </c>
      <c r="HN14" s="1007">
        <v>1</v>
      </c>
      <c r="HO14" s="1007">
        <v>1</v>
      </c>
      <c r="HP14" s="1007">
        <v>0</v>
      </c>
      <c r="HQ14" s="1007">
        <v>3</v>
      </c>
      <c r="HR14" s="1368">
        <v>1</v>
      </c>
      <c r="HS14" s="1007">
        <v>3</v>
      </c>
      <c r="HT14" s="1007">
        <v>5</v>
      </c>
      <c r="HU14" s="1007">
        <v>5</v>
      </c>
      <c r="HV14" s="1007">
        <v>38</v>
      </c>
      <c r="HW14" s="1007">
        <v>0</v>
      </c>
      <c r="HX14" s="1007">
        <v>0</v>
      </c>
      <c r="HY14" s="1007">
        <v>37</v>
      </c>
      <c r="HZ14" s="1007">
        <v>33</v>
      </c>
      <c r="IA14" s="1007">
        <v>24</v>
      </c>
      <c r="IB14" s="1007">
        <v>22</v>
      </c>
      <c r="IC14" s="1007">
        <v>22</v>
      </c>
      <c r="ID14" s="1007">
        <v>21</v>
      </c>
      <c r="IE14" s="1007">
        <v>21</v>
      </c>
      <c r="IF14" s="1007">
        <v>21</v>
      </c>
      <c r="IG14" s="1007">
        <v>21</v>
      </c>
      <c r="IH14" s="1007">
        <v>21</v>
      </c>
      <c r="II14" s="1007">
        <v>21</v>
      </c>
      <c r="IJ14" s="1007">
        <v>21</v>
      </c>
      <c r="IK14" s="1007">
        <v>21</v>
      </c>
      <c r="IL14" s="1007">
        <v>21</v>
      </c>
      <c r="IM14" s="1007">
        <v>21</v>
      </c>
      <c r="IN14" s="1007">
        <v>22</v>
      </c>
      <c r="IO14" s="1007">
        <v>24</v>
      </c>
      <c r="IP14" s="1007">
        <v>24</v>
      </c>
      <c r="IQ14" s="1007">
        <v>24</v>
      </c>
      <c r="IR14" s="1007">
        <v>29</v>
      </c>
      <c r="IS14" s="1007">
        <v>27</v>
      </c>
      <c r="IT14" s="1007">
        <v>26</v>
      </c>
      <c r="IU14" s="1007">
        <v>26</v>
      </c>
      <c r="IV14" s="1007">
        <v>23</v>
      </c>
      <c r="IW14" s="1007">
        <v>23</v>
      </c>
      <c r="IX14" s="1007">
        <v>23</v>
      </c>
      <c r="IY14" s="1007">
        <v>23</v>
      </c>
      <c r="IZ14" s="1007">
        <v>23</v>
      </c>
      <c r="JA14" s="1007">
        <v>23</v>
      </c>
      <c r="JB14" s="1007">
        <v>3</v>
      </c>
      <c r="JC14" s="1007">
        <v>3</v>
      </c>
      <c r="JD14" s="1007">
        <v>2</v>
      </c>
      <c r="JE14" s="1007">
        <v>2</v>
      </c>
      <c r="JF14" s="1007">
        <v>2</v>
      </c>
      <c r="JG14" s="1007">
        <v>2</v>
      </c>
      <c r="JH14" s="1007">
        <v>2</v>
      </c>
      <c r="JI14" s="1007">
        <v>2</v>
      </c>
      <c r="JJ14" s="1007">
        <v>3</v>
      </c>
      <c r="JK14" s="1007">
        <v>3</v>
      </c>
      <c r="JL14" s="1007">
        <v>3</v>
      </c>
      <c r="JM14" s="1007">
        <v>5</v>
      </c>
      <c r="JN14" s="1007">
        <v>5</v>
      </c>
      <c r="JO14" s="1007">
        <v>4</v>
      </c>
      <c r="JP14" s="1007">
        <v>3</v>
      </c>
      <c r="JQ14" s="1007">
        <v>3</v>
      </c>
      <c r="JR14" s="1007">
        <v>3</v>
      </c>
      <c r="JS14" s="1007">
        <v>3</v>
      </c>
      <c r="JT14" s="1007">
        <v>3</v>
      </c>
      <c r="JU14" s="1007">
        <v>3</v>
      </c>
      <c r="JV14" s="1007">
        <v>3</v>
      </c>
      <c r="JW14" s="1007">
        <v>3</v>
      </c>
      <c r="JX14" s="1007">
        <v>1</v>
      </c>
      <c r="JY14" s="1007">
        <v>1</v>
      </c>
      <c r="JZ14" s="1007">
        <v>1</v>
      </c>
      <c r="KA14" s="1007">
        <v>1</v>
      </c>
      <c r="KB14" s="1007">
        <v>1</v>
      </c>
      <c r="KC14" s="1007">
        <v>1</v>
      </c>
      <c r="KD14" s="1007">
        <v>1</v>
      </c>
      <c r="KE14" s="1007">
        <v>2</v>
      </c>
      <c r="KF14" s="1007">
        <v>2</v>
      </c>
      <c r="KG14" s="1007">
        <v>2</v>
      </c>
      <c r="KH14" s="1007">
        <v>2</v>
      </c>
      <c r="KI14" s="1007">
        <v>2</v>
      </c>
      <c r="KJ14" s="1007">
        <v>5</v>
      </c>
      <c r="KK14" s="1006">
        <f>'отч дата'!K89</f>
        <v>4</v>
      </c>
      <c r="KL14" s="73">
        <f t="shared" si="4"/>
        <v>0.8</v>
      </c>
      <c r="KM14" s="2">
        <f t="shared" si="5"/>
        <v>-1</v>
      </c>
      <c r="KN14" s="3" t="s">
        <v>55</v>
      </c>
    </row>
    <row r="15" spans="1:310" ht="17.25" customHeight="1" x14ac:dyDescent="0.25">
      <c r="A15" s="3" t="s">
        <v>56</v>
      </c>
      <c r="B15" s="1843">
        <v>2357</v>
      </c>
      <c r="C15" s="1844">
        <v>2464</v>
      </c>
      <c r="D15" s="1844">
        <v>2533</v>
      </c>
      <c r="E15" s="1844">
        <v>2619</v>
      </c>
      <c r="F15" s="1845">
        <v>2721</v>
      </c>
      <c r="G15" s="1846">
        <v>2820</v>
      </c>
      <c r="H15" s="1821">
        <v>2783</v>
      </c>
      <c r="I15" s="1847">
        <v>2567</v>
      </c>
      <c r="J15" s="1847">
        <v>2659</v>
      </c>
      <c r="K15" s="1847">
        <v>2633</v>
      </c>
      <c r="L15" s="1847">
        <v>2503</v>
      </c>
      <c r="M15" s="1847">
        <v>2519</v>
      </c>
      <c r="N15" s="1145">
        <v>2530</v>
      </c>
      <c r="O15" s="998">
        <v>2421</v>
      </c>
      <c r="P15" s="998">
        <v>2442</v>
      </c>
      <c r="Q15" s="998">
        <v>2417</v>
      </c>
      <c r="R15" s="998">
        <v>2389</v>
      </c>
      <c r="S15" s="998">
        <v>2474</v>
      </c>
      <c r="T15" s="998">
        <v>2520</v>
      </c>
      <c r="U15" s="998">
        <v>2572</v>
      </c>
      <c r="V15" s="998">
        <v>2683</v>
      </c>
      <c r="W15" s="998">
        <v>2648</v>
      </c>
      <c r="X15" s="998">
        <v>2663</v>
      </c>
      <c r="Y15" s="998">
        <v>2545</v>
      </c>
      <c r="Z15" s="998">
        <v>2523</v>
      </c>
      <c r="AA15" s="998">
        <v>2514</v>
      </c>
      <c r="AB15" s="998">
        <v>2486</v>
      </c>
      <c r="AC15" s="998">
        <v>2563</v>
      </c>
      <c r="AD15" s="998">
        <v>2578</v>
      </c>
      <c r="AE15" s="998">
        <v>2563</v>
      </c>
      <c r="AF15" s="998">
        <v>2511</v>
      </c>
      <c r="AG15" s="998">
        <v>2349</v>
      </c>
      <c r="AH15" s="998">
        <v>2383</v>
      </c>
      <c r="AI15" s="998">
        <v>2438</v>
      </c>
      <c r="AJ15" s="998">
        <v>2421</v>
      </c>
      <c r="AK15" s="998">
        <v>2381</v>
      </c>
      <c r="AL15" s="998">
        <v>2494</v>
      </c>
      <c r="AM15" s="998">
        <v>2457</v>
      </c>
      <c r="AN15" s="998">
        <v>2403</v>
      </c>
      <c r="AO15" s="998">
        <v>2393</v>
      </c>
      <c r="AP15" s="998">
        <v>2547</v>
      </c>
      <c r="AQ15" s="998">
        <v>2494</v>
      </c>
      <c r="AR15" s="998">
        <v>2459</v>
      </c>
      <c r="AS15" s="998">
        <v>2399</v>
      </c>
      <c r="AT15" s="998">
        <v>2370</v>
      </c>
      <c r="AU15" s="998">
        <v>2459</v>
      </c>
      <c r="AV15" s="998">
        <v>2486</v>
      </c>
      <c r="AW15" s="998">
        <v>2469</v>
      </c>
      <c r="AX15" s="998">
        <v>2455</v>
      </c>
      <c r="AY15" s="998">
        <v>2517</v>
      </c>
      <c r="AZ15" s="998">
        <v>2553</v>
      </c>
      <c r="BA15" s="998">
        <v>2542</v>
      </c>
      <c r="BB15" s="998">
        <v>2367</v>
      </c>
      <c r="BC15" s="998">
        <v>2329</v>
      </c>
      <c r="BD15" s="998">
        <v>2625</v>
      </c>
      <c r="BE15" s="998">
        <v>2642</v>
      </c>
      <c r="BF15" s="998">
        <v>2605</v>
      </c>
      <c r="BG15" s="998">
        <v>2412</v>
      </c>
      <c r="BH15" s="998">
        <v>2395</v>
      </c>
      <c r="BI15" s="998">
        <v>2437</v>
      </c>
      <c r="BJ15" s="998">
        <v>2372</v>
      </c>
      <c r="BK15" s="998">
        <v>2533</v>
      </c>
      <c r="BL15" s="998">
        <v>2470</v>
      </c>
      <c r="BM15" s="998">
        <v>2403</v>
      </c>
      <c r="BN15" s="998">
        <v>2383</v>
      </c>
      <c r="BO15" s="998">
        <v>2361</v>
      </c>
      <c r="BP15" s="998">
        <v>2355</v>
      </c>
      <c r="BQ15" s="998">
        <v>2339</v>
      </c>
      <c r="BR15" s="998">
        <v>2317</v>
      </c>
      <c r="BS15" s="998">
        <v>2348</v>
      </c>
      <c r="BT15" s="998">
        <v>2379</v>
      </c>
      <c r="BU15" s="998">
        <v>2373</v>
      </c>
      <c r="BV15" s="998">
        <v>2170</v>
      </c>
      <c r="BW15" s="998">
        <v>2150</v>
      </c>
      <c r="BX15" s="998">
        <v>2165</v>
      </c>
      <c r="BY15" s="998">
        <v>2177</v>
      </c>
      <c r="BZ15" s="998">
        <v>2162</v>
      </c>
      <c r="CA15" s="998">
        <v>2272</v>
      </c>
      <c r="CB15" s="998">
        <v>2113</v>
      </c>
      <c r="CC15" s="998">
        <v>2150</v>
      </c>
      <c r="CD15" s="998">
        <v>2208</v>
      </c>
      <c r="CE15" s="998">
        <v>2187</v>
      </c>
      <c r="CF15" s="998">
        <v>2207</v>
      </c>
      <c r="CG15" s="998">
        <v>2157</v>
      </c>
      <c r="CH15" s="998">
        <v>2285</v>
      </c>
      <c r="CI15" s="998">
        <f>'отч дата'!L26</f>
        <v>2291</v>
      </c>
      <c r="CJ15" s="73">
        <f t="shared" si="0"/>
        <v>1.0026258205689278</v>
      </c>
      <c r="CK15" s="2">
        <f t="shared" si="1"/>
        <v>6</v>
      </c>
      <c r="CL15" s="218">
        <v>2130</v>
      </c>
      <c r="CM15" s="71">
        <v>2072</v>
      </c>
      <c r="CN15" s="70">
        <v>2013</v>
      </c>
      <c r="CO15" s="112">
        <v>2139</v>
      </c>
      <c r="CP15" s="131">
        <v>2229</v>
      </c>
      <c r="CQ15" s="170">
        <v>2201</v>
      </c>
      <c r="CR15" s="964">
        <v>2105</v>
      </c>
      <c r="CS15" s="966">
        <v>2133</v>
      </c>
      <c r="CT15" s="966">
        <v>2209</v>
      </c>
      <c r="CU15" s="966">
        <v>2362</v>
      </c>
      <c r="CV15" s="985">
        <v>2304</v>
      </c>
      <c r="CW15" s="999">
        <v>2357</v>
      </c>
      <c r="CX15" s="989">
        <v>2464</v>
      </c>
      <c r="CY15" s="989">
        <v>2533</v>
      </c>
      <c r="CZ15" s="989">
        <v>2619</v>
      </c>
      <c r="DA15" s="966">
        <v>2721</v>
      </c>
      <c r="DB15" s="966">
        <v>2820</v>
      </c>
      <c r="DC15" s="997">
        <v>2783</v>
      </c>
      <c r="DD15" s="966">
        <v>2567</v>
      </c>
      <c r="DE15" s="966">
        <v>2659</v>
      </c>
      <c r="DF15" s="966">
        <v>2633</v>
      </c>
      <c r="DG15" s="966">
        <v>2503</v>
      </c>
      <c r="DH15" s="966">
        <v>2519</v>
      </c>
      <c r="DI15" s="966">
        <v>2530</v>
      </c>
      <c r="DJ15" s="966">
        <v>2447</v>
      </c>
      <c r="DK15" s="966">
        <v>2531</v>
      </c>
      <c r="DL15" s="966">
        <v>2365</v>
      </c>
      <c r="DM15" s="966">
        <v>2360</v>
      </c>
      <c r="DN15" s="966">
        <v>2278</v>
      </c>
      <c r="DO15" s="966">
        <v>2247</v>
      </c>
      <c r="DP15" s="966">
        <v>2600</v>
      </c>
      <c r="DQ15" s="966">
        <v>2574</v>
      </c>
      <c r="DR15" s="966">
        <v>2522</v>
      </c>
      <c r="DS15" s="966">
        <v>2405</v>
      </c>
      <c r="DT15" s="966">
        <v>2379</v>
      </c>
      <c r="DU15" s="966">
        <v>2399</v>
      </c>
      <c r="DV15" s="966">
        <v>2625</v>
      </c>
      <c r="DW15" s="966">
        <v>2553</v>
      </c>
      <c r="DX15" s="966">
        <v>2468</v>
      </c>
      <c r="DY15" s="966">
        <v>2421</v>
      </c>
      <c r="DZ15" s="966">
        <v>2442</v>
      </c>
      <c r="EA15" s="966">
        <v>2417</v>
      </c>
      <c r="EB15" s="966">
        <v>2389</v>
      </c>
      <c r="EC15" s="966">
        <v>2474</v>
      </c>
      <c r="ED15" s="966">
        <v>2520</v>
      </c>
      <c r="EE15" s="966">
        <v>2572</v>
      </c>
      <c r="EF15" s="966">
        <v>2683</v>
      </c>
      <c r="EG15" s="966">
        <v>2648</v>
      </c>
      <c r="EH15" s="966">
        <v>2663</v>
      </c>
      <c r="EI15" s="966">
        <v>2545</v>
      </c>
      <c r="EJ15" s="966">
        <v>2523</v>
      </c>
      <c r="EK15" s="966">
        <v>2514</v>
      </c>
      <c r="EL15" s="966">
        <v>2486</v>
      </c>
      <c r="EM15" s="966">
        <v>2563</v>
      </c>
      <c r="EN15" s="966">
        <v>2578</v>
      </c>
      <c r="EO15" s="966">
        <v>2563</v>
      </c>
      <c r="EP15" s="966">
        <v>2511</v>
      </c>
      <c r="EQ15" s="966">
        <v>2349</v>
      </c>
      <c r="ER15" s="966">
        <v>2383</v>
      </c>
      <c r="ES15" s="966">
        <v>2438</v>
      </c>
      <c r="ET15" s="966">
        <v>2421</v>
      </c>
      <c r="EU15" s="966">
        <v>2381</v>
      </c>
      <c r="EV15" s="966">
        <v>2457</v>
      </c>
      <c r="EW15" s="966">
        <v>2403</v>
      </c>
      <c r="EX15" s="966">
        <v>2393</v>
      </c>
      <c r="EY15" s="966">
        <v>2547</v>
      </c>
      <c r="EZ15" s="966">
        <v>2494</v>
      </c>
      <c r="FA15" s="966">
        <v>2459</v>
      </c>
      <c r="FB15" s="966">
        <v>2399</v>
      </c>
      <c r="FC15" s="966">
        <v>2370</v>
      </c>
      <c r="FD15" s="966">
        <v>2459</v>
      </c>
      <c r="FE15" s="966">
        <v>2486</v>
      </c>
      <c r="FF15" s="966">
        <v>2469</v>
      </c>
      <c r="FG15" s="966">
        <v>2455</v>
      </c>
      <c r="FH15" s="966">
        <v>2517</v>
      </c>
      <c r="FI15" s="966">
        <v>2553</v>
      </c>
      <c r="FJ15" s="966">
        <v>2542</v>
      </c>
      <c r="FK15" s="966">
        <v>2367</v>
      </c>
      <c r="FL15" s="966">
        <v>2329</v>
      </c>
      <c r="FM15" s="966">
        <v>2625</v>
      </c>
      <c r="FN15" s="966">
        <v>2642</v>
      </c>
      <c r="FO15" s="966">
        <v>2605</v>
      </c>
      <c r="FP15" s="966">
        <v>2412</v>
      </c>
      <c r="FQ15" s="966">
        <v>2395</v>
      </c>
      <c r="FR15" s="966">
        <v>2437</v>
      </c>
      <c r="FS15" s="966">
        <v>2372</v>
      </c>
      <c r="FT15" s="966">
        <v>2533</v>
      </c>
      <c r="FU15" s="966">
        <v>2470</v>
      </c>
      <c r="FV15" s="966">
        <v>2403</v>
      </c>
      <c r="FW15" s="966">
        <v>2383</v>
      </c>
      <c r="FX15" s="966">
        <v>2361</v>
      </c>
      <c r="FY15" s="966">
        <v>2355</v>
      </c>
      <c r="FZ15" s="966">
        <v>2339</v>
      </c>
      <c r="GA15" s="966">
        <v>2317</v>
      </c>
      <c r="GB15" s="966">
        <v>2348</v>
      </c>
      <c r="GC15" s="966">
        <v>2379</v>
      </c>
      <c r="GD15" s="966">
        <v>2373</v>
      </c>
      <c r="GE15" s="966">
        <v>2170</v>
      </c>
      <c r="GF15" s="966">
        <v>2150</v>
      </c>
      <c r="GG15" s="966">
        <v>2165</v>
      </c>
      <c r="GH15" s="966">
        <v>2177</v>
      </c>
      <c r="GI15" s="966">
        <v>2162</v>
      </c>
      <c r="GJ15" s="966">
        <v>2272</v>
      </c>
      <c r="GK15" s="966">
        <v>2113</v>
      </c>
      <c r="GL15" s="966">
        <v>2150</v>
      </c>
      <c r="GM15" s="966">
        <v>2208</v>
      </c>
      <c r="GN15" s="966">
        <v>2187</v>
      </c>
      <c r="GO15" s="966">
        <v>2207</v>
      </c>
      <c r="GP15" s="966">
        <v>2157</v>
      </c>
      <c r="GQ15" s="966">
        <v>2285</v>
      </c>
      <c r="GR15" s="966">
        <f>'отч дата'!L58</f>
        <v>2291</v>
      </c>
      <c r="GS15" s="73">
        <f t="shared" si="2"/>
        <v>1.0026258205689278</v>
      </c>
      <c r="GT15" s="2">
        <f t="shared" si="3"/>
        <v>6</v>
      </c>
      <c r="GU15" s="1812">
        <v>0</v>
      </c>
      <c r="GV15" s="1820">
        <v>0</v>
      </c>
      <c r="GW15" s="1821">
        <v>0</v>
      </c>
      <c r="GX15" s="1822">
        <v>0</v>
      </c>
      <c r="GY15" s="1816">
        <v>0</v>
      </c>
      <c r="GZ15" s="1817">
        <v>0</v>
      </c>
      <c r="HA15" s="1823">
        <v>0</v>
      </c>
      <c r="HB15" s="1817">
        <v>0</v>
      </c>
      <c r="HC15" s="1817">
        <v>0</v>
      </c>
      <c r="HD15" s="1817">
        <v>0</v>
      </c>
      <c r="HE15" s="1819">
        <v>0</v>
      </c>
      <c r="HF15" s="1005">
        <v>0</v>
      </c>
      <c r="HG15" s="1006">
        <v>0</v>
      </c>
      <c r="HH15" s="1006">
        <v>0</v>
      </c>
      <c r="HI15" s="1006">
        <v>0</v>
      </c>
      <c r="HJ15" s="996">
        <v>0</v>
      </c>
      <c r="HK15" s="996">
        <v>0</v>
      </c>
      <c r="HL15" s="997">
        <v>0</v>
      </c>
      <c r="HM15" s="1007">
        <v>0</v>
      </c>
      <c r="HN15" s="1007">
        <v>0</v>
      </c>
      <c r="HO15" s="1007">
        <v>0</v>
      </c>
      <c r="HP15" s="1007">
        <v>0</v>
      </c>
      <c r="HQ15" s="1007">
        <v>0</v>
      </c>
      <c r="HR15" s="1368">
        <v>0</v>
      </c>
      <c r="HS15" s="1007">
        <v>0</v>
      </c>
      <c r="HT15" s="1007">
        <v>0</v>
      </c>
      <c r="HU15" s="1007">
        <v>0</v>
      </c>
      <c r="HV15" s="1007">
        <v>0</v>
      </c>
      <c r="HW15" s="1007">
        <v>0</v>
      </c>
      <c r="HX15" s="1007">
        <v>0</v>
      </c>
      <c r="HY15" s="1007">
        <v>0</v>
      </c>
      <c r="HZ15" s="1007">
        <v>0</v>
      </c>
      <c r="IA15" s="1007">
        <v>0</v>
      </c>
      <c r="IB15" s="1007">
        <v>0</v>
      </c>
      <c r="IC15" s="1007">
        <v>0</v>
      </c>
      <c r="ID15" s="1007">
        <v>0</v>
      </c>
      <c r="IE15" s="1007">
        <v>0</v>
      </c>
      <c r="IF15" s="1007">
        <v>0</v>
      </c>
      <c r="IG15" s="1007">
        <v>0</v>
      </c>
      <c r="IH15" s="1007">
        <v>0</v>
      </c>
      <c r="II15" s="1007">
        <v>0</v>
      </c>
      <c r="IJ15" s="1007">
        <v>0</v>
      </c>
      <c r="IK15" s="1007">
        <v>0</v>
      </c>
      <c r="IL15" s="1007">
        <v>0</v>
      </c>
      <c r="IM15" s="1007">
        <v>0</v>
      </c>
      <c r="IN15" s="1007">
        <v>0</v>
      </c>
      <c r="IO15" s="1007">
        <v>0</v>
      </c>
      <c r="IP15" s="1007">
        <v>0</v>
      </c>
      <c r="IQ15" s="1007">
        <v>0</v>
      </c>
      <c r="IR15" s="1007">
        <v>0</v>
      </c>
      <c r="IS15" s="1007">
        <v>0</v>
      </c>
      <c r="IT15" s="1007">
        <v>0</v>
      </c>
      <c r="IU15" s="1007">
        <v>0</v>
      </c>
      <c r="IV15" s="1007">
        <v>0</v>
      </c>
      <c r="IW15" s="1007">
        <v>0</v>
      </c>
      <c r="IX15" s="1007">
        <v>0</v>
      </c>
      <c r="IY15" s="1007">
        <v>0</v>
      </c>
      <c r="IZ15" s="1007">
        <v>0</v>
      </c>
      <c r="JA15" s="1007">
        <v>0</v>
      </c>
      <c r="JB15" s="1007">
        <v>0</v>
      </c>
      <c r="JC15" s="1007">
        <v>0</v>
      </c>
      <c r="JD15" s="1007">
        <v>0</v>
      </c>
      <c r="JE15" s="1007">
        <v>0</v>
      </c>
      <c r="JF15" s="1007">
        <v>0</v>
      </c>
      <c r="JG15" s="1007">
        <v>0</v>
      </c>
      <c r="JH15" s="1007">
        <v>0</v>
      </c>
      <c r="JI15" s="1007">
        <v>0</v>
      </c>
      <c r="JJ15" s="1007">
        <v>0</v>
      </c>
      <c r="JK15" s="1007">
        <v>0</v>
      </c>
      <c r="JL15" s="1007">
        <v>0</v>
      </c>
      <c r="JM15" s="1007">
        <v>0</v>
      </c>
      <c r="JN15" s="1007">
        <v>0</v>
      </c>
      <c r="JO15" s="1007">
        <v>0</v>
      </c>
      <c r="JP15" s="1007">
        <v>0</v>
      </c>
      <c r="JQ15" s="1007">
        <v>0</v>
      </c>
      <c r="JR15" s="1007">
        <v>0</v>
      </c>
      <c r="JS15" s="1007">
        <v>0</v>
      </c>
      <c r="JT15" s="1007">
        <v>0</v>
      </c>
      <c r="JU15" s="1007">
        <v>0</v>
      </c>
      <c r="JV15" s="1007">
        <v>0</v>
      </c>
      <c r="JW15" s="1007">
        <v>0</v>
      </c>
      <c r="JX15" s="1007">
        <v>0</v>
      </c>
      <c r="JY15" s="1007">
        <v>0</v>
      </c>
      <c r="JZ15" s="1007">
        <v>0</v>
      </c>
      <c r="KA15" s="1007">
        <v>0</v>
      </c>
      <c r="KB15" s="1007">
        <v>0</v>
      </c>
      <c r="KC15" s="1007">
        <v>0</v>
      </c>
      <c r="KD15" s="1007">
        <v>0</v>
      </c>
      <c r="KE15" s="1007">
        <v>0</v>
      </c>
      <c r="KF15" s="1007">
        <v>0</v>
      </c>
      <c r="KG15" s="1007">
        <v>0</v>
      </c>
      <c r="KH15" s="1007">
        <v>0</v>
      </c>
      <c r="KI15" s="1007">
        <v>0</v>
      </c>
      <c r="KJ15" s="1007">
        <v>0</v>
      </c>
      <c r="KK15" s="1006">
        <f>'отч дата'!L89</f>
        <v>0</v>
      </c>
      <c r="KL15" s="73" t="e">
        <f t="shared" si="4"/>
        <v>#DIV/0!</v>
      </c>
      <c r="KM15" s="2">
        <f t="shared" si="5"/>
        <v>0</v>
      </c>
      <c r="KN15" s="3" t="s">
        <v>56</v>
      </c>
    </row>
    <row r="16" spans="1:310" ht="17.25" customHeight="1" x14ac:dyDescent="0.25">
      <c r="A16" s="3" t="s">
        <v>57</v>
      </c>
      <c r="B16" s="1843">
        <v>386</v>
      </c>
      <c r="C16" s="1844">
        <v>489</v>
      </c>
      <c r="D16" s="1844">
        <v>426</v>
      </c>
      <c r="E16" s="1844">
        <v>406</v>
      </c>
      <c r="F16" s="1845">
        <v>443</v>
      </c>
      <c r="G16" s="1846">
        <v>326</v>
      </c>
      <c r="H16" s="1821">
        <v>431</v>
      </c>
      <c r="I16" s="1847">
        <v>513</v>
      </c>
      <c r="J16" s="1847">
        <v>513</v>
      </c>
      <c r="K16" s="1847">
        <v>506</v>
      </c>
      <c r="L16" s="1847">
        <v>513</v>
      </c>
      <c r="M16" s="1847">
        <v>482</v>
      </c>
      <c r="N16" s="1145">
        <v>412</v>
      </c>
      <c r="O16" s="998">
        <v>358</v>
      </c>
      <c r="P16" s="998">
        <v>321</v>
      </c>
      <c r="Q16" s="998">
        <v>389</v>
      </c>
      <c r="R16" s="998">
        <v>332</v>
      </c>
      <c r="S16" s="998">
        <v>377</v>
      </c>
      <c r="T16" s="998">
        <v>343</v>
      </c>
      <c r="U16" s="998">
        <v>359</v>
      </c>
      <c r="V16" s="998">
        <v>371</v>
      </c>
      <c r="W16" s="998">
        <v>352</v>
      </c>
      <c r="X16" s="998">
        <v>349</v>
      </c>
      <c r="Y16" s="998">
        <v>329</v>
      </c>
      <c r="Z16" s="998">
        <v>324</v>
      </c>
      <c r="AA16" s="998">
        <v>323</v>
      </c>
      <c r="AB16" s="998">
        <v>326</v>
      </c>
      <c r="AC16" s="998">
        <v>324</v>
      </c>
      <c r="AD16" s="998">
        <v>323</v>
      </c>
      <c r="AE16" s="998">
        <v>322</v>
      </c>
      <c r="AF16" s="998">
        <v>320</v>
      </c>
      <c r="AG16" s="998">
        <v>317</v>
      </c>
      <c r="AH16" s="998">
        <v>324</v>
      </c>
      <c r="AI16" s="998">
        <v>319</v>
      </c>
      <c r="AJ16" s="998">
        <v>315</v>
      </c>
      <c r="AK16" s="998">
        <v>345</v>
      </c>
      <c r="AL16" s="998">
        <v>341</v>
      </c>
      <c r="AM16" s="998">
        <v>429</v>
      </c>
      <c r="AN16" s="998">
        <v>402</v>
      </c>
      <c r="AO16" s="998">
        <v>379</v>
      </c>
      <c r="AP16" s="998">
        <v>330</v>
      </c>
      <c r="AQ16" s="998">
        <v>324</v>
      </c>
      <c r="AR16" s="998">
        <v>320</v>
      </c>
      <c r="AS16" s="998">
        <v>317</v>
      </c>
      <c r="AT16" s="998">
        <v>311</v>
      </c>
      <c r="AU16" s="998">
        <v>311</v>
      </c>
      <c r="AV16" s="998">
        <v>311</v>
      </c>
      <c r="AW16" s="998">
        <v>311</v>
      </c>
      <c r="AX16" s="998">
        <v>308</v>
      </c>
      <c r="AY16" s="998">
        <v>308</v>
      </c>
      <c r="AZ16" s="998">
        <v>316</v>
      </c>
      <c r="BA16" s="998">
        <v>310</v>
      </c>
      <c r="BB16" s="998">
        <v>305</v>
      </c>
      <c r="BC16" s="998">
        <v>302</v>
      </c>
      <c r="BD16" s="998">
        <v>301</v>
      </c>
      <c r="BE16" s="998">
        <v>314</v>
      </c>
      <c r="BF16" s="998">
        <v>346</v>
      </c>
      <c r="BG16" s="998">
        <v>342</v>
      </c>
      <c r="BH16" s="998">
        <v>430</v>
      </c>
      <c r="BI16" s="998">
        <v>412</v>
      </c>
      <c r="BJ16" s="998">
        <v>394</v>
      </c>
      <c r="BK16" s="998">
        <v>308</v>
      </c>
      <c r="BL16" s="998">
        <v>302</v>
      </c>
      <c r="BM16" s="998">
        <v>294</v>
      </c>
      <c r="BN16" s="998">
        <v>292</v>
      </c>
      <c r="BO16" s="998">
        <v>289</v>
      </c>
      <c r="BP16" s="998">
        <v>289</v>
      </c>
      <c r="BQ16" s="998">
        <v>288</v>
      </c>
      <c r="BR16" s="998">
        <v>327</v>
      </c>
      <c r="BS16" s="998">
        <v>327</v>
      </c>
      <c r="BT16" s="998">
        <v>323</v>
      </c>
      <c r="BU16" s="998">
        <v>322</v>
      </c>
      <c r="BV16" s="998">
        <v>320</v>
      </c>
      <c r="BW16" s="998">
        <v>323</v>
      </c>
      <c r="BX16" s="998">
        <v>320</v>
      </c>
      <c r="BY16" s="998">
        <v>318</v>
      </c>
      <c r="BZ16" s="998">
        <v>316</v>
      </c>
      <c r="CA16" s="998">
        <v>314</v>
      </c>
      <c r="CB16" s="998">
        <v>317</v>
      </c>
      <c r="CC16" s="998">
        <v>444</v>
      </c>
      <c r="CD16" s="998">
        <v>410</v>
      </c>
      <c r="CE16" s="998">
        <v>392</v>
      </c>
      <c r="CF16" s="998">
        <v>300</v>
      </c>
      <c r="CG16" s="998">
        <v>281</v>
      </c>
      <c r="CH16" s="998">
        <v>273</v>
      </c>
      <c r="CI16" s="998">
        <f>'отч дата'!M26</f>
        <v>269</v>
      </c>
      <c r="CJ16" s="73">
        <f t="shared" si="0"/>
        <v>0.9853479853479854</v>
      </c>
      <c r="CK16" s="2">
        <f t="shared" si="1"/>
        <v>-4</v>
      </c>
      <c r="CL16" s="218">
        <v>207</v>
      </c>
      <c r="CM16" s="71">
        <v>146</v>
      </c>
      <c r="CN16" s="70">
        <v>177</v>
      </c>
      <c r="CO16" s="112">
        <v>197</v>
      </c>
      <c r="CP16" s="131">
        <v>202</v>
      </c>
      <c r="CQ16" s="170">
        <v>223</v>
      </c>
      <c r="CR16" s="964">
        <v>244</v>
      </c>
      <c r="CS16" s="966">
        <v>260</v>
      </c>
      <c r="CT16" s="966">
        <v>219</v>
      </c>
      <c r="CU16" s="966">
        <v>315</v>
      </c>
      <c r="CV16" s="985">
        <v>364</v>
      </c>
      <c r="CW16" s="999">
        <v>386</v>
      </c>
      <c r="CX16" s="989">
        <v>489</v>
      </c>
      <c r="CY16" s="989">
        <v>426</v>
      </c>
      <c r="CZ16" s="989">
        <v>406</v>
      </c>
      <c r="DA16" s="966">
        <v>443</v>
      </c>
      <c r="DB16" s="966">
        <v>326</v>
      </c>
      <c r="DC16" s="997">
        <v>431</v>
      </c>
      <c r="DD16" s="966">
        <v>513</v>
      </c>
      <c r="DE16" s="966">
        <v>513</v>
      </c>
      <c r="DF16" s="966">
        <v>506</v>
      </c>
      <c r="DG16" s="966">
        <v>513</v>
      </c>
      <c r="DH16" s="966">
        <v>482</v>
      </c>
      <c r="DI16" s="966">
        <v>412</v>
      </c>
      <c r="DJ16" s="966">
        <v>405</v>
      </c>
      <c r="DK16" s="966">
        <v>407</v>
      </c>
      <c r="DL16" s="966">
        <v>406</v>
      </c>
      <c r="DM16" s="966">
        <v>432</v>
      </c>
      <c r="DN16" s="966">
        <v>447</v>
      </c>
      <c r="DO16" s="966">
        <v>444</v>
      </c>
      <c r="DP16" s="966">
        <v>445</v>
      </c>
      <c r="DQ16" s="966">
        <v>441</v>
      </c>
      <c r="DR16" s="966">
        <v>437</v>
      </c>
      <c r="DS16" s="966">
        <v>553</v>
      </c>
      <c r="DT16" s="966">
        <v>506</v>
      </c>
      <c r="DU16" s="966">
        <v>491</v>
      </c>
      <c r="DV16" s="966">
        <v>478</v>
      </c>
      <c r="DW16" s="966">
        <v>371</v>
      </c>
      <c r="DX16" s="966">
        <v>365</v>
      </c>
      <c r="DY16" s="966">
        <v>358</v>
      </c>
      <c r="DZ16" s="966">
        <v>321</v>
      </c>
      <c r="EA16" s="966">
        <v>389</v>
      </c>
      <c r="EB16" s="966">
        <v>332</v>
      </c>
      <c r="EC16" s="966">
        <v>377</v>
      </c>
      <c r="ED16" s="966">
        <v>343</v>
      </c>
      <c r="EE16" s="966">
        <v>359</v>
      </c>
      <c r="EF16" s="966">
        <v>371</v>
      </c>
      <c r="EG16" s="966">
        <v>352</v>
      </c>
      <c r="EH16" s="966">
        <v>349</v>
      </c>
      <c r="EI16" s="966">
        <v>329</v>
      </c>
      <c r="EJ16" s="966">
        <v>324</v>
      </c>
      <c r="EK16" s="966">
        <v>323</v>
      </c>
      <c r="EL16" s="966">
        <v>326</v>
      </c>
      <c r="EM16" s="966">
        <v>324</v>
      </c>
      <c r="EN16" s="966">
        <v>323</v>
      </c>
      <c r="EO16" s="966">
        <v>322</v>
      </c>
      <c r="EP16" s="966">
        <v>320</v>
      </c>
      <c r="EQ16" s="966">
        <v>317</v>
      </c>
      <c r="ER16" s="966">
        <v>324</v>
      </c>
      <c r="ES16" s="966">
        <v>319</v>
      </c>
      <c r="ET16" s="966">
        <v>315</v>
      </c>
      <c r="EU16" s="966">
        <v>345</v>
      </c>
      <c r="EV16" s="966">
        <v>429</v>
      </c>
      <c r="EW16" s="966">
        <v>402</v>
      </c>
      <c r="EX16" s="966">
        <v>379</v>
      </c>
      <c r="EY16" s="966">
        <v>330</v>
      </c>
      <c r="EZ16" s="966">
        <v>324</v>
      </c>
      <c r="FA16" s="966">
        <v>320</v>
      </c>
      <c r="FB16" s="966">
        <v>317</v>
      </c>
      <c r="FC16" s="966">
        <v>311</v>
      </c>
      <c r="FD16" s="966">
        <v>311</v>
      </c>
      <c r="FE16" s="966">
        <v>311</v>
      </c>
      <c r="FF16" s="966">
        <v>311</v>
      </c>
      <c r="FG16" s="966">
        <v>308</v>
      </c>
      <c r="FH16" s="966">
        <v>308</v>
      </c>
      <c r="FI16" s="966">
        <v>316</v>
      </c>
      <c r="FJ16" s="966">
        <v>310</v>
      </c>
      <c r="FK16" s="966">
        <v>305</v>
      </c>
      <c r="FL16" s="966">
        <v>302</v>
      </c>
      <c r="FM16" s="966">
        <v>301</v>
      </c>
      <c r="FN16" s="966">
        <v>314</v>
      </c>
      <c r="FO16" s="966">
        <v>346</v>
      </c>
      <c r="FP16" s="966">
        <v>342</v>
      </c>
      <c r="FQ16" s="966">
        <v>430</v>
      </c>
      <c r="FR16" s="966">
        <v>412</v>
      </c>
      <c r="FS16" s="966">
        <v>394</v>
      </c>
      <c r="FT16" s="966">
        <v>308</v>
      </c>
      <c r="FU16" s="966">
        <v>302</v>
      </c>
      <c r="FV16" s="966">
        <v>294</v>
      </c>
      <c r="FW16" s="966">
        <v>292</v>
      </c>
      <c r="FX16" s="966">
        <v>289</v>
      </c>
      <c r="FY16" s="966">
        <v>289</v>
      </c>
      <c r="FZ16" s="966">
        <v>288</v>
      </c>
      <c r="GA16" s="966">
        <v>327</v>
      </c>
      <c r="GB16" s="966">
        <v>327</v>
      </c>
      <c r="GC16" s="966">
        <v>323</v>
      </c>
      <c r="GD16" s="966">
        <v>322</v>
      </c>
      <c r="GE16" s="966">
        <v>320</v>
      </c>
      <c r="GF16" s="966">
        <v>323</v>
      </c>
      <c r="GG16" s="966">
        <v>320</v>
      </c>
      <c r="GH16" s="966">
        <v>318</v>
      </c>
      <c r="GI16" s="966">
        <v>316</v>
      </c>
      <c r="GJ16" s="966">
        <v>314</v>
      </c>
      <c r="GK16" s="966">
        <v>317</v>
      </c>
      <c r="GL16" s="966">
        <v>444</v>
      </c>
      <c r="GM16" s="966">
        <v>410</v>
      </c>
      <c r="GN16" s="966">
        <v>392</v>
      </c>
      <c r="GO16" s="966">
        <v>300</v>
      </c>
      <c r="GP16" s="966">
        <v>281</v>
      </c>
      <c r="GQ16" s="966">
        <v>273</v>
      </c>
      <c r="GR16" s="966">
        <f>'отч дата'!M58</f>
        <v>269</v>
      </c>
      <c r="GS16" s="73">
        <f t="shared" si="2"/>
        <v>0.9853479853479854</v>
      </c>
      <c r="GT16" s="2">
        <f t="shared" si="3"/>
        <v>-4</v>
      </c>
      <c r="GU16" s="1812">
        <v>1</v>
      </c>
      <c r="GV16" s="1820">
        <v>2</v>
      </c>
      <c r="GW16" s="1821">
        <v>0</v>
      </c>
      <c r="GX16" s="1822">
        <v>1</v>
      </c>
      <c r="GY16" s="1816">
        <v>3</v>
      </c>
      <c r="GZ16" s="1817">
        <v>4</v>
      </c>
      <c r="HA16" s="1823">
        <v>5</v>
      </c>
      <c r="HB16" s="1817">
        <v>7</v>
      </c>
      <c r="HC16" s="1817">
        <v>0</v>
      </c>
      <c r="HD16" s="1817">
        <v>0</v>
      </c>
      <c r="HE16" s="1819">
        <v>0</v>
      </c>
      <c r="HF16" s="1005">
        <v>0</v>
      </c>
      <c r="HG16" s="1006">
        <v>0</v>
      </c>
      <c r="HH16" s="1006">
        <v>0</v>
      </c>
      <c r="HI16" s="1006">
        <v>0</v>
      </c>
      <c r="HJ16" s="996">
        <v>0</v>
      </c>
      <c r="HK16" s="996">
        <v>0</v>
      </c>
      <c r="HL16" s="997">
        <v>0</v>
      </c>
      <c r="HM16" s="1007">
        <v>0</v>
      </c>
      <c r="HN16" s="1007">
        <v>0</v>
      </c>
      <c r="HO16" s="1007">
        <v>0</v>
      </c>
      <c r="HP16" s="1007">
        <v>0</v>
      </c>
      <c r="HQ16" s="1007">
        <v>0</v>
      </c>
      <c r="HR16" s="1368">
        <v>0</v>
      </c>
      <c r="HS16" s="1007">
        <v>0</v>
      </c>
      <c r="HT16" s="1007">
        <v>0</v>
      </c>
      <c r="HU16" s="1007">
        <v>0</v>
      </c>
      <c r="HV16" s="1007">
        <v>0</v>
      </c>
      <c r="HY16" s="1">
        <v>0</v>
      </c>
      <c r="HZ16" s="1">
        <v>0</v>
      </c>
      <c r="IA16" s="1">
        <v>0</v>
      </c>
      <c r="IB16" s="1">
        <v>0</v>
      </c>
      <c r="IC16" s="1">
        <v>0</v>
      </c>
      <c r="ID16" s="1">
        <v>0</v>
      </c>
      <c r="IE16" s="1">
        <v>0</v>
      </c>
      <c r="IF16" s="1">
        <v>0</v>
      </c>
      <c r="IG16" s="1">
        <v>0</v>
      </c>
      <c r="IH16" s="1">
        <v>0</v>
      </c>
      <c r="II16" s="1">
        <v>0</v>
      </c>
      <c r="IJ16" s="1">
        <v>0</v>
      </c>
      <c r="IK16" s="1">
        <v>0</v>
      </c>
      <c r="IL16" s="1">
        <v>0</v>
      </c>
      <c r="IM16" s="1">
        <v>0</v>
      </c>
      <c r="IN16" s="1">
        <v>0</v>
      </c>
      <c r="IO16" s="1">
        <v>0</v>
      </c>
      <c r="IP16" s="1">
        <v>0</v>
      </c>
      <c r="IQ16" s="1">
        <v>0</v>
      </c>
      <c r="IR16" s="1">
        <v>0</v>
      </c>
      <c r="IS16" s="1">
        <v>0</v>
      </c>
      <c r="IT16" s="1">
        <v>0</v>
      </c>
      <c r="IU16" s="1">
        <v>0</v>
      </c>
      <c r="IV16" s="1">
        <v>0</v>
      </c>
      <c r="IW16" s="1">
        <v>0</v>
      </c>
      <c r="IX16" s="1">
        <v>0</v>
      </c>
      <c r="IY16" s="1">
        <v>0</v>
      </c>
      <c r="IZ16" s="1">
        <v>0</v>
      </c>
      <c r="JA16" s="1">
        <v>0</v>
      </c>
      <c r="JB16" s="1">
        <v>0</v>
      </c>
      <c r="JC16" s="1">
        <v>0</v>
      </c>
      <c r="JD16" s="1">
        <v>0</v>
      </c>
      <c r="JE16" s="1">
        <v>0</v>
      </c>
      <c r="JF16" s="1">
        <v>0</v>
      </c>
      <c r="JG16" s="1">
        <v>0</v>
      </c>
      <c r="JH16" s="1">
        <v>0</v>
      </c>
      <c r="JI16" s="1">
        <v>0</v>
      </c>
      <c r="JJ16" s="1">
        <v>0</v>
      </c>
      <c r="JK16" s="1">
        <v>0</v>
      </c>
      <c r="JL16" s="1">
        <v>0</v>
      </c>
      <c r="JM16" s="1">
        <v>0</v>
      </c>
      <c r="JN16" s="1">
        <v>0</v>
      </c>
      <c r="JO16" s="1">
        <v>0</v>
      </c>
      <c r="JP16" s="1">
        <v>0</v>
      </c>
      <c r="JQ16" s="1">
        <v>0</v>
      </c>
      <c r="JR16" s="1">
        <v>0</v>
      </c>
      <c r="JS16" s="1">
        <v>0</v>
      </c>
      <c r="JT16" s="1">
        <v>0</v>
      </c>
      <c r="JU16" s="1">
        <v>0</v>
      </c>
      <c r="JV16" s="1">
        <v>0</v>
      </c>
      <c r="JW16" s="1">
        <v>0</v>
      </c>
      <c r="JX16" s="1">
        <v>0</v>
      </c>
      <c r="JY16" s="1">
        <v>0</v>
      </c>
      <c r="JZ16" s="1">
        <v>0</v>
      </c>
      <c r="KA16" s="1">
        <v>0</v>
      </c>
      <c r="KB16" s="1">
        <v>0</v>
      </c>
      <c r="KC16" s="1">
        <v>0</v>
      </c>
      <c r="KD16" s="1">
        <v>0</v>
      </c>
      <c r="KE16" s="1">
        <v>0</v>
      </c>
      <c r="KF16" s="1">
        <v>0</v>
      </c>
      <c r="KG16" s="1">
        <v>0</v>
      </c>
      <c r="KH16" s="1">
        <v>0</v>
      </c>
      <c r="KI16" s="1">
        <v>0</v>
      </c>
      <c r="KJ16" s="1">
        <v>0</v>
      </c>
      <c r="KK16" s="1006">
        <f>'отч дата'!M89</f>
        <v>0</v>
      </c>
      <c r="KL16" s="73" t="e">
        <f t="shared" si="4"/>
        <v>#DIV/0!</v>
      </c>
      <c r="KM16" s="2">
        <f t="shared" si="5"/>
        <v>0</v>
      </c>
      <c r="KN16" s="3" t="s">
        <v>57</v>
      </c>
    </row>
    <row r="17" spans="1:310" ht="17.25" customHeight="1" x14ac:dyDescent="0.25">
      <c r="A17" s="3" t="s">
        <v>58</v>
      </c>
      <c r="B17" s="1843">
        <v>0</v>
      </c>
      <c r="C17" s="1844">
        <v>0</v>
      </c>
      <c r="D17" s="1844">
        <v>0</v>
      </c>
      <c r="E17" s="1844">
        <v>0</v>
      </c>
      <c r="F17" s="1845">
        <v>0</v>
      </c>
      <c r="G17" s="1846">
        <v>0</v>
      </c>
      <c r="H17" s="1821">
        <v>0</v>
      </c>
      <c r="I17" s="1847">
        <v>0</v>
      </c>
      <c r="J17" s="1847">
        <v>0</v>
      </c>
      <c r="K17" s="1847">
        <v>0</v>
      </c>
      <c r="L17" s="1847">
        <v>0</v>
      </c>
      <c r="M17" s="1847">
        <v>0</v>
      </c>
      <c r="N17" s="1145">
        <v>0</v>
      </c>
      <c r="O17" s="998">
        <v>0</v>
      </c>
      <c r="P17" s="998">
        <v>0</v>
      </c>
      <c r="Q17" s="998">
        <v>0</v>
      </c>
      <c r="R17" s="998">
        <v>0</v>
      </c>
      <c r="V17" s="1">
        <v>0</v>
      </c>
      <c r="W17" s="1">
        <v>0</v>
      </c>
      <c r="X17" s="1">
        <v>0</v>
      </c>
      <c r="Y17" s="998">
        <v>0</v>
      </c>
      <c r="Z17" s="998">
        <v>0</v>
      </c>
      <c r="AA17" s="998">
        <v>0</v>
      </c>
      <c r="AB17" s="998">
        <v>0</v>
      </c>
      <c r="AC17" s="998">
        <v>0</v>
      </c>
      <c r="AD17" s="998">
        <v>0</v>
      </c>
      <c r="AE17" s="998">
        <v>0</v>
      </c>
      <c r="AF17" s="998">
        <v>0</v>
      </c>
      <c r="AG17" s="998">
        <v>0</v>
      </c>
      <c r="AH17" s="998">
        <v>0</v>
      </c>
      <c r="AI17" s="998">
        <v>0</v>
      </c>
      <c r="AJ17" s="998">
        <v>0</v>
      </c>
      <c r="AK17" s="998">
        <v>0</v>
      </c>
      <c r="AL17" s="998">
        <v>0</v>
      </c>
      <c r="AM17" s="998">
        <v>0</v>
      </c>
      <c r="AN17" s="998">
        <v>0</v>
      </c>
      <c r="AO17" s="998">
        <v>0</v>
      </c>
      <c r="AP17" s="998">
        <v>0</v>
      </c>
      <c r="AQ17" s="998">
        <v>0</v>
      </c>
      <c r="AR17" s="998">
        <v>0</v>
      </c>
      <c r="AS17" s="998">
        <v>0</v>
      </c>
      <c r="AT17" s="998">
        <v>0</v>
      </c>
      <c r="AU17" s="998">
        <v>0</v>
      </c>
      <c r="AV17" s="998">
        <v>0</v>
      </c>
      <c r="AW17" s="998">
        <v>0</v>
      </c>
      <c r="AX17" s="998">
        <v>0</v>
      </c>
      <c r="AY17" s="998">
        <v>0</v>
      </c>
      <c r="AZ17" s="998">
        <v>0</v>
      </c>
      <c r="BA17" s="998">
        <v>0</v>
      </c>
      <c r="BB17" s="998">
        <v>0</v>
      </c>
      <c r="BC17" s="998">
        <v>0</v>
      </c>
      <c r="BD17" s="998">
        <v>0</v>
      </c>
      <c r="BE17" s="998">
        <v>0</v>
      </c>
      <c r="BF17" s="998">
        <v>0</v>
      </c>
      <c r="BG17" s="998">
        <v>0</v>
      </c>
      <c r="BH17" s="998">
        <v>0</v>
      </c>
      <c r="BI17" s="998">
        <v>0</v>
      </c>
      <c r="BJ17" s="998">
        <v>0</v>
      </c>
      <c r="BK17" s="998">
        <v>0</v>
      </c>
      <c r="BL17" s="998">
        <v>0</v>
      </c>
      <c r="BM17" s="998">
        <v>0</v>
      </c>
      <c r="BN17" s="998">
        <v>0</v>
      </c>
      <c r="BO17" s="998">
        <v>0</v>
      </c>
      <c r="BP17" s="998">
        <v>0</v>
      </c>
      <c r="BQ17" s="998">
        <v>0</v>
      </c>
      <c r="BR17" s="998">
        <v>0</v>
      </c>
      <c r="BS17" s="998">
        <v>0</v>
      </c>
      <c r="BT17" s="998">
        <v>0</v>
      </c>
      <c r="BU17" s="998">
        <v>0</v>
      </c>
      <c r="BV17" s="998">
        <v>0</v>
      </c>
      <c r="BW17" s="998">
        <v>0</v>
      </c>
      <c r="BX17" s="998">
        <v>0</v>
      </c>
      <c r="BY17" s="998">
        <v>0</v>
      </c>
      <c r="BZ17" s="998">
        <v>0</v>
      </c>
      <c r="CA17" s="998">
        <v>0</v>
      </c>
      <c r="CB17" s="998">
        <v>0</v>
      </c>
      <c r="CC17" s="998">
        <v>0</v>
      </c>
      <c r="CD17" s="998">
        <v>0</v>
      </c>
      <c r="CE17" s="998">
        <v>0</v>
      </c>
      <c r="CF17" s="998">
        <v>0</v>
      </c>
      <c r="CG17" s="998">
        <v>0</v>
      </c>
      <c r="CH17" s="998">
        <v>0</v>
      </c>
      <c r="CI17" s="998">
        <f>'отч дата'!N26</f>
        <v>0</v>
      </c>
      <c r="CJ17" s="73" t="e">
        <f t="shared" si="0"/>
        <v>#DIV/0!</v>
      </c>
      <c r="CK17" s="2">
        <f t="shared" si="1"/>
        <v>0</v>
      </c>
      <c r="CL17" s="218">
        <v>0</v>
      </c>
      <c r="CM17" s="71">
        <v>0</v>
      </c>
      <c r="CN17" s="70">
        <v>0</v>
      </c>
      <c r="CO17" s="112">
        <v>0</v>
      </c>
      <c r="CP17" s="131">
        <v>0</v>
      </c>
      <c r="CQ17" s="170">
        <v>0</v>
      </c>
      <c r="CR17" s="964">
        <v>0</v>
      </c>
      <c r="CS17" s="966">
        <v>0</v>
      </c>
      <c r="CT17" s="966">
        <v>0</v>
      </c>
      <c r="CU17" s="966">
        <v>0</v>
      </c>
      <c r="CV17" s="985">
        <v>0</v>
      </c>
      <c r="CW17" s="999">
        <v>0</v>
      </c>
      <c r="CX17" s="989">
        <v>0</v>
      </c>
      <c r="CY17" s="989">
        <v>0</v>
      </c>
      <c r="CZ17" s="989">
        <v>0</v>
      </c>
      <c r="DA17" s="966">
        <v>0</v>
      </c>
      <c r="DB17" s="966">
        <v>0</v>
      </c>
      <c r="DC17" s="997">
        <v>0</v>
      </c>
      <c r="DD17" s="966">
        <v>0</v>
      </c>
      <c r="DE17" s="966">
        <v>0</v>
      </c>
      <c r="DF17" s="966">
        <v>0</v>
      </c>
      <c r="DG17" s="966">
        <v>0</v>
      </c>
      <c r="DH17" s="966">
        <v>0</v>
      </c>
      <c r="DI17" s="966">
        <v>0</v>
      </c>
      <c r="DJ17" s="966">
        <v>0</v>
      </c>
      <c r="DK17" s="966">
        <v>0</v>
      </c>
      <c r="DL17" s="966">
        <v>0</v>
      </c>
      <c r="DM17" s="966">
        <v>0</v>
      </c>
      <c r="DN17" s="966">
        <v>0</v>
      </c>
      <c r="DO17" s="966">
        <v>0</v>
      </c>
      <c r="DP17" s="966">
        <v>0</v>
      </c>
      <c r="DQ17" s="966">
        <v>0</v>
      </c>
      <c r="DR17" s="966">
        <v>0</v>
      </c>
      <c r="DS17" s="966">
        <v>0</v>
      </c>
      <c r="DT17" s="966">
        <v>0</v>
      </c>
      <c r="DU17" s="966">
        <v>0</v>
      </c>
      <c r="DV17" s="966">
        <v>0</v>
      </c>
      <c r="DW17" s="966">
        <v>0</v>
      </c>
      <c r="DX17" s="966">
        <v>0</v>
      </c>
      <c r="DY17" s="966">
        <v>0</v>
      </c>
      <c r="DZ17" s="966">
        <v>0</v>
      </c>
      <c r="EA17" s="966">
        <v>0</v>
      </c>
      <c r="EB17" s="966">
        <v>0</v>
      </c>
      <c r="EC17" s="966">
        <v>0</v>
      </c>
      <c r="ED17" s="966">
        <v>0</v>
      </c>
      <c r="EE17" s="966">
        <v>0</v>
      </c>
      <c r="EF17" s="966">
        <v>0</v>
      </c>
      <c r="EG17" s="966">
        <v>0</v>
      </c>
      <c r="EH17" s="966">
        <v>0</v>
      </c>
      <c r="EI17" s="966">
        <v>0</v>
      </c>
      <c r="EJ17" s="966">
        <v>0</v>
      </c>
      <c r="EK17" s="966">
        <v>0</v>
      </c>
      <c r="EL17" s="966">
        <v>0</v>
      </c>
      <c r="EM17" s="966">
        <v>0</v>
      </c>
      <c r="EN17" s="966">
        <v>0</v>
      </c>
      <c r="EO17" s="966">
        <v>0</v>
      </c>
      <c r="EP17" s="966">
        <v>0</v>
      </c>
      <c r="EQ17" s="966">
        <v>0</v>
      </c>
      <c r="ER17" s="966">
        <v>0</v>
      </c>
      <c r="ES17" s="966">
        <v>0</v>
      </c>
      <c r="ET17" s="966">
        <v>0</v>
      </c>
      <c r="EU17" s="966">
        <v>0</v>
      </c>
      <c r="EV17" s="966">
        <v>0</v>
      </c>
      <c r="EW17" s="966">
        <v>0</v>
      </c>
      <c r="EX17" s="966">
        <v>0</v>
      </c>
      <c r="EY17" s="966">
        <v>0</v>
      </c>
      <c r="EZ17" s="966">
        <v>0</v>
      </c>
      <c r="FA17" s="966">
        <v>0</v>
      </c>
      <c r="FB17" s="966">
        <v>0</v>
      </c>
      <c r="FC17" s="966">
        <v>0</v>
      </c>
      <c r="FD17" s="966">
        <v>0</v>
      </c>
      <c r="FE17" s="966">
        <v>0</v>
      </c>
      <c r="FF17" s="966">
        <v>0</v>
      </c>
      <c r="FG17" s="966">
        <v>0</v>
      </c>
      <c r="FH17" s="966">
        <v>0</v>
      </c>
      <c r="FI17" s="966">
        <v>0</v>
      </c>
      <c r="FJ17" s="966">
        <v>0</v>
      </c>
      <c r="FK17" s="966">
        <v>0</v>
      </c>
      <c r="FL17" s="966">
        <v>0</v>
      </c>
      <c r="FM17" s="966">
        <v>0</v>
      </c>
      <c r="FN17" s="966">
        <v>0</v>
      </c>
      <c r="FO17" s="966">
        <v>0</v>
      </c>
      <c r="FP17" s="966">
        <v>0</v>
      </c>
      <c r="FQ17" s="966">
        <v>0</v>
      </c>
      <c r="FR17" s="966">
        <v>0</v>
      </c>
      <c r="FS17" s="966">
        <v>0</v>
      </c>
      <c r="FT17" s="966">
        <v>0</v>
      </c>
      <c r="FU17" s="966">
        <v>0</v>
      </c>
      <c r="FV17" s="966">
        <v>0</v>
      </c>
      <c r="FW17" s="966">
        <v>0</v>
      </c>
      <c r="FX17" s="966">
        <v>0</v>
      </c>
      <c r="FY17" s="966">
        <v>0</v>
      </c>
      <c r="FZ17" s="966">
        <v>0</v>
      </c>
      <c r="GA17" s="966">
        <v>0</v>
      </c>
      <c r="GB17" s="966">
        <v>0</v>
      </c>
      <c r="GC17" s="966">
        <v>0</v>
      </c>
      <c r="GD17" s="966">
        <v>0</v>
      </c>
      <c r="GE17" s="966">
        <v>0</v>
      </c>
      <c r="GF17" s="966">
        <v>0</v>
      </c>
      <c r="GG17" s="966">
        <v>0</v>
      </c>
      <c r="GH17" s="966">
        <v>0</v>
      </c>
      <c r="GI17" s="966">
        <v>0</v>
      </c>
      <c r="GJ17" s="966">
        <v>0</v>
      </c>
      <c r="GK17" s="966">
        <v>0</v>
      </c>
      <c r="GL17" s="966">
        <v>0</v>
      </c>
      <c r="GM17" s="966">
        <v>0</v>
      </c>
      <c r="GN17" s="966">
        <v>0</v>
      </c>
      <c r="GO17" s="966">
        <v>0</v>
      </c>
      <c r="GP17" s="966">
        <v>0</v>
      </c>
      <c r="GQ17" s="966">
        <v>0</v>
      </c>
      <c r="GR17" s="966">
        <f>'отч дата'!N58</f>
        <v>0</v>
      </c>
      <c r="GS17" s="73" t="e">
        <f t="shared" si="2"/>
        <v>#DIV/0!</v>
      </c>
      <c r="GT17" s="2">
        <f t="shared" si="3"/>
        <v>0</v>
      </c>
      <c r="GU17" s="1812">
        <v>0</v>
      </c>
      <c r="GV17" s="1820">
        <v>0</v>
      </c>
      <c r="GW17" s="1821">
        <v>0</v>
      </c>
      <c r="GX17" s="1822">
        <v>0</v>
      </c>
      <c r="GY17" s="1816">
        <v>0</v>
      </c>
      <c r="GZ17" s="1817">
        <v>0</v>
      </c>
      <c r="HA17" s="1823">
        <v>0</v>
      </c>
      <c r="HB17" s="1817">
        <v>0</v>
      </c>
      <c r="HC17" s="1817">
        <v>0</v>
      </c>
      <c r="HD17" s="1817">
        <v>0</v>
      </c>
      <c r="HE17" s="1819">
        <v>0</v>
      </c>
      <c r="HF17" s="1005">
        <v>0</v>
      </c>
      <c r="HG17" s="1006">
        <v>0</v>
      </c>
      <c r="HH17" s="1006">
        <v>0</v>
      </c>
      <c r="HI17" s="1006">
        <v>0</v>
      </c>
      <c r="HJ17" s="996">
        <v>0</v>
      </c>
      <c r="HK17" s="996">
        <v>0</v>
      </c>
      <c r="HL17" s="997">
        <v>0</v>
      </c>
      <c r="HM17" s="1007">
        <v>0</v>
      </c>
      <c r="HN17" s="1007">
        <v>0</v>
      </c>
      <c r="HO17" s="1007">
        <v>0</v>
      </c>
      <c r="HP17" s="1007">
        <v>0</v>
      </c>
      <c r="HQ17" s="1007">
        <v>0</v>
      </c>
      <c r="HR17" s="1368">
        <v>0</v>
      </c>
      <c r="HS17" s="1007">
        <v>0</v>
      </c>
      <c r="HT17" s="1007">
        <v>0</v>
      </c>
      <c r="HU17" s="1007">
        <v>0</v>
      </c>
      <c r="HV17" s="1007">
        <v>0</v>
      </c>
      <c r="HW17" s="1007">
        <v>3</v>
      </c>
      <c r="HX17" s="1007">
        <v>1</v>
      </c>
      <c r="HY17" s="1007">
        <v>0</v>
      </c>
      <c r="HZ17" s="1007">
        <v>0</v>
      </c>
      <c r="IA17" s="1007">
        <v>0</v>
      </c>
      <c r="IB17" s="1007">
        <v>0</v>
      </c>
      <c r="IC17" s="1007">
        <v>0</v>
      </c>
      <c r="ID17" s="1007">
        <v>0</v>
      </c>
      <c r="IE17" s="1007">
        <v>0</v>
      </c>
      <c r="IF17" s="1007">
        <v>0</v>
      </c>
      <c r="IG17" s="1007">
        <v>0</v>
      </c>
      <c r="IH17" s="1007">
        <v>0</v>
      </c>
      <c r="II17" s="1007">
        <v>0</v>
      </c>
      <c r="IJ17" s="1007">
        <v>0</v>
      </c>
      <c r="IK17" s="1007">
        <v>0</v>
      </c>
      <c r="IL17" s="1007">
        <v>0</v>
      </c>
      <c r="IM17" s="1007">
        <v>0</v>
      </c>
      <c r="IN17" s="1007">
        <v>0</v>
      </c>
      <c r="IO17" s="1007">
        <v>0</v>
      </c>
      <c r="IP17" s="1007">
        <v>0</v>
      </c>
      <c r="IQ17" s="1007">
        <v>0</v>
      </c>
      <c r="IR17" s="1007">
        <v>0</v>
      </c>
      <c r="IS17" s="1007">
        <v>0</v>
      </c>
      <c r="IT17" s="1007">
        <v>0</v>
      </c>
      <c r="IU17" s="1007">
        <v>0</v>
      </c>
      <c r="IV17" s="1007">
        <v>0</v>
      </c>
      <c r="IW17" s="1007">
        <v>0</v>
      </c>
      <c r="IX17" s="1007">
        <v>0</v>
      </c>
      <c r="IY17" s="1007">
        <v>0</v>
      </c>
      <c r="IZ17" s="1007">
        <v>0</v>
      </c>
      <c r="JA17" s="1007">
        <v>0</v>
      </c>
      <c r="JB17" s="1007">
        <v>0</v>
      </c>
      <c r="JC17" s="1007">
        <v>0</v>
      </c>
      <c r="JD17" s="1007">
        <v>0</v>
      </c>
      <c r="JE17" s="1007">
        <v>0</v>
      </c>
      <c r="JF17" s="1007">
        <v>0</v>
      </c>
      <c r="JG17" s="1007">
        <v>0</v>
      </c>
      <c r="JH17" s="1007">
        <v>0</v>
      </c>
      <c r="JI17" s="1007">
        <v>0</v>
      </c>
      <c r="JJ17" s="1007">
        <v>0</v>
      </c>
      <c r="JK17" s="1007">
        <v>0</v>
      </c>
      <c r="JL17" s="1007">
        <v>0</v>
      </c>
      <c r="JM17" s="1007">
        <v>0</v>
      </c>
      <c r="JN17" s="1007">
        <v>0</v>
      </c>
      <c r="JO17" s="1007">
        <v>0</v>
      </c>
      <c r="JP17" s="1007">
        <v>0</v>
      </c>
      <c r="JQ17" s="1007">
        <v>0</v>
      </c>
      <c r="JR17" s="1007">
        <v>0</v>
      </c>
      <c r="JS17" s="1007">
        <v>0</v>
      </c>
      <c r="JT17" s="1007">
        <v>0</v>
      </c>
      <c r="JU17" s="1007">
        <v>0</v>
      </c>
      <c r="JV17" s="1007">
        <v>0</v>
      </c>
      <c r="JW17" s="1007">
        <v>0</v>
      </c>
      <c r="JX17" s="1007">
        <v>0</v>
      </c>
      <c r="JY17" s="1007">
        <v>0</v>
      </c>
      <c r="JZ17" s="1007">
        <v>0</v>
      </c>
      <c r="KA17" s="1007">
        <v>0</v>
      </c>
      <c r="KB17" s="1007">
        <v>0</v>
      </c>
      <c r="KC17" s="1007">
        <v>0</v>
      </c>
      <c r="KD17" s="1007">
        <v>0</v>
      </c>
      <c r="KE17" s="1007">
        <v>0</v>
      </c>
      <c r="KF17" s="1007">
        <v>0</v>
      </c>
      <c r="KG17" s="1007">
        <v>0</v>
      </c>
      <c r="KH17" s="1007">
        <v>0</v>
      </c>
      <c r="KI17" s="1007">
        <v>0</v>
      </c>
      <c r="KJ17" s="1007">
        <v>0</v>
      </c>
      <c r="KK17" s="1006">
        <f>'отч дата'!N89</f>
        <v>0</v>
      </c>
      <c r="KL17" s="73" t="e">
        <f t="shared" si="4"/>
        <v>#DIV/0!</v>
      </c>
      <c r="KM17" s="2">
        <f t="shared" si="5"/>
        <v>0</v>
      </c>
      <c r="KN17" s="3" t="s">
        <v>58</v>
      </c>
    </row>
    <row r="18" spans="1:310" ht="17.25" customHeight="1" x14ac:dyDescent="0.25">
      <c r="A18" s="3" t="s">
        <v>466</v>
      </c>
      <c r="B18" s="1843">
        <v>1548</v>
      </c>
      <c r="C18" s="1844">
        <v>1723</v>
      </c>
      <c r="D18" s="1844">
        <v>1872</v>
      </c>
      <c r="E18" s="1844">
        <v>1641</v>
      </c>
      <c r="F18" s="1845">
        <v>1704</v>
      </c>
      <c r="G18" s="1846">
        <v>1602</v>
      </c>
      <c r="H18" s="1821">
        <v>1584</v>
      </c>
      <c r="I18" s="1847">
        <v>1492</v>
      </c>
      <c r="J18" s="1847">
        <v>1337</v>
      </c>
      <c r="K18" s="1847">
        <v>1230</v>
      </c>
      <c r="L18" s="1847">
        <v>1196</v>
      </c>
      <c r="M18" s="1847">
        <v>1339</v>
      </c>
      <c r="N18" s="1145">
        <v>1182</v>
      </c>
      <c r="O18" s="998">
        <v>1195</v>
      </c>
      <c r="P18" s="998">
        <v>1192</v>
      </c>
      <c r="Q18" s="998">
        <v>1197</v>
      </c>
      <c r="R18" s="998">
        <v>1186</v>
      </c>
      <c r="S18" s="998">
        <v>1292</v>
      </c>
      <c r="T18" s="998">
        <v>1267</v>
      </c>
      <c r="U18" s="998">
        <v>1434</v>
      </c>
      <c r="V18" s="998">
        <v>1541</v>
      </c>
      <c r="W18" s="998">
        <v>1415</v>
      </c>
      <c r="X18" s="998">
        <v>1462</v>
      </c>
      <c r="Y18" s="998">
        <v>1496</v>
      </c>
      <c r="Z18" s="998">
        <v>1588</v>
      </c>
      <c r="AA18" s="998">
        <v>1572</v>
      </c>
      <c r="AB18" s="998">
        <v>1556</v>
      </c>
      <c r="AC18" s="998">
        <v>1548</v>
      </c>
      <c r="AD18" s="998">
        <v>1569</v>
      </c>
      <c r="AE18" s="998">
        <v>1656</v>
      </c>
      <c r="AF18" s="998">
        <v>1767</v>
      </c>
      <c r="AG18" s="998">
        <v>1717</v>
      </c>
      <c r="AH18" s="998">
        <v>1740</v>
      </c>
      <c r="AI18" s="998">
        <v>1753</v>
      </c>
      <c r="AJ18" s="998">
        <v>1744</v>
      </c>
      <c r="AK18" s="998">
        <v>1509</v>
      </c>
      <c r="AL18" s="998">
        <v>1493</v>
      </c>
      <c r="AM18" s="998">
        <v>1749</v>
      </c>
      <c r="AN18" s="998">
        <v>1712</v>
      </c>
      <c r="AO18" s="998">
        <v>1609</v>
      </c>
      <c r="AP18" s="998">
        <v>1627</v>
      </c>
      <c r="AQ18" s="998">
        <v>1606</v>
      </c>
      <c r="AR18" s="998">
        <v>1648</v>
      </c>
      <c r="AS18" s="998">
        <v>1614</v>
      </c>
      <c r="AT18" s="998">
        <v>1610</v>
      </c>
      <c r="AU18" s="998">
        <v>1671</v>
      </c>
      <c r="AV18" s="998">
        <v>1680</v>
      </c>
      <c r="AW18" s="998">
        <v>1679</v>
      </c>
      <c r="AX18" s="998">
        <v>1667</v>
      </c>
      <c r="AY18" s="998">
        <v>1672</v>
      </c>
      <c r="AZ18" s="998">
        <v>1656</v>
      </c>
      <c r="BA18" s="998">
        <v>1647</v>
      </c>
      <c r="BB18" s="998">
        <v>1500</v>
      </c>
      <c r="BC18" s="998">
        <v>1481</v>
      </c>
      <c r="BD18" s="998">
        <v>1475</v>
      </c>
      <c r="BE18" s="998">
        <v>1485</v>
      </c>
      <c r="BF18" s="998">
        <v>1465</v>
      </c>
      <c r="BG18" s="998">
        <v>1446</v>
      </c>
      <c r="BH18" s="998">
        <v>1683</v>
      </c>
      <c r="BI18" s="998">
        <v>1633</v>
      </c>
      <c r="BJ18" s="998">
        <v>1590</v>
      </c>
      <c r="BK18" s="998">
        <v>1554</v>
      </c>
      <c r="BL18" s="998">
        <v>1531</v>
      </c>
      <c r="BM18" s="998">
        <v>1471</v>
      </c>
      <c r="BN18" s="998">
        <v>1492</v>
      </c>
      <c r="BO18" s="998">
        <v>1547</v>
      </c>
      <c r="BP18" s="998">
        <v>1531</v>
      </c>
      <c r="BQ18" s="998">
        <v>1533</v>
      </c>
      <c r="BR18" s="998">
        <v>1509</v>
      </c>
      <c r="BS18" s="998">
        <v>1497</v>
      </c>
      <c r="BT18" s="998">
        <v>1489</v>
      </c>
      <c r="BU18" s="998">
        <v>1479</v>
      </c>
      <c r="BV18" s="998">
        <v>1457</v>
      </c>
      <c r="BW18" s="998">
        <v>1433</v>
      </c>
      <c r="BX18" s="998">
        <v>1298</v>
      </c>
      <c r="BY18" s="998">
        <v>1289</v>
      </c>
      <c r="BZ18" s="998">
        <v>1275</v>
      </c>
      <c r="CA18" s="998">
        <v>1263</v>
      </c>
      <c r="CB18" s="998">
        <v>1285</v>
      </c>
      <c r="CC18" s="998">
        <v>1716</v>
      </c>
      <c r="CD18" s="998">
        <v>1639</v>
      </c>
      <c r="CE18" s="998">
        <v>1594</v>
      </c>
      <c r="CF18" s="998">
        <v>1523</v>
      </c>
      <c r="CG18" s="998">
        <v>1449</v>
      </c>
      <c r="CH18" s="998">
        <v>1436</v>
      </c>
      <c r="CI18" s="998">
        <f>'отч дата'!O26</f>
        <v>1510</v>
      </c>
      <c r="CJ18" s="73">
        <f t="shared" si="0"/>
        <v>1.051532033426184</v>
      </c>
      <c r="CK18" s="2">
        <f t="shared" si="1"/>
        <v>74</v>
      </c>
      <c r="CL18" s="218">
        <v>1216</v>
      </c>
      <c r="CM18" s="71">
        <v>1231</v>
      </c>
      <c r="CN18" s="70">
        <v>1178</v>
      </c>
      <c r="CO18" s="112">
        <v>1085</v>
      </c>
      <c r="CP18" s="131">
        <v>1218</v>
      </c>
      <c r="CQ18" s="170">
        <v>1207</v>
      </c>
      <c r="CR18" s="964">
        <v>1272</v>
      </c>
      <c r="CS18" s="966">
        <v>1370</v>
      </c>
      <c r="CT18" s="966">
        <v>1483</v>
      </c>
      <c r="CU18" s="966">
        <v>1576</v>
      </c>
      <c r="CV18" s="985">
        <v>1719</v>
      </c>
      <c r="CW18" s="999">
        <v>1382</v>
      </c>
      <c r="CX18" s="989">
        <v>1514</v>
      </c>
      <c r="CY18" s="989">
        <v>1720</v>
      </c>
      <c r="CZ18" s="989">
        <v>1474</v>
      </c>
      <c r="DA18" s="966">
        <v>1578</v>
      </c>
      <c r="DB18" s="966">
        <v>1473</v>
      </c>
      <c r="DC18" s="997">
        <v>1448</v>
      </c>
      <c r="DD18" s="966">
        <v>1360</v>
      </c>
      <c r="DE18" s="966">
        <v>1276</v>
      </c>
      <c r="DF18" s="966">
        <v>1171</v>
      </c>
      <c r="DG18" s="966">
        <v>1138</v>
      </c>
      <c r="DH18" s="966">
        <v>1154</v>
      </c>
      <c r="DI18" s="966">
        <v>1006</v>
      </c>
      <c r="DJ18" s="966">
        <v>1096</v>
      </c>
      <c r="DK18" s="966">
        <v>1093</v>
      </c>
      <c r="DL18" s="966">
        <v>1094</v>
      </c>
      <c r="DM18" s="966">
        <v>1095</v>
      </c>
      <c r="DN18" s="966">
        <v>1044</v>
      </c>
      <c r="DO18" s="966">
        <v>1031</v>
      </c>
      <c r="DP18" s="966">
        <v>1027</v>
      </c>
      <c r="DQ18" s="966">
        <v>1014</v>
      </c>
      <c r="DR18" s="966">
        <v>1002</v>
      </c>
      <c r="DS18" s="966">
        <v>1236</v>
      </c>
      <c r="DT18" s="966">
        <v>1132</v>
      </c>
      <c r="DU18" s="966">
        <v>1079</v>
      </c>
      <c r="DV18" s="966">
        <v>1045</v>
      </c>
      <c r="DW18" s="966">
        <v>1020</v>
      </c>
      <c r="DX18" s="966">
        <v>994</v>
      </c>
      <c r="DY18" s="966">
        <v>966</v>
      </c>
      <c r="DZ18" s="966">
        <v>952</v>
      </c>
      <c r="EA18" s="966">
        <v>944</v>
      </c>
      <c r="EB18" s="966">
        <v>926</v>
      </c>
      <c r="EC18" s="966">
        <v>1019</v>
      </c>
      <c r="ED18" s="966">
        <v>999</v>
      </c>
      <c r="EE18" s="966">
        <v>1172</v>
      </c>
      <c r="EF18" s="966">
        <v>1399</v>
      </c>
      <c r="EG18" s="966">
        <v>1346</v>
      </c>
      <c r="EH18" s="966">
        <v>1393</v>
      </c>
      <c r="EI18" s="966">
        <v>1434</v>
      </c>
      <c r="EJ18" s="966">
        <v>1536</v>
      </c>
      <c r="EK18" s="966">
        <v>1521</v>
      </c>
      <c r="EL18" s="966">
        <v>1507</v>
      </c>
      <c r="EM18" s="966">
        <v>1499</v>
      </c>
      <c r="EN18" s="966">
        <v>1520</v>
      </c>
      <c r="EO18" s="966">
        <v>1530</v>
      </c>
      <c r="EP18" s="966">
        <v>1536</v>
      </c>
      <c r="EQ18" s="966">
        <v>1488</v>
      </c>
      <c r="ER18" s="966">
        <v>1516</v>
      </c>
      <c r="ES18" s="966">
        <v>1529</v>
      </c>
      <c r="ET18" s="966">
        <v>1520</v>
      </c>
      <c r="EU18" s="966">
        <v>1297</v>
      </c>
      <c r="EV18" s="966">
        <v>1487</v>
      </c>
      <c r="EW18" s="966">
        <v>1460</v>
      </c>
      <c r="EX18" s="966">
        <v>1371</v>
      </c>
      <c r="EY18" s="966">
        <v>1394</v>
      </c>
      <c r="EZ18" s="966">
        <v>1375</v>
      </c>
      <c r="FA18" s="966">
        <v>1420</v>
      </c>
      <c r="FB18" s="966">
        <v>1393</v>
      </c>
      <c r="FC18" s="966">
        <v>1388</v>
      </c>
      <c r="FD18" s="966">
        <v>1451</v>
      </c>
      <c r="FE18" s="966">
        <v>1460</v>
      </c>
      <c r="FF18" s="966">
        <v>1462</v>
      </c>
      <c r="FG18" s="966">
        <v>1451</v>
      </c>
      <c r="FH18" s="966">
        <v>1457</v>
      </c>
      <c r="FI18" s="966">
        <v>1442</v>
      </c>
      <c r="FJ18" s="966">
        <v>1433</v>
      </c>
      <c r="FK18" s="966">
        <v>1287</v>
      </c>
      <c r="FL18" s="966">
        <v>1268</v>
      </c>
      <c r="FM18" s="966">
        <v>1265</v>
      </c>
      <c r="FN18" s="966">
        <v>1275</v>
      </c>
      <c r="FO18" s="966">
        <v>1256</v>
      </c>
      <c r="FP18" s="966">
        <v>1237</v>
      </c>
      <c r="FQ18" s="966">
        <v>1425</v>
      </c>
      <c r="FR18" s="966">
        <v>1386</v>
      </c>
      <c r="FS18" s="966">
        <v>1350</v>
      </c>
      <c r="FT18" s="966">
        <v>1319</v>
      </c>
      <c r="FU18" s="966">
        <v>1298</v>
      </c>
      <c r="FV18" s="966">
        <v>1249</v>
      </c>
      <c r="FW18" s="966">
        <v>1273</v>
      </c>
      <c r="FX18" s="966">
        <v>1331</v>
      </c>
      <c r="FY18" s="966">
        <v>1319</v>
      </c>
      <c r="FZ18" s="966">
        <v>1322</v>
      </c>
      <c r="GA18" s="966">
        <v>1298</v>
      </c>
      <c r="GB18" s="966">
        <v>1287</v>
      </c>
      <c r="GC18" s="966">
        <v>1281</v>
      </c>
      <c r="GD18" s="966">
        <v>1271</v>
      </c>
      <c r="GE18" s="966">
        <v>1249</v>
      </c>
      <c r="GF18" s="966">
        <v>1225</v>
      </c>
      <c r="GG18" s="966">
        <v>1092</v>
      </c>
      <c r="GH18" s="966">
        <v>1083</v>
      </c>
      <c r="GI18" s="966">
        <v>1070</v>
      </c>
      <c r="GJ18" s="966">
        <v>1059</v>
      </c>
      <c r="GK18" s="966">
        <v>1082</v>
      </c>
      <c r="GL18" s="966">
        <v>1444</v>
      </c>
      <c r="GM18" s="966">
        <v>1389</v>
      </c>
      <c r="GN18" s="966">
        <v>1349</v>
      </c>
      <c r="GO18" s="966">
        <v>1296</v>
      </c>
      <c r="GP18" s="966">
        <v>1234</v>
      </c>
      <c r="GQ18" s="966">
        <v>1223</v>
      </c>
      <c r="GR18" s="966">
        <f>'отч дата'!O58</f>
        <v>1298</v>
      </c>
      <c r="GS18" s="73">
        <f t="shared" si="2"/>
        <v>1.0613246116107931</v>
      </c>
      <c r="GT18" s="2">
        <f t="shared" si="3"/>
        <v>75</v>
      </c>
      <c r="GU18" s="1812">
        <v>216</v>
      </c>
      <c r="GV18" s="1820">
        <v>181</v>
      </c>
      <c r="GW18" s="1821">
        <v>169</v>
      </c>
      <c r="GX18" s="1822">
        <v>173</v>
      </c>
      <c r="GY18" s="1816">
        <v>188</v>
      </c>
      <c r="GZ18" s="1817">
        <v>207</v>
      </c>
      <c r="HA18" s="1823">
        <v>199</v>
      </c>
      <c r="HB18" s="1817">
        <v>68</v>
      </c>
      <c r="HC18" s="1817">
        <v>71</v>
      </c>
      <c r="HD18" s="1817">
        <v>109</v>
      </c>
      <c r="HE18" s="1819">
        <v>185</v>
      </c>
      <c r="HF18" s="1005">
        <v>166</v>
      </c>
      <c r="HG18" s="1006">
        <v>209</v>
      </c>
      <c r="HH18" s="1006">
        <v>152</v>
      </c>
      <c r="HI18" s="1006">
        <v>167</v>
      </c>
      <c r="HJ18" s="996">
        <v>126</v>
      </c>
      <c r="HK18" s="996">
        <v>129</v>
      </c>
      <c r="HL18" s="997">
        <v>136</v>
      </c>
      <c r="HM18" s="1007">
        <v>132</v>
      </c>
      <c r="HN18" s="1007">
        <v>61</v>
      </c>
      <c r="HO18" s="1007">
        <v>59</v>
      </c>
      <c r="HP18" s="1007">
        <v>58</v>
      </c>
      <c r="HQ18" s="1007">
        <v>185</v>
      </c>
      <c r="HR18" s="1368">
        <v>176</v>
      </c>
      <c r="HS18" s="1007">
        <v>229</v>
      </c>
      <c r="HT18" s="1007">
        <v>240</v>
      </c>
      <c r="HU18" s="1007">
        <v>253</v>
      </c>
      <c r="HV18" s="1007">
        <v>260</v>
      </c>
      <c r="HW18" s="1007">
        <v>273</v>
      </c>
      <c r="HX18" s="1007">
        <v>268</v>
      </c>
      <c r="HY18" s="1007">
        <v>142</v>
      </c>
      <c r="HZ18" s="1007">
        <v>69</v>
      </c>
      <c r="IA18" s="1007">
        <v>69</v>
      </c>
      <c r="IB18" s="1007">
        <v>62</v>
      </c>
      <c r="IC18" s="1007">
        <v>52</v>
      </c>
      <c r="ID18" s="1007">
        <v>51</v>
      </c>
      <c r="IE18" s="1007">
        <v>49</v>
      </c>
      <c r="IF18" s="1007">
        <v>49</v>
      </c>
      <c r="IG18" s="1007">
        <v>49</v>
      </c>
      <c r="IH18" s="1007">
        <v>126</v>
      </c>
      <c r="II18" s="1007">
        <v>231</v>
      </c>
      <c r="IJ18" s="1007">
        <v>229</v>
      </c>
      <c r="IK18" s="1007">
        <v>224</v>
      </c>
      <c r="IL18" s="1007">
        <v>224</v>
      </c>
      <c r="IM18" s="1007">
        <v>224</v>
      </c>
      <c r="IN18" s="1007">
        <v>212</v>
      </c>
      <c r="IO18" s="1007">
        <v>262</v>
      </c>
      <c r="IP18" s="1007">
        <v>252</v>
      </c>
      <c r="IQ18" s="1007">
        <v>238</v>
      </c>
      <c r="IR18" s="1007">
        <v>233</v>
      </c>
      <c r="IS18" s="1007">
        <v>231</v>
      </c>
      <c r="IT18" s="1007">
        <v>228</v>
      </c>
      <c r="IU18" s="1007">
        <v>221</v>
      </c>
      <c r="IV18" s="1007">
        <v>222</v>
      </c>
      <c r="IW18" s="1007">
        <v>220</v>
      </c>
      <c r="IX18" s="1007">
        <v>220</v>
      </c>
      <c r="IY18" s="1007">
        <v>217</v>
      </c>
      <c r="IZ18" s="1007">
        <v>216</v>
      </c>
      <c r="JA18" s="1007">
        <v>215</v>
      </c>
      <c r="JB18" s="1007">
        <v>214</v>
      </c>
      <c r="JC18" s="1007">
        <v>214</v>
      </c>
      <c r="JD18" s="1007">
        <v>213</v>
      </c>
      <c r="JE18" s="1007">
        <v>213</v>
      </c>
      <c r="JF18" s="1007">
        <v>210</v>
      </c>
      <c r="JG18" s="1007">
        <v>210</v>
      </c>
      <c r="JH18" s="1007">
        <v>209</v>
      </c>
      <c r="JI18" s="1007">
        <v>209</v>
      </c>
      <c r="JJ18" s="1007">
        <v>258</v>
      </c>
      <c r="JK18" s="1007">
        <v>247</v>
      </c>
      <c r="JL18" s="1007">
        <v>240</v>
      </c>
      <c r="JM18" s="1007">
        <v>235</v>
      </c>
      <c r="JN18" s="1007">
        <v>233</v>
      </c>
      <c r="JO18" s="1007">
        <v>222</v>
      </c>
      <c r="JP18" s="1007">
        <v>219</v>
      </c>
      <c r="JQ18" s="1007">
        <v>216</v>
      </c>
      <c r="JR18" s="1007">
        <v>212</v>
      </c>
      <c r="JS18" s="1007">
        <v>211</v>
      </c>
      <c r="JT18" s="1007">
        <v>211</v>
      </c>
      <c r="JU18" s="1007">
        <v>210</v>
      </c>
      <c r="JV18" s="1007">
        <v>208</v>
      </c>
      <c r="JW18" s="1007">
        <v>208</v>
      </c>
      <c r="JX18" s="1007">
        <v>208</v>
      </c>
      <c r="JY18" s="1007">
        <v>208</v>
      </c>
      <c r="JZ18" s="1007">
        <v>206</v>
      </c>
      <c r="KA18" s="1007">
        <v>206</v>
      </c>
      <c r="KB18" s="1007">
        <v>205</v>
      </c>
      <c r="KC18" s="1007">
        <v>204</v>
      </c>
      <c r="KD18" s="1007">
        <v>203</v>
      </c>
      <c r="KE18" s="1007">
        <v>272</v>
      </c>
      <c r="KF18" s="1007">
        <v>250</v>
      </c>
      <c r="KG18" s="1007">
        <v>245</v>
      </c>
      <c r="KH18" s="1007">
        <v>227</v>
      </c>
      <c r="KI18" s="1007">
        <v>215</v>
      </c>
      <c r="KJ18" s="1007">
        <v>213</v>
      </c>
      <c r="KK18" s="1006">
        <f>'отч дата'!O89</f>
        <v>212</v>
      </c>
      <c r="KL18" s="73">
        <f t="shared" si="4"/>
        <v>0.99530516431924887</v>
      </c>
      <c r="KM18" s="2">
        <f t="shared" si="5"/>
        <v>-1</v>
      </c>
      <c r="KN18" s="3" t="s">
        <v>466</v>
      </c>
    </row>
    <row r="19" spans="1:310" ht="17.25" customHeight="1" x14ac:dyDescent="0.25">
      <c r="A19" s="3" t="s">
        <v>59</v>
      </c>
      <c r="B19" s="1843">
        <v>95</v>
      </c>
      <c r="C19" s="1844">
        <v>69</v>
      </c>
      <c r="D19" s="1844">
        <v>79</v>
      </c>
      <c r="E19" s="1844">
        <v>95</v>
      </c>
      <c r="F19" s="1845">
        <v>88</v>
      </c>
      <c r="G19" s="1846">
        <v>80</v>
      </c>
      <c r="H19" s="1821">
        <v>81</v>
      </c>
      <c r="I19" s="1847">
        <v>109</v>
      </c>
      <c r="J19" s="1847">
        <v>118</v>
      </c>
      <c r="K19" s="1847">
        <v>65</v>
      </c>
      <c r="L19" s="1847">
        <v>89</v>
      </c>
      <c r="M19" s="1847">
        <v>75</v>
      </c>
      <c r="N19" s="1145">
        <v>26</v>
      </c>
      <c r="O19" s="998">
        <v>57</v>
      </c>
      <c r="P19" s="998">
        <v>54</v>
      </c>
      <c r="Q19" s="998">
        <v>86</v>
      </c>
      <c r="R19" s="998">
        <v>116</v>
      </c>
      <c r="S19" s="998">
        <v>188</v>
      </c>
      <c r="T19" s="998">
        <v>167</v>
      </c>
      <c r="U19" s="998">
        <v>173</v>
      </c>
      <c r="V19" s="998">
        <v>163</v>
      </c>
      <c r="W19" s="998">
        <v>130</v>
      </c>
      <c r="X19" s="998">
        <v>90</v>
      </c>
      <c r="Y19" s="998">
        <v>105</v>
      </c>
      <c r="Z19" s="998">
        <v>102</v>
      </c>
      <c r="AA19" s="998">
        <v>102</v>
      </c>
      <c r="AB19" s="998">
        <v>100</v>
      </c>
      <c r="AC19" s="998">
        <v>99</v>
      </c>
      <c r="AD19" s="998">
        <v>98</v>
      </c>
      <c r="AE19" s="998">
        <v>97</v>
      </c>
      <c r="AF19" s="998">
        <v>97</v>
      </c>
      <c r="AG19" s="998">
        <v>96</v>
      </c>
      <c r="AH19" s="998">
        <v>94</v>
      </c>
      <c r="AI19" s="998">
        <v>94</v>
      </c>
      <c r="AJ19" s="998">
        <v>91</v>
      </c>
      <c r="AK19" s="998">
        <v>86</v>
      </c>
      <c r="AL19" s="998">
        <v>84</v>
      </c>
      <c r="AM19" s="998">
        <v>96</v>
      </c>
      <c r="AN19" s="998">
        <v>97</v>
      </c>
      <c r="AO19" s="998">
        <v>87</v>
      </c>
      <c r="AP19" s="998">
        <v>37</v>
      </c>
      <c r="AQ19" s="998">
        <v>56</v>
      </c>
      <c r="AR19" s="998">
        <v>50</v>
      </c>
      <c r="AS19" s="998">
        <v>45</v>
      </c>
      <c r="AT19" s="998">
        <v>44</v>
      </c>
      <c r="AU19" s="998">
        <v>43</v>
      </c>
      <c r="AV19" s="998">
        <v>38</v>
      </c>
      <c r="AW19" s="998">
        <v>38</v>
      </c>
      <c r="AX19" s="998">
        <v>37</v>
      </c>
      <c r="AY19" s="998">
        <v>37</v>
      </c>
      <c r="AZ19" s="998">
        <v>38</v>
      </c>
      <c r="BA19" s="998">
        <v>39</v>
      </c>
      <c r="BB19" s="998">
        <v>40</v>
      </c>
      <c r="BC19" s="998">
        <v>40</v>
      </c>
      <c r="BD19" s="998">
        <v>43</v>
      </c>
      <c r="BE19" s="998">
        <v>46</v>
      </c>
      <c r="BF19" s="998">
        <v>47</v>
      </c>
      <c r="BG19" s="998">
        <v>48</v>
      </c>
      <c r="BH19" s="998">
        <v>59</v>
      </c>
      <c r="BI19" s="998">
        <v>56</v>
      </c>
      <c r="BJ19" s="998">
        <v>55</v>
      </c>
      <c r="BK19" s="998">
        <v>58</v>
      </c>
      <c r="BL19" s="998">
        <v>53</v>
      </c>
      <c r="BM19" s="998">
        <v>69</v>
      </c>
      <c r="BN19" s="998">
        <v>70</v>
      </c>
      <c r="BO19" s="998">
        <v>66</v>
      </c>
      <c r="BP19" s="998">
        <v>65</v>
      </c>
      <c r="BQ19" s="998">
        <v>52</v>
      </c>
      <c r="BR19" s="998">
        <v>49</v>
      </c>
      <c r="BS19" s="998">
        <v>50</v>
      </c>
      <c r="BT19" s="998">
        <v>54</v>
      </c>
      <c r="BU19" s="998">
        <v>53</v>
      </c>
      <c r="BV19" s="998">
        <v>63</v>
      </c>
      <c r="BW19" s="998">
        <v>62</v>
      </c>
      <c r="BX19" s="998">
        <v>61</v>
      </c>
      <c r="BY19" s="998">
        <v>60</v>
      </c>
      <c r="BZ19" s="998">
        <v>59</v>
      </c>
      <c r="CA19" s="998">
        <v>60</v>
      </c>
      <c r="CB19" s="998">
        <v>58</v>
      </c>
      <c r="CC19" s="998">
        <v>89</v>
      </c>
      <c r="CD19" s="998">
        <v>86</v>
      </c>
      <c r="CE19" s="998">
        <v>80</v>
      </c>
      <c r="CF19" s="998">
        <v>78</v>
      </c>
      <c r="CG19" s="998">
        <v>77</v>
      </c>
      <c r="CH19" s="998">
        <v>91</v>
      </c>
      <c r="CI19" s="998">
        <f>'отч дата'!P26</f>
        <v>87</v>
      </c>
      <c r="CJ19" s="73">
        <f t="shared" si="0"/>
        <v>0.95604395604395609</v>
      </c>
      <c r="CK19" s="2">
        <f t="shared" si="1"/>
        <v>-4</v>
      </c>
      <c r="CL19" s="218">
        <v>34</v>
      </c>
      <c r="CM19" s="71">
        <v>45</v>
      </c>
      <c r="CN19" s="70">
        <v>38</v>
      </c>
      <c r="CO19" s="112">
        <v>32</v>
      </c>
      <c r="CP19" s="131">
        <v>43</v>
      </c>
      <c r="CQ19" s="170">
        <v>52</v>
      </c>
      <c r="CR19" s="964">
        <v>98</v>
      </c>
      <c r="CS19" s="966">
        <v>85</v>
      </c>
      <c r="CT19" s="966">
        <v>93</v>
      </c>
      <c r="CU19" s="966">
        <v>97</v>
      </c>
      <c r="CV19" s="985">
        <v>96</v>
      </c>
      <c r="CW19" s="999">
        <v>95</v>
      </c>
      <c r="CX19" s="989">
        <v>69</v>
      </c>
      <c r="CY19" s="989">
        <v>79</v>
      </c>
      <c r="CZ19" s="989">
        <v>95</v>
      </c>
      <c r="DA19" s="966">
        <v>87</v>
      </c>
      <c r="DB19" s="966">
        <v>80</v>
      </c>
      <c r="DC19" s="997">
        <v>81</v>
      </c>
      <c r="DD19" s="966">
        <v>109</v>
      </c>
      <c r="DE19" s="966">
        <v>118</v>
      </c>
      <c r="DF19" s="966">
        <v>64</v>
      </c>
      <c r="DG19" s="966">
        <v>88</v>
      </c>
      <c r="DH19" s="966">
        <v>75</v>
      </c>
      <c r="DI19" s="966">
        <v>26</v>
      </c>
      <c r="DJ19" s="966">
        <v>18</v>
      </c>
      <c r="DK19" s="966">
        <v>18</v>
      </c>
      <c r="DL19" s="966">
        <v>21</v>
      </c>
      <c r="DM19" s="966">
        <v>27</v>
      </c>
      <c r="DN19" s="966">
        <v>28</v>
      </c>
      <c r="DO19" s="966">
        <v>19</v>
      </c>
      <c r="DP19" s="966">
        <v>22</v>
      </c>
      <c r="DQ19" s="966">
        <v>22</v>
      </c>
      <c r="DR19" s="966">
        <v>21</v>
      </c>
      <c r="DS19" s="966">
        <v>36</v>
      </c>
      <c r="DT19" s="966">
        <v>32</v>
      </c>
      <c r="DU19" s="966">
        <v>30</v>
      </c>
      <c r="DV19" s="966">
        <v>29</v>
      </c>
      <c r="DW19" s="966">
        <v>49</v>
      </c>
      <c r="DX19" s="966">
        <v>68</v>
      </c>
      <c r="DY19" s="966">
        <v>55</v>
      </c>
      <c r="DZ19" s="966">
        <v>54</v>
      </c>
      <c r="EA19" s="966">
        <v>75</v>
      </c>
      <c r="EB19" s="966">
        <v>112</v>
      </c>
      <c r="EC19" s="966">
        <v>185</v>
      </c>
      <c r="ED19" s="966">
        <v>166</v>
      </c>
      <c r="EE19" s="966">
        <v>173</v>
      </c>
      <c r="EF19" s="966">
        <v>162</v>
      </c>
      <c r="EG19" s="966">
        <v>129</v>
      </c>
      <c r="EH19" s="966">
        <v>89</v>
      </c>
      <c r="EI19" s="966">
        <v>104</v>
      </c>
      <c r="EJ19" s="966">
        <v>101</v>
      </c>
      <c r="EK19" s="966">
        <v>101</v>
      </c>
      <c r="EL19" s="966">
        <v>99</v>
      </c>
      <c r="EM19" s="966">
        <v>99</v>
      </c>
      <c r="EN19" s="966">
        <v>98</v>
      </c>
      <c r="EO19" s="966">
        <v>97</v>
      </c>
      <c r="EP19" s="966">
        <v>97</v>
      </c>
      <c r="EQ19" s="966">
        <v>96</v>
      </c>
      <c r="ER19" s="966">
        <v>94</v>
      </c>
      <c r="ES19" s="966">
        <v>94</v>
      </c>
      <c r="ET19" s="966">
        <v>91</v>
      </c>
      <c r="EU19" s="966">
        <v>86</v>
      </c>
      <c r="EV19" s="966">
        <v>96</v>
      </c>
      <c r="EW19" s="966">
        <v>97</v>
      </c>
      <c r="EX19" s="966">
        <v>87</v>
      </c>
      <c r="EY19" s="966">
        <v>37</v>
      </c>
      <c r="EZ19" s="966">
        <v>55</v>
      </c>
      <c r="FA19" s="966">
        <v>49</v>
      </c>
      <c r="FB19" s="966">
        <v>45</v>
      </c>
      <c r="FC19" s="966">
        <v>44</v>
      </c>
      <c r="FD19" s="966">
        <v>43</v>
      </c>
      <c r="FE19" s="966">
        <v>38</v>
      </c>
      <c r="FF19" s="966">
        <v>38</v>
      </c>
      <c r="FG19" s="966">
        <v>37</v>
      </c>
      <c r="FH19" s="966">
        <v>37</v>
      </c>
      <c r="FI19" s="966">
        <v>38</v>
      </c>
      <c r="FJ19" s="966">
        <v>39</v>
      </c>
      <c r="FK19" s="966">
        <v>40</v>
      </c>
      <c r="FL19" s="966">
        <v>40</v>
      </c>
      <c r="FM19" s="966">
        <v>43</v>
      </c>
      <c r="FN19" s="966">
        <v>46</v>
      </c>
      <c r="FO19" s="966">
        <v>47</v>
      </c>
      <c r="FP19" s="966">
        <v>48</v>
      </c>
      <c r="FQ19" s="966">
        <v>59</v>
      </c>
      <c r="FR19" s="966">
        <v>56</v>
      </c>
      <c r="FS19" s="966">
        <v>55</v>
      </c>
      <c r="FT19" s="966">
        <v>58</v>
      </c>
      <c r="FU19" s="966">
        <v>53</v>
      </c>
      <c r="FV19" s="966">
        <v>58</v>
      </c>
      <c r="FW19" s="966">
        <v>59</v>
      </c>
      <c r="FX19" s="966">
        <v>55</v>
      </c>
      <c r="FY19" s="966">
        <v>54</v>
      </c>
      <c r="FZ19" s="966">
        <v>50</v>
      </c>
      <c r="GA19" s="966">
        <v>47</v>
      </c>
      <c r="GB19" s="966">
        <v>48</v>
      </c>
      <c r="GC19" s="966">
        <v>52</v>
      </c>
      <c r="GD19" s="966">
        <v>52</v>
      </c>
      <c r="GE19" s="966">
        <v>62</v>
      </c>
      <c r="GF19" s="966">
        <v>61</v>
      </c>
      <c r="GG19" s="966">
        <v>61</v>
      </c>
      <c r="GH19" s="966">
        <v>60</v>
      </c>
      <c r="GI19" s="966">
        <v>59</v>
      </c>
      <c r="GJ19" s="966">
        <v>60</v>
      </c>
      <c r="GK19" s="966">
        <v>58</v>
      </c>
      <c r="GL19" s="966">
        <v>89</v>
      </c>
      <c r="GM19" s="966">
        <v>86</v>
      </c>
      <c r="GN19" s="966">
        <v>80</v>
      </c>
      <c r="GO19" s="966">
        <v>78</v>
      </c>
      <c r="GP19" s="966">
        <v>77</v>
      </c>
      <c r="GQ19" s="966">
        <v>91</v>
      </c>
      <c r="GR19" s="966">
        <f>'отч дата'!P58</f>
        <v>87</v>
      </c>
      <c r="GS19" s="73">
        <f t="shared" si="2"/>
        <v>0.95604395604395609</v>
      </c>
      <c r="GT19" s="2">
        <f t="shared" si="3"/>
        <v>-4</v>
      </c>
      <c r="GU19" s="1812">
        <v>0</v>
      </c>
      <c r="GV19" s="1820">
        <v>0</v>
      </c>
      <c r="GW19" s="1821">
        <v>0</v>
      </c>
      <c r="GX19" s="1822">
        <v>0</v>
      </c>
      <c r="GY19" s="1816">
        <v>2</v>
      </c>
      <c r="GZ19" s="1817">
        <v>0</v>
      </c>
      <c r="HA19" s="1823">
        <v>0</v>
      </c>
      <c r="HB19" s="1817">
        <v>0</v>
      </c>
      <c r="HC19" s="1817">
        <v>0</v>
      </c>
      <c r="HD19" s="1817">
        <v>1</v>
      </c>
      <c r="HE19" s="1819">
        <v>1</v>
      </c>
      <c r="HF19" s="1005">
        <v>0</v>
      </c>
      <c r="HG19" s="1006">
        <v>0</v>
      </c>
      <c r="HH19" s="1006">
        <v>0</v>
      </c>
      <c r="HI19" s="1006">
        <v>0</v>
      </c>
      <c r="HJ19" s="996">
        <v>1</v>
      </c>
      <c r="HK19" s="996">
        <v>0</v>
      </c>
      <c r="HL19" s="997">
        <v>0</v>
      </c>
      <c r="HM19" s="1007">
        <v>0</v>
      </c>
      <c r="HN19" s="1007">
        <v>0</v>
      </c>
      <c r="HO19" s="1007">
        <v>1</v>
      </c>
      <c r="HP19" s="1007">
        <v>1</v>
      </c>
      <c r="HQ19" s="1007">
        <v>0</v>
      </c>
      <c r="HR19" s="1368">
        <v>0</v>
      </c>
      <c r="HS19" s="1007">
        <v>2</v>
      </c>
      <c r="HT19" s="1007">
        <v>0</v>
      </c>
      <c r="HU19" s="1007">
        <v>11</v>
      </c>
      <c r="HV19" s="1007">
        <v>4</v>
      </c>
      <c r="HY19" s="1">
        <v>1</v>
      </c>
      <c r="HZ19" s="1">
        <v>1</v>
      </c>
      <c r="IA19" s="1">
        <v>1</v>
      </c>
      <c r="IB19" s="1">
        <v>1</v>
      </c>
      <c r="IC19" s="1">
        <v>1</v>
      </c>
      <c r="ID19" s="1">
        <v>1</v>
      </c>
      <c r="IE19" s="1">
        <v>1</v>
      </c>
      <c r="IF19" s="1">
        <v>0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  <c r="IO19" s="1">
        <v>0</v>
      </c>
      <c r="IP19" s="1">
        <v>0</v>
      </c>
      <c r="IQ19" s="1">
        <v>0</v>
      </c>
      <c r="IR19" s="1">
        <v>0</v>
      </c>
      <c r="IS19" s="1">
        <v>1</v>
      </c>
      <c r="IT19" s="1">
        <v>1</v>
      </c>
      <c r="IU19" s="1">
        <v>0</v>
      </c>
      <c r="IV19" s="1">
        <v>0</v>
      </c>
      <c r="IW19" s="1">
        <v>0</v>
      </c>
      <c r="IX19" s="1">
        <v>0</v>
      </c>
      <c r="IY19" s="1">
        <v>0</v>
      </c>
      <c r="IZ19" s="1">
        <v>0</v>
      </c>
      <c r="JA19" s="1">
        <v>0</v>
      </c>
      <c r="JB19" s="1">
        <v>0</v>
      </c>
      <c r="JC19" s="1">
        <v>0</v>
      </c>
      <c r="JD19" s="1">
        <v>0</v>
      </c>
      <c r="JE19" s="1">
        <v>0</v>
      </c>
      <c r="JF19" s="1">
        <v>0</v>
      </c>
      <c r="JG19" s="1">
        <v>0</v>
      </c>
      <c r="JH19" s="1">
        <v>0</v>
      </c>
      <c r="JI19" s="1">
        <v>0</v>
      </c>
      <c r="JJ19" s="1">
        <v>0</v>
      </c>
      <c r="JK19" s="1">
        <v>0</v>
      </c>
      <c r="JL19" s="1">
        <v>0</v>
      </c>
      <c r="JM19" s="1">
        <v>0</v>
      </c>
      <c r="JN19" s="1">
        <v>0</v>
      </c>
      <c r="JO19" s="1">
        <v>11</v>
      </c>
      <c r="JP19" s="1">
        <v>11</v>
      </c>
      <c r="JQ19" s="1">
        <v>11</v>
      </c>
      <c r="JR19" s="1">
        <v>11</v>
      </c>
      <c r="JS19" s="1">
        <v>2</v>
      </c>
      <c r="JT19" s="1">
        <v>2</v>
      </c>
      <c r="JU19" s="1">
        <v>2</v>
      </c>
      <c r="JV19" s="1">
        <v>2</v>
      </c>
      <c r="JW19" s="1">
        <v>1</v>
      </c>
      <c r="JX19" s="1">
        <v>1</v>
      </c>
      <c r="JY19" s="1">
        <v>1</v>
      </c>
      <c r="JZ19" s="1">
        <v>0</v>
      </c>
      <c r="KA19" s="1">
        <v>0</v>
      </c>
      <c r="KB19" s="1">
        <v>0</v>
      </c>
      <c r="KC19" s="1">
        <v>0</v>
      </c>
      <c r="KD19" s="1">
        <v>0</v>
      </c>
      <c r="KE19" s="1">
        <v>0</v>
      </c>
      <c r="KF19" s="1">
        <v>0</v>
      </c>
      <c r="KG19" s="1">
        <v>0</v>
      </c>
      <c r="KH19" s="1">
        <v>0</v>
      </c>
      <c r="KI19" s="1">
        <v>0</v>
      </c>
      <c r="KJ19" s="1">
        <v>0</v>
      </c>
      <c r="KK19" s="1006">
        <f>'отч дата'!P89</f>
        <v>0</v>
      </c>
      <c r="KL19" s="73" t="e">
        <f t="shared" si="4"/>
        <v>#DIV/0!</v>
      </c>
      <c r="KM19" s="2">
        <f t="shared" si="5"/>
        <v>0</v>
      </c>
      <c r="KN19" s="3" t="s">
        <v>59</v>
      </c>
    </row>
    <row r="20" spans="1:310" ht="17.25" customHeight="1" x14ac:dyDescent="0.25">
      <c r="A20" s="3" t="s">
        <v>60</v>
      </c>
      <c r="B20" s="1843">
        <v>859</v>
      </c>
      <c r="C20" s="1844">
        <v>745</v>
      </c>
      <c r="D20" s="1844">
        <v>661</v>
      </c>
      <c r="E20" s="1844">
        <v>539</v>
      </c>
      <c r="F20" s="1845">
        <v>474</v>
      </c>
      <c r="G20" s="1846">
        <v>398</v>
      </c>
      <c r="H20" s="1821">
        <v>330</v>
      </c>
      <c r="I20" s="1847">
        <v>308</v>
      </c>
      <c r="J20" s="1847">
        <v>266</v>
      </c>
      <c r="K20" s="1847">
        <v>216</v>
      </c>
      <c r="L20" s="1847">
        <v>234</v>
      </c>
      <c r="M20" s="1847">
        <v>211</v>
      </c>
      <c r="N20" s="1145">
        <v>262</v>
      </c>
      <c r="O20" s="998">
        <v>275</v>
      </c>
      <c r="P20" s="998">
        <v>314</v>
      </c>
      <c r="Q20" s="998">
        <v>366</v>
      </c>
      <c r="R20" s="998">
        <v>380</v>
      </c>
      <c r="S20" s="998">
        <v>415</v>
      </c>
      <c r="T20" s="998">
        <v>533</v>
      </c>
      <c r="U20" s="998">
        <v>616</v>
      </c>
      <c r="V20" s="998">
        <v>528</v>
      </c>
      <c r="W20" s="998">
        <v>544</v>
      </c>
      <c r="X20" s="998">
        <v>508</v>
      </c>
      <c r="Y20" s="998">
        <v>514</v>
      </c>
      <c r="Z20" s="998">
        <v>538</v>
      </c>
      <c r="AA20" s="998">
        <v>538</v>
      </c>
      <c r="AB20" s="998">
        <v>567</v>
      </c>
      <c r="AC20" s="998">
        <v>565</v>
      </c>
      <c r="AD20" s="998">
        <v>579</v>
      </c>
      <c r="AE20" s="998">
        <v>578</v>
      </c>
      <c r="AF20" s="998">
        <v>574</v>
      </c>
      <c r="AG20" s="998">
        <v>568</v>
      </c>
      <c r="AH20" s="998">
        <v>558</v>
      </c>
      <c r="AI20" s="998">
        <v>563</v>
      </c>
      <c r="AJ20" s="998">
        <v>547</v>
      </c>
      <c r="AK20" s="998">
        <v>561</v>
      </c>
      <c r="AL20" s="998">
        <v>548</v>
      </c>
      <c r="AM20" s="998">
        <v>529</v>
      </c>
      <c r="AN20" s="998">
        <v>529</v>
      </c>
      <c r="AO20" s="998">
        <v>522</v>
      </c>
      <c r="AP20" s="998">
        <v>509</v>
      </c>
      <c r="AQ20" s="998">
        <v>546</v>
      </c>
      <c r="AR20" s="998">
        <v>538</v>
      </c>
      <c r="AS20" s="998">
        <v>537</v>
      </c>
      <c r="AT20" s="998">
        <v>531</v>
      </c>
      <c r="AU20" s="998">
        <v>540</v>
      </c>
      <c r="AV20" s="998">
        <v>541</v>
      </c>
      <c r="AW20" s="998">
        <v>557</v>
      </c>
      <c r="AX20" s="998">
        <v>556</v>
      </c>
      <c r="AY20" s="998">
        <v>555</v>
      </c>
      <c r="AZ20" s="998">
        <v>534</v>
      </c>
      <c r="BA20" s="998">
        <v>548</v>
      </c>
      <c r="BB20" s="998">
        <v>541</v>
      </c>
      <c r="BC20" s="998">
        <v>537</v>
      </c>
      <c r="BD20" s="998">
        <v>539</v>
      </c>
      <c r="BE20" s="998">
        <v>538</v>
      </c>
      <c r="BF20" s="998">
        <v>540</v>
      </c>
      <c r="BG20" s="998">
        <v>535</v>
      </c>
      <c r="BH20" s="998">
        <v>524</v>
      </c>
      <c r="BI20" s="998">
        <v>520</v>
      </c>
      <c r="BJ20" s="998">
        <v>523</v>
      </c>
      <c r="BK20" s="998">
        <v>518</v>
      </c>
      <c r="BL20" s="998">
        <v>528</v>
      </c>
      <c r="BM20" s="998">
        <v>521</v>
      </c>
      <c r="BN20" s="998">
        <v>502</v>
      </c>
      <c r="BO20" s="998">
        <v>505</v>
      </c>
      <c r="BP20" s="998">
        <v>506</v>
      </c>
      <c r="BQ20" s="998">
        <v>503</v>
      </c>
      <c r="BR20" s="998">
        <v>499</v>
      </c>
      <c r="BS20" s="998">
        <v>490</v>
      </c>
      <c r="BT20" s="998">
        <v>487</v>
      </c>
      <c r="BU20" s="998">
        <v>500</v>
      </c>
      <c r="BV20" s="998">
        <v>493</v>
      </c>
      <c r="BW20" s="998">
        <v>485</v>
      </c>
      <c r="BX20" s="998">
        <v>456</v>
      </c>
      <c r="BY20" s="998">
        <v>475</v>
      </c>
      <c r="BZ20" s="998">
        <v>485</v>
      </c>
      <c r="CA20" s="998">
        <v>478</v>
      </c>
      <c r="CB20" s="998">
        <v>468</v>
      </c>
      <c r="CC20" s="998">
        <v>437</v>
      </c>
      <c r="CD20" s="998">
        <v>471</v>
      </c>
      <c r="CE20" s="998">
        <v>463</v>
      </c>
      <c r="CF20" s="998">
        <v>457</v>
      </c>
      <c r="CG20" s="998">
        <v>444</v>
      </c>
      <c r="CH20" s="998">
        <v>428</v>
      </c>
      <c r="CI20" s="998">
        <f>'отч дата'!Q26</f>
        <v>461</v>
      </c>
      <c r="CJ20" s="73">
        <f t="shared" si="0"/>
        <v>1.0771028037383177</v>
      </c>
      <c r="CK20" s="2">
        <f t="shared" si="1"/>
        <v>33</v>
      </c>
      <c r="CL20" s="218">
        <v>509</v>
      </c>
      <c r="CM20" s="71">
        <v>484</v>
      </c>
      <c r="CN20" s="70">
        <v>436</v>
      </c>
      <c r="CO20" s="112">
        <v>444</v>
      </c>
      <c r="CP20" s="131">
        <v>519</v>
      </c>
      <c r="CQ20" s="170">
        <v>534</v>
      </c>
      <c r="CR20" s="964">
        <v>814</v>
      </c>
      <c r="CS20" s="966">
        <v>947</v>
      </c>
      <c r="CT20" s="966">
        <v>950</v>
      </c>
      <c r="CU20" s="966">
        <v>977</v>
      </c>
      <c r="CV20" s="985">
        <v>886</v>
      </c>
      <c r="CW20" s="999">
        <v>859</v>
      </c>
      <c r="CX20" s="989">
        <v>745</v>
      </c>
      <c r="CY20" s="989">
        <v>661</v>
      </c>
      <c r="CZ20" s="989">
        <v>539</v>
      </c>
      <c r="DA20" s="966">
        <v>474</v>
      </c>
      <c r="DB20" s="966">
        <v>398</v>
      </c>
      <c r="DC20" s="997">
        <v>330</v>
      </c>
      <c r="DD20" s="966">
        <v>308</v>
      </c>
      <c r="DE20" s="966">
        <v>266</v>
      </c>
      <c r="DF20" s="966">
        <v>216</v>
      </c>
      <c r="DG20" s="966">
        <v>234</v>
      </c>
      <c r="DH20" s="966">
        <v>211</v>
      </c>
      <c r="DI20" s="966">
        <v>262</v>
      </c>
      <c r="DJ20" s="966">
        <v>264</v>
      </c>
      <c r="DK20" s="966">
        <v>264</v>
      </c>
      <c r="DL20" s="966">
        <v>264</v>
      </c>
      <c r="DM20" s="966">
        <v>264</v>
      </c>
      <c r="DN20" s="966">
        <v>263</v>
      </c>
      <c r="DO20" s="966">
        <v>256</v>
      </c>
      <c r="DP20" s="966">
        <v>274</v>
      </c>
      <c r="DQ20" s="966">
        <v>268</v>
      </c>
      <c r="DR20" s="966">
        <v>268</v>
      </c>
      <c r="DS20" s="966">
        <v>277</v>
      </c>
      <c r="DT20" s="966">
        <v>270</v>
      </c>
      <c r="DU20" s="966">
        <v>260</v>
      </c>
      <c r="DV20" s="966">
        <v>262</v>
      </c>
      <c r="DW20" s="966">
        <v>258</v>
      </c>
      <c r="DX20" s="966">
        <v>258</v>
      </c>
      <c r="DY20" s="966">
        <v>275</v>
      </c>
      <c r="DZ20" s="966">
        <v>314</v>
      </c>
      <c r="EA20" s="966">
        <v>366</v>
      </c>
      <c r="EB20" s="966">
        <v>380</v>
      </c>
      <c r="EC20" s="966">
        <v>415</v>
      </c>
      <c r="ED20" s="966">
        <v>533</v>
      </c>
      <c r="EE20" s="966">
        <v>616</v>
      </c>
      <c r="EF20" s="966">
        <v>528</v>
      </c>
      <c r="EG20" s="966">
        <v>544</v>
      </c>
      <c r="EH20" s="966">
        <v>508</v>
      </c>
      <c r="EI20" s="966">
        <v>514</v>
      </c>
      <c r="EJ20" s="966">
        <v>538</v>
      </c>
      <c r="EK20" s="966">
        <v>538</v>
      </c>
      <c r="EL20" s="966">
        <v>567</v>
      </c>
      <c r="EM20" s="966">
        <v>565</v>
      </c>
      <c r="EN20" s="966">
        <v>579</v>
      </c>
      <c r="EO20" s="966">
        <v>578</v>
      </c>
      <c r="EP20" s="966">
        <v>574</v>
      </c>
      <c r="EQ20" s="966">
        <v>568</v>
      </c>
      <c r="ER20" s="966">
        <v>558</v>
      </c>
      <c r="ES20" s="966">
        <v>563</v>
      </c>
      <c r="ET20" s="966">
        <v>547</v>
      </c>
      <c r="EU20" s="966">
        <v>561</v>
      </c>
      <c r="EV20" s="966">
        <v>529</v>
      </c>
      <c r="EW20" s="966">
        <v>529</v>
      </c>
      <c r="EX20" s="966">
        <v>522</v>
      </c>
      <c r="EY20" s="966">
        <v>509</v>
      </c>
      <c r="EZ20" s="966">
        <v>546</v>
      </c>
      <c r="FA20" s="966">
        <v>538</v>
      </c>
      <c r="FB20" s="966">
        <v>537</v>
      </c>
      <c r="FC20" s="966">
        <v>531</v>
      </c>
      <c r="FD20" s="966">
        <v>540</v>
      </c>
      <c r="FE20" s="966">
        <v>541</v>
      </c>
      <c r="FF20" s="966">
        <v>557</v>
      </c>
      <c r="FG20" s="966">
        <v>556</v>
      </c>
      <c r="FH20" s="966">
        <v>555</v>
      </c>
      <c r="FI20" s="966">
        <v>534</v>
      </c>
      <c r="FJ20" s="966">
        <v>548</v>
      </c>
      <c r="FK20" s="966">
        <v>541</v>
      </c>
      <c r="FL20" s="966">
        <v>537</v>
      </c>
      <c r="FM20" s="966">
        <v>539</v>
      </c>
      <c r="FN20" s="966">
        <v>538</v>
      </c>
      <c r="FO20" s="966">
        <v>540</v>
      </c>
      <c r="FP20" s="966">
        <v>535</v>
      </c>
      <c r="FQ20" s="966">
        <v>524</v>
      </c>
      <c r="FR20" s="966">
        <v>520</v>
      </c>
      <c r="FS20" s="966">
        <v>523</v>
      </c>
      <c r="FT20" s="966">
        <v>518</v>
      </c>
      <c r="FU20" s="966">
        <v>528</v>
      </c>
      <c r="FV20" s="966">
        <v>521</v>
      </c>
      <c r="FW20" s="966">
        <v>502</v>
      </c>
      <c r="FX20" s="966">
        <v>505</v>
      </c>
      <c r="FY20" s="966">
        <v>506</v>
      </c>
      <c r="FZ20" s="966">
        <v>503</v>
      </c>
      <c r="GA20" s="966">
        <v>499</v>
      </c>
      <c r="GB20" s="966">
        <v>490</v>
      </c>
      <c r="GC20" s="966">
        <v>487</v>
      </c>
      <c r="GD20" s="966">
        <v>500</v>
      </c>
      <c r="GE20" s="966">
        <v>493</v>
      </c>
      <c r="GF20" s="966">
        <v>485</v>
      </c>
      <c r="GG20" s="966">
        <v>456</v>
      </c>
      <c r="GH20" s="966">
        <v>475</v>
      </c>
      <c r="GI20" s="966">
        <v>485</v>
      </c>
      <c r="GJ20" s="966">
        <v>478</v>
      </c>
      <c r="GK20" s="966">
        <v>468</v>
      </c>
      <c r="GL20" s="966">
        <v>437</v>
      </c>
      <c r="GM20" s="966">
        <v>471</v>
      </c>
      <c r="GN20" s="966">
        <v>463</v>
      </c>
      <c r="GO20" s="966">
        <v>457</v>
      </c>
      <c r="GP20" s="966">
        <v>444</v>
      </c>
      <c r="GQ20" s="966">
        <v>428</v>
      </c>
      <c r="GR20" s="966">
        <f>'отч дата'!Q58</f>
        <v>461</v>
      </c>
      <c r="GS20" s="73">
        <f t="shared" si="2"/>
        <v>1.0771028037383177</v>
      </c>
      <c r="GT20" s="2">
        <f t="shared" si="3"/>
        <v>33</v>
      </c>
      <c r="GU20" s="1812">
        <v>0</v>
      </c>
      <c r="GV20" s="1820">
        <v>0</v>
      </c>
      <c r="GW20" s="1821">
        <v>0</v>
      </c>
      <c r="GX20" s="1822">
        <v>0</v>
      </c>
      <c r="GY20" s="1816">
        <v>0</v>
      </c>
      <c r="GZ20" s="1817">
        <v>0</v>
      </c>
      <c r="HA20" s="1823">
        <v>0</v>
      </c>
      <c r="HB20" s="1817">
        <v>0</v>
      </c>
      <c r="HC20" s="1817">
        <v>0</v>
      </c>
      <c r="HD20" s="1817">
        <v>0</v>
      </c>
      <c r="HE20" s="1819">
        <v>0</v>
      </c>
      <c r="HF20" s="1005">
        <v>0</v>
      </c>
      <c r="HG20" s="1006">
        <v>0</v>
      </c>
      <c r="HH20" s="1006">
        <v>0</v>
      </c>
      <c r="HI20" s="1006">
        <v>0</v>
      </c>
      <c r="HJ20" s="996">
        <v>0</v>
      </c>
      <c r="HK20" s="996">
        <v>0</v>
      </c>
      <c r="HL20" s="997">
        <v>0</v>
      </c>
      <c r="HM20" s="1007">
        <v>0</v>
      </c>
      <c r="HN20" s="1007">
        <v>0</v>
      </c>
      <c r="HO20" s="1007">
        <v>0</v>
      </c>
      <c r="HP20" s="1007">
        <v>0</v>
      </c>
      <c r="HQ20" s="1007">
        <v>0</v>
      </c>
      <c r="HR20" s="1368">
        <v>0</v>
      </c>
      <c r="HS20" s="1007">
        <v>0</v>
      </c>
      <c r="HT20" s="1007">
        <v>0</v>
      </c>
      <c r="HU20" s="1007">
        <v>0</v>
      </c>
      <c r="HV20" s="1007">
        <v>0</v>
      </c>
      <c r="HY20" s="1">
        <v>0</v>
      </c>
      <c r="HZ20" s="1">
        <v>0</v>
      </c>
      <c r="IA20" s="1">
        <v>0</v>
      </c>
      <c r="IB20" s="1">
        <v>0</v>
      </c>
      <c r="IC20" s="1">
        <v>0</v>
      </c>
      <c r="ID20" s="1">
        <v>0</v>
      </c>
      <c r="IE20" s="1">
        <v>0</v>
      </c>
      <c r="IF20" s="1">
        <v>0</v>
      </c>
      <c r="IG20" s="1">
        <v>0</v>
      </c>
      <c r="IH20" s="1">
        <v>0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  <c r="IO20" s="1">
        <v>0</v>
      </c>
      <c r="IP20" s="1">
        <v>0</v>
      </c>
      <c r="IQ20" s="1">
        <v>0</v>
      </c>
      <c r="IR20" s="1">
        <v>0</v>
      </c>
      <c r="IS20" s="1">
        <v>0</v>
      </c>
      <c r="IT20" s="1">
        <v>0</v>
      </c>
      <c r="IU20" s="1">
        <v>0</v>
      </c>
      <c r="IV20" s="1">
        <v>0</v>
      </c>
      <c r="IW20" s="1">
        <v>0</v>
      </c>
      <c r="IX20" s="1">
        <v>0</v>
      </c>
      <c r="IY20" s="1">
        <v>0</v>
      </c>
      <c r="IZ20" s="1">
        <v>0</v>
      </c>
      <c r="JA20" s="1">
        <v>0</v>
      </c>
      <c r="JB20" s="1">
        <v>0</v>
      </c>
      <c r="JC20" s="1">
        <v>0</v>
      </c>
      <c r="JD20" s="1">
        <v>0</v>
      </c>
      <c r="JE20" s="1">
        <v>0</v>
      </c>
      <c r="JF20" s="1">
        <v>0</v>
      </c>
      <c r="JG20" s="1">
        <v>0</v>
      </c>
      <c r="JH20" s="1">
        <v>0</v>
      </c>
      <c r="JI20" s="1">
        <v>0</v>
      </c>
      <c r="JJ20" s="1">
        <v>0</v>
      </c>
      <c r="JK20" s="1">
        <v>0</v>
      </c>
      <c r="JL20" s="1">
        <v>0</v>
      </c>
      <c r="JM20" s="1">
        <v>0</v>
      </c>
      <c r="JN20" s="1">
        <v>0</v>
      </c>
      <c r="JO20" s="1">
        <v>0</v>
      </c>
      <c r="JP20" s="1">
        <v>0</v>
      </c>
      <c r="JQ20" s="1">
        <v>0</v>
      </c>
      <c r="JR20" s="1">
        <v>0</v>
      </c>
      <c r="JS20" s="1">
        <v>0</v>
      </c>
      <c r="JT20" s="1">
        <v>0</v>
      </c>
      <c r="JU20" s="1">
        <v>0</v>
      </c>
      <c r="JV20" s="1">
        <v>0</v>
      </c>
      <c r="JW20" s="1">
        <v>0</v>
      </c>
      <c r="JX20" s="1">
        <v>0</v>
      </c>
      <c r="JY20" s="1">
        <v>0</v>
      </c>
      <c r="JZ20" s="1">
        <v>0</v>
      </c>
      <c r="KA20" s="1">
        <v>0</v>
      </c>
      <c r="KB20" s="1">
        <v>0</v>
      </c>
      <c r="KC20" s="1">
        <v>0</v>
      </c>
      <c r="KD20" s="1">
        <v>0</v>
      </c>
      <c r="KE20" s="1">
        <v>0</v>
      </c>
      <c r="KF20" s="1">
        <v>0</v>
      </c>
      <c r="KG20" s="1">
        <v>0</v>
      </c>
      <c r="KH20" s="1">
        <v>0</v>
      </c>
      <c r="KI20" s="1">
        <v>0</v>
      </c>
      <c r="KJ20" s="1">
        <v>0</v>
      </c>
      <c r="KK20" s="1006">
        <f>'отч дата'!Q89</f>
        <v>0</v>
      </c>
      <c r="KL20" s="73" t="e">
        <f t="shared" si="4"/>
        <v>#DIV/0!</v>
      </c>
      <c r="KM20" s="2">
        <f t="shared" si="5"/>
        <v>0</v>
      </c>
      <c r="KN20" s="3" t="s">
        <v>60</v>
      </c>
    </row>
    <row r="21" spans="1:310" ht="17.25" customHeight="1" x14ac:dyDescent="0.25">
      <c r="A21" s="3" t="s">
        <v>61</v>
      </c>
      <c r="B21" s="1843">
        <v>4134</v>
      </c>
      <c r="C21" s="1844">
        <v>4165</v>
      </c>
      <c r="D21" s="1844">
        <v>3772</v>
      </c>
      <c r="E21" s="1844">
        <v>3496</v>
      </c>
      <c r="F21" s="1845">
        <v>3312</v>
      </c>
      <c r="G21" s="1846">
        <v>2978</v>
      </c>
      <c r="H21" s="1821">
        <v>3030</v>
      </c>
      <c r="I21" s="1847">
        <v>2721</v>
      </c>
      <c r="J21" s="1847">
        <v>2278</v>
      </c>
      <c r="K21" s="1847">
        <v>1928</v>
      </c>
      <c r="L21" s="1847">
        <v>1647</v>
      </c>
      <c r="M21" s="1847">
        <v>1744</v>
      </c>
      <c r="N21" s="1145">
        <v>2078</v>
      </c>
      <c r="O21" s="998">
        <v>1845</v>
      </c>
      <c r="P21" s="998">
        <v>1692</v>
      </c>
      <c r="Q21" s="998">
        <v>1497</v>
      </c>
      <c r="R21" s="998">
        <v>1446</v>
      </c>
      <c r="S21" s="998">
        <v>1916</v>
      </c>
      <c r="T21" s="998">
        <v>1953</v>
      </c>
      <c r="U21" s="998">
        <v>2052</v>
      </c>
      <c r="V21" s="998">
        <v>1994</v>
      </c>
      <c r="W21" s="998">
        <v>1709</v>
      </c>
      <c r="X21" s="998">
        <v>1973</v>
      </c>
      <c r="Y21" s="998">
        <v>1825</v>
      </c>
      <c r="Z21" s="998">
        <v>1822</v>
      </c>
      <c r="AA21" s="998">
        <v>1811</v>
      </c>
      <c r="AB21" s="998">
        <v>1784</v>
      </c>
      <c r="AC21" s="998">
        <v>1779</v>
      </c>
      <c r="AD21" s="998">
        <v>1773</v>
      </c>
      <c r="AE21" s="998">
        <v>1779</v>
      </c>
      <c r="AF21" s="998">
        <v>1798</v>
      </c>
      <c r="AG21" s="998">
        <v>1787</v>
      </c>
      <c r="AH21" s="998">
        <v>1783</v>
      </c>
      <c r="AI21" s="998">
        <v>1782</v>
      </c>
      <c r="AJ21" s="998">
        <v>1741</v>
      </c>
      <c r="AK21" s="998">
        <v>1283</v>
      </c>
      <c r="AL21" s="998">
        <v>1275</v>
      </c>
      <c r="AM21" s="998">
        <v>1708</v>
      </c>
      <c r="AN21" s="998">
        <v>1610</v>
      </c>
      <c r="AO21" s="998">
        <v>1500</v>
      </c>
      <c r="AP21" s="998">
        <v>1473</v>
      </c>
      <c r="AQ21" s="998">
        <v>1446</v>
      </c>
      <c r="AR21" s="998">
        <v>1423</v>
      </c>
      <c r="AS21" s="998">
        <v>1382</v>
      </c>
      <c r="AT21" s="998">
        <v>1368</v>
      </c>
      <c r="AU21" s="998">
        <v>1362</v>
      </c>
      <c r="AV21" s="998">
        <v>1353</v>
      </c>
      <c r="AW21" s="998">
        <v>1345</v>
      </c>
      <c r="AX21" s="998">
        <v>1326</v>
      </c>
      <c r="AY21" s="998">
        <v>1321</v>
      </c>
      <c r="AZ21" s="998">
        <v>1313</v>
      </c>
      <c r="BA21" s="998">
        <v>1313</v>
      </c>
      <c r="BB21" s="998">
        <v>1294</v>
      </c>
      <c r="BC21" s="998">
        <v>1218</v>
      </c>
      <c r="BD21" s="998">
        <v>1212</v>
      </c>
      <c r="BE21" s="998">
        <v>1190</v>
      </c>
      <c r="BF21" s="998">
        <v>1220</v>
      </c>
      <c r="BG21" s="998">
        <v>1213</v>
      </c>
      <c r="BH21" s="998">
        <v>1561</v>
      </c>
      <c r="BI21" s="998">
        <v>1493</v>
      </c>
      <c r="BJ21" s="998">
        <v>1511</v>
      </c>
      <c r="BK21" s="998">
        <v>1466</v>
      </c>
      <c r="BL21" s="998">
        <v>1440</v>
      </c>
      <c r="BM21" s="998">
        <v>1406</v>
      </c>
      <c r="BN21" s="998">
        <v>1388</v>
      </c>
      <c r="BO21" s="998">
        <v>1372</v>
      </c>
      <c r="BP21" s="998">
        <v>1362</v>
      </c>
      <c r="BQ21" s="998">
        <v>1354</v>
      </c>
      <c r="BR21" s="998">
        <v>1342</v>
      </c>
      <c r="BS21" s="998">
        <v>1335</v>
      </c>
      <c r="BT21" s="998">
        <v>1331</v>
      </c>
      <c r="BU21" s="998">
        <v>1326</v>
      </c>
      <c r="BV21" s="998">
        <v>1294</v>
      </c>
      <c r="BW21" s="998">
        <v>1262</v>
      </c>
      <c r="BX21" s="998">
        <v>1261</v>
      </c>
      <c r="BY21" s="998">
        <v>1259</v>
      </c>
      <c r="BZ21" s="998">
        <v>1230</v>
      </c>
      <c r="CA21" s="998">
        <v>1245</v>
      </c>
      <c r="CB21" s="998">
        <v>1253</v>
      </c>
      <c r="CC21" s="998">
        <v>1733</v>
      </c>
      <c r="CD21" s="998">
        <v>1620</v>
      </c>
      <c r="CE21" s="998">
        <v>1573</v>
      </c>
      <c r="CF21" s="998">
        <v>1507</v>
      </c>
      <c r="CG21" s="998">
        <v>1399</v>
      </c>
      <c r="CH21" s="998">
        <v>1374</v>
      </c>
      <c r="CI21" s="998">
        <f>'отч дата'!R26</f>
        <v>1341</v>
      </c>
      <c r="CJ21" s="73">
        <f t="shared" si="0"/>
        <v>0.9759825327510917</v>
      </c>
      <c r="CK21" s="2">
        <f t="shared" si="1"/>
        <v>-33</v>
      </c>
      <c r="CL21" s="218">
        <v>1278</v>
      </c>
      <c r="CM21" s="71">
        <v>1410</v>
      </c>
      <c r="CN21" s="70">
        <v>1624</v>
      </c>
      <c r="CO21" s="112">
        <v>1764</v>
      </c>
      <c r="CP21" s="131">
        <v>2097</v>
      </c>
      <c r="CQ21" s="170">
        <v>2220</v>
      </c>
      <c r="CR21" s="964">
        <v>2621</v>
      </c>
      <c r="CS21" s="966">
        <v>3132</v>
      </c>
      <c r="CT21" s="966">
        <v>3417</v>
      </c>
      <c r="CU21" s="966">
        <v>3596</v>
      </c>
      <c r="CV21" s="985">
        <v>3974</v>
      </c>
      <c r="CW21" s="999">
        <v>3730</v>
      </c>
      <c r="CX21" s="989">
        <v>3764</v>
      </c>
      <c r="CY21" s="989">
        <v>3370</v>
      </c>
      <c r="CZ21" s="989">
        <v>3104</v>
      </c>
      <c r="DA21" s="966">
        <v>2819</v>
      </c>
      <c r="DB21" s="966">
        <v>2431</v>
      </c>
      <c r="DC21" s="997">
        <v>2379</v>
      </c>
      <c r="DD21" s="966">
        <v>2214</v>
      </c>
      <c r="DE21" s="966">
        <v>1840</v>
      </c>
      <c r="DF21" s="966">
        <v>1619</v>
      </c>
      <c r="DG21" s="966">
        <v>1367</v>
      </c>
      <c r="DH21" s="966">
        <v>1450</v>
      </c>
      <c r="DI21" s="966">
        <v>1283</v>
      </c>
      <c r="DJ21" s="966">
        <v>1232</v>
      </c>
      <c r="DK21" s="966">
        <v>1284</v>
      </c>
      <c r="DL21" s="966">
        <v>1270</v>
      </c>
      <c r="DM21" s="966">
        <v>1256</v>
      </c>
      <c r="DN21" s="966">
        <v>1248</v>
      </c>
      <c r="DO21" s="966">
        <v>1105</v>
      </c>
      <c r="DP21" s="966">
        <v>1103</v>
      </c>
      <c r="DQ21" s="966">
        <v>1043</v>
      </c>
      <c r="DR21" s="966">
        <v>1026</v>
      </c>
      <c r="DS21" s="966">
        <v>1658</v>
      </c>
      <c r="DT21" s="966">
        <v>1443</v>
      </c>
      <c r="DU21" s="966">
        <v>1370</v>
      </c>
      <c r="DV21" s="966">
        <v>1306</v>
      </c>
      <c r="DW21" s="966">
        <v>1332</v>
      </c>
      <c r="DX21" s="966">
        <v>1296</v>
      </c>
      <c r="DY21" s="966">
        <v>1229</v>
      </c>
      <c r="DZ21" s="966">
        <v>1216</v>
      </c>
      <c r="EA21" s="966">
        <v>1085</v>
      </c>
      <c r="EB21" s="966">
        <v>1040</v>
      </c>
      <c r="EC21" s="966">
        <v>1031</v>
      </c>
      <c r="ED21" s="966">
        <v>1044</v>
      </c>
      <c r="EE21" s="966">
        <v>1186</v>
      </c>
      <c r="EF21" s="966">
        <v>1136</v>
      </c>
      <c r="EG21" s="966">
        <v>1141</v>
      </c>
      <c r="EH21" s="966">
        <v>1026</v>
      </c>
      <c r="EI21" s="966">
        <v>933</v>
      </c>
      <c r="EJ21" s="966">
        <v>928</v>
      </c>
      <c r="EK21" s="966">
        <v>920</v>
      </c>
      <c r="EL21" s="966">
        <v>902</v>
      </c>
      <c r="EM21" s="966">
        <v>898</v>
      </c>
      <c r="EN21" s="966">
        <v>892</v>
      </c>
      <c r="EO21" s="966">
        <v>900</v>
      </c>
      <c r="EP21" s="966">
        <v>921</v>
      </c>
      <c r="EQ21" s="966">
        <v>911</v>
      </c>
      <c r="ER21" s="966">
        <v>907</v>
      </c>
      <c r="ES21" s="966">
        <v>906</v>
      </c>
      <c r="ET21" s="966">
        <v>868</v>
      </c>
      <c r="EU21" s="966">
        <v>808</v>
      </c>
      <c r="EV21" s="966">
        <v>1176</v>
      </c>
      <c r="EW21" s="966">
        <v>1091</v>
      </c>
      <c r="EX21" s="966">
        <v>998</v>
      </c>
      <c r="EY21" s="966">
        <v>977</v>
      </c>
      <c r="EZ21" s="966">
        <v>953</v>
      </c>
      <c r="FA21" s="966">
        <v>936</v>
      </c>
      <c r="FB21" s="966">
        <v>901</v>
      </c>
      <c r="FC21" s="966">
        <v>885</v>
      </c>
      <c r="FD21" s="966">
        <v>881</v>
      </c>
      <c r="FE21" s="966">
        <v>873</v>
      </c>
      <c r="FF21" s="966">
        <v>867</v>
      </c>
      <c r="FG21" s="966">
        <v>849</v>
      </c>
      <c r="FH21" s="966">
        <v>846</v>
      </c>
      <c r="FI21" s="966">
        <v>839</v>
      </c>
      <c r="FJ21" s="966">
        <v>839</v>
      </c>
      <c r="FK21" s="966">
        <v>822</v>
      </c>
      <c r="FL21" s="966">
        <v>750</v>
      </c>
      <c r="FM21" s="966">
        <v>744</v>
      </c>
      <c r="FN21" s="966">
        <v>722</v>
      </c>
      <c r="FO21" s="966">
        <v>754</v>
      </c>
      <c r="FP21" s="966">
        <v>748</v>
      </c>
      <c r="FQ21" s="966">
        <v>1040</v>
      </c>
      <c r="FR21" s="966">
        <v>984</v>
      </c>
      <c r="FS21" s="966">
        <v>935</v>
      </c>
      <c r="FT21" s="966">
        <v>901</v>
      </c>
      <c r="FU21" s="966">
        <v>882</v>
      </c>
      <c r="FV21" s="966">
        <v>854</v>
      </c>
      <c r="FW21" s="966">
        <v>838</v>
      </c>
      <c r="FX21" s="966">
        <v>823</v>
      </c>
      <c r="FY21" s="966">
        <v>816</v>
      </c>
      <c r="FZ21" s="966">
        <v>809</v>
      </c>
      <c r="GA21" s="966">
        <v>801</v>
      </c>
      <c r="GB21" s="966">
        <v>795</v>
      </c>
      <c r="GC21" s="966">
        <v>791</v>
      </c>
      <c r="GD21" s="966">
        <v>787</v>
      </c>
      <c r="GE21" s="966">
        <v>756</v>
      </c>
      <c r="GF21" s="966">
        <v>733</v>
      </c>
      <c r="GG21" s="966">
        <v>732</v>
      </c>
      <c r="GH21" s="966">
        <v>730</v>
      </c>
      <c r="GI21" s="966">
        <v>703</v>
      </c>
      <c r="GJ21" s="966">
        <v>735</v>
      </c>
      <c r="GK21" s="966">
        <v>745</v>
      </c>
      <c r="GL21" s="966">
        <v>1147</v>
      </c>
      <c r="GM21" s="966">
        <v>1055</v>
      </c>
      <c r="GN21" s="966">
        <v>998</v>
      </c>
      <c r="GO21" s="966">
        <v>943</v>
      </c>
      <c r="GP21" s="966">
        <v>848</v>
      </c>
      <c r="GQ21" s="966">
        <v>827</v>
      </c>
      <c r="GR21" s="966">
        <f>'отч дата'!R58</f>
        <v>801</v>
      </c>
      <c r="GS21" s="73">
        <f t="shared" si="2"/>
        <v>0.96856106408706166</v>
      </c>
      <c r="GT21" s="2">
        <f t="shared" si="3"/>
        <v>-26</v>
      </c>
      <c r="GU21" s="1812">
        <v>37</v>
      </c>
      <c r="GV21" s="1820">
        <v>39</v>
      </c>
      <c r="GW21" s="1821">
        <v>39</v>
      </c>
      <c r="GX21" s="1822">
        <v>43</v>
      </c>
      <c r="GY21" s="1816">
        <v>52</v>
      </c>
      <c r="GZ21" s="1817">
        <v>27</v>
      </c>
      <c r="HA21" s="1823">
        <v>34</v>
      </c>
      <c r="HB21" s="1817">
        <v>91</v>
      </c>
      <c r="HC21" s="1817">
        <v>108</v>
      </c>
      <c r="HD21" s="1817">
        <v>204</v>
      </c>
      <c r="HE21" s="1819">
        <v>242</v>
      </c>
      <c r="HF21" s="1005">
        <v>404</v>
      </c>
      <c r="HG21" s="1006">
        <v>401</v>
      </c>
      <c r="HH21" s="1006">
        <v>402</v>
      </c>
      <c r="HI21" s="1006">
        <v>392</v>
      </c>
      <c r="HJ21" s="996">
        <v>493</v>
      </c>
      <c r="HK21" s="996">
        <v>547</v>
      </c>
      <c r="HL21" s="997">
        <v>651</v>
      </c>
      <c r="HM21" s="1007">
        <v>507</v>
      </c>
      <c r="HN21" s="1007">
        <v>438</v>
      </c>
      <c r="HO21" s="1007">
        <v>309</v>
      </c>
      <c r="HP21" s="1007">
        <v>280</v>
      </c>
      <c r="HQ21" s="1007">
        <v>294</v>
      </c>
      <c r="HR21" s="1368">
        <v>795</v>
      </c>
      <c r="HS21" s="1007">
        <v>616</v>
      </c>
      <c r="HT21" s="1007">
        <v>476</v>
      </c>
      <c r="HU21" s="1007">
        <v>412</v>
      </c>
      <c r="HV21" s="1007">
        <v>406</v>
      </c>
      <c r="HW21" s="1007">
        <v>885</v>
      </c>
      <c r="HX21" s="1007">
        <v>909</v>
      </c>
      <c r="HY21" s="1007">
        <v>858</v>
      </c>
      <c r="HZ21" s="1007">
        <v>568</v>
      </c>
      <c r="IA21" s="1007">
        <v>947</v>
      </c>
      <c r="IB21" s="1007">
        <v>892</v>
      </c>
      <c r="IC21" s="1007">
        <v>894</v>
      </c>
      <c r="ID21" s="1007">
        <v>891</v>
      </c>
      <c r="IE21" s="1007">
        <v>882</v>
      </c>
      <c r="IF21" s="1007">
        <v>881</v>
      </c>
      <c r="IG21" s="1007">
        <v>881</v>
      </c>
      <c r="IH21" s="1007">
        <v>879</v>
      </c>
      <c r="II21" s="1007">
        <v>877</v>
      </c>
      <c r="IJ21" s="1007">
        <v>876</v>
      </c>
      <c r="IK21" s="1007">
        <v>876</v>
      </c>
      <c r="IL21" s="1007">
        <v>876</v>
      </c>
      <c r="IM21" s="1007">
        <v>873</v>
      </c>
      <c r="IN21" s="1007">
        <v>475</v>
      </c>
      <c r="IO21" s="1007">
        <v>532</v>
      </c>
      <c r="IP21" s="1007">
        <v>519</v>
      </c>
      <c r="IQ21" s="1007">
        <v>502</v>
      </c>
      <c r="IR21" s="1007">
        <v>496</v>
      </c>
      <c r="IS21" s="1007">
        <v>493</v>
      </c>
      <c r="IT21" s="1007">
        <v>487</v>
      </c>
      <c r="IU21" s="1007">
        <v>481</v>
      </c>
      <c r="IV21" s="1007">
        <v>483</v>
      </c>
      <c r="IW21" s="1007">
        <v>481</v>
      </c>
      <c r="IX21" s="1007">
        <v>480</v>
      </c>
      <c r="IY21" s="1007">
        <v>478</v>
      </c>
      <c r="IZ21" s="1007">
        <v>477</v>
      </c>
      <c r="JA21" s="1007">
        <v>475</v>
      </c>
      <c r="JB21" s="1007">
        <v>474</v>
      </c>
      <c r="JC21" s="1007">
        <v>474</v>
      </c>
      <c r="JD21" s="1007">
        <v>472</v>
      </c>
      <c r="JE21" s="1007">
        <v>468</v>
      </c>
      <c r="JF21" s="1007">
        <v>468</v>
      </c>
      <c r="JG21" s="1007">
        <v>468</v>
      </c>
      <c r="JH21" s="1007">
        <v>466</v>
      </c>
      <c r="JI21" s="1007">
        <v>465</v>
      </c>
      <c r="JJ21" s="1007">
        <v>521</v>
      </c>
      <c r="JK21" s="1007">
        <v>509</v>
      </c>
      <c r="JL21" s="1007">
        <v>576</v>
      </c>
      <c r="JM21" s="1007">
        <v>565</v>
      </c>
      <c r="JN21" s="1007">
        <v>558</v>
      </c>
      <c r="JO21" s="1007">
        <v>552</v>
      </c>
      <c r="JP21" s="1007">
        <v>550</v>
      </c>
      <c r="JQ21" s="1007">
        <v>549</v>
      </c>
      <c r="JR21" s="1007">
        <v>546</v>
      </c>
      <c r="JS21" s="1007">
        <v>545</v>
      </c>
      <c r="JT21" s="1007">
        <v>541</v>
      </c>
      <c r="JU21" s="1007">
        <v>540</v>
      </c>
      <c r="JV21" s="1007">
        <v>540</v>
      </c>
      <c r="JW21" s="1007">
        <v>539</v>
      </c>
      <c r="JX21" s="1007">
        <v>538</v>
      </c>
      <c r="JY21" s="1007">
        <v>529</v>
      </c>
      <c r="JZ21" s="1007">
        <v>529</v>
      </c>
      <c r="KA21" s="1007">
        <v>529</v>
      </c>
      <c r="KB21" s="1007">
        <v>527</v>
      </c>
      <c r="KC21" s="1007">
        <v>510</v>
      </c>
      <c r="KD21" s="1007">
        <v>508</v>
      </c>
      <c r="KE21" s="1007">
        <v>586</v>
      </c>
      <c r="KF21" s="1007">
        <v>565</v>
      </c>
      <c r="KG21" s="1007">
        <v>575</v>
      </c>
      <c r="KH21" s="1007">
        <v>564</v>
      </c>
      <c r="KI21" s="1007">
        <v>551</v>
      </c>
      <c r="KJ21" s="1007">
        <v>547</v>
      </c>
      <c r="KK21" s="1006">
        <f>'отч дата'!R89</f>
        <v>540</v>
      </c>
      <c r="KL21" s="73">
        <f t="shared" si="4"/>
        <v>0.98720292504570384</v>
      </c>
      <c r="KM21" s="2">
        <f t="shared" si="5"/>
        <v>-7</v>
      </c>
      <c r="KN21" s="3" t="s">
        <v>61</v>
      </c>
    </row>
    <row r="22" spans="1:310" ht="17.25" customHeight="1" x14ac:dyDescent="0.25">
      <c r="A22" s="4" t="s">
        <v>62</v>
      </c>
      <c r="B22" s="1843">
        <v>10280</v>
      </c>
      <c r="C22" s="1844">
        <v>8958</v>
      </c>
      <c r="D22" s="1844">
        <v>8210</v>
      </c>
      <c r="E22" s="1844">
        <v>7499</v>
      </c>
      <c r="F22" s="1845">
        <v>6890</v>
      </c>
      <c r="G22" s="1846">
        <v>6545</v>
      </c>
      <c r="H22" s="1821">
        <v>6199</v>
      </c>
      <c r="I22" s="1847">
        <v>6106</v>
      </c>
      <c r="J22" s="1847">
        <v>5512</v>
      </c>
      <c r="K22" s="1847">
        <v>5007</v>
      </c>
      <c r="L22" s="1847">
        <v>4523</v>
      </c>
      <c r="M22" s="1847">
        <v>3902</v>
      </c>
      <c r="N22" s="1145">
        <v>3527</v>
      </c>
      <c r="O22" s="998">
        <v>3506</v>
      </c>
      <c r="P22" s="998">
        <v>3656</v>
      </c>
      <c r="Q22" s="998">
        <v>3673</v>
      </c>
      <c r="R22" s="998">
        <v>3903</v>
      </c>
      <c r="S22" s="998">
        <v>3887</v>
      </c>
      <c r="T22" s="998">
        <v>3955</v>
      </c>
      <c r="U22" s="998">
        <v>4021</v>
      </c>
      <c r="V22" s="998">
        <v>4123</v>
      </c>
      <c r="W22" s="998">
        <v>4077</v>
      </c>
      <c r="X22" s="998">
        <v>4070</v>
      </c>
      <c r="Y22" s="998">
        <v>3774</v>
      </c>
      <c r="Z22" s="998">
        <v>3650</v>
      </c>
      <c r="AA22" s="998">
        <v>3569</v>
      </c>
      <c r="AB22" s="998">
        <v>3479</v>
      </c>
      <c r="AC22" s="998">
        <v>3449</v>
      </c>
      <c r="AD22" s="998">
        <v>3407</v>
      </c>
      <c r="AE22" s="998">
        <v>3351</v>
      </c>
      <c r="AF22" s="998">
        <v>3214</v>
      </c>
      <c r="AG22" s="998">
        <v>3308</v>
      </c>
      <c r="AH22" s="998">
        <v>3292</v>
      </c>
      <c r="AI22" s="998">
        <v>3246</v>
      </c>
      <c r="AJ22" s="998">
        <v>3187</v>
      </c>
      <c r="AK22" s="998">
        <v>3017</v>
      </c>
      <c r="AL22" s="998">
        <v>2967</v>
      </c>
      <c r="AM22" s="998">
        <v>5658</v>
      </c>
      <c r="AN22" s="998">
        <v>5150</v>
      </c>
      <c r="AO22" s="998">
        <v>4214</v>
      </c>
      <c r="AP22" s="998">
        <v>3997</v>
      </c>
      <c r="AQ22" s="998">
        <v>3798</v>
      </c>
      <c r="AR22" s="998">
        <v>3680</v>
      </c>
      <c r="AS22" s="998">
        <v>3382</v>
      </c>
      <c r="AT22" s="998">
        <v>3223</v>
      </c>
      <c r="AU22" s="998">
        <v>3194</v>
      </c>
      <c r="AV22" s="998">
        <v>3154</v>
      </c>
      <c r="AW22" s="998">
        <v>3071</v>
      </c>
      <c r="AX22" s="998">
        <v>2997</v>
      </c>
      <c r="AY22" s="998">
        <v>2979</v>
      </c>
      <c r="AZ22" s="998">
        <v>3066</v>
      </c>
      <c r="BA22" s="998">
        <v>3044</v>
      </c>
      <c r="BB22" s="998">
        <v>2705</v>
      </c>
      <c r="BC22" s="998">
        <v>2622</v>
      </c>
      <c r="BD22" s="998">
        <v>2607</v>
      </c>
      <c r="BE22" s="998">
        <v>2583</v>
      </c>
      <c r="BF22" s="998">
        <v>2536</v>
      </c>
      <c r="BG22" s="998">
        <v>2488</v>
      </c>
      <c r="BH22" s="998">
        <v>4400</v>
      </c>
      <c r="BI22" s="998">
        <v>4073</v>
      </c>
      <c r="BJ22" s="998">
        <v>3804</v>
      </c>
      <c r="BK22" s="998">
        <v>3486</v>
      </c>
      <c r="BL22" s="998">
        <v>3273</v>
      </c>
      <c r="BM22" s="998">
        <v>3050</v>
      </c>
      <c r="BN22" s="998">
        <v>2971</v>
      </c>
      <c r="BO22" s="998">
        <v>2878</v>
      </c>
      <c r="BP22" s="998">
        <v>2819</v>
      </c>
      <c r="BQ22" s="998">
        <v>2658</v>
      </c>
      <c r="BR22" s="998">
        <v>2593</v>
      </c>
      <c r="BS22" s="998">
        <v>2574</v>
      </c>
      <c r="BT22" s="998">
        <v>2548</v>
      </c>
      <c r="BU22" s="998">
        <v>2516</v>
      </c>
      <c r="BV22" s="998">
        <v>2482</v>
      </c>
      <c r="BW22" s="998">
        <v>2400</v>
      </c>
      <c r="BX22" s="998">
        <v>2388</v>
      </c>
      <c r="BY22" s="998">
        <v>2627</v>
      </c>
      <c r="BZ22" s="998">
        <v>2594</v>
      </c>
      <c r="CA22" s="998">
        <v>2335</v>
      </c>
      <c r="CB22" s="998">
        <v>2277</v>
      </c>
      <c r="CC22" s="998">
        <v>5451</v>
      </c>
      <c r="CD22" s="998">
        <v>4703</v>
      </c>
      <c r="CE22" s="998">
        <v>4283</v>
      </c>
      <c r="CF22" s="998">
        <v>3915</v>
      </c>
      <c r="CG22" s="998">
        <v>3292</v>
      </c>
      <c r="CH22" s="998">
        <v>3142</v>
      </c>
      <c r="CI22" s="998">
        <f>'отч дата'!S26</f>
        <v>2974</v>
      </c>
      <c r="CJ22" s="73">
        <f t="shared" si="0"/>
        <v>0.94653087205601527</v>
      </c>
      <c r="CK22" s="2">
        <f t="shared" si="1"/>
        <v>-168</v>
      </c>
      <c r="CL22" s="218">
        <v>7880</v>
      </c>
      <c r="CM22" s="71">
        <v>8730</v>
      </c>
      <c r="CN22" s="70">
        <v>8515</v>
      </c>
      <c r="CO22" s="112">
        <v>9549</v>
      </c>
      <c r="CP22" s="131">
        <v>10090</v>
      </c>
      <c r="CQ22" s="170">
        <v>10722</v>
      </c>
      <c r="CR22" s="964">
        <v>11380</v>
      </c>
      <c r="CS22" s="966">
        <v>12124</v>
      </c>
      <c r="CT22" s="966">
        <v>12270</v>
      </c>
      <c r="CU22" s="966">
        <v>11426</v>
      </c>
      <c r="CV22" s="985">
        <v>11132</v>
      </c>
      <c r="CW22" s="999">
        <v>10253</v>
      </c>
      <c r="CX22" s="989">
        <v>8946</v>
      </c>
      <c r="CY22" s="989">
        <v>8194</v>
      </c>
      <c r="CZ22" s="989">
        <v>7468</v>
      </c>
      <c r="DA22" s="966">
        <v>6853</v>
      </c>
      <c r="DB22" s="966">
        <v>6511</v>
      </c>
      <c r="DC22" s="997">
        <v>6154</v>
      </c>
      <c r="DD22" s="966">
        <v>6048</v>
      </c>
      <c r="DE22" s="966">
        <v>5460</v>
      </c>
      <c r="DF22" s="966">
        <v>4987</v>
      </c>
      <c r="DG22" s="966">
        <v>4485</v>
      </c>
      <c r="DH22" s="966">
        <v>3861</v>
      </c>
      <c r="DI22" s="966">
        <v>3489</v>
      </c>
      <c r="DJ22" s="966">
        <v>3250</v>
      </c>
      <c r="DK22" s="966">
        <v>3201</v>
      </c>
      <c r="DL22" s="966">
        <v>3217</v>
      </c>
      <c r="DM22" s="966">
        <v>3170</v>
      </c>
      <c r="DN22" s="966">
        <v>2858</v>
      </c>
      <c r="DO22" s="966">
        <v>2881</v>
      </c>
      <c r="DP22" s="966">
        <v>2876</v>
      </c>
      <c r="DQ22" s="966">
        <v>2844</v>
      </c>
      <c r="DR22" s="966">
        <v>2823</v>
      </c>
      <c r="DS22" s="966">
        <v>5842</v>
      </c>
      <c r="DT22" s="966">
        <v>4617</v>
      </c>
      <c r="DU22" s="966">
        <v>4358</v>
      </c>
      <c r="DV22" s="966">
        <v>4027</v>
      </c>
      <c r="DW22" s="966">
        <v>3827</v>
      </c>
      <c r="DX22" s="966">
        <v>3702</v>
      </c>
      <c r="DY22" s="966">
        <v>3471</v>
      </c>
      <c r="DZ22" s="966">
        <v>3613</v>
      </c>
      <c r="EA22" s="966">
        <v>3635</v>
      </c>
      <c r="EB22" s="966">
        <v>3863</v>
      </c>
      <c r="EC22" s="966">
        <v>3844</v>
      </c>
      <c r="ED22" s="966">
        <v>3935</v>
      </c>
      <c r="EE22" s="966">
        <v>4008</v>
      </c>
      <c r="EF22" s="966">
        <v>4107</v>
      </c>
      <c r="EG22" s="966">
        <v>4066</v>
      </c>
      <c r="EH22" s="966">
        <v>4052</v>
      </c>
      <c r="EI22" s="966">
        <v>3765</v>
      </c>
      <c r="EJ22" s="966">
        <v>3641</v>
      </c>
      <c r="EK22" s="966">
        <v>3561</v>
      </c>
      <c r="EL22" s="966">
        <v>3471</v>
      </c>
      <c r="EM22" s="966">
        <v>3443</v>
      </c>
      <c r="EN22" s="966">
        <v>3401</v>
      </c>
      <c r="EO22" s="966">
        <v>3346</v>
      </c>
      <c r="EP22" s="966">
        <v>3209</v>
      </c>
      <c r="EQ22" s="966">
        <v>3303</v>
      </c>
      <c r="ER22" s="966">
        <v>3287</v>
      </c>
      <c r="ES22" s="966">
        <v>3241</v>
      </c>
      <c r="ET22" s="966">
        <v>3183</v>
      </c>
      <c r="EU22" s="966">
        <v>3011</v>
      </c>
      <c r="EV22" s="966">
        <v>5636</v>
      </c>
      <c r="EW22" s="966">
        <v>5130</v>
      </c>
      <c r="EX22" s="966">
        <v>4198</v>
      </c>
      <c r="EY22" s="966">
        <v>3981</v>
      </c>
      <c r="EZ22" s="966">
        <v>3782</v>
      </c>
      <c r="FA22" s="966">
        <v>3666</v>
      </c>
      <c r="FB22" s="966">
        <v>3369</v>
      </c>
      <c r="FC22" s="966">
        <v>3211</v>
      </c>
      <c r="FD22" s="966">
        <v>3184</v>
      </c>
      <c r="FE22" s="966">
        <v>3144</v>
      </c>
      <c r="FF22" s="966">
        <v>3061</v>
      </c>
      <c r="FG22" s="966">
        <v>2987</v>
      </c>
      <c r="FH22" s="966">
        <v>2969</v>
      </c>
      <c r="FI22" s="966">
        <v>3056</v>
      </c>
      <c r="FJ22" s="966">
        <v>3033</v>
      </c>
      <c r="FK22" s="966">
        <v>2694</v>
      </c>
      <c r="FL22" s="966">
        <v>2613</v>
      </c>
      <c r="FM22" s="966">
        <v>2595</v>
      </c>
      <c r="FN22" s="966">
        <v>2573</v>
      </c>
      <c r="FO22" s="966">
        <v>2526</v>
      </c>
      <c r="FP22" s="966">
        <v>2484</v>
      </c>
      <c r="FQ22" s="966">
        <v>4382</v>
      </c>
      <c r="FR22" s="966">
        <v>4058</v>
      </c>
      <c r="FS22" s="966">
        <v>3792</v>
      </c>
      <c r="FT22" s="966">
        <v>3473</v>
      </c>
      <c r="FU22" s="966">
        <v>3262</v>
      </c>
      <c r="FV22" s="966">
        <v>3040</v>
      </c>
      <c r="FW22" s="966">
        <v>2961</v>
      </c>
      <c r="FX22" s="966">
        <v>2869</v>
      </c>
      <c r="FY22" s="966">
        <v>2811</v>
      </c>
      <c r="FZ22" s="966">
        <v>2650</v>
      </c>
      <c r="GA22" s="966">
        <v>2585</v>
      </c>
      <c r="GB22" s="966">
        <v>2566</v>
      </c>
      <c r="GC22" s="966">
        <v>2540</v>
      </c>
      <c r="GD22" s="966">
        <v>2509</v>
      </c>
      <c r="GE22" s="966">
        <v>2476</v>
      </c>
      <c r="GF22" s="966">
        <v>2394</v>
      </c>
      <c r="GG22" s="966">
        <v>2384</v>
      </c>
      <c r="GH22" s="966">
        <v>2623</v>
      </c>
      <c r="GI22" s="966">
        <v>2588</v>
      </c>
      <c r="GJ22" s="966">
        <v>2329</v>
      </c>
      <c r="GK22" s="966">
        <v>2272</v>
      </c>
      <c r="GL22" s="966">
        <v>5429</v>
      </c>
      <c r="GM22" s="966">
        <v>4684</v>
      </c>
      <c r="GN22" s="966">
        <v>4267</v>
      </c>
      <c r="GO22" s="966">
        <v>3902</v>
      </c>
      <c r="GP22" s="966">
        <v>3281</v>
      </c>
      <c r="GQ22" s="966">
        <v>3131</v>
      </c>
      <c r="GR22" s="966">
        <f>'отч дата'!S58</f>
        <v>2964</v>
      </c>
      <c r="GS22" s="73">
        <f t="shared" si="2"/>
        <v>0.94666240817630154</v>
      </c>
      <c r="GT22" s="2">
        <f t="shared" si="3"/>
        <v>-167</v>
      </c>
      <c r="GU22" s="1812">
        <v>46</v>
      </c>
      <c r="GV22" s="1820">
        <v>125</v>
      </c>
      <c r="GW22" s="1821">
        <v>124</v>
      </c>
      <c r="GX22" s="1822">
        <v>128</v>
      </c>
      <c r="GY22" s="1816">
        <v>127</v>
      </c>
      <c r="GZ22" s="1817">
        <v>194</v>
      </c>
      <c r="HA22" s="1823">
        <v>119</v>
      </c>
      <c r="HB22" s="1817">
        <v>91</v>
      </c>
      <c r="HC22" s="1817">
        <v>87</v>
      </c>
      <c r="HD22" s="1817">
        <v>89</v>
      </c>
      <c r="HE22" s="1819">
        <v>93</v>
      </c>
      <c r="HF22" s="1005">
        <v>27</v>
      </c>
      <c r="HG22" s="1006">
        <v>12</v>
      </c>
      <c r="HH22" s="1006">
        <v>16</v>
      </c>
      <c r="HI22" s="1006">
        <v>31</v>
      </c>
      <c r="HJ22" s="996">
        <v>37</v>
      </c>
      <c r="HK22" s="996">
        <v>34</v>
      </c>
      <c r="HL22" s="997">
        <v>45</v>
      </c>
      <c r="HM22" s="1007">
        <v>58</v>
      </c>
      <c r="HN22" s="1007">
        <v>52</v>
      </c>
      <c r="HO22" s="1007">
        <v>20</v>
      </c>
      <c r="HP22" s="1007">
        <v>38</v>
      </c>
      <c r="HQ22" s="1007">
        <v>41</v>
      </c>
      <c r="HR22" s="1368">
        <v>38</v>
      </c>
      <c r="HS22" s="1007">
        <v>35</v>
      </c>
      <c r="HT22" s="1007">
        <v>43</v>
      </c>
      <c r="HU22" s="1007">
        <v>38</v>
      </c>
      <c r="HW22" s="1007">
        <v>43</v>
      </c>
      <c r="HX22" s="1007">
        <v>20</v>
      </c>
      <c r="HY22" s="1007">
        <v>16</v>
      </c>
      <c r="HZ22" s="1007">
        <v>11</v>
      </c>
      <c r="IA22" s="1007">
        <v>18</v>
      </c>
      <c r="IB22" s="1007">
        <v>9</v>
      </c>
      <c r="IC22" s="1007">
        <v>9</v>
      </c>
      <c r="ID22" s="1007">
        <v>8</v>
      </c>
      <c r="IE22" s="1007">
        <v>8</v>
      </c>
      <c r="IF22" s="1007">
        <v>6</v>
      </c>
      <c r="IG22" s="1007">
        <v>6</v>
      </c>
      <c r="IH22" s="1007">
        <v>5</v>
      </c>
      <c r="II22" s="1007">
        <v>5</v>
      </c>
      <c r="IJ22" s="1007">
        <v>5</v>
      </c>
      <c r="IK22" s="1007">
        <v>5</v>
      </c>
      <c r="IL22" s="1007">
        <v>5</v>
      </c>
      <c r="IM22" s="1007">
        <v>4</v>
      </c>
      <c r="IN22" s="1007">
        <v>6</v>
      </c>
      <c r="IO22" s="1007">
        <v>22</v>
      </c>
      <c r="IP22" s="1007">
        <v>20</v>
      </c>
      <c r="IQ22" s="1007">
        <v>16</v>
      </c>
      <c r="IR22" s="1007">
        <v>16</v>
      </c>
      <c r="IS22" s="1007">
        <v>16</v>
      </c>
      <c r="IT22" s="1007">
        <v>14</v>
      </c>
      <c r="IU22" s="1007">
        <v>13</v>
      </c>
      <c r="IV22" s="1007">
        <v>12</v>
      </c>
      <c r="IW22" s="1007">
        <v>10</v>
      </c>
      <c r="IX22" s="1007">
        <v>10</v>
      </c>
      <c r="IY22" s="1007">
        <v>10</v>
      </c>
      <c r="IZ22" s="1007">
        <v>10</v>
      </c>
      <c r="JA22" s="1007">
        <v>10</v>
      </c>
      <c r="JB22" s="1007">
        <v>10</v>
      </c>
      <c r="JC22" s="1007">
        <v>11</v>
      </c>
      <c r="JD22" s="1007">
        <v>11</v>
      </c>
      <c r="JE22" s="1007">
        <v>9</v>
      </c>
      <c r="JF22" s="1007">
        <v>12</v>
      </c>
      <c r="JG22" s="1007">
        <v>10</v>
      </c>
      <c r="JH22" s="1007">
        <v>10</v>
      </c>
      <c r="JI22" s="1007">
        <v>4</v>
      </c>
      <c r="JJ22" s="1007">
        <v>18</v>
      </c>
      <c r="JK22" s="1007">
        <v>15</v>
      </c>
      <c r="JL22" s="1007">
        <v>12</v>
      </c>
      <c r="JM22" s="1007">
        <v>13</v>
      </c>
      <c r="JN22" s="1007">
        <v>11</v>
      </c>
      <c r="JO22" s="1007">
        <v>10</v>
      </c>
      <c r="JP22" s="1007">
        <v>10</v>
      </c>
      <c r="JQ22" s="1007">
        <v>9</v>
      </c>
      <c r="JR22" s="1007">
        <v>8</v>
      </c>
      <c r="JS22" s="1007">
        <v>8</v>
      </c>
      <c r="JT22" s="1007">
        <v>8</v>
      </c>
      <c r="JU22" s="1007">
        <v>8</v>
      </c>
      <c r="JV22" s="1007">
        <v>8</v>
      </c>
      <c r="JW22" s="1007">
        <v>7</v>
      </c>
      <c r="JX22" s="1007">
        <v>6</v>
      </c>
      <c r="JY22" s="1007">
        <v>6</v>
      </c>
      <c r="JZ22" s="1007">
        <v>4</v>
      </c>
      <c r="KA22" s="1007">
        <v>4</v>
      </c>
      <c r="KB22" s="1007">
        <v>6</v>
      </c>
      <c r="KC22" s="1007">
        <v>6</v>
      </c>
      <c r="KD22" s="1007">
        <v>5</v>
      </c>
      <c r="KE22" s="1007">
        <v>22</v>
      </c>
      <c r="KF22" s="1007">
        <v>19</v>
      </c>
      <c r="KG22" s="1007">
        <v>16</v>
      </c>
      <c r="KH22" s="1007">
        <v>13</v>
      </c>
      <c r="KI22" s="1007">
        <v>11</v>
      </c>
      <c r="KJ22" s="1007">
        <v>11</v>
      </c>
      <c r="KK22" s="1006">
        <f>'отч дата'!S89</f>
        <v>10</v>
      </c>
      <c r="KL22" s="73">
        <f t="shared" si="4"/>
        <v>0.90909090909090906</v>
      </c>
      <c r="KM22" s="2">
        <f t="shared" si="5"/>
        <v>-1</v>
      </c>
      <c r="KN22" s="4" t="s">
        <v>62</v>
      </c>
    </row>
    <row r="23" spans="1:310" ht="17.25" customHeight="1" x14ac:dyDescent="0.25">
      <c r="A23" s="3" t="s">
        <v>63</v>
      </c>
      <c r="B23" s="1843">
        <v>1808</v>
      </c>
      <c r="C23" s="1844">
        <v>2055</v>
      </c>
      <c r="D23" s="1844">
        <v>1813</v>
      </c>
      <c r="E23" s="1844">
        <v>1988</v>
      </c>
      <c r="F23" s="1845">
        <v>2105</v>
      </c>
      <c r="G23" s="1846">
        <v>2072</v>
      </c>
      <c r="H23" s="1821">
        <v>1989</v>
      </c>
      <c r="I23" s="1847">
        <v>2008</v>
      </c>
      <c r="J23" s="1847">
        <v>2097</v>
      </c>
      <c r="K23" s="1847">
        <v>2105</v>
      </c>
      <c r="L23" s="1847">
        <v>2038</v>
      </c>
      <c r="M23" s="1847">
        <v>1914</v>
      </c>
      <c r="N23" s="1145">
        <v>1742</v>
      </c>
      <c r="O23" s="998">
        <v>1645</v>
      </c>
      <c r="P23" s="998">
        <v>1520</v>
      </c>
      <c r="Q23" s="998">
        <v>1851</v>
      </c>
      <c r="R23" s="998">
        <v>2202</v>
      </c>
      <c r="S23" s="998">
        <v>2406</v>
      </c>
      <c r="T23" s="998">
        <v>2375</v>
      </c>
      <c r="U23" s="998">
        <v>2846</v>
      </c>
      <c r="V23" s="998">
        <v>2951</v>
      </c>
      <c r="W23" s="998">
        <v>3010</v>
      </c>
      <c r="X23" s="998">
        <v>2750</v>
      </c>
      <c r="Y23" s="998">
        <v>2872</v>
      </c>
      <c r="Z23" s="998">
        <v>2792</v>
      </c>
      <c r="AA23" s="998">
        <v>2788</v>
      </c>
      <c r="AB23" s="998">
        <v>2755</v>
      </c>
      <c r="AC23" s="998">
        <v>2782</v>
      </c>
      <c r="AD23" s="998">
        <v>2768</v>
      </c>
      <c r="AE23" s="998">
        <v>2742</v>
      </c>
      <c r="AF23" s="998">
        <v>2782</v>
      </c>
      <c r="AG23" s="998">
        <v>2724</v>
      </c>
      <c r="AH23" s="998">
        <v>2717</v>
      </c>
      <c r="AI23" s="998">
        <v>2891</v>
      </c>
      <c r="AJ23" s="998">
        <v>2840</v>
      </c>
      <c r="AK23" s="998">
        <v>2836</v>
      </c>
      <c r="AL23" s="998">
        <v>2849</v>
      </c>
      <c r="AM23" s="998">
        <v>2673</v>
      </c>
      <c r="AN23" s="998">
        <v>2633</v>
      </c>
      <c r="AO23" s="998">
        <v>2573</v>
      </c>
      <c r="AP23" s="998">
        <v>2573</v>
      </c>
      <c r="AQ23" s="998">
        <v>2652</v>
      </c>
      <c r="AR23" s="998">
        <v>2828</v>
      </c>
      <c r="AS23" s="998">
        <v>2794</v>
      </c>
      <c r="AT23" s="998">
        <v>2718</v>
      </c>
      <c r="AU23" s="998">
        <v>2719</v>
      </c>
      <c r="AV23" s="998">
        <v>2703</v>
      </c>
      <c r="AW23" s="998">
        <v>2680</v>
      </c>
      <c r="AX23" s="998">
        <v>2659</v>
      </c>
      <c r="AY23" s="998">
        <v>2666</v>
      </c>
      <c r="AZ23" s="998">
        <v>2634</v>
      </c>
      <c r="BA23" s="998">
        <v>2604</v>
      </c>
      <c r="BB23" s="998">
        <v>2588</v>
      </c>
      <c r="BC23" s="998">
        <v>2525</v>
      </c>
      <c r="BD23" s="998">
        <v>2533</v>
      </c>
      <c r="BE23" s="998">
        <v>2429</v>
      </c>
      <c r="BF23" s="998">
        <v>2405</v>
      </c>
      <c r="BG23" s="998">
        <v>2359</v>
      </c>
      <c r="BH23" s="998">
        <v>2375</v>
      </c>
      <c r="BI23" s="998">
        <v>2382</v>
      </c>
      <c r="BJ23" s="998">
        <v>2344</v>
      </c>
      <c r="BK23" s="998">
        <v>2375</v>
      </c>
      <c r="BL23" s="998">
        <v>2335</v>
      </c>
      <c r="BM23" s="998">
        <v>2347</v>
      </c>
      <c r="BN23" s="998">
        <v>2496</v>
      </c>
      <c r="BO23" s="998">
        <v>2510</v>
      </c>
      <c r="BP23" s="998">
        <v>2505</v>
      </c>
      <c r="BQ23" s="998">
        <v>2498</v>
      </c>
      <c r="BR23" s="998">
        <v>2595</v>
      </c>
      <c r="BS23" s="998">
        <v>2902</v>
      </c>
      <c r="BT23" s="998">
        <v>3028</v>
      </c>
      <c r="BU23" s="998">
        <v>3132</v>
      </c>
      <c r="BV23" s="998">
        <v>3027</v>
      </c>
      <c r="BW23" s="998">
        <v>2967</v>
      </c>
      <c r="BX23" s="998">
        <v>2938</v>
      </c>
      <c r="BY23" s="998">
        <v>2869</v>
      </c>
      <c r="BZ23" s="998">
        <v>2870</v>
      </c>
      <c r="CA23" s="998">
        <v>2883</v>
      </c>
      <c r="CB23" s="998">
        <v>2841</v>
      </c>
      <c r="CC23" s="998">
        <v>2656</v>
      </c>
      <c r="CD23" s="998">
        <v>2616</v>
      </c>
      <c r="CE23" s="998">
        <v>2609</v>
      </c>
      <c r="CF23" s="998">
        <v>2554</v>
      </c>
      <c r="CG23" s="998">
        <v>2514</v>
      </c>
      <c r="CH23" s="998">
        <v>2608</v>
      </c>
      <c r="CI23" s="998">
        <f>'отч дата'!T26</f>
        <v>2748</v>
      </c>
      <c r="CJ23" s="73">
        <f t="shared" si="0"/>
        <v>1.053680981595092</v>
      </c>
      <c r="CK23" s="2">
        <f t="shared" si="1"/>
        <v>140</v>
      </c>
      <c r="CL23" s="218">
        <v>1105</v>
      </c>
      <c r="CM23" s="71">
        <v>1074</v>
      </c>
      <c r="CN23" s="70">
        <v>1050</v>
      </c>
      <c r="CO23" s="112">
        <v>1187</v>
      </c>
      <c r="CP23" s="131">
        <v>1257</v>
      </c>
      <c r="CQ23" s="170">
        <v>1367</v>
      </c>
      <c r="CR23" s="964">
        <v>1371</v>
      </c>
      <c r="CS23" s="966">
        <v>1440</v>
      </c>
      <c r="CT23" s="966">
        <v>1520</v>
      </c>
      <c r="CU23" s="966">
        <v>1634</v>
      </c>
      <c r="CV23" s="985">
        <v>1647</v>
      </c>
      <c r="CW23" s="999">
        <v>1790</v>
      </c>
      <c r="CX23" s="989">
        <v>2036</v>
      </c>
      <c r="CY23" s="989">
        <v>1792</v>
      </c>
      <c r="CZ23" s="989">
        <v>1960</v>
      </c>
      <c r="DA23" s="966">
        <v>2080</v>
      </c>
      <c r="DB23" s="966">
        <v>2046</v>
      </c>
      <c r="DC23" s="997">
        <v>1966</v>
      </c>
      <c r="DD23" s="966">
        <v>1987</v>
      </c>
      <c r="DE23" s="966">
        <v>2075</v>
      </c>
      <c r="DF23" s="966">
        <v>2088</v>
      </c>
      <c r="DG23" s="966">
        <v>2019</v>
      </c>
      <c r="DH23" s="966">
        <v>1900</v>
      </c>
      <c r="DI23" s="966">
        <v>1729</v>
      </c>
      <c r="DJ23" s="966">
        <v>1630</v>
      </c>
      <c r="DK23" s="966">
        <v>1682</v>
      </c>
      <c r="DL23" s="966">
        <v>1644</v>
      </c>
      <c r="DM23" s="966">
        <v>1661</v>
      </c>
      <c r="DN23" s="966">
        <v>1612</v>
      </c>
      <c r="DO23" s="966">
        <v>1566</v>
      </c>
      <c r="DP23" s="966">
        <v>1547</v>
      </c>
      <c r="DQ23" s="966">
        <v>1503</v>
      </c>
      <c r="DR23" s="966">
        <v>1474</v>
      </c>
      <c r="DS23" s="966">
        <v>1518</v>
      </c>
      <c r="DT23" s="966">
        <v>1468</v>
      </c>
      <c r="DU23" s="966">
        <v>1499</v>
      </c>
      <c r="DV23" s="966">
        <v>1500</v>
      </c>
      <c r="DW23" s="966">
        <v>1480</v>
      </c>
      <c r="DX23" s="966">
        <v>1503</v>
      </c>
      <c r="DY23" s="966">
        <v>1631</v>
      </c>
      <c r="DZ23" s="966">
        <v>1501</v>
      </c>
      <c r="EA23" s="966">
        <v>1829</v>
      </c>
      <c r="EB23" s="966">
        <v>2184</v>
      </c>
      <c r="EC23" s="966">
        <v>2384</v>
      </c>
      <c r="ED23" s="966">
        <v>2345</v>
      </c>
      <c r="EE23" s="966">
        <v>2818</v>
      </c>
      <c r="EF23" s="966">
        <v>2923</v>
      </c>
      <c r="EG23" s="966">
        <v>2989</v>
      </c>
      <c r="EH23" s="966">
        <v>2685</v>
      </c>
      <c r="EI23" s="966">
        <v>2802</v>
      </c>
      <c r="EJ23" s="966">
        <v>2726</v>
      </c>
      <c r="EK23" s="966">
        <v>2722</v>
      </c>
      <c r="EL23" s="966">
        <v>2690</v>
      </c>
      <c r="EM23" s="966">
        <v>2712</v>
      </c>
      <c r="EN23" s="966">
        <v>2701</v>
      </c>
      <c r="EO23" s="966">
        <v>2675</v>
      </c>
      <c r="EP23" s="966">
        <v>2716</v>
      </c>
      <c r="EQ23" s="966">
        <v>2657</v>
      </c>
      <c r="ER23" s="966">
        <v>2651</v>
      </c>
      <c r="ES23" s="966">
        <v>2826</v>
      </c>
      <c r="ET23" s="966">
        <v>2771</v>
      </c>
      <c r="EU23" s="966">
        <v>2767</v>
      </c>
      <c r="EV23" s="966">
        <v>2600</v>
      </c>
      <c r="EW23" s="966">
        <v>2557</v>
      </c>
      <c r="EX23" s="966">
        <v>2499</v>
      </c>
      <c r="EY23" s="966">
        <v>2499</v>
      </c>
      <c r="EZ23" s="966">
        <v>2578</v>
      </c>
      <c r="FA23" s="966">
        <v>2753</v>
      </c>
      <c r="FB23" s="966">
        <v>2717</v>
      </c>
      <c r="FC23" s="966">
        <v>2644</v>
      </c>
      <c r="FD23" s="966">
        <v>2645</v>
      </c>
      <c r="FE23" s="966">
        <v>2632</v>
      </c>
      <c r="FF23" s="966">
        <v>2608</v>
      </c>
      <c r="FG23" s="966">
        <v>2588</v>
      </c>
      <c r="FH23" s="966">
        <v>2594</v>
      </c>
      <c r="FI23" s="966">
        <v>2563</v>
      </c>
      <c r="FJ23" s="966">
        <v>2534</v>
      </c>
      <c r="FK23" s="966">
        <v>2520</v>
      </c>
      <c r="FL23" s="966">
        <v>2459</v>
      </c>
      <c r="FM23" s="966">
        <v>2458</v>
      </c>
      <c r="FN23" s="966">
        <v>2353</v>
      </c>
      <c r="FO23" s="966">
        <v>2330</v>
      </c>
      <c r="FP23" s="966">
        <v>2285</v>
      </c>
      <c r="FQ23" s="966">
        <v>2302</v>
      </c>
      <c r="FR23" s="966">
        <v>2305</v>
      </c>
      <c r="FS23" s="966">
        <v>2268</v>
      </c>
      <c r="FT23" s="966">
        <v>2298</v>
      </c>
      <c r="FU23" s="966">
        <v>2258</v>
      </c>
      <c r="FV23" s="966">
        <v>2271</v>
      </c>
      <c r="FW23" s="966">
        <v>2416</v>
      </c>
      <c r="FX23" s="966">
        <v>2430</v>
      </c>
      <c r="FY23" s="966">
        <v>2470</v>
      </c>
      <c r="FZ23" s="966">
        <v>2463</v>
      </c>
      <c r="GA23" s="966">
        <v>2561</v>
      </c>
      <c r="GB23" s="966">
        <v>2867</v>
      </c>
      <c r="GC23" s="966">
        <v>2879</v>
      </c>
      <c r="GD23" s="966">
        <v>2983</v>
      </c>
      <c r="GE23" s="966">
        <v>2879</v>
      </c>
      <c r="GF23" s="966">
        <v>2822</v>
      </c>
      <c r="GG23" s="966">
        <v>2793</v>
      </c>
      <c r="GH23" s="966">
        <v>2723</v>
      </c>
      <c r="GI23" s="966">
        <v>2725</v>
      </c>
      <c r="GJ23" s="966">
        <v>2735</v>
      </c>
      <c r="GK23" s="966">
        <v>2697</v>
      </c>
      <c r="GL23" s="966">
        <v>2510</v>
      </c>
      <c r="GM23" s="966">
        <v>2469</v>
      </c>
      <c r="GN23" s="966">
        <v>2461</v>
      </c>
      <c r="GO23" s="966">
        <v>2413</v>
      </c>
      <c r="GP23" s="966">
        <v>2377</v>
      </c>
      <c r="GQ23" s="966">
        <v>2469</v>
      </c>
      <c r="GR23" s="966">
        <f>'отч дата'!T58</f>
        <v>2606</v>
      </c>
      <c r="GS23" s="73">
        <f t="shared" si="2"/>
        <v>1.0554880518428513</v>
      </c>
      <c r="GT23" s="2">
        <f t="shared" si="3"/>
        <v>137</v>
      </c>
      <c r="GU23" s="1812">
        <v>66</v>
      </c>
      <c r="GV23" s="1820">
        <v>72</v>
      </c>
      <c r="GW23" s="1821">
        <v>18</v>
      </c>
      <c r="GX23" s="1822">
        <v>15</v>
      </c>
      <c r="GY23" s="1816">
        <v>15</v>
      </c>
      <c r="GZ23" s="1817">
        <v>13</v>
      </c>
      <c r="HA23" s="1823">
        <v>14</v>
      </c>
      <c r="HB23" s="1817">
        <v>16</v>
      </c>
      <c r="HC23" s="1817">
        <v>19</v>
      </c>
      <c r="HD23" s="1817">
        <v>17</v>
      </c>
      <c r="HE23" s="1819">
        <v>18</v>
      </c>
      <c r="HF23" s="1005">
        <v>18</v>
      </c>
      <c r="HG23" s="1006">
        <v>19</v>
      </c>
      <c r="HH23" s="1006">
        <v>21</v>
      </c>
      <c r="HI23" s="1006">
        <v>28</v>
      </c>
      <c r="HJ23" s="996">
        <v>25</v>
      </c>
      <c r="HK23" s="996">
        <v>26</v>
      </c>
      <c r="HL23" s="997">
        <v>23</v>
      </c>
      <c r="HM23" s="1007">
        <v>21</v>
      </c>
      <c r="HN23" s="1007">
        <v>22</v>
      </c>
      <c r="HO23" s="1007">
        <v>17</v>
      </c>
      <c r="HP23" s="1007">
        <v>19</v>
      </c>
      <c r="HQ23" s="1007">
        <v>14</v>
      </c>
      <c r="HR23" s="1368">
        <v>13</v>
      </c>
      <c r="HS23" s="1007">
        <v>14</v>
      </c>
      <c r="HT23" s="1007">
        <v>19</v>
      </c>
      <c r="HU23" s="1007">
        <v>22</v>
      </c>
      <c r="HV23" s="1007">
        <v>18</v>
      </c>
      <c r="HW23" s="1007">
        <v>22</v>
      </c>
      <c r="HX23" s="1007">
        <v>30</v>
      </c>
      <c r="HY23" s="1007">
        <v>28</v>
      </c>
      <c r="HZ23" s="1007">
        <v>21</v>
      </c>
      <c r="IA23" s="1007">
        <v>65</v>
      </c>
      <c r="IB23" s="1007">
        <v>70</v>
      </c>
      <c r="IC23" s="1007">
        <v>66</v>
      </c>
      <c r="ID23" s="1007">
        <v>66</v>
      </c>
      <c r="IE23" s="1007">
        <v>65</v>
      </c>
      <c r="IF23" s="1007">
        <v>70</v>
      </c>
      <c r="IG23" s="1007">
        <v>67</v>
      </c>
      <c r="IH23" s="1007">
        <v>67</v>
      </c>
      <c r="II23" s="1007">
        <v>66</v>
      </c>
      <c r="IJ23" s="1007">
        <v>67</v>
      </c>
      <c r="IK23" s="1007">
        <v>66</v>
      </c>
      <c r="IL23" s="1007">
        <v>65</v>
      </c>
      <c r="IM23" s="1007">
        <v>69</v>
      </c>
      <c r="IN23" s="1007">
        <v>69</v>
      </c>
      <c r="IO23" s="1007">
        <v>73</v>
      </c>
      <c r="IP23" s="1007">
        <v>76</v>
      </c>
      <c r="IQ23" s="1007">
        <v>74</v>
      </c>
      <c r="IR23" s="1007">
        <v>74</v>
      </c>
      <c r="IS23" s="1007">
        <v>74</v>
      </c>
      <c r="IT23" s="1007">
        <v>75</v>
      </c>
      <c r="IU23" s="1007">
        <v>77</v>
      </c>
      <c r="IV23" s="1007">
        <v>74</v>
      </c>
      <c r="IW23" s="1007">
        <v>74</v>
      </c>
      <c r="IX23" s="1007">
        <v>71</v>
      </c>
      <c r="IY23" s="1007">
        <v>72</v>
      </c>
      <c r="IZ23" s="1007">
        <v>71</v>
      </c>
      <c r="JA23" s="1007">
        <v>72</v>
      </c>
      <c r="JB23" s="1007">
        <v>71</v>
      </c>
      <c r="JC23" s="1007">
        <v>70</v>
      </c>
      <c r="JD23" s="1007">
        <v>68</v>
      </c>
      <c r="JE23" s="1007">
        <v>66</v>
      </c>
      <c r="JF23" s="1007">
        <v>75</v>
      </c>
      <c r="JG23" s="1007">
        <v>76</v>
      </c>
      <c r="JH23" s="1007">
        <v>75</v>
      </c>
      <c r="JI23" s="1007">
        <v>74</v>
      </c>
      <c r="JJ23" s="1007">
        <v>73</v>
      </c>
      <c r="JK23" s="1007">
        <v>77</v>
      </c>
      <c r="JL23" s="1007">
        <v>76</v>
      </c>
      <c r="JM23" s="1007">
        <v>77</v>
      </c>
      <c r="JN23" s="1007">
        <v>77</v>
      </c>
      <c r="JO23" s="1007">
        <v>76</v>
      </c>
      <c r="JP23" s="1007">
        <v>80</v>
      </c>
      <c r="JQ23" s="1007">
        <v>80</v>
      </c>
      <c r="JR23" s="1007">
        <v>35</v>
      </c>
      <c r="JS23" s="1007">
        <v>35</v>
      </c>
      <c r="JT23" s="1007">
        <v>34</v>
      </c>
      <c r="JU23" s="1007">
        <v>35</v>
      </c>
      <c r="JV23" s="1007">
        <v>149</v>
      </c>
      <c r="JW23" s="1007">
        <v>149</v>
      </c>
      <c r="JX23" s="1007">
        <v>148</v>
      </c>
      <c r="JY23" s="1007">
        <v>145</v>
      </c>
      <c r="JZ23" s="1007">
        <v>145</v>
      </c>
      <c r="KA23" s="1007">
        <v>146</v>
      </c>
      <c r="KB23" s="1007">
        <v>145</v>
      </c>
      <c r="KC23" s="1007">
        <v>148</v>
      </c>
      <c r="KD23" s="1007">
        <v>144</v>
      </c>
      <c r="KE23" s="1007">
        <v>146</v>
      </c>
      <c r="KF23" s="1007">
        <v>147</v>
      </c>
      <c r="KG23" s="1007">
        <v>148</v>
      </c>
      <c r="KH23" s="1007">
        <v>141</v>
      </c>
      <c r="KI23" s="1007">
        <v>137</v>
      </c>
      <c r="KJ23" s="1007">
        <v>139</v>
      </c>
      <c r="KK23" s="1006">
        <f>'отч дата'!T89</f>
        <v>142</v>
      </c>
      <c r="KL23" s="73">
        <f t="shared" si="4"/>
        <v>1.0215827338129497</v>
      </c>
      <c r="KM23" s="2">
        <f t="shared" si="5"/>
        <v>3</v>
      </c>
      <c r="KN23" s="3" t="s">
        <v>63</v>
      </c>
    </row>
    <row r="24" spans="1:310" ht="17.25" customHeight="1" x14ac:dyDescent="0.25">
      <c r="A24" s="3" t="s">
        <v>64</v>
      </c>
      <c r="B24" s="1843">
        <v>3467</v>
      </c>
      <c r="C24" s="1844">
        <v>3234</v>
      </c>
      <c r="D24" s="1844">
        <v>3013</v>
      </c>
      <c r="E24" s="1844">
        <v>2859</v>
      </c>
      <c r="F24" s="1845">
        <v>2665</v>
      </c>
      <c r="G24" s="1846">
        <v>2478</v>
      </c>
      <c r="H24" s="1821">
        <v>2364</v>
      </c>
      <c r="I24" s="1847">
        <v>2292</v>
      </c>
      <c r="J24" s="1847">
        <v>2152</v>
      </c>
      <c r="K24" s="1847">
        <v>2003</v>
      </c>
      <c r="L24" s="1847">
        <v>0</v>
      </c>
      <c r="M24" s="1847">
        <v>0</v>
      </c>
      <c r="N24" s="1145">
        <v>0</v>
      </c>
      <c r="O24" s="998">
        <v>0</v>
      </c>
      <c r="P24" s="998">
        <v>0</v>
      </c>
      <c r="Q24" s="998">
        <v>0</v>
      </c>
      <c r="R24" s="998">
        <v>0</v>
      </c>
      <c r="S24" s="998">
        <v>0</v>
      </c>
      <c r="T24" s="998">
        <v>0</v>
      </c>
      <c r="U24" s="998">
        <v>0</v>
      </c>
      <c r="V24" s="998">
        <v>0</v>
      </c>
      <c r="W24" s="998">
        <v>0</v>
      </c>
      <c r="X24" s="998">
        <v>0</v>
      </c>
      <c r="Y24" s="998">
        <v>0</v>
      </c>
      <c r="Z24" s="998">
        <v>0</v>
      </c>
      <c r="AA24" s="998">
        <v>0</v>
      </c>
      <c r="AB24" s="998">
        <v>0</v>
      </c>
      <c r="AC24" s="998">
        <v>0</v>
      </c>
      <c r="AD24" s="998">
        <v>0</v>
      </c>
      <c r="AE24" s="998">
        <v>0</v>
      </c>
      <c r="AF24" s="998">
        <v>0</v>
      </c>
      <c r="AG24" s="998">
        <v>0</v>
      </c>
      <c r="AH24" s="998">
        <v>0</v>
      </c>
      <c r="AI24" s="998">
        <v>0</v>
      </c>
      <c r="AJ24" s="998">
        <v>0</v>
      </c>
      <c r="AK24" s="998">
        <v>0</v>
      </c>
      <c r="AL24" s="998">
        <v>0</v>
      </c>
      <c r="AM24" s="998">
        <v>0</v>
      </c>
      <c r="AN24" s="998">
        <v>0</v>
      </c>
      <c r="AO24" s="998">
        <v>0</v>
      </c>
      <c r="AP24" s="998">
        <v>0</v>
      </c>
      <c r="AQ24" s="998">
        <v>0</v>
      </c>
      <c r="AR24" s="998">
        <v>0</v>
      </c>
      <c r="AS24" s="998">
        <v>0</v>
      </c>
      <c r="AT24" s="998">
        <v>0</v>
      </c>
      <c r="AU24" s="998">
        <v>0</v>
      </c>
      <c r="AV24" s="998">
        <v>0</v>
      </c>
      <c r="AW24" s="998">
        <v>0</v>
      </c>
      <c r="AX24" s="998">
        <v>0</v>
      </c>
      <c r="AY24" s="998">
        <v>0</v>
      </c>
      <c r="AZ24" s="998">
        <v>0</v>
      </c>
      <c r="BA24" s="998">
        <v>0</v>
      </c>
      <c r="BB24" s="998">
        <v>0</v>
      </c>
      <c r="BC24" s="998">
        <v>0</v>
      </c>
      <c r="BD24" s="998">
        <v>0</v>
      </c>
      <c r="BE24" s="998">
        <v>0</v>
      </c>
      <c r="BF24" s="998">
        <v>0</v>
      </c>
      <c r="BG24" s="998">
        <v>0</v>
      </c>
      <c r="BH24" s="998">
        <v>0</v>
      </c>
      <c r="BI24" s="998">
        <v>0</v>
      </c>
      <c r="BJ24" s="998">
        <v>0</v>
      </c>
      <c r="BK24" s="998">
        <v>0</v>
      </c>
      <c r="BL24" s="998">
        <v>0</v>
      </c>
      <c r="BM24" s="998">
        <v>0</v>
      </c>
      <c r="BN24" s="998">
        <v>0</v>
      </c>
      <c r="BO24" s="998">
        <v>0</v>
      </c>
      <c r="BP24" s="998">
        <v>0</v>
      </c>
      <c r="BQ24" s="998">
        <v>0</v>
      </c>
      <c r="BR24" s="998">
        <v>0</v>
      </c>
      <c r="BS24" s="998">
        <v>0</v>
      </c>
      <c r="BT24" s="998">
        <v>0</v>
      </c>
      <c r="BU24" s="998">
        <v>0</v>
      </c>
      <c r="BV24" s="998">
        <v>0</v>
      </c>
      <c r="BW24" s="998">
        <v>0</v>
      </c>
      <c r="BX24" s="998">
        <v>0</v>
      </c>
      <c r="BY24" s="998">
        <v>0</v>
      </c>
      <c r="BZ24" s="998">
        <v>0</v>
      </c>
      <c r="CA24" s="998">
        <v>0</v>
      </c>
      <c r="CB24" s="998">
        <v>0</v>
      </c>
      <c r="CC24" s="998">
        <v>0</v>
      </c>
      <c r="CD24" s="998">
        <v>0</v>
      </c>
      <c r="CE24" s="998">
        <v>0</v>
      </c>
      <c r="CF24" s="998">
        <v>0</v>
      </c>
      <c r="CG24" s="998">
        <v>0</v>
      </c>
      <c r="CH24" s="998">
        <v>0</v>
      </c>
      <c r="CI24" s="998">
        <v>0</v>
      </c>
      <c r="CJ24" s="73" t="e">
        <f t="shared" si="0"/>
        <v>#DIV/0!</v>
      </c>
      <c r="CK24" s="2">
        <f t="shared" si="1"/>
        <v>0</v>
      </c>
      <c r="CL24" s="218">
        <v>2178</v>
      </c>
      <c r="CM24" s="71">
        <v>2298</v>
      </c>
      <c r="CN24" s="70">
        <v>2429</v>
      </c>
      <c r="CO24" s="112">
        <v>2860</v>
      </c>
      <c r="CP24" s="131">
        <v>3082</v>
      </c>
      <c r="CQ24" s="170">
        <v>3211</v>
      </c>
      <c r="CR24" s="964">
        <v>3285</v>
      </c>
      <c r="CS24" s="966">
        <v>3374</v>
      </c>
      <c r="CT24" s="966">
        <v>3415</v>
      </c>
      <c r="CU24" s="966">
        <v>3375</v>
      </c>
      <c r="CV24" s="985">
        <v>3207</v>
      </c>
      <c r="CW24" s="999">
        <v>3467</v>
      </c>
      <c r="CX24" s="989">
        <v>3234</v>
      </c>
      <c r="CY24" s="989">
        <v>3013</v>
      </c>
      <c r="CZ24" s="989">
        <v>2859</v>
      </c>
      <c r="DA24" s="966">
        <v>2665</v>
      </c>
      <c r="DB24" s="966">
        <v>2478</v>
      </c>
      <c r="DC24" s="997">
        <v>2364</v>
      </c>
      <c r="DD24" s="966">
        <v>2292</v>
      </c>
      <c r="DE24" s="966">
        <v>2152</v>
      </c>
      <c r="DF24" s="966">
        <v>2003</v>
      </c>
      <c r="DG24" s="966">
        <v>0</v>
      </c>
      <c r="DH24" s="966">
        <v>0</v>
      </c>
      <c r="DI24" s="966">
        <v>0</v>
      </c>
      <c r="DJ24" s="966">
        <v>0</v>
      </c>
      <c r="DK24" s="966">
        <v>0</v>
      </c>
      <c r="DL24" s="966">
        <v>0</v>
      </c>
      <c r="DM24" s="966">
        <v>0</v>
      </c>
      <c r="DN24" s="966">
        <v>0</v>
      </c>
      <c r="DO24" s="966">
        <v>0</v>
      </c>
      <c r="DP24" s="966">
        <v>0</v>
      </c>
      <c r="DQ24" s="966">
        <v>0</v>
      </c>
      <c r="DR24" s="966">
        <v>0</v>
      </c>
      <c r="DS24" s="966">
        <v>0</v>
      </c>
      <c r="DT24" s="966">
        <v>0</v>
      </c>
      <c r="DU24" s="966">
        <v>0</v>
      </c>
      <c r="DV24" s="966">
        <v>0</v>
      </c>
      <c r="DW24" s="966">
        <v>0</v>
      </c>
      <c r="DX24" s="966">
        <v>0</v>
      </c>
      <c r="DY24" s="966">
        <v>0</v>
      </c>
      <c r="DZ24" s="966">
        <v>0</v>
      </c>
      <c r="EA24" s="966">
        <v>0</v>
      </c>
      <c r="EB24" s="966">
        <v>0</v>
      </c>
      <c r="EC24" s="966">
        <v>0</v>
      </c>
      <c r="ED24" s="966">
        <v>0</v>
      </c>
      <c r="EE24" s="966">
        <v>0</v>
      </c>
      <c r="EF24" s="966">
        <v>0</v>
      </c>
      <c r="EG24" s="966">
        <v>0</v>
      </c>
      <c r="EH24" s="966">
        <v>0</v>
      </c>
      <c r="EI24" s="966">
        <v>0</v>
      </c>
      <c r="EJ24" s="966">
        <v>0</v>
      </c>
      <c r="EK24" s="966">
        <v>0</v>
      </c>
      <c r="EL24" s="966">
        <v>0</v>
      </c>
      <c r="EM24" s="966">
        <v>0</v>
      </c>
      <c r="EN24" s="966">
        <v>0</v>
      </c>
      <c r="EO24" s="966">
        <v>0</v>
      </c>
      <c r="EP24" s="966">
        <v>0</v>
      </c>
      <c r="EQ24" s="966">
        <v>0</v>
      </c>
      <c r="ER24" s="966">
        <v>0</v>
      </c>
      <c r="ES24" s="966">
        <v>0</v>
      </c>
      <c r="ET24" s="966">
        <v>0</v>
      </c>
      <c r="EU24" s="966">
        <v>0</v>
      </c>
      <c r="EV24" s="966">
        <v>0</v>
      </c>
      <c r="EW24" s="966">
        <v>0</v>
      </c>
      <c r="EX24" s="966">
        <v>0</v>
      </c>
      <c r="EY24" s="966">
        <v>0</v>
      </c>
      <c r="EZ24" s="966">
        <v>0</v>
      </c>
      <c r="FA24" s="966">
        <v>0</v>
      </c>
      <c r="FB24" s="966">
        <v>0</v>
      </c>
      <c r="FC24" s="966">
        <v>0</v>
      </c>
      <c r="FD24" s="966">
        <v>0</v>
      </c>
      <c r="FE24" s="966">
        <v>0</v>
      </c>
      <c r="FF24" s="966">
        <v>0</v>
      </c>
      <c r="FG24" s="966">
        <v>0</v>
      </c>
      <c r="FH24" s="966">
        <v>0</v>
      </c>
      <c r="FI24" s="966">
        <v>0</v>
      </c>
      <c r="FJ24" s="966">
        <v>0</v>
      </c>
      <c r="FK24" s="966">
        <v>0</v>
      </c>
      <c r="FL24" s="966">
        <v>0</v>
      </c>
      <c r="FM24" s="966">
        <v>0</v>
      </c>
      <c r="FN24" s="966">
        <v>0</v>
      </c>
      <c r="FO24" s="966">
        <v>0</v>
      </c>
      <c r="FP24" s="966">
        <v>0</v>
      </c>
      <c r="FQ24" s="966">
        <v>0</v>
      </c>
      <c r="FR24" s="966">
        <v>0</v>
      </c>
      <c r="FS24" s="966">
        <v>0</v>
      </c>
      <c r="FT24" s="966">
        <v>0</v>
      </c>
      <c r="FU24" s="966">
        <v>0</v>
      </c>
      <c r="FV24" s="966">
        <v>0</v>
      </c>
      <c r="FW24" s="966">
        <v>0</v>
      </c>
      <c r="FX24" s="966">
        <v>0</v>
      </c>
      <c r="FY24" s="966">
        <v>0</v>
      </c>
      <c r="FZ24" s="966">
        <v>0</v>
      </c>
      <c r="GA24" s="966">
        <v>0</v>
      </c>
      <c r="GB24" s="966">
        <v>0</v>
      </c>
      <c r="GC24" s="966">
        <v>0</v>
      </c>
      <c r="GD24" s="966">
        <v>0</v>
      </c>
      <c r="GE24" s="966">
        <v>0</v>
      </c>
      <c r="GF24" s="966">
        <v>0</v>
      </c>
      <c r="GG24" s="966">
        <v>0</v>
      </c>
      <c r="GH24" s="966">
        <v>0</v>
      </c>
      <c r="GI24" s="966">
        <v>0</v>
      </c>
      <c r="GJ24" s="966">
        <v>0</v>
      </c>
      <c r="GK24" s="966">
        <v>0</v>
      </c>
      <c r="GL24" s="966">
        <v>0</v>
      </c>
      <c r="GM24" s="966">
        <v>0</v>
      </c>
      <c r="GN24" s="966">
        <v>0</v>
      </c>
      <c r="GO24" s="966">
        <v>0</v>
      </c>
      <c r="GP24" s="966">
        <v>0</v>
      </c>
      <c r="GQ24" s="966">
        <v>0</v>
      </c>
      <c r="GR24" s="966">
        <v>0</v>
      </c>
      <c r="GS24" s="73" t="e">
        <f t="shared" si="2"/>
        <v>#DIV/0!</v>
      </c>
      <c r="GT24" s="2">
        <f t="shared" si="3"/>
        <v>0</v>
      </c>
      <c r="GU24" s="1812">
        <v>0</v>
      </c>
      <c r="GV24" s="1820">
        <v>0</v>
      </c>
      <c r="GW24" s="1821">
        <v>0</v>
      </c>
      <c r="GX24" s="1822">
        <v>0</v>
      </c>
      <c r="GY24" s="1816">
        <v>0</v>
      </c>
      <c r="GZ24" s="1817">
        <v>0</v>
      </c>
      <c r="HA24" s="1823">
        <v>0</v>
      </c>
      <c r="HB24" s="1817">
        <v>0</v>
      </c>
      <c r="HC24" s="1817">
        <v>0</v>
      </c>
      <c r="HD24" s="1817">
        <v>0</v>
      </c>
      <c r="HE24" s="1819">
        <v>0</v>
      </c>
      <c r="HF24" s="1005">
        <v>0</v>
      </c>
      <c r="HG24" s="1006">
        <v>0</v>
      </c>
      <c r="HH24" s="1006">
        <v>0</v>
      </c>
      <c r="HI24" s="1006">
        <v>0</v>
      </c>
      <c r="HJ24" s="996">
        <v>0</v>
      </c>
      <c r="HK24" s="996">
        <v>0</v>
      </c>
      <c r="HL24" s="997">
        <v>0</v>
      </c>
      <c r="HM24" s="1007">
        <v>0</v>
      </c>
      <c r="HN24" s="1007">
        <v>0</v>
      </c>
      <c r="HO24" s="1007">
        <v>0</v>
      </c>
      <c r="HP24" s="1007">
        <v>0</v>
      </c>
      <c r="HQ24" s="1007">
        <v>0</v>
      </c>
      <c r="HR24" s="1368">
        <v>0</v>
      </c>
      <c r="HS24" s="1007" t="e">
        <v>#REF!</v>
      </c>
      <c r="HT24" s="1007" t="e">
        <v>#REF!</v>
      </c>
      <c r="HU24" s="1007" t="e">
        <v>#REF!</v>
      </c>
      <c r="HV24" s="1006">
        <v>0</v>
      </c>
      <c r="HW24" s="1006">
        <v>0</v>
      </c>
      <c r="HX24" s="1006">
        <v>0</v>
      </c>
      <c r="HY24" s="1006">
        <v>0</v>
      </c>
      <c r="HZ24" s="1006">
        <v>0</v>
      </c>
      <c r="IA24" s="1006">
        <v>0</v>
      </c>
      <c r="IB24" s="1006">
        <v>0</v>
      </c>
      <c r="IC24" s="1006">
        <v>0</v>
      </c>
      <c r="ID24" s="1006">
        <v>0</v>
      </c>
      <c r="IE24" s="1006">
        <v>0</v>
      </c>
      <c r="IF24" s="1006">
        <v>0</v>
      </c>
      <c r="IG24" s="1006">
        <v>0</v>
      </c>
      <c r="IH24" s="1006">
        <v>0</v>
      </c>
      <c r="II24" s="1006">
        <v>0</v>
      </c>
      <c r="IJ24" s="1006">
        <v>0</v>
      </c>
      <c r="IK24" s="1006">
        <v>0</v>
      </c>
      <c r="IL24" s="1006">
        <v>0</v>
      </c>
      <c r="IM24" s="1006">
        <v>0</v>
      </c>
      <c r="IN24" s="1006">
        <v>0</v>
      </c>
      <c r="IO24" s="1006">
        <v>0</v>
      </c>
      <c r="IP24" s="1006">
        <v>0</v>
      </c>
      <c r="IQ24" s="1006">
        <v>0</v>
      </c>
      <c r="IR24" s="1006">
        <v>0</v>
      </c>
      <c r="IS24" s="1006">
        <v>0</v>
      </c>
      <c r="IT24" s="1006">
        <v>0</v>
      </c>
      <c r="IU24" s="1006">
        <v>0</v>
      </c>
      <c r="IV24" s="1006">
        <v>0</v>
      </c>
      <c r="IW24" s="1006">
        <v>0</v>
      </c>
      <c r="IX24" s="1006">
        <v>0</v>
      </c>
      <c r="IY24" s="1006">
        <v>0</v>
      </c>
      <c r="IZ24" s="1006">
        <v>0</v>
      </c>
      <c r="JA24" s="1006">
        <v>0</v>
      </c>
      <c r="JB24" s="1006">
        <v>0</v>
      </c>
      <c r="JC24" s="1006">
        <v>0</v>
      </c>
      <c r="JD24" s="1006">
        <v>0</v>
      </c>
      <c r="JE24" s="1006">
        <v>0</v>
      </c>
      <c r="JF24" s="1006">
        <v>0</v>
      </c>
      <c r="JG24" s="1006">
        <v>0</v>
      </c>
      <c r="JH24" s="1006">
        <v>0</v>
      </c>
      <c r="JI24" s="1006">
        <v>0</v>
      </c>
      <c r="JJ24" s="1006">
        <v>0</v>
      </c>
      <c r="JK24" s="1006">
        <v>0</v>
      </c>
      <c r="JL24" s="1006">
        <v>0</v>
      </c>
      <c r="JM24" s="1006">
        <v>0</v>
      </c>
      <c r="JN24" s="1006">
        <v>0</v>
      </c>
      <c r="JO24" s="1006">
        <v>0</v>
      </c>
      <c r="JP24" s="1006">
        <v>0</v>
      </c>
      <c r="JQ24" s="1006">
        <v>0</v>
      </c>
      <c r="JR24" s="1006">
        <v>0</v>
      </c>
      <c r="JS24" s="1006">
        <v>0</v>
      </c>
      <c r="JT24" s="1006">
        <v>0</v>
      </c>
      <c r="JU24" s="1006">
        <v>0</v>
      </c>
      <c r="JV24" s="1006">
        <v>0</v>
      </c>
      <c r="JW24" s="1006">
        <v>0</v>
      </c>
      <c r="JX24" s="1006">
        <v>0</v>
      </c>
      <c r="JY24" s="1006">
        <v>0</v>
      </c>
      <c r="JZ24" s="1006">
        <v>0</v>
      </c>
      <c r="KA24" s="1006">
        <v>0</v>
      </c>
      <c r="KB24" s="1006">
        <v>0</v>
      </c>
      <c r="KC24" s="1006">
        <v>0</v>
      </c>
      <c r="KD24" s="1006">
        <v>0</v>
      </c>
      <c r="KE24" s="1006">
        <v>0</v>
      </c>
      <c r="KF24" s="1006">
        <v>0</v>
      </c>
      <c r="KG24" s="1006">
        <v>0</v>
      </c>
      <c r="KH24" s="1006">
        <v>0</v>
      </c>
      <c r="KI24" s="1006">
        <v>0</v>
      </c>
      <c r="KJ24" s="1006">
        <v>0</v>
      </c>
      <c r="KK24" s="1006">
        <v>0</v>
      </c>
      <c r="KL24" s="73" t="e">
        <f t="shared" si="4"/>
        <v>#DIV/0!</v>
      </c>
      <c r="KM24" s="2">
        <f t="shared" si="5"/>
        <v>0</v>
      </c>
      <c r="KN24" s="3" t="s">
        <v>64</v>
      </c>
    </row>
    <row r="25" spans="1:310" ht="17.25" customHeight="1" x14ac:dyDescent="0.25">
      <c r="A25" s="3" t="s">
        <v>65</v>
      </c>
      <c r="B25" s="1843">
        <v>125</v>
      </c>
      <c r="C25" s="1844">
        <v>128</v>
      </c>
      <c r="D25" s="1844">
        <v>84</v>
      </c>
      <c r="E25" s="1844">
        <v>193</v>
      </c>
      <c r="F25" s="1845">
        <v>188</v>
      </c>
      <c r="G25" s="1846">
        <v>181</v>
      </c>
      <c r="H25" s="1821">
        <v>159</v>
      </c>
      <c r="I25" s="1847">
        <v>143</v>
      </c>
      <c r="J25" s="1847">
        <v>131</v>
      </c>
      <c r="K25" s="1847">
        <v>288</v>
      </c>
      <c r="L25" s="1847">
        <v>239</v>
      </c>
      <c r="M25" s="1847">
        <v>65</v>
      </c>
      <c r="N25" s="1145">
        <v>39</v>
      </c>
      <c r="O25" s="998">
        <v>82</v>
      </c>
      <c r="P25" s="998">
        <v>56</v>
      </c>
      <c r="Q25" s="998">
        <v>103</v>
      </c>
      <c r="R25" s="998">
        <v>152</v>
      </c>
      <c r="S25" s="998">
        <v>153</v>
      </c>
      <c r="T25" s="998">
        <v>139</v>
      </c>
      <c r="U25" s="998">
        <v>150</v>
      </c>
      <c r="V25" s="998">
        <v>142</v>
      </c>
      <c r="W25" s="998">
        <v>193</v>
      </c>
      <c r="X25" s="998">
        <v>239</v>
      </c>
      <c r="Y25" s="998">
        <v>200</v>
      </c>
      <c r="Z25" s="998">
        <v>173</v>
      </c>
      <c r="AA25" s="998">
        <v>169</v>
      </c>
      <c r="AB25" s="998">
        <v>167</v>
      </c>
      <c r="AC25" s="998">
        <v>164</v>
      </c>
      <c r="AD25" s="998">
        <v>163</v>
      </c>
      <c r="AE25" s="998">
        <v>162</v>
      </c>
      <c r="AF25" s="998">
        <v>162</v>
      </c>
      <c r="AG25" s="998">
        <v>159</v>
      </c>
      <c r="AH25" s="998">
        <v>158</v>
      </c>
      <c r="AI25" s="998">
        <v>157</v>
      </c>
      <c r="AJ25" s="998">
        <v>157</v>
      </c>
      <c r="AK25" s="998">
        <v>161</v>
      </c>
      <c r="AL25" s="998">
        <v>157</v>
      </c>
      <c r="AM25" s="998">
        <v>154</v>
      </c>
      <c r="AN25" s="998">
        <v>153</v>
      </c>
      <c r="AO25" s="998">
        <v>152</v>
      </c>
      <c r="AP25" s="998">
        <v>127</v>
      </c>
      <c r="AQ25" s="998">
        <v>126</v>
      </c>
      <c r="AR25" s="998">
        <v>155</v>
      </c>
      <c r="AS25" s="998">
        <v>148</v>
      </c>
      <c r="AT25" s="998">
        <v>110</v>
      </c>
      <c r="AU25" s="998">
        <v>211</v>
      </c>
      <c r="AV25" s="998">
        <v>208</v>
      </c>
      <c r="AW25" s="998">
        <v>207</v>
      </c>
      <c r="AX25" s="998">
        <v>206</v>
      </c>
      <c r="AY25" s="998">
        <v>205</v>
      </c>
      <c r="AZ25" s="998">
        <v>204</v>
      </c>
      <c r="BA25" s="998">
        <v>203</v>
      </c>
      <c r="BB25" s="998">
        <v>202</v>
      </c>
      <c r="BC25" s="998">
        <v>201</v>
      </c>
      <c r="BD25" s="998">
        <v>206</v>
      </c>
      <c r="BE25" s="998">
        <v>171</v>
      </c>
      <c r="BF25" s="998">
        <v>170</v>
      </c>
      <c r="BG25" s="998">
        <v>169</v>
      </c>
      <c r="BH25" s="998">
        <v>168</v>
      </c>
      <c r="BI25" s="998">
        <v>167</v>
      </c>
      <c r="BJ25" s="998">
        <v>167</v>
      </c>
      <c r="BK25" s="998">
        <v>166</v>
      </c>
      <c r="BL25" s="998">
        <v>165</v>
      </c>
      <c r="BM25" s="998">
        <v>165</v>
      </c>
      <c r="BN25" s="998">
        <v>190</v>
      </c>
      <c r="BO25" s="998">
        <v>156</v>
      </c>
      <c r="BP25" s="998">
        <v>152</v>
      </c>
      <c r="BQ25" s="998">
        <v>151</v>
      </c>
      <c r="BR25" s="998">
        <v>106</v>
      </c>
      <c r="BS25" s="998">
        <v>106</v>
      </c>
      <c r="BT25" s="998">
        <v>105</v>
      </c>
      <c r="BU25" s="998">
        <v>147</v>
      </c>
      <c r="BV25" s="998">
        <v>147</v>
      </c>
      <c r="BW25" s="998">
        <v>146</v>
      </c>
      <c r="BX25" s="998">
        <v>140</v>
      </c>
      <c r="BY25" s="998">
        <v>140</v>
      </c>
      <c r="BZ25" s="998">
        <v>144</v>
      </c>
      <c r="CA25" s="998">
        <v>143</v>
      </c>
      <c r="CB25" s="998">
        <v>141</v>
      </c>
      <c r="CC25" s="998">
        <v>140</v>
      </c>
      <c r="CD25" s="998">
        <v>140</v>
      </c>
      <c r="CE25" s="998">
        <v>139</v>
      </c>
      <c r="CF25" s="998">
        <v>138</v>
      </c>
      <c r="CG25" s="998">
        <v>136</v>
      </c>
      <c r="CH25" s="998">
        <v>134</v>
      </c>
      <c r="CI25" s="998">
        <f>'отч дата'!U26</f>
        <v>158</v>
      </c>
      <c r="CJ25" s="73">
        <f t="shared" si="0"/>
        <v>1.1791044776119404</v>
      </c>
      <c r="CK25" s="2">
        <f t="shared" si="1"/>
        <v>24</v>
      </c>
      <c r="CL25" s="218">
        <v>134</v>
      </c>
      <c r="CM25" s="71">
        <v>138</v>
      </c>
      <c r="CN25" s="70">
        <v>154</v>
      </c>
      <c r="CO25" s="112">
        <v>168</v>
      </c>
      <c r="CP25" s="131">
        <v>230</v>
      </c>
      <c r="CQ25" s="170">
        <v>209</v>
      </c>
      <c r="CR25" s="964">
        <v>186</v>
      </c>
      <c r="CS25" s="966">
        <v>155</v>
      </c>
      <c r="CT25" s="966">
        <v>194</v>
      </c>
      <c r="CU25" s="966">
        <v>166</v>
      </c>
      <c r="CV25" s="985">
        <v>127</v>
      </c>
      <c r="CW25" s="999">
        <v>123</v>
      </c>
      <c r="CX25" s="989">
        <v>126</v>
      </c>
      <c r="CY25" s="989">
        <v>84</v>
      </c>
      <c r="CZ25" s="989">
        <v>192</v>
      </c>
      <c r="DA25" s="966">
        <v>186</v>
      </c>
      <c r="DB25" s="966">
        <v>179</v>
      </c>
      <c r="DC25" s="997">
        <v>157</v>
      </c>
      <c r="DD25" s="966">
        <v>140</v>
      </c>
      <c r="DE25" s="966">
        <v>129</v>
      </c>
      <c r="DF25" s="966">
        <v>122</v>
      </c>
      <c r="DG25" s="966">
        <v>73</v>
      </c>
      <c r="DH25" s="966">
        <v>64</v>
      </c>
      <c r="DI25" s="966">
        <v>38</v>
      </c>
      <c r="DJ25" s="966">
        <v>22</v>
      </c>
      <c r="DK25" s="966">
        <v>24</v>
      </c>
      <c r="DL25" s="966">
        <v>64</v>
      </c>
      <c r="DM25" s="966">
        <v>63</v>
      </c>
      <c r="DN25" s="966">
        <v>62</v>
      </c>
      <c r="DO25" s="966">
        <v>60</v>
      </c>
      <c r="DP25" s="966">
        <v>66</v>
      </c>
      <c r="DQ25" s="966">
        <v>65</v>
      </c>
      <c r="DR25" s="966">
        <v>63</v>
      </c>
      <c r="DS25" s="966">
        <v>62</v>
      </c>
      <c r="DT25" s="966">
        <v>60</v>
      </c>
      <c r="DU25" s="966">
        <v>60</v>
      </c>
      <c r="DV25" s="966">
        <v>59</v>
      </c>
      <c r="DW25" s="966">
        <v>58</v>
      </c>
      <c r="DX25" s="966">
        <v>58</v>
      </c>
      <c r="DY25" s="966">
        <v>80</v>
      </c>
      <c r="DZ25" s="966">
        <v>54</v>
      </c>
      <c r="EA25" s="966">
        <v>100</v>
      </c>
      <c r="EB25" s="966">
        <v>102</v>
      </c>
      <c r="EC25" s="966">
        <v>109</v>
      </c>
      <c r="ED25" s="966">
        <v>95</v>
      </c>
      <c r="EE25" s="966">
        <v>104</v>
      </c>
      <c r="EF25" s="966">
        <v>98</v>
      </c>
      <c r="EG25" s="966">
        <v>151</v>
      </c>
      <c r="EH25" s="966">
        <v>195</v>
      </c>
      <c r="EI25" s="966">
        <v>196</v>
      </c>
      <c r="EJ25" s="966">
        <v>170</v>
      </c>
      <c r="EK25" s="966">
        <v>166</v>
      </c>
      <c r="EL25" s="966">
        <v>164</v>
      </c>
      <c r="EM25" s="966">
        <v>161</v>
      </c>
      <c r="EN25" s="966">
        <v>160</v>
      </c>
      <c r="EO25" s="966">
        <v>159</v>
      </c>
      <c r="EP25" s="966">
        <v>159</v>
      </c>
      <c r="EQ25" s="966">
        <v>156</v>
      </c>
      <c r="ER25" s="966">
        <v>155</v>
      </c>
      <c r="ES25" s="966">
        <v>154</v>
      </c>
      <c r="ET25" s="966">
        <v>154</v>
      </c>
      <c r="EU25" s="966">
        <v>158</v>
      </c>
      <c r="EV25" s="966">
        <v>152</v>
      </c>
      <c r="EW25" s="966">
        <v>151</v>
      </c>
      <c r="EX25" s="966">
        <v>150</v>
      </c>
      <c r="EY25" s="966">
        <v>125</v>
      </c>
      <c r="EZ25" s="966">
        <v>125</v>
      </c>
      <c r="FA25" s="966">
        <v>152</v>
      </c>
      <c r="FB25" s="966">
        <v>145</v>
      </c>
      <c r="FC25" s="966">
        <v>109</v>
      </c>
      <c r="FD25" s="966">
        <v>210</v>
      </c>
      <c r="FE25" s="966">
        <v>207</v>
      </c>
      <c r="FF25" s="966">
        <v>206</v>
      </c>
      <c r="FG25" s="966">
        <v>205</v>
      </c>
      <c r="FH25" s="966">
        <v>204</v>
      </c>
      <c r="FI25" s="966">
        <v>203</v>
      </c>
      <c r="FJ25" s="966">
        <v>202</v>
      </c>
      <c r="FK25" s="966">
        <v>201</v>
      </c>
      <c r="FL25" s="966">
        <v>200</v>
      </c>
      <c r="FM25" s="966">
        <v>205</v>
      </c>
      <c r="FN25" s="966">
        <v>170</v>
      </c>
      <c r="FO25" s="966">
        <v>169</v>
      </c>
      <c r="FP25" s="966">
        <v>168</v>
      </c>
      <c r="FQ25" s="966">
        <v>167</v>
      </c>
      <c r="FR25" s="966">
        <v>166</v>
      </c>
      <c r="FS25" s="966">
        <v>166</v>
      </c>
      <c r="FT25" s="966">
        <v>165</v>
      </c>
      <c r="FU25" s="966">
        <v>164</v>
      </c>
      <c r="FV25" s="966">
        <v>164</v>
      </c>
      <c r="FW25" s="966">
        <v>185</v>
      </c>
      <c r="FX25" s="966">
        <v>153</v>
      </c>
      <c r="FY25" s="966">
        <v>149</v>
      </c>
      <c r="FZ25" s="966">
        <v>148</v>
      </c>
      <c r="GA25" s="966">
        <v>103</v>
      </c>
      <c r="GB25" s="966">
        <v>103</v>
      </c>
      <c r="GC25" s="966">
        <v>102</v>
      </c>
      <c r="GD25" s="966">
        <v>144</v>
      </c>
      <c r="GE25" s="966">
        <v>144</v>
      </c>
      <c r="GF25" s="966">
        <v>143</v>
      </c>
      <c r="GG25" s="966">
        <v>140</v>
      </c>
      <c r="GH25" s="966">
        <v>140</v>
      </c>
      <c r="GI25" s="966">
        <v>144</v>
      </c>
      <c r="GJ25" s="966">
        <v>143</v>
      </c>
      <c r="GK25" s="966">
        <v>141</v>
      </c>
      <c r="GL25" s="966">
        <v>140</v>
      </c>
      <c r="GM25" s="966">
        <v>140</v>
      </c>
      <c r="GN25" s="966">
        <v>139</v>
      </c>
      <c r="GO25" s="966">
        <v>138</v>
      </c>
      <c r="GP25" s="966">
        <v>136</v>
      </c>
      <c r="GQ25" s="966">
        <v>134</v>
      </c>
      <c r="GR25" s="966">
        <f>'отч дата'!U58</f>
        <v>157</v>
      </c>
      <c r="GS25" s="73">
        <f t="shared" si="2"/>
        <v>1.1716417910447761</v>
      </c>
      <c r="GT25" s="2">
        <f t="shared" si="3"/>
        <v>23</v>
      </c>
      <c r="GU25" s="1812">
        <v>0</v>
      </c>
      <c r="GV25" s="1820">
        <v>0</v>
      </c>
      <c r="GW25" s="1821">
        <v>4</v>
      </c>
      <c r="GX25" s="1822">
        <v>10</v>
      </c>
      <c r="GY25" s="1816">
        <v>10</v>
      </c>
      <c r="GZ25" s="1817">
        <v>23</v>
      </c>
      <c r="HA25" s="1823">
        <v>9</v>
      </c>
      <c r="HB25" s="1817">
        <v>10</v>
      </c>
      <c r="HC25" s="1817">
        <v>8</v>
      </c>
      <c r="HD25" s="1817">
        <v>8</v>
      </c>
      <c r="HE25" s="1819">
        <v>3</v>
      </c>
      <c r="HF25" s="1005">
        <v>2</v>
      </c>
      <c r="HG25" s="1006">
        <v>2</v>
      </c>
      <c r="HH25" s="1006">
        <v>0</v>
      </c>
      <c r="HI25" s="1006">
        <v>1</v>
      </c>
      <c r="HJ25" s="996">
        <v>2</v>
      </c>
      <c r="HK25" s="996">
        <v>2</v>
      </c>
      <c r="HL25" s="997">
        <v>2</v>
      </c>
      <c r="HM25" s="1007">
        <v>3</v>
      </c>
      <c r="HN25" s="1007">
        <v>2</v>
      </c>
      <c r="HO25" s="1007">
        <v>166</v>
      </c>
      <c r="HP25" s="1007">
        <v>166</v>
      </c>
      <c r="HQ25" s="1007">
        <v>1</v>
      </c>
      <c r="HR25" s="1368">
        <v>1</v>
      </c>
      <c r="HS25" s="1007">
        <v>2</v>
      </c>
      <c r="HT25" s="1007">
        <v>2</v>
      </c>
      <c r="HU25" s="1007">
        <v>3</v>
      </c>
      <c r="HV25" s="1007">
        <v>40</v>
      </c>
      <c r="HW25" s="1007">
        <v>44</v>
      </c>
      <c r="HX25" s="1007">
        <v>44</v>
      </c>
      <c r="HY25" s="1007">
        <v>44</v>
      </c>
      <c r="HZ25" s="1007">
        <v>42</v>
      </c>
      <c r="IA25" s="1007">
        <v>44</v>
      </c>
      <c r="IB25" s="1007">
        <v>4</v>
      </c>
      <c r="IC25" s="1007">
        <v>3</v>
      </c>
      <c r="ID25" s="1007">
        <v>3</v>
      </c>
      <c r="IE25" s="1007">
        <v>3</v>
      </c>
      <c r="IF25" s="1007">
        <v>3</v>
      </c>
      <c r="IG25" s="1007">
        <v>3</v>
      </c>
      <c r="IH25" s="1007">
        <v>3</v>
      </c>
      <c r="II25" s="1007">
        <v>3</v>
      </c>
      <c r="IJ25" s="1007">
        <v>3</v>
      </c>
      <c r="IK25" s="1007">
        <v>3</v>
      </c>
      <c r="IL25" s="1007">
        <v>3</v>
      </c>
      <c r="IM25" s="1007">
        <v>3</v>
      </c>
      <c r="IN25" s="1007">
        <v>3</v>
      </c>
      <c r="IO25" s="1007">
        <v>2</v>
      </c>
      <c r="IP25" s="1007">
        <v>2</v>
      </c>
      <c r="IQ25" s="1007">
        <v>2</v>
      </c>
      <c r="IR25" s="1007">
        <v>2</v>
      </c>
      <c r="IS25" s="1007">
        <v>1</v>
      </c>
      <c r="IT25" s="1007">
        <v>3</v>
      </c>
      <c r="IU25" s="1007">
        <v>3</v>
      </c>
      <c r="IV25" s="1007">
        <v>1</v>
      </c>
      <c r="IW25" s="1007">
        <v>1</v>
      </c>
      <c r="IX25" s="1007">
        <v>1</v>
      </c>
      <c r="IY25" s="1007">
        <v>1</v>
      </c>
      <c r="IZ25" s="1007">
        <v>1</v>
      </c>
      <c r="JA25" s="1007">
        <v>1</v>
      </c>
      <c r="JB25" s="1007">
        <v>1</v>
      </c>
      <c r="JC25" s="1007">
        <v>1</v>
      </c>
      <c r="JD25" s="1007">
        <v>1</v>
      </c>
      <c r="JE25" s="1007">
        <v>1</v>
      </c>
      <c r="JF25" s="1007">
        <v>1</v>
      </c>
      <c r="JG25" s="1007">
        <v>1</v>
      </c>
      <c r="JH25" s="1007">
        <v>1</v>
      </c>
      <c r="JI25" s="1007">
        <v>1</v>
      </c>
      <c r="JJ25" s="1007">
        <v>1</v>
      </c>
      <c r="JK25" s="1007">
        <v>1</v>
      </c>
      <c r="JL25" s="1007">
        <v>1</v>
      </c>
      <c r="JM25" s="1007">
        <v>1</v>
      </c>
      <c r="JN25" s="1007">
        <v>1</v>
      </c>
      <c r="JO25" s="1007">
        <v>1</v>
      </c>
      <c r="JP25" s="1007">
        <v>5</v>
      </c>
      <c r="JQ25" s="1007">
        <v>3</v>
      </c>
      <c r="JR25" s="1007">
        <v>3</v>
      </c>
      <c r="JS25" s="1007">
        <v>3</v>
      </c>
      <c r="JT25" s="1007">
        <v>3</v>
      </c>
      <c r="JU25" s="1007">
        <v>3</v>
      </c>
      <c r="JV25" s="1007">
        <v>3</v>
      </c>
      <c r="JW25" s="1007">
        <v>3</v>
      </c>
      <c r="JX25" s="1007">
        <v>3</v>
      </c>
      <c r="JY25" s="1007">
        <v>3</v>
      </c>
      <c r="JZ25" s="1007">
        <v>0</v>
      </c>
      <c r="KA25" s="1007">
        <v>0</v>
      </c>
      <c r="KB25" s="1007">
        <v>0</v>
      </c>
      <c r="KC25" s="1007">
        <v>0</v>
      </c>
      <c r="KD25" s="1007">
        <v>0</v>
      </c>
      <c r="KE25" s="1007">
        <v>0</v>
      </c>
      <c r="KF25" s="1007">
        <v>0</v>
      </c>
      <c r="KG25" s="1007">
        <v>0</v>
      </c>
      <c r="KH25" s="1007">
        <v>0</v>
      </c>
      <c r="KI25" s="1007">
        <v>0</v>
      </c>
      <c r="KJ25" s="1007">
        <v>0</v>
      </c>
      <c r="KK25" s="1006">
        <f>'отч дата'!U89</f>
        <v>1</v>
      </c>
      <c r="KL25" s="73" t="e">
        <f t="shared" si="4"/>
        <v>#DIV/0!</v>
      </c>
      <c r="KM25" s="2">
        <f t="shared" si="5"/>
        <v>1</v>
      </c>
      <c r="KN25" s="3" t="s">
        <v>65</v>
      </c>
    </row>
    <row r="26" spans="1:310" ht="17.25" customHeight="1" x14ac:dyDescent="0.25">
      <c r="A26" s="3" t="s">
        <v>66</v>
      </c>
      <c r="B26" s="1843">
        <v>1788</v>
      </c>
      <c r="C26" s="1844">
        <v>2182</v>
      </c>
      <c r="D26" s="1844">
        <v>1161</v>
      </c>
      <c r="E26" s="1844">
        <v>1721</v>
      </c>
      <c r="F26" s="1845">
        <v>2013</v>
      </c>
      <c r="G26" s="1846">
        <v>1998</v>
      </c>
      <c r="H26" s="1821">
        <v>2285</v>
      </c>
      <c r="I26" s="1847">
        <v>2661</v>
      </c>
      <c r="J26" s="1847">
        <v>2948</v>
      </c>
      <c r="K26" s="1847">
        <v>3177</v>
      </c>
      <c r="L26" s="1847">
        <v>3218</v>
      </c>
      <c r="M26" s="1847">
        <v>3120</v>
      </c>
      <c r="N26" s="1145">
        <v>2769</v>
      </c>
      <c r="O26" s="998">
        <v>2585</v>
      </c>
      <c r="P26" s="998">
        <v>2725</v>
      </c>
      <c r="Q26" s="998">
        <v>2267</v>
      </c>
      <c r="R26" s="998">
        <v>2264</v>
      </c>
      <c r="S26" s="998">
        <v>2828</v>
      </c>
      <c r="T26" s="998">
        <v>3402</v>
      </c>
      <c r="U26" s="998">
        <v>5053</v>
      </c>
      <c r="V26" s="998">
        <v>4997</v>
      </c>
      <c r="W26" s="998">
        <v>5827</v>
      </c>
      <c r="X26" s="998">
        <v>4817</v>
      </c>
      <c r="Y26" s="998">
        <v>5962</v>
      </c>
      <c r="Z26" s="998">
        <v>5536</v>
      </c>
      <c r="AA26" s="998">
        <v>4507</v>
      </c>
      <c r="AB26" s="998">
        <v>3827</v>
      </c>
      <c r="AC26" s="998">
        <v>3813</v>
      </c>
      <c r="AD26" s="998">
        <v>4044</v>
      </c>
      <c r="AE26" s="998">
        <v>4278</v>
      </c>
      <c r="AF26" s="998">
        <v>4418</v>
      </c>
      <c r="AG26" s="998">
        <v>4530</v>
      </c>
      <c r="AH26" s="998">
        <v>4580</v>
      </c>
      <c r="AI26" s="998">
        <v>4570</v>
      </c>
      <c r="AJ26" s="998">
        <v>4551</v>
      </c>
      <c r="AK26" s="998">
        <v>4534</v>
      </c>
      <c r="AL26" s="998">
        <v>4505</v>
      </c>
      <c r="AM26" s="998">
        <v>4441</v>
      </c>
      <c r="AN26" s="998">
        <v>4420</v>
      </c>
      <c r="AO26" s="998">
        <v>4385</v>
      </c>
      <c r="AP26" s="998">
        <v>4353</v>
      </c>
      <c r="AQ26" s="998">
        <v>4776</v>
      </c>
      <c r="AR26" s="998">
        <v>4461</v>
      </c>
      <c r="AS26" s="998">
        <v>4422</v>
      </c>
      <c r="AT26" s="998">
        <v>4388</v>
      </c>
      <c r="AU26" s="998">
        <v>4374</v>
      </c>
      <c r="AV26" s="998">
        <v>4344</v>
      </c>
      <c r="AW26" s="998">
        <v>4516</v>
      </c>
      <c r="AX26" s="998">
        <v>4738</v>
      </c>
      <c r="AY26" s="998">
        <v>4866</v>
      </c>
      <c r="AZ26" s="998">
        <v>4974</v>
      </c>
      <c r="BA26" s="998">
        <v>5022</v>
      </c>
      <c r="BB26" s="998">
        <v>5029</v>
      </c>
      <c r="BC26" s="998">
        <v>4999</v>
      </c>
      <c r="BD26" s="998">
        <v>4114</v>
      </c>
      <c r="BE26" s="998">
        <v>4102</v>
      </c>
      <c r="BF26" s="998">
        <v>4102</v>
      </c>
      <c r="BG26" s="998">
        <v>4077</v>
      </c>
      <c r="BH26" s="998">
        <v>4058</v>
      </c>
      <c r="BI26" s="998">
        <v>4041</v>
      </c>
      <c r="BJ26" s="998">
        <v>4021</v>
      </c>
      <c r="BK26" s="998">
        <v>4005</v>
      </c>
      <c r="BL26" s="998">
        <v>3993</v>
      </c>
      <c r="BM26" s="998">
        <v>4356</v>
      </c>
      <c r="BN26" s="998">
        <v>4324</v>
      </c>
      <c r="BO26" s="998">
        <v>4292</v>
      </c>
      <c r="BP26" s="998">
        <v>4270</v>
      </c>
      <c r="BQ26" s="998">
        <v>4244</v>
      </c>
      <c r="BR26" s="998">
        <v>4216</v>
      </c>
      <c r="BS26" s="998">
        <v>4324</v>
      </c>
      <c r="BT26" s="998">
        <v>4505</v>
      </c>
      <c r="BU26" s="998">
        <v>4677</v>
      </c>
      <c r="BV26" s="998">
        <v>4721</v>
      </c>
      <c r="BW26" s="998">
        <v>4681</v>
      </c>
      <c r="BX26" s="998">
        <v>4671</v>
      </c>
      <c r="BY26" s="998">
        <v>4647</v>
      </c>
      <c r="BZ26" s="998">
        <v>4330</v>
      </c>
      <c r="CA26" s="998">
        <v>4124</v>
      </c>
      <c r="CB26" s="998">
        <v>3977</v>
      </c>
      <c r="CC26" s="998">
        <v>3970</v>
      </c>
      <c r="CD26" s="998">
        <v>3840</v>
      </c>
      <c r="CE26" s="998">
        <v>3715</v>
      </c>
      <c r="CF26" s="998">
        <v>3613</v>
      </c>
      <c r="CG26" s="998">
        <v>3574</v>
      </c>
      <c r="CH26" s="998">
        <v>4013</v>
      </c>
      <c r="CI26" s="998">
        <f>'отч дата'!V26</f>
        <v>3950</v>
      </c>
      <c r="CJ26" s="73">
        <f t="shared" si="0"/>
        <v>0.98430102167954148</v>
      </c>
      <c r="CK26" s="2">
        <f t="shared" si="1"/>
        <v>-63</v>
      </c>
      <c r="CL26" s="218">
        <v>1252</v>
      </c>
      <c r="CM26" s="71">
        <v>1232</v>
      </c>
      <c r="CN26" s="70">
        <v>1360</v>
      </c>
      <c r="CO26" s="112">
        <v>1296</v>
      </c>
      <c r="CP26" s="131">
        <v>1339</v>
      </c>
      <c r="CQ26" s="170">
        <v>1582</v>
      </c>
      <c r="CR26" s="964">
        <v>1351</v>
      </c>
      <c r="CS26" s="966">
        <v>1599</v>
      </c>
      <c r="CT26" s="966">
        <v>1435</v>
      </c>
      <c r="CU26" s="966">
        <v>1674</v>
      </c>
      <c r="CV26" s="985">
        <v>1613</v>
      </c>
      <c r="CW26" s="999">
        <v>1783</v>
      </c>
      <c r="CX26" s="989">
        <v>2142</v>
      </c>
      <c r="CY26" s="989">
        <v>1124</v>
      </c>
      <c r="CZ26" s="989">
        <v>1684</v>
      </c>
      <c r="DA26" s="966">
        <v>1977</v>
      </c>
      <c r="DB26" s="966">
        <v>1963</v>
      </c>
      <c r="DC26" s="997">
        <v>2250</v>
      </c>
      <c r="DD26" s="966">
        <v>2627</v>
      </c>
      <c r="DE26" s="966">
        <v>2914</v>
      </c>
      <c r="DF26" s="966">
        <v>3176</v>
      </c>
      <c r="DG26" s="966">
        <v>3217</v>
      </c>
      <c r="DH26" s="966">
        <v>3120</v>
      </c>
      <c r="DI26" s="966">
        <v>2769</v>
      </c>
      <c r="DJ26" s="966">
        <v>2893</v>
      </c>
      <c r="DK26" s="966">
        <v>3051</v>
      </c>
      <c r="DL26" s="966">
        <v>3195</v>
      </c>
      <c r="DM26" s="966">
        <v>3178</v>
      </c>
      <c r="DN26" s="966">
        <v>3161</v>
      </c>
      <c r="DO26" s="966">
        <v>3141</v>
      </c>
      <c r="DP26" s="966">
        <v>3132</v>
      </c>
      <c r="DQ26" s="966">
        <v>3121</v>
      </c>
      <c r="DR26" s="966">
        <v>3107</v>
      </c>
      <c r="DS26" s="966">
        <v>3097</v>
      </c>
      <c r="DT26" s="966">
        <v>3075</v>
      </c>
      <c r="DU26" s="966">
        <v>3058</v>
      </c>
      <c r="DV26" s="966">
        <v>3048</v>
      </c>
      <c r="DW26" s="966">
        <v>3037</v>
      </c>
      <c r="DX26" s="966">
        <v>3416</v>
      </c>
      <c r="DY26" s="966">
        <v>2585</v>
      </c>
      <c r="DZ26" s="966">
        <v>2725</v>
      </c>
      <c r="EA26" s="966">
        <v>2267</v>
      </c>
      <c r="EB26" s="966">
        <v>2264</v>
      </c>
      <c r="EC26" s="966">
        <v>2828</v>
      </c>
      <c r="ED26" s="966">
        <v>3402</v>
      </c>
      <c r="EE26" s="966">
        <v>5053</v>
      </c>
      <c r="EF26" s="966">
        <v>4997</v>
      </c>
      <c r="EG26" s="966">
        <v>5827</v>
      </c>
      <c r="EH26" s="966">
        <v>4817</v>
      </c>
      <c r="EI26" s="966">
        <v>5962</v>
      </c>
      <c r="EJ26" s="966">
        <v>5536</v>
      </c>
      <c r="EK26" s="966">
        <v>4507</v>
      </c>
      <c r="EL26" s="966">
        <v>3827</v>
      </c>
      <c r="EM26" s="966">
        <v>3813</v>
      </c>
      <c r="EN26" s="966">
        <v>4044</v>
      </c>
      <c r="EO26" s="966">
        <v>4278</v>
      </c>
      <c r="EP26" s="966">
        <v>4418</v>
      </c>
      <c r="EQ26" s="966">
        <v>4530</v>
      </c>
      <c r="ER26" s="966">
        <v>4580</v>
      </c>
      <c r="ES26" s="966">
        <v>4570</v>
      </c>
      <c r="ET26" s="966">
        <v>4551</v>
      </c>
      <c r="EU26" s="966">
        <v>4534</v>
      </c>
      <c r="EV26" s="966">
        <v>4441</v>
      </c>
      <c r="EW26" s="966">
        <v>4420</v>
      </c>
      <c r="EX26" s="966">
        <v>4385</v>
      </c>
      <c r="EY26" s="966">
        <v>4353</v>
      </c>
      <c r="EZ26" s="966">
        <v>4776</v>
      </c>
      <c r="FA26" s="966">
        <v>4461</v>
      </c>
      <c r="FB26" s="966">
        <v>4422</v>
      </c>
      <c r="FC26" s="966">
        <v>4388</v>
      </c>
      <c r="FD26" s="966">
        <v>4374</v>
      </c>
      <c r="FE26" s="966">
        <v>4344</v>
      </c>
      <c r="FF26" s="966">
        <v>4516</v>
      </c>
      <c r="FG26" s="966">
        <v>4738</v>
      </c>
      <c r="FH26" s="966">
        <v>4866</v>
      </c>
      <c r="FI26" s="966">
        <v>4974</v>
      </c>
      <c r="FJ26" s="966">
        <v>5022</v>
      </c>
      <c r="FK26" s="966">
        <v>5029</v>
      </c>
      <c r="FL26" s="966">
        <v>4999</v>
      </c>
      <c r="FM26" s="966">
        <v>4114</v>
      </c>
      <c r="FN26" s="966">
        <v>4102</v>
      </c>
      <c r="FO26" s="966">
        <v>4102</v>
      </c>
      <c r="FP26" s="966">
        <v>4077</v>
      </c>
      <c r="FQ26" s="966">
        <v>4057</v>
      </c>
      <c r="FR26" s="966">
        <v>4040</v>
      </c>
      <c r="FS26" s="966">
        <v>4020</v>
      </c>
      <c r="FT26" s="966">
        <v>4004</v>
      </c>
      <c r="FU26" s="966">
        <v>3993</v>
      </c>
      <c r="FV26" s="966">
        <v>4356</v>
      </c>
      <c r="FW26" s="966">
        <v>4324</v>
      </c>
      <c r="FX26" s="966">
        <v>4292</v>
      </c>
      <c r="FY26" s="966">
        <v>4270</v>
      </c>
      <c r="FZ26" s="966">
        <v>4244</v>
      </c>
      <c r="GA26" s="966">
        <v>4216</v>
      </c>
      <c r="GB26" s="966">
        <v>4324</v>
      </c>
      <c r="GC26" s="966">
        <v>4505</v>
      </c>
      <c r="GD26" s="966">
        <v>4677</v>
      </c>
      <c r="GE26" s="966">
        <v>4721</v>
      </c>
      <c r="GF26" s="966">
        <v>4681</v>
      </c>
      <c r="GG26" s="966">
        <v>4671</v>
      </c>
      <c r="GH26" s="966">
        <v>4647</v>
      </c>
      <c r="GI26" s="966">
        <v>4330</v>
      </c>
      <c r="GJ26" s="966">
        <v>4124</v>
      </c>
      <c r="GK26" s="966">
        <v>3977</v>
      </c>
      <c r="GL26" s="966">
        <v>3967</v>
      </c>
      <c r="GM26" s="966">
        <v>3837</v>
      </c>
      <c r="GN26" s="966">
        <v>3712</v>
      </c>
      <c r="GO26" s="966">
        <v>3612</v>
      </c>
      <c r="GP26" s="966">
        <v>3573</v>
      </c>
      <c r="GQ26" s="966">
        <v>4013</v>
      </c>
      <c r="GR26" s="966">
        <f>'отч дата'!V58</f>
        <v>3950</v>
      </c>
      <c r="GS26" s="73">
        <f t="shared" si="2"/>
        <v>0.98430102167954148</v>
      </c>
      <c r="GT26" s="2">
        <f t="shared" si="3"/>
        <v>-63</v>
      </c>
      <c r="GU26" s="1812">
        <v>2</v>
      </c>
      <c r="GV26" s="1820">
        <v>1</v>
      </c>
      <c r="GW26" s="1821">
        <v>1</v>
      </c>
      <c r="GX26" s="1822">
        <v>1</v>
      </c>
      <c r="GY26" s="1816">
        <v>0</v>
      </c>
      <c r="GZ26" s="1817">
        <v>5</v>
      </c>
      <c r="HA26" s="1823">
        <v>5</v>
      </c>
      <c r="HB26" s="1817">
        <v>5</v>
      </c>
      <c r="HC26" s="1817">
        <v>5</v>
      </c>
      <c r="HD26" s="1817">
        <v>5</v>
      </c>
      <c r="HE26" s="1819">
        <v>6</v>
      </c>
      <c r="HF26" s="1005">
        <v>5</v>
      </c>
      <c r="HG26" s="1006">
        <v>40</v>
      </c>
      <c r="HH26" s="1006">
        <v>37</v>
      </c>
      <c r="HI26" s="1006">
        <v>37</v>
      </c>
      <c r="HJ26" s="996">
        <v>36</v>
      </c>
      <c r="HK26" s="996">
        <v>35</v>
      </c>
      <c r="HL26" s="997">
        <v>35</v>
      </c>
      <c r="HM26" s="1007">
        <v>34</v>
      </c>
      <c r="HN26" s="1007">
        <v>34</v>
      </c>
      <c r="HO26" s="1007">
        <v>1</v>
      </c>
      <c r="HP26" s="1007">
        <v>1</v>
      </c>
      <c r="HQ26" s="1007">
        <v>0</v>
      </c>
      <c r="HR26" s="1368">
        <v>0</v>
      </c>
      <c r="HS26" s="1007">
        <v>0</v>
      </c>
      <c r="HT26" s="1007">
        <v>0</v>
      </c>
      <c r="HU26" s="1007">
        <v>0</v>
      </c>
      <c r="HV26" s="1007">
        <v>0</v>
      </c>
      <c r="HW26" s="1007">
        <v>0</v>
      </c>
      <c r="HX26" s="1007">
        <v>0</v>
      </c>
      <c r="HY26" s="1007">
        <v>0</v>
      </c>
      <c r="HZ26" s="1007">
        <v>0</v>
      </c>
      <c r="IA26" s="1007">
        <v>0</v>
      </c>
      <c r="IB26" s="1007">
        <v>0</v>
      </c>
      <c r="IC26" s="1007">
        <v>0</v>
      </c>
      <c r="ID26" s="1007">
        <v>0</v>
      </c>
      <c r="IE26" s="1007">
        <v>0</v>
      </c>
      <c r="IF26" s="1007">
        <v>0</v>
      </c>
      <c r="IG26" s="1007">
        <v>0</v>
      </c>
      <c r="IH26" s="1007">
        <v>0</v>
      </c>
      <c r="II26" s="1007">
        <v>0</v>
      </c>
      <c r="IJ26" s="1007">
        <v>0</v>
      </c>
      <c r="IK26" s="1007">
        <v>0</v>
      </c>
      <c r="IL26" s="1007">
        <v>0</v>
      </c>
      <c r="IM26" s="1007">
        <v>0</v>
      </c>
      <c r="IN26" s="1007">
        <v>0</v>
      </c>
      <c r="IO26" s="1007">
        <v>0</v>
      </c>
      <c r="IP26" s="1007">
        <v>0</v>
      </c>
      <c r="IQ26" s="1007">
        <v>0</v>
      </c>
      <c r="IR26" s="1007">
        <v>0</v>
      </c>
      <c r="IS26" s="1007">
        <v>0</v>
      </c>
      <c r="IT26" s="1007">
        <v>0</v>
      </c>
      <c r="IU26" s="1007">
        <v>0</v>
      </c>
      <c r="IV26" s="1007">
        <v>0</v>
      </c>
      <c r="IW26" s="1007">
        <v>0</v>
      </c>
      <c r="IX26" s="1007">
        <v>0</v>
      </c>
      <c r="IY26" s="1007">
        <v>0</v>
      </c>
      <c r="IZ26" s="1007">
        <v>0</v>
      </c>
      <c r="JA26" s="1007">
        <v>0</v>
      </c>
      <c r="JB26" s="1007">
        <v>0</v>
      </c>
      <c r="JC26" s="1007">
        <v>0</v>
      </c>
      <c r="JD26" s="1007">
        <v>0</v>
      </c>
      <c r="JE26" s="1007">
        <v>0</v>
      </c>
      <c r="JF26" s="1007">
        <v>0</v>
      </c>
      <c r="JG26" s="1007">
        <v>0</v>
      </c>
      <c r="JH26" s="1007">
        <v>0</v>
      </c>
      <c r="JI26" s="1007">
        <v>0</v>
      </c>
      <c r="JJ26" s="1007">
        <v>1</v>
      </c>
      <c r="JK26" s="1007">
        <v>1</v>
      </c>
      <c r="JL26" s="1007">
        <v>1</v>
      </c>
      <c r="JM26" s="1007">
        <v>1</v>
      </c>
      <c r="JN26" s="1007">
        <v>0</v>
      </c>
      <c r="JO26" s="1007">
        <v>0</v>
      </c>
      <c r="JP26" s="1007">
        <v>0</v>
      </c>
      <c r="JQ26" s="1007">
        <v>0</v>
      </c>
      <c r="JR26" s="1007">
        <v>0</v>
      </c>
      <c r="JS26" s="1007">
        <v>0</v>
      </c>
      <c r="JT26" s="1007">
        <v>0</v>
      </c>
      <c r="JU26" s="1007">
        <v>0</v>
      </c>
      <c r="JV26" s="1007">
        <v>0</v>
      </c>
      <c r="JW26" s="1007">
        <v>0</v>
      </c>
      <c r="JX26" s="1007">
        <v>0</v>
      </c>
      <c r="JY26" s="1007">
        <v>0</v>
      </c>
      <c r="JZ26" s="1007">
        <v>0</v>
      </c>
      <c r="KA26" s="1007">
        <v>0</v>
      </c>
      <c r="KB26" s="1007">
        <v>0</v>
      </c>
      <c r="KC26" s="1007">
        <v>0</v>
      </c>
      <c r="KD26" s="1007">
        <v>0</v>
      </c>
      <c r="KE26" s="1007">
        <v>3</v>
      </c>
      <c r="KF26" s="1007">
        <v>3</v>
      </c>
      <c r="KG26" s="1007">
        <v>3</v>
      </c>
      <c r="KH26" s="1007">
        <v>1</v>
      </c>
      <c r="KI26" s="1007">
        <v>1</v>
      </c>
      <c r="KJ26" s="1007">
        <v>0</v>
      </c>
      <c r="KK26" s="1006">
        <f>'отч дата'!V89</f>
        <v>0</v>
      </c>
      <c r="KL26" s="73" t="e">
        <f t="shared" si="4"/>
        <v>#DIV/0!</v>
      </c>
      <c r="KM26" s="2">
        <f t="shared" si="5"/>
        <v>0</v>
      </c>
      <c r="KN26" s="3" t="s">
        <v>66</v>
      </c>
    </row>
    <row r="27" spans="1:310" s="935" customFormat="1" ht="17.25" customHeight="1" x14ac:dyDescent="0.25">
      <c r="A27" s="4" t="s">
        <v>67</v>
      </c>
      <c r="B27" s="1843">
        <v>2519</v>
      </c>
      <c r="C27" s="1844">
        <v>2523</v>
      </c>
      <c r="D27" s="1844">
        <v>2482</v>
      </c>
      <c r="E27" s="1844">
        <v>2224</v>
      </c>
      <c r="F27" s="1848">
        <v>2058</v>
      </c>
      <c r="G27" s="1817">
        <v>1995</v>
      </c>
      <c r="H27" s="1826">
        <v>1870</v>
      </c>
      <c r="I27" s="1849">
        <v>1858</v>
      </c>
      <c r="J27" s="1849">
        <v>1770</v>
      </c>
      <c r="K27" s="1849">
        <v>1780</v>
      </c>
      <c r="L27" s="1849">
        <v>1674</v>
      </c>
      <c r="M27" s="1849">
        <v>1503</v>
      </c>
      <c r="N27" s="1263">
        <v>1367</v>
      </c>
      <c r="O27" s="1262">
        <v>1309</v>
      </c>
      <c r="P27" s="1262">
        <v>1310</v>
      </c>
      <c r="Q27" s="1262">
        <v>1293</v>
      </c>
      <c r="R27" s="1262">
        <v>1305</v>
      </c>
      <c r="S27" s="998">
        <v>1304</v>
      </c>
      <c r="T27" s="998">
        <v>1264</v>
      </c>
      <c r="U27" s="998">
        <v>1348</v>
      </c>
      <c r="V27" s="998">
        <v>1162</v>
      </c>
      <c r="W27" s="998">
        <v>1147</v>
      </c>
      <c r="X27" s="998">
        <v>1108</v>
      </c>
      <c r="Y27" s="1262">
        <v>1052</v>
      </c>
      <c r="Z27" s="1262">
        <v>3182</v>
      </c>
      <c r="AA27" s="1262">
        <v>2837</v>
      </c>
      <c r="AB27" s="1262">
        <v>2458</v>
      </c>
      <c r="AC27" s="1262">
        <v>2347</v>
      </c>
      <c r="AD27" s="1262">
        <v>2261</v>
      </c>
      <c r="AE27" s="1262">
        <v>2187</v>
      </c>
      <c r="AF27" s="1262">
        <v>2108</v>
      </c>
      <c r="AG27" s="1262">
        <v>1975</v>
      </c>
      <c r="AH27" s="1262">
        <v>1913</v>
      </c>
      <c r="AI27" s="1262">
        <v>1863</v>
      </c>
      <c r="AJ27" s="1262">
        <v>1812</v>
      </c>
      <c r="AK27" s="1262">
        <v>1750</v>
      </c>
      <c r="AL27" s="1262">
        <v>1648</v>
      </c>
      <c r="AM27" s="1262">
        <v>1464</v>
      </c>
      <c r="AN27" s="1262">
        <v>1404</v>
      </c>
      <c r="AO27" s="1262">
        <v>1309</v>
      </c>
      <c r="AP27" s="1262">
        <v>1186</v>
      </c>
      <c r="AQ27" s="1262">
        <v>1134</v>
      </c>
      <c r="AR27" s="1262">
        <v>1088</v>
      </c>
      <c r="AS27" s="1262">
        <v>1046</v>
      </c>
      <c r="AT27" s="1262">
        <v>1006</v>
      </c>
      <c r="AU27" s="1262">
        <v>2531</v>
      </c>
      <c r="AV27" s="1262">
        <v>2404</v>
      </c>
      <c r="AW27" s="1262">
        <v>2253</v>
      </c>
      <c r="AX27" s="1262">
        <v>2114</v>
      </c>
      <c r="AY27" s="1262">
        <v>2041</v>
      </c>
      <c r="AZ27" s="1262">
        <v>1956</v>
      </c>
      <c r="BA27" s="1262">
        <v>1887</v>
      </c>
      <c r="BB27" s="1262">
        <v>1816</v>
      </c>
      <c r="BC27" s="1262">
        <v>1719</v>
      </c>
      <c r="BD27" s="1262">
        <v>1666</v>
      </c>
      <c r="BE27" s="1262">
        <v>1615</v>
      </c>
      <c r="BF27" s="1262">
        <v>1564</v>
      </c>
      <c r="BG27" s="1262">
        <v>1511</v>
      </c>
      <c r="BH27" s="1262">
        <v>1423</v>
      </c>
      <c r="BI27" s="1262">
        <v>1373</v>
      </c>
      <c r="BJ27" s="1262">
        <v>1321</v>
      </c>
      <c r="BK27" s="1262">
        <v>1269</v>
      </c>
      <c r="BL27" s="1262">
        <v>1224</v>
      </c>
      <c r="BM27" s="1262">
        <v>1066</v>
      </c>
      <c r="BN27" s="1262">
        <v>1013</v>
      </c>
      <c r="BO27" s="1262">
        <v>2806</v>
      </c>
      <c r="BP27" s="1262">
        <v>2538</v>
      </c>
      <c r="BQ27" s="1262">
        <v>2346</v>
      </c>
      <c r="BR27" s="1262">
        <v>2159</v>
      </c>
      <c r="BS27" s="1262">
        <v>2092</v>
      </c>
      <c r="BT27" s="1262">
        <v>2025</v>
      </c>
      <c r="BU27" s="1262">
        <v>1973</v>
      </c>
      <c r="BV27" s="1262">
        <v>1913</v>
      </c>
      <c r="BW27" s="1262">
        <v>1799</v>
      </c>
      <c r="BX27" s="1262">
        <v>1748</v>
      </c>
      <c r="BY27" s="1262">
        <v>1696</v>
      </c>
      <c r="BZ27" s="1262">
        <v>1637</v>
      </c>
      <c r="CA27" s="1262">
        <v>1589</v>
      </c>
      <c r="CB27" s="1262">
        <v>1499</v>
      </c>
      <c r="CC27" s="1262">
        <v>1430</v>
      </c>
      <c r="CD27" s="1262">
        <v>1371</v>
      </c>
      <c r="CE27" s="1262">
        <v>1324</v>
      </c>
      <c r="CF27" s="1262">
        <v>1196</v>
      </c>
      <c r="CG27" s="1262">
        <v>1098</v>
      </c>
      <c r="CH27" s="1262">
        <v>1031</v>
      </c>
      <c r="CI27" s="1262">
        <f>'отч дата'!W26</f>
        <v>3049</v>
      </c>
      <c r="CJ27" s="73">
        <f t="shared" si="0"/>
        <v>2.9573229873908828</v>
      </c>
      <c r="CK27" s="2">
        <f t="shared" si="1"/>
        <v>2018</v>
      </c>
      <c r="CL27" s="1264">
        <v>1634</v>
      </c>
      <c r="CM27" s="1265">
        <v>1954</v>
      </c>
      <c r="CN27" s="70">
        <v>1975</v>
      </c>
      <c r="CO27" s="70">
        <v>2200</v>
      </c>
      <c r="CP27" s="170">
        <v>2286</v>
      </c>
      <c r="CQ27" s="170">
        <v>2424</v>
      </c>
      <c r="CR27" s="966">
        <v>2444</v>
      </c>
      <c r="CS27" s="966">
        <v>2546</v>
      </c>
      <c r="CT27" s="966">
        <v>2705</v>
      </c>
      <c r="CU27" s="966">
        <v>2605</v>
      </c>
      <c r="CV27" s="985">
        <v>2586</v>
      </c>
      <c r="CW27" s="1266">
        <v>2400</v>
      </c>
      <c r="CX27" s="989">
        <v>2391</v>
      </c>
      <c r="CY27" s="989">
        <v>2322</v>
      </c>
      <c r="CZ27" s="989">
        <v>2105</v>
      </c>
      <c r="DA27" s="966">
        <v>1928</v>
      </c>
      <c r="DB27" s="966">
        <v>1852</v>
      </c>
      <c r="DC27" s="1261">
        <v>1738</v>
      </c>
      <c r="DD27" s="966">
        <v>1728</v>
      </c>
      <c r="DE27" s="966">
        <v>1641</v>
      </c>
      <c r="DF27" s="966">
        <v>1642</v>
      </c>
      <c r="DG27" s="966">
        <v>1531</v>
      </c>
      <c r="DH27" s="966">
        <v>1376</v>
      </c>
      <c r="DI27" s="966">
        <v>1250</v>
      </c>
      <c r="DJ27" s="966">
        <v>2089</v>
      </c>
      <c r="DK27" s="966">
        <v>2030</v>
      </c>
      <c r="DL27" s="966">
        <v>1971</v>
      </c>
      <c r="DM27" s="966">
        <v>1910</v>
      </c>
      <c r="DN27" s="966">
        <v>1863</v>
      </c>
      <c r="DO27" s="966">
        <v>1790</v>
      </c>
      <c r="DP27" s="966">
        <v>1742</v>
      </c>
      <c r="DQ27" s="966">
        <v>1704</v>
      </c>
      <c r="DR27" s="966">
        <v>1657</v>
      </c>
      <c r="DS27" s="966">
        <v>1600</v>
      </c>
      <c r="DT27" s="966">
        <v>1533</v>
      </c>
      <c r="DU27" s="966">
        <v>1490</v>
      </c>
      <c r="DV27" s="966">
        <v>1399</v>
      </c>
      <c r="DW27" s="966">
        <v>1357</v>
      </c>
      <c r="DX27" s="966">
        <v>1241</v>
      </c>
      <c r="DY27" s="966">
        <v>1192</v>
      </c>
      <c r="DZ27" s="966">
        <v>1159</v>
      </c>
      <c r="EA27" s="966">
        <v>1143</v>
      </c>
      <c r="EB27" s="966">
        <v>1146</v>
      </c>
      <c r="EC27" s="966">
        <v>1138</v>
      </c>
      <c r="ED27" s="966">
        <v>1080</v>
      </c>
      <c r="EE27" s="966">
        <v>1162</v>
      </c>
      <c r="EF27" s="966">
        <v>986</v>
      </c>
      <c r="EG27" s="966">
        <v>977</v>
      </c>
      <c r="EH27" s="966">
        <v>938</v>
      </c>
      <c r="EI27" s="966">
        <v>884</v>
      </c>
      <c r="EJ27" s="966">
        <v>1985</v>
      </c>
      <c r="EK27" s="966">
        <v>1833</v>
      </c>
      <c r="EL27" s="966">
        <v>1691</v>
      </c>
      <c r="EM27" s="966">
        <v>1643</v>
      </c>
      <c r="EN27" s="966">
        <v>1599</v>
      </c>
      <c r="EO27" s="966">
        <v>1564</v>
      </c>
      <c r="EP27" s="966">
        <v>1517</v>
      </c>
      <c r="EQ27" s="966">
        <v>1447</v>
      </c>
      <c r="ER27" s="966">
        <v>1412</v>
      </c>
      <c r="ES27" s="966">
        <v>1380</v>
      </c>
      <c r="ET27" s="966">
        <v>1353</v>
      </c>
      <c r="EU27" s="966">
        <v>1316</v>
      </c>
      <c r="EV27" s="966">
        <v>1135</v>
      </c>
      <c r="EW27" s="966">
        <v>1095</v>
      </c>
      <c r="EX27" s="966">
        <v>1036</v>
      </c>
      <c r="EY27" s="966">
        <v>942</v>
      </c>
      <c r="EZ27" s="966">
        <v>909</v>
      </c>
      <c r="FA27" s="966">
        <v>880</v>
      </c>
      <c r="FB27" s="966">
        <v>853</v>
      </c>
      <c r="FC27" s="966">
        <v>835</v>
      </c>
      <c r="FD27" s="966">
        <v>1688</v>
      </c>
      <c r="FE27" s="966">
        <v>1632</v>
      </c>
      <c r="FF27" s="966">
        <v>1579</v>
      </c>
      <c r="FG27" s="966">
        <v>1519</v>
      </c>
      <c r="FH27" s="966">
        <v>1481</v>
      </c>
      <c r="FI27" s="966">
        <v>1436</v>
      </c>
      <c r="FJ27" s="966">
        <v>1400</v>
      </c>
      <c r="FK27" s="966">
        <v>1356</v>
      </c>
      <c r="FL27" s="966">
        <v>1301</v>
      </c>
      <c r="FM27" s="966">
        <v>1267</v>
      </c>
      <c r="FN27" s="966">
        <v>1235</v>
      </c>
      <c r="FO27" s="966">
        <v>1204</v>
      </c>
      <c r="FP27" s="966">
        <v>1173</v>
      </c>
      <c r="FQ27" s="966">
        <v>1122</v>
      </c>
      <c r="FR27" s="966">
        <v>1092</v>
      </c>
      <c r="FS27" s="966">
        <v>1060</v>
      </c>
      <c r="FT27" s="966">
        <v>1028</v>
      </c>
      <c r="FU27" s="966">
        <v>997</v>
      </c>
      <c r="FV27" s="966">
        <v>864</v>
      </c>
      <c r="FW27" s="966">
        <v>830</v>
      </c>
      <c r="FX27" s="966">
        <v>1760</v>
      </c>
      <c r="FY27" s="966">
        <v>1653</v>
      </c>
      <c r="FZ27" s="966">
        <v>1580</v>
      </c>
      <c r="GA27" s="966">
        <v>1503</v>
      </c>
      <c r="GB27" s="966">
        <v>1474</v>
      </c>
      <c r="GC27" s="966">
        <v>1439</v>
      </c>
      <c r="GD27" s="966">
        <v>1412</v>
      </c>
      <c r="GE27" s="966">
        <v>1377</v>
      </c>
      <c r="GF27" s="966">
        <v>1316</v>
      </c>
      <c r="GG27" s="966">
        <v>1289</v>
      </c>
      <c r="GH27" s="966">
        <v>1261</v>
      </c>
      <c r="GI27" s="966">
        <v>1225</v>
      </c>
      <c r="GJ27" s="966">
        <v>1196</v>
      </c>
      <c r="GK27" s="966">
        <v>1143</v>
      </c>
      <c r="GL27" s="966">
        <v>1099</v>
      </c>
      <c r="GM27" s="966">
        <v>1063</v>
      </c>
      <c r="GN27" s="966">
        <v>1034</v>
      </c>
      <c r="GO27" s="966">
        <v>922</v>
      </c>
      <c r="GP27" s="966">
        <v>867</v>
      </c>
      <c r="GQ27" s="966">
        <v>826</v>
      </c>
      <c r="GR27" s="966">
        <f>'отч дата'!W58</f>
        <v>1854</v>
      </c>
      <c r="GS27" s="73">
        <f t="shared" si="2"/>
        <v>2.2445520581113803</v>
      </c>
      <c r="GT27" s="2">
        <f t="shared" si="3"/>
        <v>1028</v>
      </c>
      <c r="GU27" s="1824">
        <v>91</v>
      </c>
      <c r="GV27" s="1825">
        <v>112</v>
      </c>
      <c r="GW27" s="1826">
        <v>116</v>
      </c>
      <c r="GX27" s="1822">
        <v>134</v>
      </c>
      <c r="GY27" s="1817">
        <v>139</v>
      </c>
      <c r="GZ27" s="1817">
        <v>134</v>
      </c>
      <c r="HA27" s="1822">
        <v>119</v>
      </c>
      <c r="HB27" s="1817">
        <v>136</v>
      </c>
      <c r="HC27" s="1817">
        <v>136</v>
      </c>
      <c r="HD27" s="1817">
        <v>122</v>
      </c>
      <c r="HE27" s="1819">
        <v>141</v>
      </c>
      <c r="HF27" s="1270">
        <v>119</v>
      </c>
      <c r="HG27" s="1006">
        <v>132</v>
      </c>
      <c r="HH27" s="1006">
        <v>160</v>
      </c>
      <c r="HI27" s="1006">
        <v>119</v>
      </c>
      <c r="HJ27" s="170">
        <v>130</v>
      </c>
      <c r="HK27" s="170">
        <v>143</v>
      </c>
      <c r="HL27" s="1261">
        <v>132</v>
      </c>
      <c r="HM27" s="1006">
        <v>130</v>
      </c>
      <c r="HN27" s="1006">
        <v>129</v>
      </c>
      <c r="HO27" s="1006">
        <v>138</v>
      </c>
      <c r="HP27" s="1006">
        <v>143</v>
      </c>
      <c r="HQ27" s="1006">
        <v>127</v>
      </c>
      <c r="HR27" s="170">
        <v>117</v>
      </c>
      <c r="HS27" s="1006">
        <v>117</v>
      </c>
      <c r="HT27" s="1006">
        <v>151</v>
      </c>
      <c r="HU27" s="1006">
        <v>150</v>
      </c>
      <c r="HV27" s="1006">
        <v>159</v>
      </c>
      <c r="HW27" s="1007">
        <v>166</v>
      </c>
      <c r="HX27" s="1007">
        <v>184</v>
      </c>
      <c r="HY27" s="1007">
        <v>176</v>
      </c>
      <c r="HZ27" s="1007">
        <v>170</v>
      </c>
      <c r="IA27" s="1007">
        <v>170</v>
      </c>
      <c r="IB27" s="1007">
        <v>168</v>
      </c>
      <c r="IC27" s="1007">
        <v>1197</v>
      </c>
      <c r="ID27" s="1007">
        <v>1004</v>
      </c>
      <c r="IE27" s="1007">
        <v>767</v>
      </c>
      <c r="IF27" s="1007">
        <v>704</v>
      </c>
      <c r="IG27" s="1007">
        <v>662</v>
      </c>
      <c r="IH27" s="1007">
        <v>623</v>
      </c>
      <c r="II27" s="1007">
        <v>591</v>
      </c>
      <c r="IJ27" s="1007">
        <v>528</v>
      </c>
      <c r="IK27" s="1007">
        <v>501</v>
      </c>
      <c r="IL27" s="1007">
        <v>483</v>
      </c>
      <c r="IM27" s="1007">
        <v>459</v>
      </c>
      <c r="IN27" s="1007">
        <v>434</v>
      </c>
      <c r="IO27" s="1007">
        <v>329</v>
      </c>
      <c r="IP27" s="1007">
        <v>309</v>
      </c>
      <c r="IQ27" s="1007">
        <v>273</v>
      </c>
      <c r="IR27" s="1007">
        <v>244</v>
      </c>
      <c r="IS27" s="1007">
        <v>225</v>
      </c>
      <c r="IT27" s="1007">
        <v>208</v>
      </c>
      <c r="IU27" s="1007">
        <v>193</v>
      </c>
      <c r="IV27" s="1007">
        <v>171</v>
      </c>
      <c r="IW27" s="1007">
        <v>843</v>
      </c>
      <c r="IX27" s="1007">
        <v>772</v>
      </c>
      <c r="IY27" s="1007">
        <v>674</v>
      </c>
      <c r="IZ27" s="1007">
        <v>595</v>
      </c>
      <c r="JA27" s="1007">
        <v>560</v>
      </c>
      <c r="JB27" s="1007">
        <v>520</v>
      </c>
      <c r="JC27" s="1007">
        <v>487</v>
      </c>
      <c r="JD27" s="1007">
        <v>460</v>
      </c>
      <c r="JE27" s="1007">
        <v>418</v>
      </c>
      <c r="JF27" s="1007">
        <v>399</v>
      </c>
      <c r="JG27" s="1007">
        <v>380</v>
      </c>
      <c r="JH27" s="1007">
        <v>360</v>
      </c>
      <c r="JI27" s="1007">
        <v>338</v>
      </c>
      <c r="JJ27" s="1007">
        <v>301</v>
      </c>
      <c r="JK27" s="1007">
        <v>281</v>
      </c>
      <c r="JL27" s="1007">
        <v>261</v>
      </c>
      <c r="JM27" s="1007">
        <v>241</v>
      </c>
      <c r="JN27" s="1007">
        <v>227</v>
      </c>
      <c r="JO27" s="1007">
        <v>202</v>
      </c>
      <c r="JP27" s="1007">
        <v>183</v>
      </c>
      <c r="JQ27" s="1007">
        <v>1046</v>
      </c>
      <c r="JR27" s="1007">
        <v>885</v>
      </c>
      <c r="JS27" s="1007">
        <v>766</v>
      </c>
      <c r="JT27" s="1007">
        <v>656</v>
      </c>
      <c r="JU27" s="1007">
        <v>618</v>
      </c>
      <c r="JV27" s="1007">
        <v>586</v>
      </c>
      <c r="JW27" s="1007">
        <v>561</v>
      </c>
      <c r="JX27" s="1007">
        <v>536</v>
      </c>
      <c r="JY27" s="1007">
        <v>483</v>
      </c>
      <c r="JZ27" s="1007">
        <v>459</v>
      </c>
      <c r="KA27" s="1007">
        <v>435</v>
      </c>
      <c r="KB27" s="1007">
        <v>412</v>
      </c>
      <c r="KC27" s="1007">
        <v>393</v>
      </c>
      <c r="KD27" s="1007">
        <v>356</v>
      </c>
      <c r="KE27" s="1007">
        <v>331</v>
      </c>
      <c r="KF27" s="1007">
        <v>308</v>
      </c>
      <c r="KG27" s="1007">
        <v>290</v>
      </c>
      <c r="KH27" s="1007">
        <v>274</v>
      </c>
      <c r="KI27" s="1007">
        <v>231</v>
      </c>
      <c r="KJ27" s="1007">
        <v>205</v>
      </c>
      <c r="KK27" s="1006">
        <f>'отч дата'!W89</f>
        <v>1195</v>
      </c>
      <c r="KL27" s="73">
        <f t="shared" si="4"/>
        <v>5.8292682926829267</v>
      </c>
      <c r="KM27" s="2">
        <f t="shared" si="5"/>
        <v>990</v>
      </c>
      <c r="KN27" s="4" t="s">
        <v>67</v>
      </c>
    </row>
    <row r="28" spans="1:310" ht="17.25" customHeight="1" x14ac:dyDescent="0.25">
      <c r="A28" s="3" t="s">
        <v>68</v>
      </c>
      <c r="B28" s="1843">
        <v>53</v>
      </c>
      <c r="C28" s="1844">
        <v>34</v>
      </c>
      <c r="D28" s="1844">
        <v>31</v>
      </c>
      <c r="E28" s="1844">
        <v>33</v>
      </c>
      <c r="F28" s="1845">
        <v>30</v>
      </c>
      <c r="G28" s="1846">
        <v>29</v>
      </c>
      <c r="H28" s="1821">
        <v>29</v>
      </c>
      <c r="I28" s="1847">
        <v>7</v>
      </c>
      <c r="J28" s="1847">
        <v>7</v>
      </c>
      <c r="K28" s="1847">
        <v>8</v>
      </c>
      <c r="L28" s="1847">
        <v>9</v>
      </c>
      <c r="M28" s="1847">
        <v>8</v>
      </c>
      <c r="N28" s="1145">
        <v>3</v>
      </c>
      <c r="O28" s="998">
        <v>3</v>
      </c>
      <c r="P28" s="998">
        <v>5</v>
      </c>
      <c r="Q28" s="998">
        <v>2</v>
      </c>
      <c r="R28" s="998">
        <v>2</v>
      </c>
      <c r="S28" s="998">
        <v>3</v>
      </c>
      <c r="T28" s="998">
        <v>1</v>
      </c>
      <c r="U28" s="998">
        <v>3</v>
      </c>
      <c r="V28" s="998">
        <v>2</v>
      </c>
      <c r="W28" s="998">
        <v>2</v>
      </c>
      <c r="X28" s="998">
        <v>2</v>
      </c>
      <c r="Y28" s="998">
        <v>1</v>
      </c>
      <c r="Z28" s="998">
        <v>1</v>
      </c>
      <c r="AA28" s="998">
        <v>1</v>
      </c>
      <c r="AB28" s="998">
        <v>1</v>
      </c>
      <c r="AC28" s="998">
        <v>1</v>
      </c>
      <c r="AD28" s="998">
        <v>1</v>
      </c>
      <c r="AE28" s="998">
        <v>1</v>
      </c>
      <c r="AF28" s="998">
        <v>1</v>
      </c>
      <c r="AG28" s="998">
        <v>1</v>
      </c>
      <c r="AH28" s="998">
        <v>1</v>
      </c>
      <c r="AI28" s="998">
        <v>1</v>
      </c>
      <c r="AJ28" s="998">
        <v>1</v>
      </c>
      <c r="AK28" s="998">
        <v>1</v>
      </c>
      <c r="AL28" s="998">
        <v>1</v>
      </c>
      <c r="AM28" s="998">
        <v>5</v>
      </c>
      <c r="AN28" s="998">
        <v>4</v>
      </c>
      <c r="AO28" s="998">
        <v>2</v>
      </c>
      <c r="AP28" s="998">
        <v>2</v>
      </c>
      <c r="AQ28" s="998">
        <v>1</v>
      </c>
      <c r="AR28" s="998">
        <v>1</v>
      </c>
      <c r="AS28" s="998">
        <v>1</v>
      </c>
      <c r="AT28" s="998">
        <v>1</v>
      </c>
      <c r="AU28" s="998">
        <v>1</v>
      </c>
      <c r="AV28" s="998">
        <v>1</v>
      </c>
      <c r="AW28" s="998">
        <v>1</v>
      </c>
      <c r="AX28" s="998">
        <v>1</v>
      </c>
      <c r="AY28" s="998">
        <v>1</v>
      </c>
      <c r="AZ28" s="998">
        <v>1</v>
      </c>
      <c r="BA28" s="998">
        <v>1</v>
      </c>
      <c r="BB28" s="998">
        <v>1</v>
      </c>
      <c r="BC28" s="998">
        <v>1</v>
      </c>
      <c r="BD28" s="998">
        <v>1</v>
      </c>
      <c r="BE28" s="998">
        <v>1</v>
      </c>
      <c r="BF28" s="998">
        <v>1</v>
      </c>
      <c r="BG28" s="998">
        <v>1</v>
      </c>
      <c r="BH28" s="998">
        <v>5</v>
      </c>
      <c r="BI28" s="998">
        <v>4</v>
      </c>
      <c r="BJ28" s="998">
        <v>3</v>
      </c>
      <c r="BK28" s="998">
        <v>3</v>
      </c>
      <c r="BL28" s="998">
        <v>3</v>
      </c>
      <c r="BM28" s="998">
        <v>2</v>
      </c>
      <c r="BN28" s="998">
        <v>2</v>
      </c>
      <c r="BO28" s="998">
        <v>1</v>
      </c>
      <c r="BP28" s="998">
        <v>1</v>
      </c>
      <c r="BQ28" s="998">
        <v>1</v>
      </c>
      <c r="BR28" s="998">
        <v>1</v>
      </c>
      <c r="BS28" s="998">
        <v>1</v>
      </c>
      <c r="BT28" s="998">
        <v>1</v>
      </c>
      <c r="BU28" s="998">
        <v>1</v>
      </c>
      <c r="BV28" s="998">
        <v>1</v>
      </c>
      <c r="BW28" s="998">
        <v>1</v>
      </c>
      <c r="BX28" s="998">
        <v>1</v>
      </c>
      <c r="BY28" s="998">
        <v>1</v>
      </c>
      <c r="BZ28" s="998">
        <v>1</v>
      </c>
      <c r="CA28" s="998">
        <v>1</v>
      </c>
      <c r="CB28" s="998">
        <v>1</v>
      </c>
      <c r="CC28" s="998">
        <v>7</v>
      </c>
      <c r="CD28" s="998">
        <v>5</v>
      </c>
      <c r="CE28" s="998">
        <v>4</v>
      </c>
      <c r="CF28" s="998">
        <v>4</v>
      </c>
      <c r="CG28" s="998">
        <v>3</v>
      </c>
      <c r="CH28" s="998">
        <v>2</v>
      </c>
      <c r="CI28" s="998">
        <f>'отч дата'!X26</f>
        <v>2</v>
      </c>
      <c r="CJ28" s="73">
        <f t="shared" si="0"/>
        <v>1</v>
      </c>
      <c r="CK28" s="2">
        <f t="shared" si="1"/>
        <v>0</v>
      </c>
      <c r="CL28" s="218">
        <v>35</v>
      </c>
      <c r="CM28" s="71">
        <v>29</v>
      </c>
      <c r="CN28" s="70">
        <v>8</v>
      </c>
      <c r="CO28" s="112">
        <v>35</v>
      </c>
      <c r="CP28" s="131">
        <v>35</v>
      </c>
      <c r="CQ28" s="170">
        <v>23</v>
      </c>
      <c r="CR28" s="964">
        <v>23</v>
      </c>
      <c r="CS28" s="966">
        <v>37</v>
      </c>
      <c r="CT28" s="966">
        <v>36</v>
      </c>
      <c r="CU28" s="966">
        <v>34</v>
      </c>
      <c r="CV28" s="985">
        <v>59</v>
      </c>
      <c r="CW28" s="999">
        <v>53</v>
      </c>
      <c r="CX28" s="989">
        <v>34</v>
      </c>
      <c r="CY28" s="989">
        <v>31</v>
      </c>
      <c r="CZ28" s="989">
        <v>33</v>
      </c>
      <c r="DA28" s="966">
        <v>30</v>
      </c>
      <c r="DB28" s="966">
        <v>29</v>
      </c>
      <c r="DC28" s="997">
        <v>29</v>
      </c>
      <c r="DD28" s="966">
        <v>7</v>
      </c>
      <c r="DE28" s="966">
        <v>7</v>
      </c>
      <c r="DF28" s="966">
        <v>8</v>
      </c>
      <c r="DG28" s="966">
        <v>9</v>
      </c>
      <c r="DH28" s="966">
        <v>8</v>
      </c>
      <c r="DI28" s="966">
        <v>3</v>
      </c>
      <c r="DJ28" s="966">
        <v>3</v>
      </c>
      <c r="DK28" s="966">
        <v>4</v>
      </c>
      <c r="DL28" s="966">
        <v>4</v>
      </c>
      <c r="DM28" s="966">
        <v>4</v>
      </c>
      <c r="DN28" s="966">
        <v>4</v>
      </c>
      <c r="DO28" s="966">
        <v>3</v>
      </c>
      <c r="DP28" s="966">
        <v>3</v>
      </c>
      <c r="DQ28" s="966">
        <v>3</v>
      </c>
      <c r="DR28" s="966">
        <v>3</v>
      </c>
      <c r="DS28" s="966">
        <v>9</v>
      </c>
      <c r="DT28" s="966">
        <v>9</v>
      </c>
      <c r="DU28" s="966">
        <v>5</v>
      </c>
      <c r="DV28" s="966">
        <v>5</v>
      </c>
      <c r="DW28" s="966">
        <v>4</v>
      </c>
      <c r="DX28" s="966">
        <v>4</v>
      </c>
      <c r="DY28" s="966">
        <v>3</v>
      </c>
      <c r="DZ28" s="966">
        <v>5</v>
      </c>
      <c r="EA28" s="966">
        <v>2</v>
      </c>
      <c r="EB28" s="966">
        <v>2</v>
      </c>
      <c r="EC28" s="966">
        <v>3</v>
      </c>
      <c r="ED28" s="966">
        <v>1</v>
      </c>
      <c r="EE28" s="966">
        <v>3</v>
      </c>
      <c r="EF28" s="966">
        <v>2</v>
      </c>
      <c r="EG28" s="966">
        <v>2</v>
      </c>
      <c r="EH28" s="966">
        <v>2</v>
      </c>
      <c r="EI28" s="966">
        <v>1</v>
      </c>
      <c r="EJ28" s="966">
        <v>1</v>
      </c>
      <c r="EK28" s="966">
        <v>1</v>
      </c>
      <c r="EL28" s="966">
        <v>1</v>
      </c>
      <c r="EM28" s="966">
        <v>1</v>
      </c>
      <c r="EN28" s="966">
        <v>1</v>
      </c>
      <c r="EO28" s="966">
        <v>1</v>
      </c>
      <c r="EP28" s="966">
        <v>1</v>
      </c>
      <c r="EQ28" s="966">
        <v>1</v>
      </c>
      <c r="ER28" s="966">
        <v>1</v>
      </c>
      <c r="ES28" s="966">
        <v>1</v>
      </c>
      <c r="ET28" s="966">
        <v>1</v>
      </c>
      <c r="EU28" s="966">
        <v>1</v>
      </c>
      <c r="EV28" s="966">
        <v>5</v>
      </c>
      <c r="EW28" s="966">
        <v>4</v>
      </c>
      <c r="EX28" s="966">
        <v>2</v>
      </c>
      <c r="EY28" s="966">
        <v>2</v>
      </c>
      <c r="EZ28" s="966">
        <v>1</v>
      </c>
      <c r="FA28" s="966">
        <v>1</v>
      </c>
      <c r="FB28" s="966">
        <v>1</v>
      </c>
      <c r="FC28" s="966">
        <v>1</v>
      </c>
      <c r="FD28" s="966">
        <v>1</v>
      </c>
      <c r="FE28" s="966">
        <v>1</v>
      </c>
      <c r="FF28" s="966">
        <v>1</v>
      </c>
      <c r="FG28" s="966">
        <v>1</v>
      </c>
      <c r="FH28" s="966">
        <v>1</v>
      </c>
      <c r="FI28" s="966">
        <v>1</v>
      </c>
      <c r="FJ28" s="966">
        <v>1</v>
      </c>
      <c r="FK28" s="966">
        <v>1</v>
      </c>
      <c r="FL28" s="966">
        <v>1</v>
      </c>
      <c r="FM28" s="966">
        <v>1</v>
      </c>
      <c r="FN28" s="966">
        <v>1</v>
      </c>
      <c r="FO28" s="966">
        <v>1</v>
      </c>
      <c r="FP28" s="966">
        <v>1</v>
      </c>
      <c r="FQ28" s="966">
        <v>5</v>
      </c>
      <c r="FR28" s="966">
        <v>4</v>
      </c>
      <c r="FS28" s="966">
        <v>3</v>
      </c>
      <c r="FT28" s="966">
        <v>3</v>
      </c>
      <c r="FU28" s="966">
        <v>3</v>
      </c>
      <c r="FV28" s="966">
        <v>2</v>
      </c>
      <c r="FW28" s="966">
        <v>2</v>
      </c>
      <c r="FX28" s="966">
        <v>1</v>
      </c>
      <c r="FY28" s="966">
        <v>1</v>
      </c>
      <c r="FZ28" s="966">
        <v>1</v>
      </c>
      <c r="GA28" s="966">
        <v>1</v>
      </c>
      <c r="GB28" s="966">
        <v>1</v>
      </c>
      <c r="GC28" s="966">
        <v>1</v>
      </c>
      <c r="GD28" s="966">
        <v>1</v>
      </c>
      <c r="GE28" s="966">
        <v>1</v>
      </c>
      <c r="GF28" s="966">
        <v>1</v>
      </c>
      <c r="GG28" s="966">
        <v>1</v>
      </c>
      <c r="GH28" s="966">
        <v>1</v>
      </c>
      <c r="GI28" s="966">
        <v>1</v>
      </c>
      <c r="GJ28" s="966">
        <v>1</v>
      </c>
      <c r="GK28" s="966">
        <v>1</v>
      </c>
      <c r="GL28" s="966">
        <v>7</v>
      </c>
      <c r="GM28" s="966">
        <v>5</v>
      </c>
      <c r="GN28" s="966">
        <v>4</v>
      </c>
      <c r="GO28" s="966">
        <v>4</v>
      </c>
      <c r="GP28" s="966">
        <v>3</v>
      </c>
      <c r="GQ28" s="966">
        <v>2</v>
      </c>
      <c r="GR28" s="966">
        <f>'отч дата'!X58</f>
        <v>2</v>
      </c>
      <c r="GS28" s="73">
        <f t="shared" si="2"/>
        <v>1</v>
      </c>
      <c r="GT28" s="2">
        <f t="shared" si="3"/>
        <v>0</v>
      </c>
      <c r="GU28" s="1812">
        <v>0</v>
      </c>
      <c r="GV28" s="1820">
        <v>0</v>
      </c>
      <c r="GW28" s="1821">
        <v>0</v>
      </c>
      <c r="GX28" s="1822">
        <v>0</v>
      </c>
      <c r="GY28" s="1816">
        <v>0</v>
      </c>
      <c r="GZ28" s="1817">
        <v>0</v>
      </c>
      <c r="HA28" s="1823">
        <v>0</v>
      </c>
      <c r="HB28" s="1817">
        <v>0</v>
      </c>
      <c r="HC28" s="1817">
        <v>0</v>
      </c>
      <c r="HD28" s="1817">
        <v>0</v>
      </c>
      <c r="HE28" s="1819">
        <v>0</v>
      </c>
      <c r="HF28" s="1005">
        <v>0</v>
      </c>
      <c r="HG28" s="1006">
        <v>0</v>
      </c>
      <c r="HH28" s="1006">
        <v>0</v>
      </c>
      <c r="HI28" s="1006">
        <v>0</v>
      </c>
      <c r="HJ28" s="996">
        <v>0</v>
      </c>
      <c r="HK28" s="996">
        <v>0</v>
      </c>
      <c r="HL28" s="997">
        <v>0</v>
      </c>
      <c r="HM28" s="1007">
        <v>0</v>
      </c>
      <c r="HN28" s="1007">
        <v>0</v>
      </c>
      <c r="HO28" s="1007">
        <v>0</v>
      </c>
      <c r="HP28" s="1007">
        <v>0</v>
      </c>
      <c r="HQ28" s="1007">
        <v>0</v>
      </c>
      <c r="HR28" s="1368">
        <v>0</v>
      </c>
      <c r="HS28" s="1007">
        <v>0</v>
      </c>
      <c r="HT28" s="1007">
        <v>0</v>
      </c>
      <c r="HU28" s="1007">
        <v>0</v>
      </c>
      <c r="HV28" s="1007">
        <v>0</v>
      </c>
      <c r="HY28" s="1007">
        <v>0</v>
      </c>
      <c r="HZ28" s="1007">
        <v>0</v>
      </c>
      <c r="IA28" s="1007">
        <v>0</v>
      </c>
      <c r="IB28" s="1007">
        <v>0</v>
      </c>
      <c r="IC28" s="1007">
        <v>0</v>
      </c>
      <c r="ID28" s="1007">
        <v>0</v>
      </c>
      <c r="IE28" s="1007">
        <v>0</v>
      </c>
      <c r="IF28" s="1007">
        <v>0</v>
      </c>
      <c r="IG28" s="1007">
        <v>0</v>
      </c>
      <c r="IH28" s="1007">
        <v>0</v>
      </c>
      <c r="II28" s="1007">
        <v>0</v>
      </c>
      <c r="IJ28" s="1007">
        <v>0</v>
      </c>
      <c r="IK28" s="1007">
        <v>0</v>
      </c>
      <c r="IL28" s="1007">
        <v>0</v>
      </c>
      <c r="IM28" s="1007">
        <v>0</v>
      </c>
      <c r="IN28" s="1007">
        <v>0</v>
      </c>
      <c r="IO28" s="1007">
        <v>0</v>
      </c>
      <c r="IP28" s="1007">
        <v>0</v>
      </c>
      <c r="IQ28" s="1007">
        <v>0</v>
      </c>
      <c r="IR28" s="1007">
        <v>0</v>
      </c>
      <c r="IS28" s="1007">
        <v>0</v>
      </c>
      <c r="IT28" s="1007">
        <v>0</v>
      </c>
      <c r="IU28" s="1007">
        <v>0</v>
      </c>
      <c r="IV28" s="1007">
        <v>0</v>
      </c>
      <c r="IW28" s="1007">
        <v>0</v>
      </c>
      <c r="IX28" s="1007">
        <v>0</v>
      </c>
      <c r="IY28" s="1007">
        <v>0</v>
      </c>
      <c r="IZ28" s="1007">
        <v>0</v>
      </c>
      <c r="JA28" s="1007">
        <v>0</v>
      </c>
      <c r="JB28" s="1007">
        <v>0</v>
      </c>
      <c r="JC28" s="1007">
        <v>0</v>
      </c>
      <c r="JD28" s="1007">
        <v>0</v>
      </c>
      <c r="JE28" s="1007">
        <v>0</v>
      </c>
      <c r="JF28" s="1007">
        <v>0</v>
      </c>
      <c r="JG28" s="1007">
        <v>0</v>
      </c>
      <c r="JH28" s="1007">
        <v>0</v>
      </c>
      <c r="JI28" s="1007">
        <v>0</v>
      </c>
      <c r="JJ28" s="1007">
        <v>0</v>
      </c>
      <c r="JK28" s="1007">
        <v>0</v>
      </c>
      <c r="JL28" s="1007">
        <v>0</v>
      </c>
      <c r="JM28" s="1007">
        <v>0</v>
      </c>
      <c r="JN28" s="1007">
        <v>0</v>
      </c>
      <c r="JO28" s="1007">
        <v>0</v>
      </c>
      <c r="JP28" s="1007">
        <v>0</v>
      </c>
      <c r="JQ28" s="1007">
        <v>0</v>
      </c>
      <c r="JR28" s="1007">
        <v>0</v>
      </c>
      <c r="JS28" s="1007">
        <v>0</v>
      </c>
      <c r="JT28" s="1007">
        <v>0</v>
      </c>
      <c r="JU28" s="1007">
        <v>0</v>
      </c>
      <c r="JV28" s="1007">
        <v>0</v>
      </c>
      <c r="JW28" s="1007">
        <v>0</v>
      </c>
      <c r="JX28" s="1007">
        <v>0</v>
      </c>
      <c r="JY28" s="1007">
        <v>0</v>
      </c>
      <c r="JZ28" s="1007">
        <v>0</v>
      </c>
      <c r="KA28" s="1007">
        <v>0</v>
      </c>
      <c r="KB28" s="1007">
        <v>0</v>
      </c>
      <c r="KC28" s="1007">
        <v>0</v>
      </c>
      <c r="KD28" s="1007">
        <v>0</v>
      </c>
      <c r="KE28" s="1007">
        <v>0</v>
      </c>
      <c r="KF28" s="1007">
        <v>0</v>
      </c>
      <c r="KG28" s="1007">
        <v>0</v>
      </c>
      <c r="KH28" s="1007">
        <v>0</v>
      </c>
      <c r="KI28" s="1007">
        <v>0</v>
      </c>
      <c r="KJ28" s="1007">
        <v>0</v>
      </c>
      <c r="KK28" s="1006">
        <f>'отч дата'!X89</f>
        <v>0</v>
      </c>
      <c r="KL28" s="73" t="e">
        <f t="shared" si="4"/>
        <v>#DIV/0!</v>
      </c>
      <c r="KM28" s="2">
        <f t="shared" si="5"/>
        <v>0</v>
      </c>
      <c r="KN28" s="3" t="s">
        <v>68</v>
      </c>
    </row>
    <row r="29" spans="1:310" ht="17.25" customHeight="1" x14ac:dyDescent="0.25">
      <c r="A29" s="4" t="s">
        <v>69</v>
      </c>
      <c r="B29" s="1843">
        <v>71</v>
      </c>
      <c r="C29" s="1844">
        <v>65</v>
      </c>
      <c r="D29" s="1844">
        <v>69</v>
      </c>
      <c r="E29" s="1844">
        <v>73</v>
      </c>
      <c r="F29" s="1845">
        <v>57</v>
      </c>
      <c r="G29" s="1846">
        <v>50</v>
      </c>
      <c r="H29" s="1821">
        <v>50</v>
      </c>
      <c r="I29" s="1847">
        <v>47</v>
      </c>
      <c r="J29" s="1847">
        <v>21</v>
      </c>
      <c r="K29" s="1847">
        <v>11</v>
      </c>
      <c r="L29" s="1847">
        <v>11</v>
      </c>
      <c r="M29" s="1847">
        <v>8</v>
      </c>
      <c r="N29" s="1145">
        <v>8</v>
      </c>
      <c r="O29" s="998">
        <v>7</v>
      </c>
      <c r="P29" s="998">
        <v>7</v>
      </c>
      <c r="Q29" s="998">
        <v>4</v>
      </c>
      <c r="R29" s="998">
        <v>4</v>
      </c>
      <c r="S29" s="1262">
        <v>5</v>
      </c>
      <c r="T29" s="1262">
        <v>4</v>
      </c>
      <c r="U29" s="998">
        <v>0</v>
      </c>
      <c r="V29" s="998">
        <v>0</v>
      </c>
      <c r="W29" s="998">
        <v>0</v>
      </c>
      <c r="X29" s="998">
        <v>0</v>
      </c>
      <c r="Y29" s="998">
        <v>0</v>
      </c>
      <c r="Z29" s="998">
        <v>0</v>
      </c>
      <c r="AA29" s="998">
        <v>0</v>
      </c>
      <c r="AB29" s="998">
        <v>0</v>
      </c>
      <c r="AC29" s="998">
        <v>0</v>
      </c>
      <c r="AD29" s="998">
        <v>0</v>
      </c>
      <c r="AE29" s="998">
        <v>0</v>
      </c>
      <c r="AF29" s="998">
        <v>0</v>
      </c>
      <c r="AG29" s="998">
        <v>0</v>
      </c>
      <c r="AH29" s="998">
        <v>0</v>
      </c>
      <c r="AI29" s="998">
        <v>0</v>
      </c>
      <c r="AJ29" s="998">
        <v>0</v>
      </c>
      <c r="AK29" s="998">
        <v>0</v>
      </c>
      <c r="AL29" s="998">
        <v>0</v>
      </c>
      <c r="AM29" s="998">
        <v>0</v>
      </c>
      <c r="AN29" s="998">
        <v>0</v>
      </c>
      <c r="AO29" s="998">
        <v>0</v>
      </c>
      <c r="AP29" s="998">
        <v>0</v>
      </c>
      <c r="AQ29" s="998">
        <v>0</v>
      </c>
      <c r="AR29" s="998">
        <v>0</v>
      </c>
      <c r="AS29" s="998">
        <v>0</v>
      </c>
      <c r="AT29" s="998">
        <v>0</v>
      </c>
      <c r="AU29" s="998">
        <v>0</v>
      </c>
      <c r="AV29" s="998">
        <v>0</v>
      </c>
      <c r="AW29" s="998">
        <v>0</v>
      </c>
      <c r="AX29" s="998">
        <v>0</v>
      </c>
      <c r="AY29" s="998">
        <v>0</v>
      </c>
      <c r="AZ29" s="998">
        <v>0</v>
      </c>
      <c r="BA29" s="998">
        <v>0</v>
      </c>
      <c r="BB29" s="998">
        <v>0</v>
      </c>
      <c r="BC29" s="998">
        <v>0</v>
      </c>
      <c r="BD29" s="998">
        <v>0</v>
      </c>
      <c r="BE29" s="998">
        <v>0</v>
      </c>
      <c r="BF29" s="998">
        <v>0</v>
      </c>
      <c r="BG29" s="998">
        <v>0</v>
      </c>
      <c r="BH29" s="998">
        <v>0</v>
      </c>
      <c r="BI29" s="998">
        <v>0</v>
      </c>
      <c r="BJ29" s="998">
        <v>0</v>
      </c>
      <c r="BK29" s="998">
        <v>0</v>
      </c>
      <c r="BL29" s="998">
        <v>0</v>
      </c>
      <c r="BM29" s="998">
        <v>0</v>
      </c>
      <c r="BN29" s="998">
        <v>0</v>
      </c>
      <c r="BO29" s="998">
        <v>0</v>
      </c>
      <c r="BP29" s="998">
        <v>0</v>
      </c>
      <c r="BQ29" s="998">
        <v>0</v>
      </c>
      <c r="BR29" s="998">
        <v>0</v>
      </c>
      <c r="BS29" s="998">
        <v>0</v>
      </c>
      <c r="BT29" s="998">
        <v>0</v>
      </c>
      <c r="BU29" s="998">
        <v>0</v>
      </c>
      <c r="BV29" s="998">
        <v>0</v>
      </c>
      <c r="BW29" s="998">
        <v>0</v>
      </c>
      <c r="BX29" s="998">
        <v>0</v>
      </c>
      <c r="BY29" s="998">
        <v>0</v>
      </c>
      <c r="BZ29" s="998">
        <v>0</v>
      </c>
      <c r="CA29" s="998">
        <v>0</v>
      </c>
      <c r="CB29" s="998">
        <v>0</v>
      </c>
      <c r="CC29" s="998">
        <v>0</v>
      </c>
      <c r="CD29" s="998">
        <v>0</v>
      </c>
      <c r="CE29" s="998">
        <v>0</v>
      </c>
      <c r="CF29" s="998">
        <v>0</v>
      </c>
      <c r="CG29" s="998">
        <v>0</v>
      </c>
      <c r="CH29" s="998">
        <v>0</v>
      </c>
      <c r="CI29" s="998">
        <v>0</v>
      </c>
      <c r="CJ29" s="73" t="e">
        <f t="shared" si="0"/>
        <v>#DIV/0!</v>
      </c>
      <c r="CK29" s="2">
        <f t="shared" si="1"/>
        <v>0</v>
      </c>
      <c r="CL29" s="218">
        <v>32</v>
      </c>
      <c r="CM29" s="71">
        <v>57</v>
      </c>
      <c r="CN29" s="70">
        <v>57</v>
      </c>
      <c r="CO29" s="112">
        <v>59</v>
      </c>
      <c r="CP29" s="131">
        <v>47</v>
      </c>
      <c r="CQ29" s="170">
        <v>47</v>
      </c>
      <c r="CR29" s="964">
        <v>60</v>
      </c>
      <c r="CS29" s="966">
        <v>66</v>
      </c>
      <c r="CT29" s="966">
        <v>67</v>
      </c>
      <c r="CU29" s="966">
        <v>56</v>
      </c>
      <c r="CV29" s="985">
        <v>77</v>
      </c>
      <c r="CW29" s="999">
        <v>71</v>
      </c>
      <c r="CX29" s="989">
        <v>65</v>
      </c>
      <c r="CY29" s="989">
        <v>69</v>
      </c>
      <c r="CZ29" s="989">
        <v>73</v>
      </c>
      <c r="DA29" s="966">
        <v>57</v>
      </c>
      <c r="DB29" s="966">
        <v>50</v>
      </c>
      <c r="DC29" s="997">
        <v>50</v>
      </c>
      <c r="DD29" s="966">
        <v>47</v>
      </c>
      <c r="DE29" s="966">
        <v>21</v>
      </c>
      <c r="DF29" s="966">
        <v>11</v>
      </c>
      <c r="DG29" s="966">
        <v>11</v>
      </c>
      <c r="DH29" s="966">
        <v>8</v>
      </c>
      <c r="DI29" s="966">
        <v>8</v>
      </c>
      <c r="DJ29" s="966">
        <v>8</v>
      </c>
      <c r="DK29" s="966">
        <v>8</v>
      </c>
      <c r="DL29" s="966">
        <v>8</v>
      </c>
      <c r="DM29" s="966">
        <v>8</v>
      </c>
      <c r="DN29" s="966">
        <v>7</v>
      </c>
      <c r="DO29" s="966">
        <v>7</v>
      </c>
      <c r="DP29" s="966">
        <v>7</v>
      </c>
      <c r="DQ29" s="966">
        <v>8</v>
      </c>
      <c r="DR29" s="966">
        <v>8</v>
      </c>
      <c r="DS29" s="966">
        <v>8</v>
      </c>
      <c r="DT29" s="966">
        <v>7</v>
      </c>
      <c r="DU29" s="966">
        <v>7</v>
      </c>
      <c r="DV29" s="966">
        <v>7</v>
      </c>
      <c r="DW29" s="966">
        <v>7</v>
      </c>
      <c r="DX29" s="966">
        <v>7</v>
      </c>
      <c r="DY29" s="966">
        <v>7</v>
      </c>
      <c r="DZ29" s="966">
        <v>7</v>
      </c>
      <c r="EA29" s="966">
        <v>4</v>
      </c>
      <c r="EB29" s="966">
        <v>4</v>
      </c>
      <c r="EC29" s="966">
        <v>5</v>
      </c>
      <c r="ED29" s="966">
        <v>4</v>
      </c>
      <c r="EE29" s="966">
        <v>0</v>
      </c>
      <c r="EF29" s="966">
        <v>0</v>
      </c>
      <c r="EG29" s="966">
        <v>0</v>
      </c>
      <c r="EH29" s="966">
        <v>0</v>
      </c>
      <c r="EI29" s="966">
        <v>0</v>
      </c>
      <c r="EJ29" s="966">
        <v>0</v>
      </c>
      <c r="EK29" s="966">
        <v>0</v>
      </c>
      <c r="EL29" s="966">
        <v>0</v>
      </c>
      <c r="EM29" s="966">
        <v>0</v>
      </c>
      <c r="EN29" s="966">
        <v>0</v>
      </c>
      <c r="EO29" s="966">
        <v>0</v>
      </c>
      <c r="EP29" s="966">
        <v>0</v>
      </c>
      <c r="EQ29" s="966">
        <v>0</v>
      </c>
      <c r="ER29" s="966">
        <v>0</v>
      </c>
      <c r="ES29" s="966">
        <v>0</v>
      </c>
      <c r="ET29" s="966">
        <v>0</v>
      </c>
      <c r="EU29" s="966">
        <v>0</v>
      </c>
      <c r="EV29" s="966">
        <v>0</v>
      </c>
      <c r="EW29" s="966">
        <v>0</v>
      </c>
      <c r="EX29" s="966">
        <v>0</v>
      </c>
      <c r="EY29" s="966">
        <v>0</v>
      </c>
      <c r="EZ29" s="966">
        <v>0</v>
      </c>
      <c r="FA29" s="966">
        <v>0</v>
      </c>
      <c r="FB29" s="966">
        <v>0</v>
      </c>
      <c r="FC29" s="966">
        <v>0</v>
      </c>
      <c r="FD29" s="966">
        <v>0</v>
      </c>
      <c r="FE29" s="966">
        <v>0</v>
      </c>
      <c r="FF29" s="966">
        <v>0</v>
      </c>
      <c r="FG29" s="966">
        <v>0</v>
      </c>
      <c r="FH29" s="966">
        <v>0</v>
      </c>
      <c r="FI29" s="966">
        <v>0</v>
      </c>
      <c r="FJ29" s="966">
        <v>0</v>
      </c>
      <c r="FK29" s="966">
        <v>0</v>
      </c>
      <c r="FL29" s="966">
        <v>0</v>
      </c>
      <c r="FM29" s="966">
        <v>0</v>
      </c>
      <c r="FN29" s="966">
        <v>0</v>
      </c>
      <c r="FO29" s="966">
        <v>0</v>
      </c>
      <c r="FP29" s="966">
        <v>0</v>
      </c>
      <c r="FQ29" s="966">
        <v>0</v>
      </c>
      <c r="FR29" s="966">
        <v>0</v>
      </c>
      <c r="FS29" s="966">
        <v>0</v>
      </c>
      <c r="FT29" s="966">
        <v>0</v>
      </c>
      <c r="FU29" s="966">
        <v>0</v>
      </c>
      <c r="FV29" s="966">
        <v>0</v>
      </c>
      <c r="FW29" s="966">
        <v>0</v>
      </c>
      <c r="FX29" s="966">
        <v>0</v>
      </c>
      <c r="FY29" s="966">
        <v>0</v>
      </c>
      <c r="FZ29" s="966">
        <v>0</v>
      </c>
      <c r="GA29" s="966">
        <v>0</v>
      </c>
      <c r="GB29" s="966">
        <v>0</v>
      </c>
      <c r="GC29" s="966">
        <v>0</v>
      </c>
      <c r="GD29" s="966">
        <v>0</v>
      </c>
      <c r="GE29" s="966">
        <v>0</v>
      </c>
      <c r="GF29" s="966">
        <v>0</v>
      </c>
      <c r="GG29" s="966">
        <v>0</v>
      </c>
      <c r="GH29" s="966">
        <v>0</v>
      </c>
      <c r="GI29" s="966">
        <v>0</v>
      </c>
      <c r="GJ29" s="966">
        <v>0</v>
      </c>
      <c r="GK29" s="966">
        <v>0</v>
      </c>
      <c r="GL29" s="966">
        <v>0</v>
      </c>
      <c r="GM29" s="966">
        <v>0</v>
      </c>
      <c r="GN29" s="966">
        <v>0</v>
      </c>
      <c r="GO29" s="966">
        <v>0</v>
      </c>
      <c r="GP29" s="966">
        <v>0</v>
      </c>
      <c r="GQ29" s="966">
        <v>0</v>
      </c>
      <c r="GR29" s="966">
        <v>0</v>
      </c>
      <c r="GS29" s="73" t="e">
        <f t="shared" si="2"/>
        <v>#DIV/0!</v>
      </c>
      <c r="GT29" s="2">
        <f t="shared" si="3"/>
        <v>0</v>
      </c>
      <c r="GU29" s="1812">
        <v>0</v>
      </c>
      <c r="GV29" s="1820">
        <v>0</v>
      </c>
      <c r="GW29" s="1821">
        <v>0</v>
      </c>
      <c r="GX29" s="1822">
        <v>0</v>
      </c>
      <c r="GY29" s="1816">
        <v>0</v>
      </c>
      <c r="GZ29" s="1817">
        <v>0</v>
      </c>
      <c r="HA29" s="1823">
        <v>0</v>
      </c>
      <c r="HB29" s="1817">
        <v>0</v>
      </c>
      <c r="HC29" s="1817">
        <v>0</v>
      </c>
      <c r="HD29" s="1817">
        <v>0</v>
      </c>
      <c r="HE29" s="1819">
        <v>0</v>
      </c>
      <c r="HF29" s="1005">
        <v>0</v>
      </c>
      <c r="HG29" s="1006">
        <v>0</v>
      </c>
      <c r="HH29" s="1006">
        <v>0</v>
      </c>
      <c r="HI29" s="1006">
        <v>0</v>
      </c>
      <c r="HJ29" s="996">
        <v>0</v>
      </c>
      <c r="HK29" s="996">
        <v>0</v>
      </c>
      <c r="HL29" s="997">
        <v>0</v>
      </c>
      <c r="HM29" s="1007">
        <v>0</v>
      </c>
      <c r="HN29" s="1007">
        <v>0</v>
      </c>
      <c r="HO29" s="1007">
        <v>0</v>
      </c>
      <c r="HP29" s="1007">
        <v>0</v>
      </c>
      <c r="HQ29" s="1007">
        <v>0</v>
      </c>
      <c r="HR29" s="1368">
        <v>0</v>
      </c>
      <c r="HS29" s="1007">
        <v>0</v>
      </c>
      <c r="HT29" s="1007">
        <v>0</v>
      </c>
      <c r="HU29" s="1007">
        <v>0</v>
      </c>
      <c r="HV29" s="1007">
        <v>0</v>
      </c>
      <c r="HW29" s="1007">
        <v>0</v>
      </c>
      <c r="HX29" s="1007">
        <v>0</v>
      </c>
      <c r="HY29" s="1006">
        <v>0</v>
      </c>
      <c r="HZ29" s="1006">
        <v>0</v>
      </c>
      <c r="IA29" s="1006">
        <v>0</v>
      </c>
      <c r="IB29" s="1006">
        <v>0</v>
      </c>
      <c r="IC29" s="1006">
        <v>0</v>
      </c>
      <c r="ID29" s="1006">
        <v>0</v>
      </c>
      <c r="IE29" s="1006">
        <v>0</v>
      </c>
      <c r="IF29" s="1006">
        <v>0</v>
      </c>
      <c r="IG29" s="1006">
        <v>0</v>
      </c>
      <c r="IH29" s="1006">
        <v>0</v>
      </c>
      <c r="II29" s="1006">
        <v>0</v>
      </c>
      <c r="IJ29" s="1006">
        <v>0</v>
      </c>
      <c r="IK29" s="1006">
        <v>0</v>
      </c>
      <c r="IL29" s="1006">
        <v>0</v>
      </c>
      <c r="IM29" s="1006">
        <v>0</v>
      </c>
      <c r="IN29" s="1006">
        <v>0</v>
      </c>
      <c r="IO29" s="1006">
        <v>0</v>
      </c>
      <c r="IP29" s="1006">
        <v>0</v>
      </c>
      <c r="IQ29" s="1006">
        <v>0</v>
      </c>
      <c r="IR29" s="1006">
        <v>0</v>
      </c>
      <c r="IS29" s="1006">
        <v>0</v>
      </c>
      <c r="IT29" s="1006">
        <v>0</v>
      </c>
      <c r="IU29" s="1006">
        <v>0</v>
      </c>
      <c r="IV29" s="1006">
        <v>0</v>
      </c>
      <c r="IW29" s="1006">
        <v>0</v>
      </c>
      <c r="IX29" s="1006">
        <v>0</v>
      </c>
      <c r="IY29" s="1006">
        <v>0</v>
      </c>
      <c r="IZ29" s="1006">
        <v>0</v>
      </c>
      <c r="JA29" s="1006">
        <v>0</v>
      </c>
      <c r="JB29" s="1006">
        <v>0</v>
      </c>
      <c r="JC29" s="1006">
        <v>0</v>
      </c>
      <c r="JD29" s="1006">
        <v>0</v>
      </c>
      <c r="JE29" s="1006">
        <v>0</v>
      </c>
      <c r="JF29" s="1006">
        <v>0</v>
      </c>
      <c r="JG29" s="1006">
        <v>0</v>
      </c>
      <c r="JH29" s="1006">
        <v>0</v>
      </c>
      <c r="JI29" s="1006">
        <v>0</v>
      </c>
      <c r="JJ29" s="1006">
        <v>0</v>
      </c>
      <c r="JK29" s="1006">
        <v>0</v>
      </c>
      <c r="JL29" s="1006">
        <v>0</v>
      </c>
      <c r="JM29" s="1006">
        <v>0</v>
      </c>
      <c r="JN29" s="1006">
        <v>0</v>
      </c>
      <c r="JO29" s="1006">
        <v>0</v>
      </c>
      <c r="JP29" s="1006">
        <v>0</v>
      </c>
      <c r="JQ29" s="1006">
        <v>0</v>
      </c>
      <c r="JR29" s="1006">
        <v>0</v>
      </c>
      <c r="JS29" s="1006">
        <v>0</v>
      </c>
      <c r="JT29" s="1006">
        <v>0</v>
      </c>
      <c r="JU29" s="1006">
        <v>0</v>
      </c>
      <c r="JV29" s="1006">
        <v>0</v>
      </c>
      <c r="JW29" s="1006">
        <v>0</v>
      </c>
      <c r="JX29" s="1006">
        <v>0</v>
      </c>
      <c r="JY29" s="1006">
        <v>0</v>
      </c>
      <c r="JZ29" s="1006">
        <v>0</v>
      </c>
      <c r="KA29" s="1006">
        <v>0</v>
      </c>
      <c r="KB29" s="1006">
        <v>0</v>
      </c>
      <c r="KC29" s="1006">
        <v>0</v>
      </c>
      <c r="KD29" s="1006">
        <v>0</v>
      </c>
      <c r="KE29" s="1006">
        <v>0</v>
      </c>
      <c r="KF29" s="1006">
        <v>0</v>
      </c>
      <c r="KG29" s="1006">
        <v>0</v>
      </c>
      <c r="KH29" s="1006">
        <v>0</v>
      </c>
      <c r="KI29" s="1006">
        <v>0</v>
      </c>
      <c r="KJ29" s="1006">
        <v>0</v>
      </c>
      <c r="KK29" s="1006">
        <v>0</v>
      </c>
      <c r="KL29" s="73" t="e">
        <f t="shared" si="4"/>
        <v>#DIV/0!</v>
      </c>
      <c r="KM29" s="2">
        <f t="shared" si="5"/>
        <v>0</v>
      </c>
      <c r="KN29" s="4" t="s">
        <v>69</v>
      </c>
    </row>
    <row r="30" spans="1:310" ht="17.25" customHeight="1" x14ac:dyDescent="0.25">
      <c r="A30" s="3" t="s">
        <v>70</v>
      </c>
      <c r="B30" s="1843">
        <v>486</v>
      </c>
      <c r="C30" s="1844">
        <v>509</v>
      </c>
      <c r="D30" s="1844">
        <v>510</v>
      </c>
      <c r="E30" s="1844">
        <v>474</v>
      </c>
      <c r="F30" s="1845">
        <v>429</v>
      </c>
      <c r="G30" s="1846">
        <v>395</v>
      </c>
      <c r="H30" s="1821">
        <v>397</v>
      </c>
      <c r="I30" s="1847">
        <v>382</v>
      </c>
      <c r="J30" s="1847">
        <v>385</v>
      </c>
      <c r="K30" s="1847">
        <v>392</v>
      </c>
      <c r="L30" s="1847">
        <v>407</v>
      </c>
      <c r="M30" s="1847">
        <v>409</v>
      </c>
      <c r="N30" s="1145">
        <v>366</v>
      </c>
      <c r="O30" s="998">
        <v>385</v>
      </c>
      <c r="P30" s="998">
        <v>414</v>
      </c>
      <c r="Q30" s="998">
        <v>441</v>
      </c>
      <c r="R30" s="998">
        <v>466</v>
      </c>
      <c r="S30" s="998">
        <v>485</v>
      </c>
      <c r="T30" s="998">
        <v>505</v>
      </c>
      <c r="U30" s="1262">
        <v>507</v>
      </c>
      <c r="V30" s="1262">
        <v>502</v>
      </c>
      <c r="W30" s="1262">
        <v>492</v>
      </c>
      <c r="X30" s="1262">
        <v>484</v>
      </c>
      <c r="Y30" s="998">
        <v>490</v>
      </c>
      <c r="Z30" s="998">
        <v>900</v>
      </c>
      <c r="AA30" s="998">
        <v>840</v>
      </c>
      <c r="AB30" s="998">
        <v>809</v>
      </c>
      <c r="AC30" s="998">
        <v>794</v>
      </c>
      <c r="AD30" s="998">
        <v>772</v>
      </c>
      <c r="AE30" s="998">
        <v>761</v>
      </c>
      <c r="AF30" s="998">
        <v>749</v>
      </c>
      <c r="AG30" s="998">
        <v>726</v>
      </c>
      <c r="AH30" s="998">
        <v>714</v>
      </c>
      <c r="AI30" s="998">
        <v>704</v>
      </c>
      <c r="AJ30" s="998">
        <v>694</v>
      </c>
      <c r="AK30" s="998">
        <v>696</v>
      </c>
      <c r="AL30" s="998">
        <v>667</v>
      </c>
      <c r="AM30" s="998">
        <v>617</v>
      </c>
      <c r="AN30" s="998">
        <v>606</v>
      </c>
      <c r="AO30" s="998">
        <v>521</v>
      </c>
      <c r="AP30" s="998">
        <v>512</v>
      </c>
      <c r="AQ30" s="998">
        <v>496</v>
      </c>
      <c r="AR30" s="998">
        <v>482</v>
      </c>
      <c r="AS30" s="998">
        <v>467</v>
      </c>
      <c r="AT30" s="998">
        <v>836</v>
      </c>
      <c r="AU30" s="998">
        <v>786</v>
      </c>
      <c r="AV30" s="998">
        <v>759</v>
      </c>
      <c r="AW30" s="998">
        <v>741</v>
      </c>
      <c r="AX30" s="998">
        <v>723</v>
      </c>
      <c r="AY30" s="998">
        <v>714</v>
      </c>
      <c r="AZ30" s="998">
        <v>699</v>
      </c>
      <c r="BA30" s="998">
        <v>689</v>
      </c>
      <c r="BB30" s="998">
        <v>684</v>
      </c>
      <c r="BC30" s="998">
        <v>665</v>
      </c>
      <c r="BD30" s="998">
        <v>672</v>
      </c>
      <c r="BE30" s="998">
        <v>660</v>
      </c>
      <c r="BF30" s="998">
        <v>648</v>
      </c>
      <c r="BG30" s="998">
        <v>640</v>
      </c>
      <c r="BH30" s="998">
        <v>616</v>
      </c>
      <c r="BI30" s="998">
        <v>527</v>
      </c>
      <c r="BJ30" s="998">
        <v>543</v>
      </c>
      <c r="BK30" s="998">
        <v>529</v>
      </c>
      <c r="BL30" s="998">
        <v>516</v>
      </c>
      <c r="BM30" s="998">
        <v>503</v>
      </c>
      <c r="BN30" s="998">
        <v>491</v>
      </c>
      <c r="BO30" s="998">
        <v>873</v>
      </c>
      <c r="BP30" s="998">
        <v>817</v>
      </c>
      <c r="BQ30" s="998">
        <v>795</v>
      </c>
      <c r="BR30" s="998">
        <v>771</v>
      </c>
      <c r="BS30" s="998">
        <v>761</v>
      </c>
      <c r="BT30" s="998">
        <v>749</v>
      </c>
      <c r="BU30" s="998">
        <v>741</v>
      </c>
      <c r="BV30" s="998">
        <v>730</v>
      </c>
      <c r="BW30" s="998">
        <v>705</v>
      </c>
      <c r="BX30" s="998">
        <v>695</v>
      </c>
      <c r="BY30" s="998">
        <v>687</v>
      </c>
      <c r="BZ30" s="998">
        <v>690</v>
      </c>
      <c r="CA30" s="998">
        <v>674</v>
      </c>
      <c r="CB30" s="998">
        <v>650</v>
      </c>
      <c r="CC30" s="998">
        <v>627</v>
      </c>
      <c r="CD30" s="998">
        <v>625</v>
      </c>
      <c r="CE30" s="998">
        <v>610</v>
      </c>
      <c r="CF30" s="998">
        <v>524</v>
      </c>
      <c r="CG30" s="998">
        <v>494</v>
      </c>
      <c r="CH30" s="998">
        <v>482</v>
      </c>
      <c r="CI30" s="998">
        <f>'отч дата'!Y26</f>
        <v>889</v>
      </c>
      <c r="CJ30" s="73">
        <f t="shared" si="0"/>
        <v>1.8443983402489628</v>
      </c>
      <c r="CK30" s="2">
        <f t="shared" si="1"/>
        <v>407</v>
      </c>
      <c r="CL30" s="218">
        <v>275</v>
      </c>
      <c r="CM30" s="71">
        <v>297</v>
      </c>
      <c r="CN30" s="70">
        <v>255</v>
      </c>
      <c r="CO30" s="112">
        <v>295</v>
      </c>
      <c r="CP30" s="131">
        <v>332</v>
      </c>
      <c r="CQ30" s="170">
        <v>361</v>
      </c>
      <c r="CR30" s="964">
        <v>398</v>
      </c>
      <c r="CS30" s="966">
        <v>434</v>
      </c>
      <c r="CT30" s="966">
        <v>466</v>
      </c>
      <c r="CU30" s="966">
        <v>477</v>
      </c>
      <c r="CV30" s="985">
        <v>478</v>
      </c>
      <c r="CW30" s="999">
        <v>478</v>
      </c>
      <c r="CX30" s="989">
        <v>498</v>
      </c>
      <c r="CY30" s="989">
        <v>499</v>
      </c>
      <c r="CZ30" s="989">
        <v>464</v>
      </c>
      <c r="DA30" s="966">
        <v>417</v>
      </c>
      <c r="DB30" s="966">
        <v>385</v>
      </c>
      <c r="DC30" s="997">
        <v>386</v>
      </c>
      <c r="DD30" s="966">
        <v>373</v>
      </c>
      <c r="DE30" s="966">
        <v>375</v>
      </c>
      <c r="DF30" s="966">
        <v>381</v>
      </c>
      <c r="DG30" s="966">
        <v>393</v>
      </c>
      <c r="DH30" s="966">
        <v>394</v>
      </c>
      <c r="DI30" s="966">
        <v>356</v>
      </c>
      <c r="DJ30" s="966">
        <v>553</v>
      </c>
      <c r="DK30" s="966">
        <v>544</v>
      </c>
      <c r="DL30" s="966">
        <v>536</v>
      </c>
      <c r="DM30" s="966">
        <v>531</v>
      </c>
      <c r="DN30" s="966">
        <v>525</v>
      </c>
      <c r="DO30" s="966">
        <v>510</v>
      </c>
      <c r="DP30" s="966">
        <v>523</v>
      </c>
      <c r="DQ30" s="966">
        <v>511</v>
      </c>
      <c r="DR30" s="966">
        <v>501</v>
      </c>
      <c r="DS30" s="966">
        <v>491</v>
      </c>
      <c r="DT30" s="966">
        <v>474</v>
      </c>
      <c r="DU30" s="966">
        <v>415</v>
      </c>
      <c r="DV30" s="966">
        <v>402</v>
      </c>
      <c r="DW30" s="966">
        <v>395</v>
      </c>
      <c r="DX30" s="966">
        <v>386</v>
      </c>
      <c r="DY30" s="966">
        <v>373</v>
      </c>
      <c r="DZ30" s="966">
        <v>400</v>
      </c>
      <c r="EA30" s="966">
        <v>432</v>
      </c>
      <c r="EB30" s="966">
        <v>458</v>
      </c>
      <c r="EC30" s="966">
        <v>476</v>
      </c>
      <c r="ED30" s="966">
        <v>495</v>
      </c>
      <c r="EE30" s="966">
        <v>495</v>
      </c>
      <c r="EF30" s="966">
        <v>493</v>
      </c>
      <c r="EG30" s="966">
        <v>482</v>
      </c>
      <c r="EH30" s="966">
        <v>475</v>
      </c>
      <c r="EI30" s="966">
        <v>479</v>
      </c>
      <c r="EJ30" s="966">
        <v>850</v>
      </c>
      <c r="EK30" s="966">
        <v>802</v>
      </c>
      <c r="EL30" s="966">
        <v>774</v>
      </c>
      <c r="EM30" s="966">
        <v>760</v>
      </c>
      <c r="EN30" s="966">
        <v>743</v>
      </c>
      <c r="EO30" s="966">
        <v>732</v>
      </c>
      <c r="EP30" s="966">
        <v>722</v>
      </c>
      <c r="EQ30" s="966">
        <v>700</v>
      </c>
      <c r="ER30" s="966">
        <v>689</v>
      </c>
      <c r="ES30" s="966">
        <v>681</v>
      </c>
      <c r="ET30" s="966">
        <v>671</v>
      </c>
      <c r="EU30" s="966">
        <v>674</v>
      </c>
      <c r="EV30" s="966">
        <v>600</v>
      </c>
      <c r="EW30" s="966">
        <v>590</v>
      </c>
      <c r="EX30" s="966">
        <v>507</v>
      </c>
      <c r="EY30" s="966">
        <v>498</v>
      </c>
      <c r="EZ30" s="966">
        <v>484</v>
      </c>
      <c r="FA30" s="966">
        <v>472</v>
      </c>
      <c r="FB30" s="966">
        <v>457</v>
      </c>
      <c r="FC30" s="966">
        <v>796</v>
      </c>
      <c r="FD30" s="966">
        <v>753</v>
      </c>
      <c r="FE30" s="966">
        <v>730</v>
      </c>
      <c r="FF30" s="966">
        <v>715</v>
      </c>
      <c r="FG30" s="966">
        <v>698</v>
      </c>
      <c r="FH30" s="966">
        <v>689</v>
      </c>
      <c r="FI30" s="966">
        <v>676</v>
      </c>
      <c r="FJ30" s="966">
        <v>666</v>
      </c>
      <c r="FK30" s="966">
        <v>662</v>
      </c>
      <c r="FL30" s="966">
        <v>645</v>
      </c>
      <c r="FM30" s="966">
        <v>653</v>
      </c>
      <c r="FN30" s="966">
        <v>641</v>
      </c>
      <c r="FO30" s="966">
        <v>630</v>
      </c>
      <c r="FP30" s="966">
        <v>622</v>
      </c>
      <c r="FQ30" s="966">
        <v>600</v>
      </c>
      <c r="FR30" s="966">
        <v>512</v>
      </c>
      <c r="FS30" s="966">
        <v>528</v>
      </c>
      <c r="FT30" s="966">
        <v>515</v>
      </c>
      <c r="FU30" s="966">
        <v>504</v>
      </c>
      <c r="FV30" s="966">
        <v>491</v>
      </c>
      <c r="FW30" s="966">
        <v>480</v>
      </c>
      <c r="FX30" s="966">
        <v>829</v>
      </c>
      <c r="FY30" s="966">
        <v>780</v>
      </c>
      <c r="FZ30" s="966">
        <v>762</v>
      </c>
      <c r="GA30" s="966">
        <v>741</v>
      </c>
      <c r="GB30" s="966">
        <v>733</v>
      </c>
      <c r="GC30" s="966">
        <v>723</v>
      </c>
      <c r="GD30" s="966">
        <v>715</v>
      </c>
      <c r="GE30" s="966">
        <v>705</v>
      </c>
      <c r="GF30" s="966">
        <v>683</v>
      </c>
      <c r="GG30" s="966">
        <v>673</v>
      </c>
      <c r="GH30" s="966">
        <v>665</v>
      </c>
      <c r="GI30" s="966">
        <v>670</v>
      </c>
      <c r="GJ30" s="966">
        <v>655</v>
      </c>
      <c r="GK30" s="966">
        <v>633</v>
      </c>
      <c r="GL30" s="966">
        <v>611</v>
      </c>
      <c r="GM30" s="966">
        <v>609</v>
      </c>
      <c r="GN30" s="966">
        <v>596</v>
      </c>
      <c r="GO30" s="966">
        <v>513</v>
      </c>
      <c r="GP30" s="966">
        <v>485</v>
      </c>
      <c r="GQ30" s="966">
        <v>473</v>
      </c>
      <c r="GR30" s="966">
        <f>'отч дата'!Y58</f>
        <v>842</v>
      </c>
      <c r="GS30" s="73">
        <f t="shared" si="2"/>
        <v>1.7801268498942917</v>
      </c>
      <c r="GT30" s="2">
        <f t="shared" si="3"/>
        <v>369</v>
      </c>
      <c r="GU30" s="1812">
        <v>6</v>
      </c>
      <c r="GV30" s="1820">
        <v>8</v>
      </c>
      <c r="GW30" s="1821">
        <v>9</v>
      </c>
      <c r="GX30" s="1822">
        <v>5</v>
      </c>
      <c r="GY30" s="1816">
        <v>6</v>
      </c>
      <c r="GZ30" s="1817">
        <v>7</v>
      </c>
      <c r="HA30" s="1823">
        <v>7</v>
      </c>
      <c r="HB30" s="1817">
        <v>8</v>
      </c>
      <c r="HC30" s="1817">
        <v>7</v>
      </c>
      <c r="HD30" s="1817">
        <v>9</v>
      </c>
      <c r="HE30" s="1819">
        <v>7</v>
      </c>
      <c r="HF30" s="1005">
        <v>8</v>
      </c>
      <c r="HG30" s="1006">
        <v>11</v>
      </c>
      <c r="HH30" s="1006">
        <v>11</v>
      </c>
      <c r="HI30" s="1006">
        <v>10</v>
      </c>
      <c r="HJ30" s="996">
        <v>12</v>
      </c>
      <c r="HK30" s="996">
        <v>10</v>
      </c>
      <c r="HL30" s="997">
        <v>11</v>
      </c>
      <c r="HM30" s="1007">
        <v>9</v>
      </c>
      <c r="HN30" s="1007">
        <v>10</v>
      </c>
      <c r="HO30" s="1007">
        <v>11</v>
      </c>
      <c r="HP30" s="1007">
        <v>14</v>
      </c>
      <c r="HQ30" s="1007">
        <v>15</v>
      </c>
      <c r="HR30" s="1368">
        <v>10</v>
      </c>
      <c r="HS30" s="1007">
        <v>12</v>
      </c>
      <c r="HT30" s="1007">
        <v>14</v>
      </c>
      <c r="HU30" s="1007">
        <v>9</v>
      </c>
      <c r="HV30" s="1007">
        <v>8</v>
      </c>
      <c r="HW30" s="1007">
        <v>9</v>
      </c>
      <c r="HX30" s="1007">
        <v>10</v>
      </c>
      <c r="HY30" s="1007">
        <v>9</v>
      </c>
      <c r="HZ30" s="1007">
        <v>10</v>
      </c>
      <c r="IA30" s="1007">
        <v>9</v>
      </c>
      <c r="IB30" s="1007">
        <v>11</v>
      </c>
      <c r="IC30" s="1007">
        <v>50</v>
      </c>
      <c r="ID30" s="1007">
        <v>38</v>
      </c>
      <c r="IE30" s="1007">
        <v>35</v>
      </c>
      <c r="IF30" s="1007">
        <v>34</v>
      </c>
      <c r="IG30" s="1007">
        <v>29</v>
      </c>
      <c r="IH30" s="1007">
        <v>29</v>
      </c>
      <c r="II30" s="1007">
        <v>27</v>
      </c>
      <c r="IJ30" s="1007">
        <v>26</v>
      </c>
      <c r="IK30" s="1007">
        <v>25</v>
      </c>
      <c r="IL30" s="1007">
        <v>23</v>
      </c>
      <c r="IM30" s="1007">
        <v>23</v>
      </c>
      <c r="IN30" s="1007">
        <v>22</v>
      </c>
      <c r="IO30" s="1007">
        <v>17</v>
      </c>
      <c r="IP30" s="1007">
        <v>16</v>
      </c>
      <c r="IQ30" s="1007">
        <v>14</v>
      </c>
      <c r="IR30" s="1007">
        <v>14</v>
      </c>
      <c r="IS30" s="1007">
        <v>12</v>
      </c>
      <c r="IT30" s="1007">
        <v>10</v>
      </c>
      <c r="IU30" s="1007">
        <v>10</v>
      </c>
      <c r="IV30" s="1007">
        <v>40</v>
      </c>
      <c r="IW30" s="1007">
        <v>33</v>
      </c>
      <c r="IX30" s="1007">
        <v>29</v>
      </c>
      <c r="IY30" s="1007">
        <v>26</v>
      </c>
      <c r="IZ30" s="1007">
        <v>25</v>
      </c>
      <c r="JA30" s="1007">
        <v>25</v>
      </c>
      <c r="JB30" s="1007">
        <v>23</v>
      </c>
      <c r="JC30" s="1007">
        <v>23</v>
      </c>
      <c r="JD30" s="1007">
        <v>22</v>
      </c>
      <c r="JE30" s="1007">
        <v>20</v>
      </c>
      <c r="JF30" s="1007">
        <v>19</v>
      </c>
      <c r="JG30" s="1007">
        <v>19</v>
      </c>
      <c r="JH30" s="1007">
        <v>18</v>
      </c>
      <c r="JI30" s="1007">
        <v>18</v>
      </c>
      <c r="JJ30" s="1007">
        <v>16</v>
      </c>
      <c r="JK30" s="1007">
        <v>15</v>
      </c>
      <c r="JL30" s="1007">
        <v>15</v>
      </c>
      <c r="JM30" s="1007">
        <v>14</v>
      </c>
      <c r="JN30" s="1007">
        <v>12</v>
      </c>
      <c r="JO30" s="1007">
        <v>12</v>
      </c>
      <c r="JP30" s="1007">
        <v>11</v>
      </c>
      <c r="JQ30" s="1007">
        <v>44</v>
      </c>
      <c r="JR30" s="1007">
        <v>37</v>
      </c>
      <c r="JS30" s="1007">
        <v>33</v>
      </c>
      <c r="JT30" s="1007">
        <v>30</v>
      </c>
      <c r="JU30" s="1007">
        <v>28</v>
      </c>
      <c r="JV30" s="1007">
        <v>26</v>
      </c>
      <c r="JW30" s="1007">
        <v>26</v>
      </c>
      <c r="JX30" s="1007">
        <v>25</v>
      </c>
      <c r="JY30" s="1007">
        <v>22</v>
      </c>
      <c r="JZ30" s="1007">
        <v>22</v>
      </c>
      <c r="KA30" s="1007">
        <v>22</v>
      </c>
      <c r="KB30" s="1007">
        <v>20</v>
      </c>
      <c r="KC30" s="1007">
        <v>19</v>
      </c>
      <c r="KD30" s="1007">
        <v>17</v>
      </c>
      <c r="KE30" s="1007">
        <v>16</v>
      </c>
      <c r="KF30" s="1007">
        <v>16</v>
      </c>
      <c r="KG30" s="1007">
        <v>14</v>
      </c>
      <c r="KH30" s="1007">
        <v>11</v>
      </c>
      <c r="KI30" s="1007">
        <v>9</v>
      </c>
      <c r="KJ30" s="1007">
        <v>9</v>
      </c>
      <c r="KK30" s="1006">
        <f>'отч дата'!Y89</f>
        <v>47</v>
      </c>
      <c r="KL30" s="73">
        <f t="shared" si="4"/>
        <v>5.2222222222222223</v>
      </c>
      <c r="KM30" s="2">
        <f t="shared" si="5"/>
        <v>38</v>
      </c>
      <c r="KN30" s="3" t="s">
        <v>70</v>
      </c>
    </row>
    <row r="31" spans="1:310" ht="17.25" customHeight="1" thickBot="1" x14ac:dyDescent="0.3">
      <c r="A31" s="3" t="s">
        <v>71</v>
      </c>
      <c r="B31" s="1843">
        <v>0</v>
      </c>
      <c r="C31" s="1844">
        <v>0</v>
      </c>
      <c r="D31" s="1844">
        <v>0</v>
      </c>
      <c r="E31" s="1844">
        <v>0</v>
      </c>
      <c r="F31" s="1845">
        <v>0</v>
      </c>
      <c r="G31" s="1846">
        <v>0</v>
      </c>
      <c r="H31" s="1821">
        <v>0</v>
      </c>
      <c r="I31" s="1847">
        <v>0</v>
      </c>
      <c r="J31" s="1847">
        <v>0</v>
      </c>
      <c r="K31" s="1847">
        <v>0</v>
      </c>
      <c r="L31" s="1847">
        <v>0</v>
      </c>
      <c r="M31" s="1847">
        <v>0</v>
      </c>
      <c r="N31" s="1146">
        <v>0</v>
      </c>
      <c r="O31" s="998">
        <v>0</v>
      </c>
      <c r="P31" s="998">
        <v>0</v>
      </c>
      <c r="Q31" s="998">
        <v>0</v>
      </c>
      <c r="R31" s="998">
        <v>0</v>
      </c>
      <c r="S31" s="998">
        <v>0</v>
      </c>
      <c r="T31" s="998">
        <v>0</v>
      </c>
      <c r="U31" s="998">
        <v>0</v>
      </c>
      <c r="V31" s="998">
        <v>0</v>
      </c>
      <c r="W31" s="998">
        <v>0</v>
      </c>
      <c r="X31" s="998">
        <v>0</v>
      </c>
      <c r="Y31" s="998">
        <v>0</v>
      </c>
      <c r="Z31" s="998">
        <v>0</v>
      </c>
      <c r="AA31" s="998">
        <v>0</v>
      </c>
      <c r="AB31" s="998">
        <v>0</v>
      </c>
      <c r="AC31" s="998">
        <v>0</v>
      </c>
      <c r="AD31" s="998">
        <v>0</v>
      </c>
      <c r="AE31" s="998">
        <v>0</v>
      </c>
      <c r="AF31" s="998">
        <v>0</v>
      </c>
      <c r="AG31" s="998">
        <v>0</v>
      </c>
      <c r="AH31" s="998">
        <v>0</v>
      </c>
      <c r="AI31" s="998">
        <v>0</v>
      </c>
      <c r="AJ31" s="998">
        <v>0</v>
      </c>
      <c r="AK31" s="998">
        <v>0</v>
      </c>
      <c r="AL31" s="998">
        <v>0</v>
      </c>
      <c r="AM31" s="998">
        <v>0</v>
      </c>
      <c r="AN31" s="998">
        <v>0</v>
      </c>
      <c r="AO31" s="998">
        <v>0</v>
      </c>
      <c r="AP31" s="998">
        <v>0</v>
      </c>
      <c r="AQ31" s="998">
        <v>0</v>
      </c>
      <c r="AR31" s="998">
        <v>0</v>
      </c>
      <c r="AS31" s="998">
        <v>0</v>
      </c>
      <c r="AT31" s="998">
        <v>0</v>
      </c>
      <c r="AU31" s="998">
        <v>0</v>
      </c>
      <c r="AV31" s="998">
        <v>0</v>
      </c>
      <c r="AW31" s="998">
        <v>0</v>
      </c>
      <c r="AX31" s="998">
        <v>0</v>
      </c>
      <c r="AY31" s="998">
        <v>0</v>
      </c>
      <c r="AZ31" s="998">
        <v>0</v>
      </c>
      <c r="BA31" s="998">
        <v>0</v>
      </c>
      <c r="BB31" s="998">
        <v>0</v>
      </c>
      <c r="BC31" s="998">
        <v>0</v>
      </c>
      <c r="BD31" s="998">
        <v>0</v>
      </c>
      <c r="BE31" s="998">
        <v>0</v>
      </c>
      <c r="BF31" s="998">
        <v>0</v>
      </c>
      <c r="BG31" s="998">
        <v>0</v>
      </c>
      <c r="BH31" s="998">
        <v>0</v>
      </c>
      <c r="BI31" s="998">
        <v>0</v>
      </c>
      <c r="BJ31" s="998">
        <v>0</v>
      </c>
      <c r="BK31" s="998">
        <v>0</v>
      </c>
      <c r="BL31" s="998">
        <v>0</v>
      </c>
      <c r="BM31" s="998">
        <v>0</v>
      </c>
      <c r="BN31" s="998">
        <v>0</v>
      </c>
      <c r="BO31" s="998">
        <v>0</v>
      </c>
      <c r="BP31" s="998">
        <v>0</v>
      </c>
      <c r="BQ31" s="998">
        <v>0</v>
      </c>
      <c r="BR31" s="998">
        <v>0</v>
      </c>
      <c r="BS31" s="998">
        <v>0</v>
      </c>
      <c r="BT31" s="998">
        <v>0</v>
      </c>
      <c r="BU31" s="998">
        <v>0</v>
      </c>
      <c r="BV31" s="998">
        <v>0</v>
      </c>
      <c r="BW31" s="998">
        <v>0</v>
      </c>
      <c r="BX31" s="998">
        <v>0</v>
      </c>
      <c r="BY31" s="998">
        <v>0</v>
      </c>
      <c r="BZ31" s="998">
        <v>0</v>
      </c>
      <c r="CA31" s="998">
        <v>0</v>
      </c>
      <c r="CB31" s="998">
        <v>0</v>
      </c>
      <c r="CC31" s="998">
        <v>0</v>
      </c>
      <c r="CD31" s="998">
        <v>0</v>
      </c>
      <c r="CE31" s="998">
        <v>0</v>
      </c>
      <c r="CF31" s="998">
        <v>0</v>
      </c>
      <c r="CG31" s="998">
        <v>0</v>
      </c>
      <c r="CH31" s="998">
        <v>0</v>
      </c>
      <c r="CI31" s="998">
        <f>'отч дата'!AB26</f>
        <v>0</v>
      </c>
      <c r="CJ31" s="73" t="e">
        <f t="shared" si="0"/>
        <v>#DIV/0!</v>
      </c>
      <c r="CK31" s="2">
        <f t="shared" si="1"/>
        <v>0</v>
      </c>
      <c r="CL31" s="1020">
        <v>3</v>
      </c>
      <c r="CM31" s="1021">
        <v>0</v>
      </c>
      <c r="CN31" s="1022">
        <v>0</v>
      </c>
      <c r="CO31" s="1023">
        <v>0</v>
      </c>
      <c r="CP31" s="1013">
        <v>0</v>
      </c>
      <c r="CQ31" s="1015">
        <v>0</v>
      </c>
      <c r="CR31" s="1024">
        <v>0</v>
      </c>
      <c r="CS31" s="1025">
        <v>0</v>
      </c>
      <c r="CT31" s="1025">
        <v>0</v>
      </c>
      <c r="CU31" s="1025">
        <v>0</v>
      </c>
      <c r="CV31" s="1026">
        <v>0</v>
      </c>
      <c r="CW31" s="1027">
        <v>0</v>
      </c>
      <c r="CX31" s="1028">
        <v>0</v>
      </c>
      <c r="CY31" s="1028">
        <v>0</v>
      </c>
      <c r="CZ31" s="1028">
        <v>0</v>
      </c>
      <c r="DA31" s="1025">
        <v>0</v>
      </c>
      <c r="DB31" s="1025">
        <v>0</v>
      </c>
      <c r="DC31" s="1025">
        <v>0</v>
      </c>
      <c r="DD31" s="1025">
        <v>0</v>
      </c>
      <c r="DE31" s="1025">
        <v>0</v>
      </c>
      <c r="DF31" s="1025">
        <v>0</v>
      </c>
      <c r="DG31" s="1025">
        <v>0</v>
      </c>
      <c r="DH31" s="1025">
        <v>0</v>
      </c>
      <c r="DI31" s="1025">
        <v>0</v>
      </c>
      <c r="DJ31" s="1025">
        <v>0</v>
      </c>
      <c r="DK31" s="1025">
        <v>0</v>
      </c>
      <c r="DL31" s="1025">
        <v>0</v>
      </c>
      <c r="DM31" s="1025">
        <v>0</v>
      </c>
      <c r="DN31" s="1025">
        <v>0</v>
      </c>
      <c r="DO31" s="1025">
        <v>0</v>
      </c>
      <c r="DP31" s="1025">
        <v>0</v>
      </c>
      <c r="DQ31" s="1025">
        <v>0</v>
      </c>
      <c r="DR31" s="1025">
        <v>0</v>
      </c>
      <c r="DS31" s="1025">
        <v>0</v>
      </c>
      <c r="DT31" s="1025">
        <v>0</v>
      </c>
      <c r="DU31" s="1025">
        <v>0</v>
      </c>
      <c r="DV31" s="1025">
        <v>0</v>
      </c>
      <c r="DW31" s="1025">
        <v>0</v>
      </c>
      <c r="DX31" s="1025">
        <v>0</v>
      </c>
      <c r="DY31" s="1025">
        <v>0</v>
      </c>
      <c r="DZ31" s="1025">
        <v>0</v>
      </c>
      <c r="EA31" s="1025">
        <v>0</v>
      </c>
      <c r="EB31" s="1025">
        <v>0</v>
      </c>
      <c r="EC31" s="1025">
        <v>0</v>
      </c>
      <c r="ED31" s="1025">
        <v>0</v>
      </c>
      <c r="EE31" s="1025">
        <v>0</v>
      </c>
      <c r="EF31" s="1025">
        <v>0</v>
      </c>
      <c r="EG31" s="1025">
        <v>0</v>
      </c>
      <c r="EH31" s="1025">
        <v>0</v>
      </c>
      <c r="EI31" s="1025">
        <v>0</v>
      </c>
      <c r="EJ31" s="1025">
        <v>0</v>
      </c>
      <c r="EK31" s="1025">
        <v>0</v>
      </c>
      <c r="EL31" s="1025">
        <v>0</v>
      </c>
      <c r="EM31" s="1025">
        <v>0</v>
      </c>
      <c r="EN31" s="1025">
        <v>0</v>
      </c>
      <c r="EO31" s="1025">
        <v>0</v>
      </c>
      <c r="EP31" s="1025">
        <v>0</v>
      </c>
      <c r="EQ31" s="1025">
        <v>0</v>
      </c>
      <c r="ER31" s="1025">
        <v>0</v>
      </c>
      <c r="ES31" s="1025">
        <v>0</v>
      </c>
      <c r="ET31" s="1025">
        <v>0</v>
      </c>
      <c r="EU31" s="1025">
        <v>0</v>
      </c>
      <c r="EV31" s="1025">
        <v>0</v>
      </c>
      <c r="EW31" s="1025">
        <v>0</v>
      </c>
      <c r="EX31" s="1025">
        <v>0</v>
      </c>
      <c r="EY31" s="1025">
        <v>0</v>
      </c>
      <c r="EZ31" s="1025">
        <v>0</v>
      </c>
      <c r="FA31" s="1025">
        <v>0</v>
      </c>
      <c r="FB31" s="1025">
        <v>0</v>
      </c>
      <c r="FC31" s="1025">
        <v>0</v>
      </c>
      <c r="FD31" s="1025">
        <v>0</v>
      </c>
      <c r="FE31" s="1025">
        <v>0</v>
      </c>
      <c r="FF31" s="1025">
        <v>0</v>
      </c>
      <c r="FG31" s="1025">
        <v>0</v>
      </c>
      <c r="FH31" s="1025">
        <v>0</v>
      </c>
      <c r="FI31" s="1025">
        <v>0</v>
      </c>
      <c r="FJ31" s="1025">
        <v>0</v>
      </c>
      <c r="FK31" s="1025">
        <v>0</v>
      </c>
      <c r="FL31" s="1025">
        <v>0</v>
      </c>
      <c r="FM31" s="1025">
        <v>0</v>
      </c>
      <c r="FN31" s="1025">
        <v>0</v>
      </c>
      <c r="FO31" s="1025">
        <v>0</v>
      </c>
      <c r="FP31" s="1025">
        <v>0</v>
      </c>
      <c r="FQ31" s="1025">
        <v>0</v>
      </c>
      <c r="FR31" s="1025">
        <v>0</v>
      </c>
      <c r="FS31" s="1025">
        <v>0</v>
      </c>
      <c r="FT31" s="1025">
        <v>0</v>
      </c>
      <c r="FU31" s="1025">
        <v>0</v>
      </c>
      <c r="FV31" s="1025">
        <v>0</v>
      </c>
      <c r="FW31" s="1025">
        <v>0</v>
      </c>
      <c r="FX31" s="1025">
        <v>0</v>
      </c>
      <c r="FY31" s="1025">
        <v>0</v>
      </c>
      <c r="FZ31" s="1025">
        <v>0</v>
      </c>
      <c r="GA31" s="1025">
        <v>0</v>
      </c>
      <c r="GB31" s="1025">
        <v>0</v>
      </c>
      <c r="GC31" s="1025">
        <v>0</v>
      </c>
      <c r="GD31" s="1025">
        <v>0</v>
      </c>
      <c r="GE31" s="1025">
        <v>0</v>
      </c>
      <c r="GF31" s="1025">
        <v>0</v>
      </c>
      <c r="GG31" s="1025">
        <v>0</v>
      </c>
      <c r="GH31" s="1025">
        <v>0</v>
      </c>
      <c r="GI31" s="1025">
        <v>0</v>
      </c>
      <c r="GJ31" s="1025">
        <v>0</v>
      </c>
      <c r="GK31" s="1025">
        <v>0</v>
      </c>
      <c r="GL31" s="1025">
        <v>0</v>
      </c>
      <c r="GM31" s="1025">
        <v>0</v>
      </c>
      <c r="GN31" s="1025">
        <v>0</v>
      </c>
      <c r="GO31" s="1025">
        <v>0</v>
      </c>
      <c r="GP31" s="1025">
        <v>0</v>
      </c>
      <c r="GQ31" s="1025">
        <v>0</v>
      </c>
      <c r="GR31" s="1025">
        <f>'отч дата'!HA58</f>
        <v>0</v>
      </c>
      <c r="GS31" s="73" t="e">
        <f t="shared" si="2"/>
        <v>#DIV/0!</v>
      </c>
      <c r="GT31" s="2">
        <f t="shared" si="3"/>
        <v>0</v>
      </c>
      <c r="GU31" s="1827">
        <v>0</v>
      </c>
      <c r="GV31" s="1828">
        <v>0</v>
      </c>
      <c r="GW31" s="1829">
        <v>0</v>
      </c>
      <c r="GX31" s="1830">
        <v>0</v>
      </c>
      <c r="GY31" s="1831">
        <v>0</v>
      </c>
      <c r="GZ31" s="1832">
        <v>0</v>
      </c>
      <c r="HA31" s="1833">
        <v>0</v>
      </c>
      <c r="HB31" s="1832">
        <v>0</v>
      </c>
      <c r="HC31" s="1832">
        <v>0</v>
      </c>
      <c r="HD31" s="1832">
        <v>0</v>
      </c>
      <c r="HE31" s="1834">
        <v>0</v>
      </c>
      <c r="HF31" s="1035">
        <v>0</v>
      </c>
      <c r="HG31" s="1036">
        <v>0</v>
      </c>
      <c r="HH31" s="1036">
        <v>0</v>
      </c>
      <c r="HI31" s="1036">
        <v>0</v>
      </c>
      <c r="HJ31" s="996">
        <v>0</v>
      </c>
      <c r="HK31" s="996">
        <v>0</v>
      </c>
      <c r="HL31" s="1037"/>
      <c r="HM31" s="1037"/>
      <c r="HN31" s="1037"/>
      <c r="HO31" s="1037">
        <v>0</v>
      </c>
      <c r="HP31" s="1037">
        <v>0</v>
      </c>
      <c r="HQ31" s="1037">
        <v>0</v>
      </c>
      <c r="HR31" s="996">
        <v>0</v>
      </c>
      <c r="HS31" s="1369">
        <v>0</v>
      </c>
      <c r="HT31" s="1369">
        <v>0</v>
      </c>
      <c r="HU31" s="1369">
        <v>0</v>
      </c>
      <c r="HV31" s="1369">
        <v>0</v>
      </c>
      <c r="HW31" s="1369">
        <v>0</v>
      </c>
      <c r="HX31" s="1369">
        <v>0</v>
      </c>
      <c r="HY31" s="1369">
        <v>0</v>
      </c>
      <c r="HZ31" s="1369">
        <v>0</v>
      </c>
      <c r="IA31" s="1369">
        <v>0</v>
      </c>
      <c r="IB31" s="1369">
        <v>0</v>
      </c>
      <c r="IC31" s="1369">
        <v>0</v>
      </c>
      <c r="ID31" s="1369">
        <v>0</v>
      </c>
      <c r="IE31" s="1369">
        <v>0</v>
      </c>
      <c r="IF31" s="1369">
        <v>0</v>
      </c>
      <c r="IG31" s="1369">
        <v>0</v>
      </c>
      <c r="IH31" s="1369">
        <v>0</v>
      </c>
      <c r="II31" s="1369">
        <v>0</v>
      </c>
      <c r="IJ31" s="1369">
        <v>0</v>
      </c>
      <c r="IK31" s="1369">
        <v>0</v>
      </c>
      <c r="IL31" s="1369">
        <v>0</v>
      </c>
      <c r="IM31" s="1369">
        <v>0</v>
      </c>
      <c r="IN31" s="1369">
        <v>0</v>
      </c>
      <c r="IO31" s="1369">
        <v>0</v>
      </c>
      <c r="IP31" s="1369">
        <v>0</v>
      </c>
      <c r="IQ31" s="1369">
        <v>0</v>
      </c>
      <c r="IR31" s="1369">
        <v>0</v>
      </c>
      <c r="IS31" s="1369">
        <v>0</v>
      </c>
      <c r="IT31" s="1369">
        <v>0</v>
      </c>
      <c r="IU31" s="1369">
        <v>0</v>
      </c>
      <c r="IV31" s="1369">
        <v>0</v>
      </c>
      <c r="IW31" s="1369">
        <v>0</v>
      </c>
      <c r="IX31" s="1369">
        <v>0</v>
      </c>
      <c r="IY31" s="1369">
        <v>0</v>
      </c>
      <c r="IZ31" s="1369">
        <v>0</v>
      </c>
      <c r="JA31" s="1369">
        <v>0</v>
      </c>
      <c r="JB31" s="1369">
        <v>0</v>
      </c>
      <c r="JC31" s="1369">
        <v>0</v>
      </c>
      <c r="JD31" s="1369">
        <v>0</v>
      </c>
      <c r="JE31" s="1369">
        <v>0</v>
      </c>
      <c r="JF31" s="1369">
        <v>0</v>
      </c>
      <c r="JG31" s="1369">
        <v>0</v>
      </c>
      <c r="JH31" s="1369">
        <v>0</v>
      </c>
      <c r="JI31" s="1369">
        <v>0</v>
      </c>
      <c r="JJ31" s="1369">
        <v>0</v>
      </c>
      <c r="JK31" s="1369">
        <v>0</v>
      </c>
      <c r="JL31" s="1369">
        <v>0</v>
      </c>
      <c r="JM31" s="1369">
        <v>0</v>
      </c>
      <c r="JN31" s="1369">
        <v>0</v>
      </c>
      <c r="JO31" s="1369">
        <v>0</v>
      </c>
      <c r="JP31" s="1369">
        <v>0</v>
      </c>
      <c r="JQ31" s="1369">
        <v>0</v>
      </c>
      <c r="JR31" s="1369">
        <v>0</v>
      </c>
      <c r="JS31" s="1369">
        <v>0</v>
      </c>
      <c r="JT31" s="1369">
        <v>0</v>
      </c>
      <c r="JU31" s="1369">
        <v>0</v>
      </c>
      <c r="JV31" s="1369">
        <v>0</v>
      </c>
      <c r="JW31" s="1369">
        <v>0</v>
      </c>
      <c r="JX31" s="1369">
        <v>0</v>
      </c>
      <c r="JY31" s="1369">
        <v>0</v>
      </c>
      <c r="JZ31" s="1369">
        <v>0</v>
      </c>
      <c r="KA31" s="1369">
        <v>0</v>
      </c>
      <c r="KB31" s="1369">
        <v>0</v>
      </c>
      <c r="KC31" s="1369">
        <v>0</v>
      </c>
      <c r="KD31" s="1369">
        <v>0</v>
      </c>
      <c r="KE31" s="1369">
        <v>0</v>
      </c>
      <c r="KF31" s="1369">
        <v>0</v>
      </c>
      <c r="KG31" s="1369">
        <v>0</v>
      </c>
      <c r="KH31" s="1369">
        <v>0</v>
      </c>
      <c r="KI31" s="1369">
        <v>0</v>
      </c>
      <c r="KJ31" s="1369">
        <v>0</v>
      </c>
      <c r="KK31" s="1369">
        <v>0</v>
      </c>
      <c r="KL31" s="73" t="e">
        <f t="shared" si="4"/>
        <v>#DIV/0!</v>
      </c>
      <c r="KM31" s="2">
        <f t="shared" si="5"/>
        <v>0</v>
      </c>
    </row>
    <row r="32" spans="1:310" x14ac:dyDescent="0.25">
      <c r="A32" s="89"/>
      <c r="B32" s="1038"/>
      <c r="C32" s="1038"/>
      <c r="D32" s="1038"/>
      <c r="E32" s="1038"/>
      <c r="F32" s="1038"/>
      <c r="G32" s="1038"/>
      <c r="H32" s="1038"/>
      <c r="I32" s="1038"/>
      <c r="J32" s="1038"/>
      <c r="K32" s="1038"/>
      <c r="L32" s="1038"/>
      <c r="M32" s="1038"/>
      <c r="N32" s="1038"/>
      <c r="O32" s="1038"/>
      <c r="P32" s="1038"/>
      <c r="Q32" s="1038"/>
      <c r="R32" s="1038"/>
      <c r="S32" s="1038"/>
      <c r="T32" s="1038"/>
      <c r="U32" s="1038"/>
      <c r="V32" s="1038"/>
      <c r="W32" s="1038"/>
      <c r="X32" s="1038"/>
      <c r="Y32" s="1038"/>
      <c r="Z32" s="1038"/>
      <c r="AA32" s="1038"/>
      <c r="AB32" s="1038"/>
      <c r="AC32" s="1038"/>
      <c r="AD32" s="1038"/>
      <c r="AE32" s="1038"/>
      <c r="AF32" s="1038"/>
      <c r="AG32" s="1038"/>
      <c r="AH32" s="1038"/>
      <c r="AI32" s="1038"/>
      <c r="AJ32" s="1038"/>
      <c r="AK32" s="1038"/>
      <c r="AL32" s="1038"/>
      <c r="AM32" s="1038"/>
      <c r="AN32" s="1038"/>
      <c r="AO32" s="1038"/>
      <c r="AP32" s="1038"/>
      <c r="AQ32" s="1038"/>
      <c r="AR32" s="1038"/>
      <c r="AS32" s="1038"/>
      <c r="AT32" s="1038"/>
      <c r="AU32" s="1038"/>
      <c r="AV32" s="1038"/>
      <c r="AW32" s="1038"/>
      <c r="AX32" s="1038"/>
      <c r="AY32" s="1038"/>
      <c r="AZ32" s="1038"/>
      <c r="BA32" s="1038"/>
      <c r="BB32" s="1038"/>
      <c r="BC32" s="1038"/>
      <c r="BD32" s="1038"/>
      <c r="BE32" s="1038"/>
      <c r="BF32" s="1038"/>
      <c r="BG32" s="1038"/>
      <c r="BH32" s="1038"/>
      <c r="BI32" s="1038"/>
      <c r="BJ32" s="1038"/>
      <c r="BK32" s="1038"/>
      <c r="BL32" s="1038"/>
      <c r="BM32" s="1038"/>
      <c r="BN32" s="1038"/>
      <c r="BO32" s="1038"/>
      <c r="BP32" s="1038"/>
      <c r="BQ32" s="1038"/>
      <c r="BR32" s="1038"/>
      <c r="BS32" s="1038"/>
      <c r="BT32" s="1038"/>
      <c r="BU32" s="1038"/>
      <c r="BV32" s="1038"/>
      <c r="BW32" s="1038"/>
      <c r="BX32" s="1038"/>
      <c r="BY32" s="1038"/>
      <c r="BZ32" s="1038"/>
      <c r="CA32" s="1038"/>
      <c r="CB32" s="1038"/>
      <c r="CC32" s="1038"/>
      <c r="CD32" s="1038"/>
      <c r="CE32" s="1038"/>
      <c r="CF32" s="1038"/>
      <c r="CG32" s="1038"/>
      <c r="CH32" s="1038"/>
      <c r="CI32" s="1038"/>
      <c r="CJ32" s="1038"/>
      <c r="CK32" s="1038"/>
      <c r="CL32" s="1038"/>
      <c r="CM32" s="1038"/>
      <c r="CN32" s="1038"/>
      <c r="CO32" s="1038"/>
      <c r="CP32" s="1038"/>
      <c r="CQ32" s="1038"/>
      <c r="CR32" s="1038"/>
      <c r="CS32" s="1038"/>
      <c r="CT32" s="1038"/>
      <c r="CU32" s="1038"/>
      <c r="CV32" s="1038"/>
      <c r="CW32" s="1038"/>
      <c r="CX32" s="1038"/>
      <c r="CY32" s="1038"/>
      <c r="CZ32" s="1038"/>
      <c r="DA32" s="1038"/>
      <c r="DB32" s="1038"/>
      <c r="DC32" s="1038"/>
      <c r="DD32" s="1038"/>
      <c r="DE32" s="1038"/>
      <c r="DF32" s="1038"/>
      <c r="DG32" s="1038"/>
      <c r="DH32" s="1038"/>
      <c r="DI32" s="1038"/>
      <c r="DJ32" s="1038"/>
      <c r="DK32" s="1038"/>
      <c r="DL32" s="1038"/>
      <c r="DM32" s="1038"/>
      <c r="DN32" s="1038"/>
      <c r="DO32" s="1038"/>
      <c r="DP32" s="1038"/>
      <c r="DQ32" s="1038"/>
      <c r="DR32" s="1038"/>
      <c r="DS32" s="1038"/>
      <c r="DT32" s="1038"/>
      <c r="DU32" s="1038"/>
      <c r="DV32" s="1038"/>
      <c r="DW32" s="1038"/>
      <c r="DX32" s="1038"/>
      <c r="DY32" s="1038"/>
      <c r="DZ32" s="1038"/>
      <c r="EA32" s="1038"/>
      <c r="EB32" s="1038"/>
      <c r="EC32" s="1038"/>
      <c r="ED32" s="1038"/>
      <c r="EE32" s="1038"/>
      <c r="EF32" s="1038"/>
      <c r="EG32" s="1038"/>
      <c r="EH32" s="1038"/>
      <c r="EI32" s="1038"/>
      <c r="EJ32" s="1038"/>
      <c r="EK32" s="1038"/>
      <c r="EL32" s="1038"/>
      <c r="EM32" s="1038"/>
      <c r="EN32" s="1038"/>
      <c r="EO32" s="1038"/>
      <c r="EP32" s="1038"/>
      <c r="EQ32" s="1038"/>
      <c r="ER32" s="1038"/>
      <c r="ES32" s="1038"/>
      <c r="ET32" s="1038"/>
      <c r="EU32" s="1038"/>
      <c r="EV32" s="1038"/>
      <c r="EW32" s="1038"/>
      <c r="EX32" s="1038"/>
      <c r="EY32" s="1038"/>
      <c r="EZ32" s="1038"/>
      <c r="FA32" s="1038"/>
      <c r="FB32" s="1038"/>
      <c r="FC32" s="1038"/>
      <c r="FD32" s="1038"/>
      <c r="FE32" s="1038"/>
      <c r="FF32" s="1038"/>
      <c r="FG32" s="1038"/>
      <c r="FH32" s="1038"/>
      <c r="FI32" s="1038"/>
      <c r="FJ32" s="1038"/>
      <c r="FK32" s="1038"/>
      <c r="FL32" s="1038"/>
      <c r="FM32" s="1038"/>
      <c r="FN32" s="1038"/>
      <c r="FO32" s="1038"/>
      <c r="FP32" s="1038"/>
      <c r="FQ32" s="1038"/>
      <c r="FR32" s="1038"/>
      <c r="FS32" s="1038"/>
      <c r="FT32" s="1038"/>
      <c r="FU32" s="1038"/>
      <c r="FV32" s="1038"/>
      <c r="FW32" s="1038"/>
      <c r="FX32" s="1038"/>
      <c r="FY32" s="1038"/>
      <c r="FZ32" s="1038"/>
      <c r="GA32" s="1038"/>
      <c r="GB32" s="1038"/>
      <c r="GC32" s="1038"/>
      <c r="GD32" s="1038"/>
      <c r="GE32" s="1038"/>
      <c r="GF32" s="1038"/>
      <c r="GG32" s="1038"/>
      <c r="GH32" s="1038"/>
      <c r="GI32" s="1038"/>
      <c r="GJ32" s="1038"/>
      <c r="GK32" s="1038"/>
      <c r="GL32" s="1038"/>
      <c r="GM32" s="1038"/>
      <c r="GN32" s="1038"/>
      <c r="GO32" s="1038"/>
      <c r="GP32" s="1038"/>
      <c r="GQ32" s="1038"/>
      <c r="GR32" s="1038"/>
      <c r="GS32" s="1038"/>
      <c r="GT32" s="1038"/>
      <c r="GU32" s="1038"/>
      <c r="GV32" s="1038"/>
      <c r="GW32" s="1038"/>
      <c r="GX32" s="1038"/>
      <c r="GY32" s="1038"/>
      <c r="GZ32" s="1038"/>
      <c r="HA32" s="1038"/>
      <c r="HB32" s="1038"/>
      <c r="HC32" s="1038"/>
      <c r="HD32" s="1038"/>
      <c r="HE32" s="1038"/>
      <c r="HF32" s="1038"/>
      <c r="HG32" s="1038"/>
      <c r="HH32" s="1038"/>
      <c r="HI32" s="1038"/>
      <c r="HJ32" s="1038"/>
      <c r="HK32" s="1038"/>
      <c r="HL32" s="1038"/>
      <c r="HM32" s="1038"/>
      <c r="HN32" s="1038"/>
      <c r="HO32" s="1038"/>
      <c r="HP32" s="1038"/>
      <c r="HQ32" s="1038"/>
      <c r="HR32" s="1038"/>
      <c r="HS32" s="1038"/>
      <c r="HT32" s="1038"/>
      <c r="HU32" s="1038"/>
      <c r="HV32" s="1038"/>
      <c r="HW32" s="1038"/>
      <c r="HX32" s="1038"/>
      <c r="HY32" s="1038"/>
      <c r="HZ32" s="1038"/>
      <c r="IA32" s="1038"/>
      <c r="IB32" s="1038"/>
      <c r="IC32" s="1038"/>
      <c r="ID32" s="1038"/>
      <c r="IE32" s="1038"/>
      <c r="IF32" s="1038"/>
      <c r="IG32" s="1038"/>
      <c r="IH32" s="1038"/>
      <c r="II32" s="1038"/>
      <c r="IJ32" s="1038"/>
      <c r="IK32" s="1038"/>
      <c r="IL32" s="1038"/>
      <c r="IM32" s="1038"/>
      <c r="IN32" s="1038"/>
      <c r="IO32" s="1038"/>
      <c r="IP32" s="1038"/>
      <c r="IQ32" s="1038"/>
      <c r="IR32" s="1038"/>
      <c r="IS32" s="1038"/>
      <c r="IT32" s="1038"/>
      <c r="IU32" s="1038"/>
      <c r="IV32" s="1038"/>
      <c r="IW32" s="1038"/>
      <c r="IX32" s="1038"/>
      <c r="IY32" s="1038"/>
      <c r="IZ32" s="1038"/>
      <c r="JA32" s="1038"/>
      <c r="JB32" s="1038"/>
      <c r="JC32" s="1038"/>
      <c r="JD32" s="1038"/>
      <c r="JE32" s="1038"/>
      <c r="JF32" s="1038"/>
      <c r="JG32" s="1038"/>
      <c r="JH32" s="1038"/>
      <c r="JI32" s="1038"/>
      <c r="JJ32" s="1038"/>
      <c r="JK32" s="1038"/>
      <c r="JL32" s="1038"/>
      <c r="JM32" s="1038"/>
      <c r="JN32" s="1038"/>
      <c r="JO32" s="1038"/>
      <c r="JP32" s="1038"/>
      <c r="JQ32" s="1038"/>
      <c r="JR32" s="1038"/>
      <c r="JS32" s="1038"/>
      <c r="JT32" s="1038"/>
      <c r="JU32" s="1038"/>
      <c r="JV32" s="1038"/>
      <c r="JW32" s="1038"/>
      <c r="JX32" s="1038"/>
      <c r="JY32" s="1038"/>
      <c r="JZ32" s="1038"/>
      <c r="KA32" s="1038"/>
      <c r="KB32" s="1038"/>
      <c r="KC32" s="1038"/>
      <c r="KD32" s="1038"/>
      <c r="KE32" s="1038"/>
      <c r="KF32" s="1038"/>
      <c r="KG32" s="1038"/>
      <c r="KH32" s="1038"/>
      <c r="KI32" s="1038"/>
      <c r="KJ32" s="1038"/>
      <c r="KK32" s="1038"/>
      <c r="KL32" s="1038"/>
      <c r="KM32" s="1038"/>
      <c r="KN32" s="1038"/>
      <c r="KO32" s="1038"/>
      <c r="KP32" s="1038"/>
      <c r="KQ32" s="1038"/>
      <c r="KR32" s="1038"/>
      <c r="KS32" s="1038"/>
      <c r="KT32" s="1038"/>
      <c r="KU32" s="1038"/>
      <c r="KV32" s="1038"/>
      <c r="KW32" s="1038"/>
      <c r="KX32" s="1038"/>
    </row>
    <row r="33" spans="1:310" x14ac:dyDescent="0.25">
      <c r="A33" s="89"/>
      <c r="B33" s="1038"/>
      <c r="C33" s="1038"/>
      <c r="D33" s="1038"/>
      <c r="E33" s="1038"/>
      <c r="F33" s="1038"/>
      <c r="G33" s="1038"/>
      <c r="H33" s="1038"/>
      <c r="I33" s="1038"/>
      <c r="J33" s="1038"/>
      <c r="K33" s="1038"/>
      <c r="L33" s="1038"/>
      <c r="M33" s="1038"/>
      <c r="N33" s="1038"/>
      <c r="O33" s="1038"/>
      <c r="P33" s="1038"/>
      <c r="Q33" s="1038"/>
      <c r="R33" s="1038"/>
      <c r="S33" s="1038"/>
      <c r="T33" s="1038"/>
      <c r="U33" s="1038"/>
      <c r="V33" s="1038"/>
      <c r="W33" s="1038"/>
      <c r="X33" s="1038"/>
      <c r="Y33" s="1038"/>
      <c r="Z33" s="1038"/>
      <c r="AA33" s="1038"/>
      <c r="AB33" s="1038"/>
      <c r="AC33" s="1038"/>
      <c r="AD33" s="1038"/>
      <c r="AE33" s="1038"/>
      <c r="AF33" s="1038"/>
      <c r="AG33" s="1038"/>
      <c r="AH33" s="1038"/>
      <c r="AI33" s="1038"/>
      <c r="AJ33" s="1038"/>
      <c r="AK33" s="1038"/>
      <c r="AL33" s="1038"/>
      <c r="AM33" s="1038"/>
      <c r="AN33" s="1038"/>
      <c r="AO33" s="1038"/>
      <c r="AP33" s="1038"/>
      <c r="AQ33" s="1038"/>
      <c r="AR33" s="1038"/>
      <c r="AS33" s="1038"/>
      <c r="AT33" s="1038"/>
      <c r="AU33" s="1038"/>
      <c r="AV33" s="1038"/>
      <c r="AW33" s="1038"/>
      <c r="AX33" s="1038"/>
      <c r="AY33" s="1038"/>
      <c r="AZ33" s="1038"/>
      <c r="BA33" s="1038"/>
      <c r="BB33" s="1038"/>
      <c r="BC33" s="1038"/>
      <c r="BD33" s="1038"/>
      <c r="BE33" s="1038"/>
      <c r="BF33" s="1038"/>
      <c r="BG33" s="1038"/>
      <c r="BH33" s="1038"/>
      <c r="BI33" s="1038"/>
      <c r="BJ33" s="1038"/>
      <c r="BK33" s="1038"/>
      <c r="BL33" s="1038"/>
      <c r="BM33" s="1038"/>
      <c r="BN33" s="1038"/>
      <c r="BO33" s="1038"/>
      <c r="BP33" s="1038"/>
      <c r="BQ33" s="1038"/>
      <c r="BR33" s="1038"/>
      <c r="BS33" s="1038"/>
      <c r="BT33" s="1038"/>
      <c r="BU33" s="1038"/>
      <c r="BV33" s="1038"/>
      <c r="BW33" s="1038"/>
      <c r="BX33" s="1038"/>
      <c r="BY33" s="1038"/>
      <c r="BZ33" s="1038"/>
      <c r="CA33" s="1038"/>
      <c r="CB33" s="1038"/>
      <c r="CC33" s="1038"/>
      <c r="CD33" s="1038"/>
      <c r="CE33" s="1038"/>
      <c r="CF33" s="1038"/>
      <c r="CG33" s="1038"/>
      <c r="CH33" s="1038"/>
      <c r="CI33" s="1038"/>
      <c r="CJ33" s="1038"/>
      <c r="CK33" s="1038"/>
      <c r="CL33" s="1038"/>
      <c r="CM33" s="1038"/>
      <c r="CN33" s="1038"/>
      <c r="CO33" s="1038"/>
      <c r="CP33" s="1038"/>
      <c r="CQ33" s="1038"/>
      <c r="CR33" s="1038"/>
      <c r="CS33" s="1038"/>
      <c r="CT33" s="1038"/>
      <c r="CU33" s="1038"/>
      <c r="CV33" s="1038"/>
      <c r="CW33" s="1038"/>
      <c r="CX33" s="1038"/>
      <c r="CY33" s="1038"/>
      <c r="CZ33" s="1038"/>
      <c r="DA33" s="1038"/>
      <c r="DB33" s="1038"/>
      <c r="DC33" s="1038"/>
      <c r="DD33" s="1038"/>
      <c r="DE33" s="1038"/>
      <c r="DF33" s="1038"/>
      <c r="DG33" s="1038"/>
      <c r="DH33" s="1038"/>
      <c r="DI33" s="1038"/>
      <c r="DJ33" s="1038"/>
      <c r="DK33" s="1038"/>
      <c r="DL33" s="1038"/>
      <c r="DM33" s="1038"/>
      <c r="DN33" s="1038"/>
      <c r="DO33" s="1038"/>
      <c r="DP33" s="1038"/>
      <c r="DQ33" s="1038"/>
      <c r="DR33" s="1038"/>
      <c r="DS33" s="1038"/>
      <c r="DT33" s="1038"/>
      <c r="DU33" s="1038"/>
      <c r="DV33" s="1038"/>
      <c r="DW33" s="1038"/>
      <c r="DX33" s="1038"/>
      <c r="DY33" s="1038"/>
      <c r="DZ33" s="1038"/>
      <c r="EA33" s="1038"/>
      <c r="EB33" s="1038"/>
      <c r="EC33" s="1038"/>
      <c r="ED33" s="1038"/>
      <c r="EE33" s="1038"/>
      <c r="EF33" s="1038"/>
      <c r="EG33" s="1038"/>
      <c r="EH33" s="1038"/>
      <c r="EI33" s="1038"/>
      <c r="EJ33" s="1038"/>
      <c r="EK33" s="1038"/>
      <c r="EL33" s="1038"/>
      <c r="EM33" s="1038"/>
      <c r="EN33" s="1038"/>
      <c r="EO33" s="1038"/>
      <c r="EP33" s="1038"/>
      <c r="EQ33" s="1038"/>
      <c r="ER33" s="1038"/>
      <c r="ES33" s="1038"/>
      <c r="ET33" s="1038"/>
      <c r="EU33" s="1038"/>
      <c r="EV33" s="1038"/>
      <c r="EW33" s="1038"/>
      <c r="EX33" s="1038"/>
      <c r="EY33" s="1038"/>
      <c r="EZ33" s="1038"/>
      <c r="FA33" s="1038"/>
      <c r="FB33" s="1038"/>
      <c r="FC33" s="1038"/>
      <c r="FD33" s="1038"/>
      <c r="FE33" s="1038"/>
      <c r="FF33" s="1038"/>
      <c r="FG33" s="1038"/>
      <c r="FH33" s="1038"/>
      <c r="FI33" s="1038"/>
      <c r="FJ33" s="1038"/>
      <c r="FK33" s="1038"/>
      <c r="FL33" s="1038"/>
      <c r="FM33" s="1038"/>
      <c r="FN33" s="1038"/>
      <c r="FO33" s="1038"/>
      <c r="FP33" s="1038"/>
      <c r="FQ33" s="1038"/>
      <c r="FR33" s="1038"/>
      <c r="FS33" s="1038"/>
      <c r="FT33" s="1038"/>
      <c r="FU33" s="1038"/>
      <c r="FV33" s="1038"/>
      <c r="FW33" s="1038"/>
      <c r="FX33" s="1038"/>
      <c r="FY33" s="1038"/>
      <c r="FZ33" s="1038"/>
      <c r="GA33" s="1038"/>
      <c r="GB33" s="1038"/>
      <c r="GC33" s="1038"/>
      <c r="GD33" s="1038"/>
      <c r="GE33" s="1038"/>
      <c r="GF33" s="1038"/>
      <c r="GG33" s="1038"/>
      <c r="GH33" s="1038"/>
      <c r="GI33" s="1038"/>
      <c r="GJ33" s="1038"/>
      <c r="GK33" s="1038"/>
      <c r="GL33" s="1038"/>
      <c r="GM33" s="1038"/>
      <c r="GN33" s="1038"/>
      <c r="GO33" s="1038"/>
      <c r="GP33" s="1038"/>
      <c r="GQ33" s="1038"/>
      <c r="GR33" s="1038"/>
      <c r="GS33" s="1038"/>
      <c r="GT33" s="1038"/>
      <c r="GU33" s="1038"/>
      <c r="GV33" s="1038"/>
      <c r="GW33" s="1038"/>
      <c r="GX33" s="1038"/>
      <c r="GY33" s="1038"/>
      <c r="GZ33" s="1038"/>
      <c r="HA33" s="1038"/>
      <c r="HB33" s="1038"/>
      <c r="HC33" s="1038"/>
      <c r="HD33" s="1038"/>
      <c r="HE33" s="1038"/>
      <c r="HF33" s="1038"/>
      <c r="HG33" s="1038"/>
      <c r="HH33" s="1038"/>
      <c r="HI33" s="1038"/>
      <c r="HJ33" s="1038"/>
      <c r="HK33" s="1038"/>
      <c r="HL33" s="1038"/>
      <c r="HM33" s="1038"/>
      <c r="HN33" s="1038"/>
      <c r="HO33" s="1038"/>
      <c r="HP33" s="1038"/>
      <c r="HQ33" s="1038"/>
      <c r="HR33" s="1038"/>
      <c r="HS33" s="1038"/>
      <c r="HT33" s="1038"/>
      <c r="HU33" s="1038"/>
      <c r="HV33" s="1038"/>
      <c r="HW33" s="1038"/>
      <c r="HX33" s="1038"/>
      <c r="HY33" s="1038"/>
      <c r="HZ33" s="1038"/>
      <c r="IA33" s="1038"/>
      <c r="IB33" s="1038"/>
      <c r="IC33" s="1038"/>
      <c r="ID33" s="1038"/>
      <c r="IE33" s="1038"/>
      <c r="IF33" s="1038"/>
      <c r="IG33" s="1038"/>
      <c r="IH33" s="1038"/>
      <c r="II33" s="1038"/>
      <c r="IJ33" s="1038"/>
      <c r="IK33" s="1038"/>
      <c r="IL33" s="1038"/>
      <c r="IM33" s="1038"/>
      <c r="IN33" s="1038"/>
      <c r="IO33" s="1038"/>
      <c r="IP33" s="1038"/>
      <c r="IQ33" s="1038"/>
      <c r="IR33" s="1038"/>
      <c r="IS33" s="1038"/>
      <c r="IT33" s="1038"/>
      <c r="IU33" s="1038"/>
      <c r="IV33" s="1038"/>
      <c r="IW33" s="1038"/>
      <c r="IX33" s="1038"/>
      <c r="IY33" s="1038"/>
      <c r="IZ33" s="1038"/>
      <c r="JA33" s="1038"/>
      <c r="JB33" s="1038"/>
      <c r="JC33" s="1038"/>
      <c r="JD33" s="1038"/>
      <c r="JE33" s="1038"/>
      <c r="JF33" s="1038"/>
      <c r="JG33" s="1038"/>
      <c r="JH33" s="1038"/>
      <c r="JI33" s="1038"/>
      <c r="JJ33" s="1038"/>
      <c r="JK33" s="1038"/>
      <c r="JL33" s="1038"/>
      <c r="JM33" s="1038"/>
      <c r="JN33" s="1038"/>
      <c r="JO33" s="1038"/>
      <c r="JP33" s="1038"/>
      <c r="JQ33" s="1038"/>
      <c r="JR33" s="1038"/>
      <c r="JS33" s="1038"/>
      <c r="JT33" s="1038"/>
      <c r="JU33" s="1038"/>
      <c r="JV33" s="1038"/>
      <c r="JW33" s="1038"/>
      <c r="JX33" s="1038"/>
      <c r="JY33" s="1038"/>
      <c r="JZ33" s="1038"/>
      <c r="KA33" s="1038"/>
      <c r="KB33" s="1038"/>
      <c r="KC33" s="1038"/>
      <c r="KD33" s="1038"/>
      <c r="KE33" s="1038"/>
      <c r="KF33" s="1038"/>
      <c r="KG33" s="1038"/>
      <c r="KH33" s="1038"/>
      <c r="KI33" s="1038"/>
      <c r="KJ33" s="1038"/>
      <c r="KK33" s="1038"/>
      <c r="KL33" s="1038"/>
      <c r="KM33" s="1038"/>
      <c r="KN33" s="1038"/>
      <c r="KO33" s="1038"/>
      <c r="KP33" s="1038"/>
      <c r="KQ33" s="1038"/>
      <c r="KR33" s="1038"/>
      <c r="KS33" s="1038"/>
      <c r="KT33" s="1038"/>
      <c r="KU33" s="1038"/>
      <c r="KV33" s="1038"/>
      <c r="KW33" s="1038"/>
      <c r="KX33" s="1038"/>
    </row>
    <row r="35" spans="1:310" ht="30.75" thickBot="1" x14ac:dyDescent="0.3">
      <c r="A35" s="21"/>
      <c r="B35" s="34" t="s">
        <v>447</v>
      </c>
      <c r="C35" s="34"/>
      <c r="D35" s="41"/>
      <c r="AC35" s="1451"/>
      <c r="CV35" s="1" t="s">
        <v>779</v>
      </c>
    </row>
    <row r="36" spans="1:310" x14ac:dyDescent="0.25">
      <c r="A36" s="2057" t="s">
        <v>131</v>
      </c>
      <c r="B36" s="2058"/>
      <c r="C36" s="2058"/>
      <c r="D36" s="2058"/>
      <c r="E36" s="2059"/>
      <c r="F36" s="2032" t="s">
        <v>132</v>
      </c>
      <c r="G36" s="2032"/>
      <c r="H36" s="2032"/>
      <c r="I36" s="2032"/>
      <c r="J36" s="2032"/>
      <c r="K36" s="2033"/>
    </row>
    <row r="37" spans="1:310" ht="148.5" customHeight="1" x14ac:dyDescent="0.25">
      <c r="A37" s="153"/>
      <c r="B37" s="154" t="s">
        <v>133</v>
      </c>
      <c r="C37" s="154" t="s">
        <v>134</v>
      </c>
      <c r="D37" s="154" t="s">
        <v>135</v>
      </c>
      <c r="E37" s="155"/>
      <c r="F37" s="451"/>
      <c r="G37" s="165" t="s">
        <v>136</v>
      </c>
      <c r="H37" s="165" t="s">
        <v>134</v>
      </c>
      <c r="I37" s="165" t="s">
        <v>137</v>
      </c>
      <c r="J37" s="165"/>
    </row>
    <row r="38" spans="1:310" x14ac:dyDescent="0.25">
      <c r="A38" s="156">
        <v>43831</v>
      </c>
      <c r="B38" s="366">
        <f>C38/D38*100</f>
        <v>0.60941945508026529</v>
      </c>
      <c r="C38" s="154">
        <v>33.402000000000001</v>
      </c>
      <c r="D38" s="154">
        <v>5480.9539999999997</v>
      </c>
      <c r="E38" s="155"/>
      <c r="F38" s="452">
        <v>43831</v>
      </c>
      <c r="G38" s="367">
        <f t="shared" ref="G38:G48" si="6">H38/I38*100</f>
        <v>5.4622843273056804E-3</v>
      </c>
      <c r="H38" s="165">
        <v>0.46800000000000003</v>
      </c>
      <c r="I38" s="201">
        <v>8567.8439999999991</v>
      </c>
      <c r="J38" s="165"/>
    </row>
    <row r="39" spans="1:310" x14ac:dyDescent="0.25">
      <c r="A39" s="157">
        <v>43862</v>
      </c>
      <c r="B39" s="366">
        <f t="shared" ref="B39:B48" si="7">C39/D39*100</f>
        <v>0.63263392078171343</v>
      </c>
      <c r="C39" s="154">
        <v>34.805999999999997</v>
      </c>
      <c r="D39" s="154">
        <v>5501.76</v>
      </c>
      <c r="E39" s="155"/>
      <c r="F39" s="453">
        <v>43862</v>
      </c>
      <c r="G39" s="367">
        <f t="shared" si="6"/>
        <v>6.8489891446409492E-3</v>
      </c>
      <c r="H39" s="165">
        <v>0.59299999999999997</v>
      </c>
      <c r="I39" s="201">
        <v>8658.2119999999995</v>
      </c>
      <c r="J39" s="165"/>
    </row>
    <row r="40" spans="1:310" x14ac:dyDescent="0.25">
      <c r="A40" s="156">
        <v>43891</v>
      </c>
      <c r="B40" s="366">
        <f t="shared" si="7"/>
        <v>0.65127653513897166</v>
      </c>
      <c r="C40" s="158">
        <v>36.170999999999999</v>
      </c>
      <c r="D40" s="154">
        <v>5553.8620000000001</v>
      </c>
      <c r="E40" s="155"/>
      <c r="F40" s="452">
        <v>43891</v>
      </c>
      <c r="G40" s="367">
        <f t="shared" si="6"/>
        <v>6.2162850501418536E-3</v>
      </c>
      <c r="H40" s="165">
        <v>0.54600000000000004</v>
      </c>
      <c r="I40" s="201">
        <v>8783.3809999999994</v>
      </c>
      <c r="J40" s="165"/>
    </row>
    <row r="41" spans="1:310" x14ac:dyDescent="0.25">
      <c r="A41" s="157">
        <v>43922</v>
      </c>
      <c r="B41" s="366">
        <v>0.62035591552636704</v>
      </c>
      <c r="C41" s="158">
        <v>36.220999999999997</v>
      </c>
      <c r="D41" s="154"/>
      <c r="E41" s="159"/>
      <c r="F41" s="453">
        <v>43922</v>
      </c>
      <c r="G41" s="367">
        <f t="shared" si="6"/>
        <v>5.4400386847195357E-3</v>
      </c>
      <c r="H41" s="165">
        <v>0.48599999999999999</v>
      </c>
      <c r="I41" s="201">
        <v>8933.76</v>
      </c>
      <c r="J41" s="166"/>
    </row>
    <row r="42" spans="1:310" x14ac:dyDescent="0.25">
      <c r="A42" s="156">
        <v>43952</v>
      </c>
      <c r="B42" s="366">
        <f t="shared" si="7"/>
        <v>0.68330075180268934</v>
      </c>
      <c r="C42" s="158">
        <v>39.360999999999997</v>
      </c>
      <c r="D42" s="160">
        <v>5760.4210000000003</v>
      </c>
      <c r="E42" s="159"/>
      <c r="F42" s="452">
        <v>43952</v>
      </c>
      <c r="G42" s="367">
        <f t="shared" si="6"/>
        <v>5.7300873921452364E-3</v>
      </c>
      <c r="H42" s="165">
        <v>0.51700000000000002</v>
      </c>
      <c r="I42" s="201">
        <v>9022.5499999999993</v>
      </c>
      <c r="J42" s="166"/>
    </row>
    <row r="43" spans="1:310" x14ac:dyDescent="0.25">
      <c r="A43" s="156">
        <v>43983</v>
      </c>
      <c r="B43" s="366">
        <f t="shared" si="7"/>
        <v>0.74968499855991821</v>
      </c>
      <c r="C43" s="161">
        <v>42.713999999999999</v>
      </c>
      <c r="D43" s="162">
        <v>5697.5929999999998</v>
      </c>
      <c r="E43" s="163"/>
      <c r="F43" s="452">
        <v>43983</v>
      </c>
      <c r="G43" s="367">
        <f t="shared" si="6"/>
        <v>6.0165858675648816E-3</v>
      </c>
      <c r="H43" s="165">
        <v>0.55000000000000004</v>
      </c>
      <c r="I43" s="202">
        <v>9141.3970000000008</v>
      </c>
      <c r="J43" s="167"/>
    </row>
    <row r="44" spans="1:310" x14ac:dyDescent="0.25">
      <c r="A44" s="156">
        <v>44013</v>
      </c>
      <c r="B44" s="366">
        <f t="shared" si="7"/>
        <v>0.78098483297194643</v>
      </c>
      <c r="C44" s="161">
        <v>44.546999999999997</v>
      </c>
      <c r="D44" s="164">
        <v>5703.9520000000002</v>
      </c>
      <c r="E44" s="163"/>
      <c r="F44" s="452">
        <v>44013</v>
      </c>
      <c r="G44" s="367">
        <f t="shared" si="6"/>
        <v>6.7075060114542224E-3</v>
      </c>
      <c r="H44" s="165">
        <v>0.623</v>
      </c>
      <c r="I44" s="202">
        <v>9288.1020000000008</v>
      </c>
      <c r="J44" s="168"/>
    </row>
    <row r="45" spans="1:310" x14ac:dyDescent="0.25">
      <c r="A45" s="196">
        <v>44044</v>
      </c>
      <c r="B45" s="366">
        <f t="shared" si="7"/>
        <v>0.80943020751540384</v>
      </c>
      <c r="C45" s="197">
        <v>46.491</v>
      </c>
      <c r="D45" s="198">
        <v>5743.67</v>
      </c>
      <c r="E45" s="199"/>
      <c r="F45" s="454">
        <v>44044</v>
      </c>
      <c r="G45" s="367">
        <f t="shared" si="6"/>
        <v>5.4973627516529226E-3</v>
      </c>
      <c r="H45" s="165">
        <v>0.51800000000000002</v>
      </c>
      <c r="I45" s="202">
        <v>9422.7000000000007</v>
      </c>
      <c r="J45" s="167"/>
    </row>
    <row r="46" spans="1:310" x14ac:dyDescent="0.25">
      <c r="A46" s="156">
        <v>44075</v>
      </c>
      <c r="B46" s="366">
        <f t="shared" si="7"/>
        <v>0.85347708638353958</v>
      </c>
      <c r="C46" s="158">
        <v>50.22</v>
      </c>
      <c r="D46" s="160">
        <v>5884.165</v>
      </c>
      <c r="E46" s="163"/>
      <c r="F46" s="452">
        <v>44075</v>
      </c>
      <c r="G46" s="367">
        <f t="shared" si="6"/>
        <v>5.6416585931985258E-3</v>
      </c>
      <c r="H46" s="165">
        <v>0.53900000000000003</v>
      </c>
      <c r="I46" s="202">
        <v>9553.9279999999999</v>
      </c>
      <c r="J46" s="167"/>
    </row>
    <row r="47" spans="1:310" x14ac:dyDescent="0.25">
      <c r="A47" s="156">
        <v>44105</v>
      </c>
      <c r="B47" s="366">
        <f t="shared" si="7"/>
        <v>0.89907820776477743</v>
      </c>
      <c r="C47" s="158">
        <v>52.051000000000002</v>
      </c>
      <c r="D47" s="160">
        <v>5789.3739999999998</v>
      </c>
      <c r="E47" s="163"/>
      <c r="F47" s="452">
        <v>44105</v>
      </c>
      <c r="G47" s="367">
        <f t="shared" si="6"/>
        <v>6.6543165842025079E-3</v>
      </c>
      <c r="H47" s="165">
        <v>0.64700000000000002</v>
      </c>
      <c r="I47" s="202">
        <v>9723.0120000000006</v>
      </c>
      <c r="J47" s="167"/>
    </row>
    <row r="48" spans="1:310" x14ac:dyDescent="0.25">
      <c r="A48" s="156">
        <v>44136</v>
      </c>
      <c r="B48" s="366">
        <f t="shared" si="7"/>
        <v>0.93187564852041638</v>
      </c>
      <c r="C48" s="158">
        <v>52.816000000000003</v>
      </c>
      <c r="D48" s="160">
        <v>5667.7089999999998</v>
      </c>
      <c r="E48" s="163"/>
      <c r="F48" s="452">
        <v>44136</v>
      </c>
      <c r="G48" s="367">
        <f t="shared" si="6"/>
        <v>7.8164653127514722E-3</v>
      </c>
      <c r="H48" s="165">
        <v>0.76600000000000001</v>
      </c>
      <c r="I48" s="202">
        <v>9799.8259999999991</v>
      </c>
      <c r="J48" s="167"/>
    </row>
    <row r="49" spans="1:27" ht="15.75" thickBot="1" x14ac:dyDescent="0.3">
      <c r="A49" s="456">
        <v>44166</v>
      </c>
      <c r="B49" s="444">
        <v>0.95381052727260029</v>
      </c>
      <c r="C49" s="445">
        <v>53.305999999999997</v>
      </c>
      <c r="D49" s="446">
        <v>5588.741</v>
      </c>
      <c r="E49" s="457"/>
      <c r="F49" s="455">
        <f>A49</f>
        <v>44166</v>
      </c>
      <c r="G49" s="447">
        <v>9.3492903969272997E-3</v>
      </c>
      <c r="H49" s="449">
        <v>0.92700000000000005</v>
      </c>
      <c r="I49" s="450">
        <v>9915.1910000000007</v>
      </c>
      <c r="J49" s="448"/>
    </row>
    <row r="50" spans="1:27" x14ac:dyDescent="0.25">
      <c r="A50" s="608">
        <v>44197</v>
      </c>
      <c r="B50" s="721">
        <v>0.92</v>
      </c>
      <c r="C50" s="722">
        <v>51.09</v>
      </c>
      <c r="D50" s="723">
        <v>5551.9</v>
      </c>
      <c r="E50" s="724"/>
      <c r="F50" s="608">
        <v>44197</v>
      </c>
      <c r="G50" s="609">
        <v>9.7000000000000003E-3</v>
      </c>
      <c r="H50" s="610">
        <v>0.97599999999999998</v>
      </c>
      <c r="I50" s="611">
        <v>10061.02</v>
      </c>
      <c r="J50" s="612"/>
      <c r="K50" s="122"/>
      <c r="L50" s="122">
        <f>C50+H50</f>
        <v>52.066000000000003</v>
      </c>
      <c r="Y50" s="1579"/>
      <c r="Z50" s="189"/>
      <c r="AA50" s="1584"/>
    </row>
    <row r="51" spans="1:27" x14ac:dyDescent="0.25">
      <c r="A51" s="156">
        <v>44228</v>
      </c>
      <c r="B51" s="366">
        <v>0.94152993031848164</v>
      </c>
      <c r="C51" s="158">
        <v>51.024999999999999</v>
      </c>
      <c r="D51" s="160">
        <v>5419.3710000000001</v>
      </c>
      <c r="E51" s="607"/>
      <c r="F51" s="156">
        <v>44228</v>
      </c>
      <c r="G51" s="367">
        <v>9.4906145450305377E-3</v>
      </c>
      <c r="H51" s="165">
        <v>0.95799999999999996</v>
      </c>
      <c r="I51" s="202">
        <v>10094.183000000001</v>
      </c>
      <c r="J51" s="613"/>
      <c r="L51" s="122">
        <f t="shared" ref="L51:L77" si="8">C51+H51</f>
        <v>51.982999999999997</v>
      </c>
      <c r="Y51" s="1579"/>
      <c r="Z51" s="189"/>
      <c r="AA51" s="1584"/>
    </row>
    <row r="52" spans="1:27" x14ac:dyDescent="0.25">
      <c r="A52" s="156">
        <v>44256</v>
      </c>
      <c r="B52" s="366">
        <f>C52/D52*100</f>
        <v>0.90749021574270894</v>
      </c>
      <c r="C52" s="158">
        <v>48.338999999999999</v>
      </c>
      <c r="D52" s="160">
        <v>5326.6689999999999</v>
      </c>
      <c r="E52" s="607"/>
      <c r="F52" s="156">
        <v>44256</v>
      </c>
      <c r="G52" s="497">
        <f>H52/I52*100</f>
        <v>9.1588258582213766E-3</v>
      </c>
      <c r="H52" s="496">
        <v>0.93</v>
      </c>
      <c r="I52" s="202">
        <v>10154.14</v>
      </c>
      <c r="J52" s="613"/>
      <c r="L52" s="122">
        <f t="shared" si="8"/>
        <v>49.268999999999998</v>
      </c>
      <c r="Y52" s="1579"/>
      <c r="Z52" s="189"/>
      <c r="AA52" s="1584"/>
    </row>
    <row r="53" spans="1:27" x14ac:dyDescent="0.25">
      <c r="A53" s="156">
        <v>44287</v>
      </c>
      <c r="B53" s="366">
        <v>0.83930688719161717</v>
      </c>
      <c r="C53" s="158">
        <v>44.624000000000002</v>
      </c>
      <c r="D53" s="160">
        <v>5316.768</v>
      </c>
      <c r="E53" s="1105"/>
      <c r="F53" s="1104">
        <v>44287</v>
      </c>
      <c r="G53" s="497">
        <v>8.9184443022105424E-3</v>
      </c>
      <c r="H53" s="496">
        <v>0.91100000000000003</v>
      </c>
      <c r="I53" s="202">
        <v>10214.786</v>
      </c>
      <c r="J53" s="613"/>
      <c r="L53" s="122">
        <f t="shared" si="8"/>
        <v>45.535000000000004</v>
      </c>
      <c r="Y53" s="1579"/>
      <c r="Z53" s="189"/>
      <c r="AA53" s="1584"/>
    </row>
    <row r="54" spans="1:27" x14ac:dyDescent="0.25">
      <c r="A54" s="156">
        <v>44317</v>
      </c>
      <c r="B54" s="366">
        <f>C54/D54*100</f>
        <v>0.79306473502704788</v>
      </c>
      <c r="C54" s="158">
        <v>41.939</v>
      </c>
      <c r="D54" s="160">
        <v>5288.2190000000001</v>
      </c>
      <c r="E54" s="1105"/>
      <c r="F54" s="1104">
        <v>44317</v>
      </c>
      <c r="G54" s="497">
        <v>8.696098970719256E-3</v>
      </c>
      <c r="H54" s="496">
        <v>0.89700000000000002</v>
      </c>
      <c r="I54" s="202">
        <v>10314.969999999999</v>
      </c>
      <c r="J54" s="613"/>
      <c r="L54" s="122">
        <f t="shared" si="8"/>
        <v>42.835999999999999</v>
      </c>
      <c r="Y54" s="1579"/>
      <c r="Z54" s="189"/>
      <c r="AA54" s="1584"/>
    </row>
    <row r="55" spans="1:27" x14ac:dyDescent="0.25">
      <c r="A55" s="156">
        <v>44348</v>
      </c>
      <c r="B55" s="366">
        <v>0.78244924226058121</v>
      </c>
      <c r="C55" s="158">
        <v>41.180999999999997</v>
      </c>
      <c r="D55" s="160">
        <v>5263.0889999999999</v>
      </c>
      <c r="E55" s="1105"/>
      <c r="F55" s="1104">
        <v>44348</v>
      </c>
      <c r="G55" s="497">
        <v>9.2153504990121933E-3</v>
      </c>
      <c r="H55" s="496">
        <v>0.95599999999999996</v>
      </c>
      <c r="I55" s="202">
        <v>10373.995000000001</v>
      </c>
      <c r="J55" s="613"/>
      <c r="L55" s="122">
        <f t="shared" si="8"/>
        <v>42.137</v>
      </c>
      <c r="Y55" s="1579"/>
      <c r="Z55" s="189"/>
      <c r="AA55" s="1584"/>
    </row>
    <row r="56" spans="1:27" x14ac:dyDescent="0.25">
      <c r="A56" s="156">
        <v>44378</v>
      </c>
      <c r="B56" s="366">
        <v>0.77135012506988088</v>
      </c>
      <c r="C56" s="158">
        <v>40.427</v>
      </c>
      <c r="D56" s="160">
        <v>5241.07</v>
      </c>
      <c r="E56" s="1105"/>
      <c r="F56" s="1104">
        <v>44378</v>
      </c>
      <c r="G56" s="497">
        <v>1.0183684629055945E-2</v>
      </c>
      <c r="H56" s="496">
        <v>1.0660000000000001</v>
      </c>
      <c r="I56" s="202">
        <v>10467.724</v>
      </c>
      <c r="J56" s="613"/>
      <c r="L56" s="122">
        <f t="shared" si="8"/>
        <v>41.493000000000002</v>
      </c>
      <c r="Y56" s="1579"/>
      <c r="Z56" s="189"/>
      <c r="AA56" s="1584"/>
    </row>
    <row r="57" spans="1:27" x14ac:dyDescent="0.25">
      <c r="A57" s="156">
        <v>44409</v>
      </c>
      <c r="B57" s="366">
        <v>0.76672489585932857</v>
      </c>
      <c r="C57" s="158">
        <v>39.941000000000003</v>
      </c>
      <c r="D57" s="160">
        <v>5209.3</v>
      </c>
      <c r="E57" s="1105"/>
      <c r="F57" s="1104">
        <v>44409</v>
      </c>
      <c r="G57" s="497">
        <v>8.7223008015087228E-3</v>
      </c>
      <c r="H57" s="496">
        <v>0.92500000000000004</v>
      </c>
      <c r="I57" s="202">
        <v>10605</v>
      </c>
      <c r="J57" s="613"/>
      <c r="L57" s="122">
        <f t="shared" si="8"/>
        <v>40.866</v>
      </c>
      <c r="Y57" s="1579"/>
      <c r="Z57" s="189"/>
      <c r="AA57" s="1584"/>
    </row>
    <row r="58" spans="1:27" x14ac:dyDescent="0.25">
      <c r="A58" s="156">
        <v>44440</v>
      </c>
      <c r="B58" s="366">
        <v>0.72972413318827489</v>
      </c>
      <c r="C58" s="158">
        <v>38.305999999999997</v>
      </c>
      <c r="D58" s="160">
        <v>5249.3810000000003</v>
      </c>
      <c r="E58" s="1105"/>
      <c r="F58" s="1104">
        <v>44440</v>
      </c>
      <c r="G58" s="497">
        <v>7.0201682338507654E-3</v>
      </c>
      <c r="H58" s="496">
        <v>0.752</v>
      </c>
      <c r="I58" s="202">
        <v>10711.994000000001</v>
      </c>
      <c r="J58" s="613"/>
      <c r="L58" s="122">
        <f t="shared" si="8"/>
        <v>39.058</v>
      </c>
      <c r="Y58" s="1579"/>
      <c r="Z58" s="189"/>
      <c r="AA58" s="1584"/>
    </row>
    <row r="59" spans="1:27" x14ac:dyDescent="0.25">
      <c r="A59" s="156">
        <v>44470</v>
      </c>
      <c r="B59" s="366">
        <v>0.71296516594799841</v>
      </c>
      <c r="C59" s="158">
        <v>37.338000000000001</v>
      </c>
      <c r="D59" s="160">
        <v>5237.0020000000004</v>
      </c>
      <c r="E59" s="1105"/>
      <c r="F59" s="1104">
        <v>44470</v>
      </c>
      <c r="G59" s="497">
        <v>6.7030517561579555E-3</v>
      </c>
      <c r="H59" s="496">
        <v>0.72499999999999998</v>
      </c>
      <c r="I59" s="202">
        <v>10815.968999999999</v>
      </c>
      <c r="J59" s="613"/>
      <c r="L59" s="122">
        <f t="shared" si="8"/>
        <v>38.063000000000002</v>
      </c>
      <c r="Y59" s="1579"/>
      <c r="Z59" s="189"/>
      <c r="AA59" s="1584"/>
    </row>
    <row r="60" spans="1:27" x14ac:dyDescent="0.25">
      <c r="A60" s="156">
        <v>44501</v>
      </c>
      <c r="B60" s="366">
        <v>0.67557408222791782</v>
      </c>
      <c r="C60" s="158">
        <v>35.136000000000003</v>
      </c>
      <c r="D60" s="160">
        <v>5200.91</v>
      </c>
      <c r="E60" s="1105"/>
      <c r="F60" s="1104">
        <v>44501</v>
      </c>
      <c r="G60" s="497">
        <v>6.6527340540736418E-3</v>
      </c>
      <c r="H60" s="496">
        <v>0.72699999999999998</v>
      </c>
      <c r="I60" s="202">
        <v>10927.838</v>
      </c>
      <c r="J60" s="613"/>
      <c r="L60" s="122">
        <f t="shared" si="8"/>
        <v>35.863</v>
      </c>
      <c r="Y60" s="1579"/>
      <c r="Z60" s="189"/>
      <c r="AA60" s="1584"/>
    </row>
    <row r="61" spans="1:27" x14ac:dyDescent="0.25">
      <c r="A61" s="196">
        <v>44531</v>
      </c>
      <c r="B61" s="1745">
        <v>0.63302978717049152</v>
      </c>
      <c r="C61" s="197">
        <v>33.061999999999998</v>
      </c>
      <c r="D61" s="1746">
        <v>5222.8190000000004</v>
      </c>
      <c r="E61" s="1747"/>
      <c r="F61" s="1748">
        <v>44531</v>
      </c>
      <c r="G61" s="1749">
        <v>6.8115090376752643E-3</v>
      </c>
      <c r="H61" s="1750">
        <v>0.751</v>
      </c>
      <c r="I61" s="1751">
        <v>11025.457</v>
      </c>
      <c r="J61" s="1752"/>
      <c r="K61" s="1580"/>
      <c r="L61" s="1581">
        <f t="shared" si="8"/>
        <v>33.812999999999995</v>
      </c>
      <c r="M61" s="1582"/>
      <c r="N61" s="1582"/>
      <c r="O61" s="1582"/>
      <c r="P61" s="1582"/>
      <c r="Q61" s="1582"/>
      <c r="R61" s="1582"/>
      <c r="S61" s="1582"/>
      <c r="T61" s="1582"/>
      <c r="U61" s="1582"/>
      <c r="V61" s="1582"/>
      <c r="W61" s="1582"/>
      <c r="X61" s="1582"/>
      <c r="Y61" s="1583"/>
      <c r="Z61" s="189"/>
      <c r="AA61" s="1584"/>
    </row>
    <row r="62" spans="1:27" s="1121" customFormat="1" x14ac:dyDescent="0.25">
      <c r="A62" s="1753">
        <v>44562</v>
      </c>
      <c r="B62" s="1754">
        <v>0.57374286040786993</v>
      </c>
      <c r="C62" s="1755">
        <v>30.074000000000002</v>
      </c>
      <c r="D62" s="1083">
        <v>5241.7209999999995</v>
      </c>
      <c r="E62" s="1756"/>
      <c r="F62" s="1753">
        <v>44562</v>
      </c>
      <c r="G62" s="1757">
        <v>1.0438773766931059E-2</v>
      </c>
      <c r="H62" s="1758">
        <v>1.1639999999999999</v>
      </c>
      <c r="I62" s="1759">
        <v>11150.735000000001</v>
      </c>
      <c r="J62" s="1760"/>
      <c r="L62" s="122">
        <f t="shared" si="8"/>
        <v>31.238000000000003</v>
      </c>
      <c r="S62" s="1121" t="s">
        <v>779</v>
      </c>
      <c r="Y62" s="1579"/>
      <c r="Z62" s="189"/>
      <c r="AA62" s="1584"/>
    </row>
    <row r="63" spans="1:27" x14ac:dyDescent="0.25">
      <c r="A63" s="1104">
        <v>44593</v>
      </c>
      <c r="B63" s="366">
        <v>0.5831393015474341</v>
      </c>
      <c r="C63" s="158">
        <v>29.76</v>
      </c>
      <c r="D63" s="160">
        <v>5166.7049999999999</v>
      </c>
      <c r="E63" s="1105"/>
      <c r="F63" s="1104">
        <v>44593</v>
      </c>
      <c r="G63" s="497">
        <v>1.545576667802892E-2</v>
      </c>
      <c r="H63" s="496">
        <v>1.0449999999999999</v>
      </c>
      <c r="I63" s="202">
        <v>11176.550999999999</v>
      </c>
      <c r="J63" s="167"/>
      <c r="L63" s="122">
        <f t="shared" si="8"/>
        <v>30.805</v>
      </c>
      <c r="Y63" s="1579"/>
      <c r="Z63" s="189"/>
      <c r="AA63" s="1584"/>
    </row>
    <row r="64" spans="1:27" x14ac:dyDescent="0.25">
      <c r="A64" s="1104">
        <v>44621</v>
      </c>
      <c r="B64" s="366">
        <v>0.59106318962696491</v>
      </c>
      <c r="C64" s="158">
        <v>30.527999999999999</v>
      </c>
      <c r="D64" s="160">
        <v>5164.93</v>
      </c>
      <c r="E64" s="1105"/>
      <c r="F64" s="1104">
        <v>44621</v>
      </c>
      <c r="G64" s="497">
        <v>8.6116020387923264E-3</v>
      </c>
      <c r="H64" s="496">
        <v>0.96599999999999997</v>
      </c>
      <c r="I64" s="202">
        <v>11217.424999999999</v>
      </c>
      <c r="J64" s="167"/>
      <c r="L64" s="122">
        <f t="shared" si="8"/>
        <v>31.494</v>
      </c>
      <c r="Y64" s="1579"/>
      <c r="Z64" s="189"/>
      <c r="AA64" s="1584"/>
    </row>
    <row r="65" spans="1:310" x14ac:dyDescent="0.25">
      <c r="A65" s="1104">
        <v>44652</v>
      </c>
      <c r="B65" s="366">
        <v>0.60741115722206795</v>
      </c>
      <c r="C65" s="158">
        <v>30.981000000000002</v>
      </c>
      <c r="D65" s="160">
        <v>5100.4989999999998</v>
      </c>
      <c r="E65" s="1105"/>
      <c r="F65" s="1104">
        <v>44652</v>
      </c>
      <c r="G65" s="497">
        <v>8.1664333315461853E-3</v>
      </c>
      <c r="H65" s="496">
        <v>0.92</v>
      </c>
      <c r="I65" s="202">
        <v>11265.628000000001</v>
      </c>
      <c r="J65" s="167"/>
      <c r="L65" s="122">
        <f t="shared" si="8"/>
        <v>31.901000000000003</v>
      </c>
      <c r="Y65" s="1579"/>
      <c r="Z65" s="189"/>
      <c r="AA65" s="1584"/>
    </row>
    <row r="66" spans="1:310" ht="16.7" customHeight="1" x14ac:dyDescent="0.25">
      <c r="A66" s="1600">
        <v>44682</v>
      </c>
      <c r="B66" s="366">
        <v>0.66223662655045501</v>
      </c>
      <c r="C66" s="158">
        <v>32.683</v>
      </c>
      <c r="D66" s="160">
        <v>4935.2449999999999</v>
      </c>
      <c r="E66" s="1105"/>
      <c r="F66" s="1104">
        <v>44682</v>
      </c>
      <c r="G66" s="497">
        <v>8.7281465056494416E-3</v>
      </c>
      <c r="H66" s="496">
        <v>0.98799999999999999</v>
      </c>
      <c r="I66" s="202">
        <v>11319.7</v>
      </c>
      <c r="J66" s="167"/>
      <c r="L66" s="122">
        <f t="shared" si="8"/>
        <v>33.670999999999999</v>
      </c>
      <c r="Y66" s="1579"/>
      <c r="Z66" s="189"/>
      <c r="AA66" s="1584"/>
    </row>
    <row r="67" spans="1:310" ht="16.7" customHeight="1" x14ac:dyDescent="0.25">
      <c r="A67" s="1600">
        <v>44713</v>
      </c>
      <c r="B67" s="366">
        <v>0.69699599837543524</v>
      </c>
      <c r="C67" s="158">
        <v>33.808</v>
      </c>
      <c r="D67" s="160">
        <v>4850.53</v>
      </c>
      <c r="E67" s="1105"/>
      <c r="F67" s="1104">
        <v>44713</v>
      </c>
      <c r="G67" s="497">
        <v>1.3085003575308063E-2</v>
      </c>
      <c r="H67" s="496">
        <v>1.4890000000000001</v>
      </c>
      <c r="I67" s="202">
        <v>11379.439</v>
      </c>
      <c r="J67" s="167"/>
      <c r="L67" s="122">
        <f t="shared" si="8"/>
        <v>35.296999999999997</v>
      </c>
      <c r="Y67" s="1579"/>
      <c r="Z67" s="189"/>
      <c r="AA67" s="1584"/>
    </row>
    <row r="68" spans="1:310" s="1680" customFormat="1" ht="16.7" customHeight="1" x14ac:dyDescent="0.25">
      <c r="A68" s="1600">
        <v>44743</v>
      </c>
      <c r="B68" s="366">
        <v>0.73899999999999999</v>
      </c>
      <c r="C68" s="158">
        <v>35.354999999999997</v>
      </c>
      <c r="D68" s="160">
        <v>4785.3</v>
      </c>
      <c r="E68" s="1105"/>
      <c r="F68" s="1791">
        <f>A68</f>
        <v>44743</v>
      </c>
      <c r="G68" s="497">
        <f>H68/I68*100</f>
        <v>1.3178730820146459E-2</v>
      </c>
      <c r="H68" s="166">
        <v>1.51</v>
      </c>
      <c r="I68" s="202">
        <v>11457.856</v>
      </c>
      <c r="J68" s="167"/>
      <c r="K68" s="78"/>
      <c r="L68" s="122">
        <f t="shared" si="8"/>
        <v>36.864999999999995</v>
      </c>
      <c r="M68" s="1"/>
      <c r="N68" s="1"/>
      <c r="Y68" s="1681"/>
      <c r="Z68" s="1682"/>
      <c r="AA68" s="1683"/>
    </row>
    <row r="69" spans="1:310" s="1471" customFormat="1" ht="19.7" customHeight="1" x14ac:dyDescent="0.25">
      <c r="A69" s="1600">
        <v>44774</v>
      </c>
      <c r="B69" s="1761">
        <v>0.83410596535032044</v>
      </c>
      <c r="C69" s="1762">
        <v>39.646999999999998</v>
      </c>
      <c r="D69" s="1763">
        <v>4753.2330000000002</v>
      </c>
      <c r="E69" s="1764"/>
      <c r="F69" s="1765">
        <v>44774</v>
      </c>
      <c r="G69" s="1766">
        <v>1.2622085887865146E-2</v>
      </c>
      <c r="H69" s="1767">
        <v>1.4530000000000001</v>
      </c>
      <c r="I69" s="1768">
        <v>11511.567999999999</v>
      </c>
      <c r="J69" s="1769"/>
      <c r="K69" s="1585"/>
      <c r="L69" s="122">
        <f t="shared" si="8"/>
        <v>41.1</v>
      </c>
      <c r="Y69" s="1579"/>
      <c r="Z69" s="189"/>
    </row>
    <row r="70" spans="1:310" s="1471" customFormat="1" ht="19.7" customHeight="1" x14ac:dyDescent="0.25">
      <c r="A70" s="1600">
        <v>44805</v>
      </c>
      <c r="B70" s="1761">
        <v>0.83409556074297531</v>
      </c>
      <c r="C70" s="1762">
        <v>39.905000000000001</v>
      </c>
      <c r="D70" s="1763">
        <v>4784.2240000000002</v>
      </c>
      <c r="E70" s="1764"/>
      <c r="F70" s="1765">
        <v>44805</v>
      </c>
      <c r="G70" s="1766">
        <v>1.138362720020121E-2</v>
      </c>
      <c r="H70" s="1767">
        <v>1.3180000000000001</v>
      </c>
      <c r="I70" s="1768">
        <v>11578.031999999999</v>
      </c>
      <c r="J70" s="1769"/>
      <c r="K70" s="78"/>
      <c r="L70" s="122">
        <f t="shared" si="8"/>
        <v>41.222999999999999</v>
      </c>
      <c r="Y70" s="1579"/>
      <c r="Z70" s="189"/>
    </row>
    <row r="71" spans="1:310" s="1471" customFormat="1" ht="19.7" customHeight="1" x14ac:dyDescent="0.25">
      <c r="A71" s="1603" t="s">
        <v>791</v>
      </c>
      <c r="B71" s="1761">
        <v>0.86278111712938255</v>
      </c>
      <c r="C71" s="1762">
        <v>41.369</v>
      </c>
      <c r="D71" s="1763">
        <v>4794.8429999999998</v>
      </c>
      <c r="E71" s="1764"/>
      <c r="F71" s="1765">
        <v>44835</v>
      </c>
      <c r="G71" s="1766">
        <v>7.9946734201641802E-3</v>
      </c>
      <c r="H71" s="1767">
        <v>0.93200000000000005</v>
      </c>
      <c r="I71" s="1768">
        <v>11657.762000000001</v>
      </c>
      <c r="J71" s="1769"/>
      <c r="K71" s="1585"/>
      <c r="L71" s="122">
        <f t="shared" si="8"/>
        <v>42.301000000000002</v>
      </c>
      <c r="M71" s="1471">
        <v>2.5710822085621091E-3</v>
      </c>
      <c r="Y71" s="1579"/>
      <c r="Z71" s="189"/>
    </row>
    <row r="72" spans="1:310" ht="20.25" customHeight="1" x14ac:dyDescent="0.25">
      <c r="A72" s="1600">
        <v>44866</v>
      </c>
      <c r="B72" s="1770">
        <v>0.82682885096983916</v>
      </c>
      <c r="C72" s="1771">
        <v>39.866999999999997</v>
      </c>
      <c r="D72" s="1772">
        <v>4821.6750000000002</v>
      </c>
      <c r="E72" s="1773"/>
      <c r="F72" s="1765">
        <v>44866</v>
      </c>
      <c r="G72" s="1774">
        <v>1.1549783313799779E-2</v>
      </c>
      <c r="H72" s="1775">
        <v>1.3560000000000001</v>
      </c>
      <c r="I72" s="1776">
        <v>11740.48</v>
      </c>
      <c r="J72" s="167"/>
      <c r="K72" s="78"/>
      <c r="L72" s="122">
        <f t="shared" si="8"/>
        <v>41.222999999999999</v>
      </c>
      <c r="M72" s="189">
        <f>L72/(D72+I72)</f>
        <v>2.4889876951399142E-3</v>
      </c>
    </row>
    <row r="73" spans="1:310" ht="20.25" customHeight="1" x14ac:dyDescent="0.25">
      <c r="A73" s="1600">
        <v>44896</v>
      </c>
      <c r="B73" s="1770">
        <f>C73/D73*100</f>
        <v>0.80893258397068613</v>
      </c>
      <c r="C73" s="1771">
        <v>39.521000000000001</v>
      </c>
      <c r="D73" s="1772">
        <v>4885.5739999999996</v>
      </c>
      <c r="E73" s="1773"/>
      <c r="F73" s="1777" t="s">
        <v>847</v>
      </c>
      <c r="G73" s="1774">
        <f>H73/I73*100</f>
        <v>1.0520845270419129E-2</v>
      </c>
      <c r="H73" s="1775">
        <v>1.244</v>
      </c>
      <c r="I73" s="1776">
        <v>11824.145</v>
      </c>
      <c r="J73" s="167"/>
      <c r="K73" s="78"/>
      <c r="L73" s="122">
        <f>C73+H73</f>
        <v>40.765000000000001</v>
      </c>
      <c r="M73" s="189">
        <f>L73/(D73+I73)</f>
        <v>2.4395981763667002E-3</v>
      </c>
    </row>
    <row r="74" spans="1:310" ht="20.25" customHeight="1" thickBot="1" x14ac:dyDescent="0.3">
      <c r="A74" s="1792" t="s">
        <v>882</v>
      </c>
      <c r="B74" s="1793">
        <v>0.7314657922226474</v>
      </c>
      <c r="C74" s="1794">
        <v>36.335000000000001</v>
      </c>
      <c r="D74" s="1795">
        <v>4967.4229999999998</v>
      </c>
      <c r="E74" s="1796"/>
      <c r="F74" s="1797" t="s">
        <v>882</v>
      </c>
      <c r="G74" s="1798">
        <v>8.6238301209287053E-3</v>
      </c>
      <c r="H74" s="1799">
        <v>1.03</v>
      </c>
      <c r="I74" s="1800">
        <v>11943.648999999999</v>
      </c>
      <c r="J74" s="1801"/>
      <c r="K74" s="1678"/>
      <c r="L74" s="1679">
        <v>37.365000000000002</v>
      </c>
      <c r="M74" s="1602">
        <v>2.2094991967392726E-3</v>
      </c>
    </row>
    <row r="75" spans="1:310" ht="20.25" customHeight="1" x14ac:dyDescent="0.25">
      <c r="A75" s="1854" t="s">
        <v>938</v>
      </c>
      <c r="B75" s="1855">
        <v>0.71312786377194815</v>
      </c>
      <c r="C75" s="1856">
        <v>35.639000000000003</v>
      </c>
      <c r="D75" s="1857">
        <v>4997.5609999999997</v>
      </c>
      <c r="E75" s="1858"/>
      <c r="F75" s="1859" t="s">
        <v>938</v>
      </c>
      <c r="G75" s="1860">
        <v>8.9974905697769621E-3</v>
      </c>
      <c r="H75" s="1861">
        <v>1.0760000000000001</v>
      </c>
      <c r="I75" s="1862">
        <v>11958.89</v>
      </c>
      <c r="J75" s="1863"/>
      <c r="K75" s="1678"/>
      <c r="L75" s="1679">
        <v>36.715000000000003</v>
      </c>
      <c r="M75" s="1602">
        <v>2.1652526227333773E-3</v>
      </c>
    </row>
    <row r="76" spans="1:310" ht="20.25" customHeight="1" x14ac:dyDescent="0.25">
      <c r="A76" s="1893" t="s">
        <v>985</v>
      </c>
      <c r="B76" s="1894">
        <v>0.70791819611955953</v>
      </c>
      <c r="C76" s="1895">
        <v>35.747999999999998</v>
      </c>
      <c r="D76" s="1896">
        <v>5049.7359999999999</v>
      </c>
      <c r="E76" s="1897"/>
      <c r="F76" s="1898" t="s">
        <v>985</v>
      </c>
      <c r="G76" s="1899">
        <v>9.433052717360264E-3</v>
      </c>
      <c r="H76" s="1900">
        <v>1.133</v>
      </c>
      <c r="I76" s="1901">
        <v>12010.958000000001</v>
      </c>
      <c r="J76" s="1902"/>
      <c r="K76" s="1678"/>
      <c r="L76" s="1679">
        <v>36.881</v>
      </c>
      <c r="M76" s="1602">
        <v>2.1617526227244916E-3</v>
      </c>
    </row>
    <row r="77" spans="1:310" ht="32.85" customHeight="1" x14ac:dyDescent="0.25">
      <c r="A77" s="1778" t="str">
        <f>ИЗМЕНЕНИЕ!AO5</f>
        <v xml:space="preserve">02.03.2023
</v>
      </c>
      <c r="B77" s="1779">
        <f>C77/D77*100</f>
        <v>0.72942751681277906</v>
      </c>
      <c r="C77" s="1780">
        <f>'отч дата'!D58/1000</f>
        <v>36.871000000000002</v>
      </c>
      <c r="D77" s="1781">
        <f>'отч дата'!D35/1000</f>
        <v>5054.7860000000001</v>
      </c>
      <c r="E77" s="1782"/>
      <c r="F77" s="1783" t="str">
        <f>A77</f>
        <v xml:space="preserve">02.03.2023
</v>
      </c>
      <c r="G77" s="1784">
        <f>H77/I77*100</f>
        <v>1.7958146279716484E-2</v>
      </c>
      <c r="H77" s="1785">
        <f>'отч дата'!D89/1000</f>
        <v>2.157</v>
      </c>
      <c r="I77" s="1786">
        <f>'отч дата'!D67/1000</f>
        <v>12011.262000000001</v>
      </c>
      <c r="J77" s="1787"/>
      <c r="K77" s="1585"/>
      <c r="L77" s="122">
        <f t="shared" si="8"/>
        <v>39.028000000000006</v>
      </c>
      <c r="M77" s="1602">
        <f>L77/(D77+I77)</f>
        <v>2.2868797743918218E-3</v>
      </c>
    </row>
    <row r="78" spans="1:310" x14ac:dyDescent="0.25">
      <c r="A78" s="1529" t="s">
        <v>138</v>
      </c>
      <c r="C78" s="122"/>
      <c r="D78" s="122"/>
      <c r="L78" s="122"/>
      <c r="M78" s="122"/>
      <c r="N78" s="122"/>
      <c r="O78" s="122"/>
      <c r="P78" s="122"/>
      <c r="Q78" s="122"/>
      <c r="R78" s="122"/>
      <c r="S78" s="122"/>
      <c r="T78" s="122"/>
      <c r="U78" s="122"/>
      <c r="V78" s="122"/>
      <c r="W78" s="122"/>
      <c r="X78" s="122"/>
      <c r="Y78" s="122"/>
      <c r="Z78" s="122"/>
      <c r="AA78" s="122"/>
      <c r="AB78" s="122"/>
      <c r="AC78" s="122"/>
      <c r="AD78" s="122"/>
      <c r="AE78" s="122"/>
      <c r="AF78" s="122"/>
      <c r="AG78" s="122"/>
      <c r="AH78" s="122"/>
      <c r="AI78" s="122"/>
      <c r="AJ78" s="122"/>
      <c r="AK78" s="122"/>
      <c r="AL78" s="122"/>
      <c r="AM78" s="122"/>
      <c r="AN78" s="122"/>
      <c r="AO78" s="122"/>
      <c r="AP78" s="122"/>
      <c r="AQ78" s="122"/>
      <c r="AR78" s="122"/>
      <c r="AS78" s="122"/>
      <c r="AT78" s="122"/>
      <c r="AU78" s="122"/>
      <c r="AV78" s="122"/>
      <c r="AW78" s="122"/>
      <c r="AX78" s="122"/>
      <c r="AY78" s="122"/>
      <c r="AZ78" s="122"/>
      <c r="BA78" s="122"/>
      <c r="BB78" s="122"/>
      <c r="BC78" s="122"/>
      <c r="BD78" s="122"/>
      <c r="BE78" s="122"/>
      <c r="BF78" s="122"/>
      <c r="BG78" s="122"/>
      <c r="BH78" s="122"/>
      <c r="BI78" s="122"/>
      <c r="BJ78" s="122"/>
      <c r="BK78" s="122"/>
      <c r="BL78" s="122"/>
      <c r="BM78" s="122"/>
      <c r="BN78" s="122"/>
      <c r="BO78" s="122"/>
      <c r="BP78" s="122"/>
      <c r="BQ78" s="122"/>
      <c r="BR78" s="122"/>
      <c r="BS78" s="122"/>
      <c r="BT78" s="122"/>
      <c r="BU78" s="122"/>
      <c r="BV78" s="122"/>
      <c r="BW78" s="122"/>
      <c r="BX78" s="122"/>
      <c r="BY78" s="122"/>
      <c r="BZ78" s="122"/>
      <c r="CA78" s="122"/>
      <c r="CB78" s="122"/>
      <c r="CC78" s="122"/>
      <c r="CD78" s="122"/>
      <c r="CE78" s="122"/>
      <c r="CF78" s="122"/>
      <c r="CG78" s="122"/>
      <c r="CH78" s="122"/>
      <c r="CI78" s="122"/>
      <c r="CJ78" s="122"/>
      <c r="CK78" s="122"/>
      <c r="CL78" s="122"/>
      <c r="CM78" s="122"/>
      <c r="CN78" s="122"/>
      <c r="CO78" s="122"/>
      <c r="CP78" s="122"/>
      <c r="CQ78" s="122"/>
      <c r="CR78" s="122"/>
      <c r="CS78" s="122"/>
      <c r="CT78" s="122"/>
      <c r="CU78" s="122"/>
      <c r="CV78" s="122"/>
      <c r="CW78" s="122"/>
      <c r="CX78" s="122"/>
      <c r="CY78" s="122"/>
      <c r="CZ78" s="122"/>
      <c r="DA78" s="122"/>
      <c r="DB78" s="122"/>
      <c r="DC78" s="122"/>
      <c r="DD78" s="122"/>
      <c r="DE78" s="122"/>
      <c r="DF78" s="122"/>
      <c r="DG78" s="122"/>
      <c r="DH78" s="122"/>
      <c r="DI78" s="122"/>
      <c r="DJ78" s="122"/>
      <c r="DK78" s="122"/>
      <c r="DL78" s="122"/>
      <c r="DM78" s="122"/>
      <c r="DN78" s="122"/>
      <c r="DO78" s="122"/>
      <c r="DP78" s="122"/>
      <c r="DQ78" s="122"/>
      <c r="DR78" s="122"/>
      <c r="DS78" s="122"/>
      <c r="DT78" s="122"/>
      <c r="DU78" s="122"/>
      <c r="DV78" s="122"/>
      <c r="DW78" s="122"/>
      <c r="DX78" s="122"/>
      <c r="DY78" s="122"/>
      <c r="DZ78" s="122"/>
      <c r="EA78" s="122"/>
      <c r="EB78" s="122"/>
      <c r="EC78" s="122"/>
      <c r="ED78" s="122"/>
      <c r="EE78" s="122"/>
      <c r="EF78" s="122"/>
      <c r="EG78" s="122"/>
      <c r="EH78" s="122"/>
      <c r="EI78" s="122"/>
      <c r="EJ78" s="122"/>
      <c r="EK78" s="122"/>
      <c r="EL78" s="122"/>
      <c r="EM78" s="122"/>
      <c r="EN78" s="122"/>
      <c r="EO78" s="122"/>
      <c r="EP78" s="122"/>
      <c r="EQ78" s="122"/>
      <c r="ER78" s="122"/>
      <c r="ES78" s="122"/>
      <c r="ET78" s="122"/>
      <c r="EU78" s="122"/>
      <c r="EV78" s="122"/>
      <c r="EW78" s="122"/>
      <c r="EX78" s="122"/>
      <c r="EY78" s="122"/>
      <c r="EZ78" s="122"/>
      <c r="FA78" s="122"/>
      <c r="FB78" s="122"/>
      <c r="FC78" s="122"/>
      <c r="FD78" s="122"/>
      <c r="FE78" s="122"/>
      <c r="FF78" s="122"/>
      <c r="FG78" s="122"/>
      <c r="FH78" s="122"/>
      <c r="FI78" s="122"/>
      <c r="FJ78" s="122"/>
      <c r="FK78" s="122"/>
      <c r="FL78" s="122"/>
      <c r="FM78" s="122"/>
      <c r="FN78" s="122"/>
      <c r="FO78" s="122"/>
      <c r="FP78" s="122"/>
      <c r="FQ78" s="122"/>
      <c r="FR78" s="122"/>
      <c r="FS78" s="122"/>
      <c r="FT78" s="122"/>
      <c r="FU78" s="122"/>
      <c r="FV78" s="122"/>
      <c r="FW78" s="122"/>
      <c r="FX78" s="122"/>
      <c r="FY78" s="122"/>
      <c r="FZ78" s="122"/>
      <c r="GA78" s="122"/>
      <c r="GB78" s="122"/>
      <c r="GC78" s="122"/>
      <c r="GD78" s="122"/>
      <c r="GE78" s="122"/>
      <c r="GF78" s="122"/>
      <c r="GG78" s="122"/>
      <c r="GH78" s="122"/>
      <c r="GI78" s="122"/>
      <c r="GJ78" s="122"/>
      <c r="GK78" s="122"/>
      <c r="GL78" s="122"/>
      <c r="GM78" s="122"/>
      <c r="GN78" s="122"/>
      <c r="GO78" s="122"/>
      <c r="GP78" s="122"/>
      <c r="GQ78" s="122"/>
      <c r="GR78" s="122"/>
      <c r="GS78" s="122"/>
      <c r="GT78" s="122"/>
      <c r="GU78" s="122"/>
      <c r="GV78" s="122"/>
      <c r="GW78" s="122"/>
      <c r="GX78" s="122"/>
      <c r="GY78" s="122"/>
      <c r="GZ78" s="122"/>
      <c r="HA78" s="122"/>
      <c r="HB78" s="122"/>
      <c r="HC78" s="122"/>
      <c r="HD78" s="122"/>
      <c r="HE78" s="122"/>
      <c r="HF78" s="122"/>
      <c r="HG78" s="122"/>
      <c r="HH78" s="122"/>
      <c r="HI78" s="122"/>
      <c r="HJ78" s="122"/>
      <c r="HK78" s="122"/>
      <c r="HL78" s="122"/>
      <c r="HM78" s="122"/>
      <c r="HN78" s="122"/>
      <c r="HO78" s="122"/>
      <c r="HP78" s="122"/>
      <c r="HQ78" s="122"/>
      <c r="HR78" s="122"/>
      <c r="HS78" s="122"/>
      <c r="HT78" s="122"/>
      <c r="HU78" s="122"/>
      <c r="HV78" s="122"/>
      <c r="HW78" s="122"/>
      <c r="HX78" s="122"/>
      <c r="HY78" s="122"/>
      <c r="HZ78" s="122"/>
      <c r="IA78" s="122"/>
      <c r="IB78" s="122"/>
      <c r="IC78" s="122"/>
      <c r="ID78" s="122"/>
      <c r="IE78" s="122"/>
      <c r="IF78" s="122"/>
      <c r="IG78" s="122"/>
      <c r="IH78" s="122"/>
      <c r="II78" s="122"/>
      <c r="IJ78" s="122"/>
      <c r="IK78" s="122"/>
      <c r="IL78" s="122"/>
      <c r="IM78" s="122"/>
      <c r="IN78" s="122"/>
      <c r="IO78" s="122"/>
      <c r="IP78" s="122"/>
      <c r="IQ78" s="122"/>
      <c r="IR78" s="122"/>
      <c r="IS78" s="122"/>
      <c r="IT78" s="122"/>
      <c r="IU78" s="122"/>
      <c r="IV78" s="122"/>
      <c r="IW78" s="122"/>
      <c r="IX78" s="122"/>
      <c r="IY78" s="122"/>
      <c r="IZ78" s="122"/>
      <c r="JA78" s="122"/>
      <c r="JB78" s="122"/>
      <c r="JC78" s="122"/>
      <c r="JD78" s="122"/>
      <c r="JE78" s="122"/>
      <c r="JF78" s="122"/>
      <c r="JG78" s="122"/>
      <c r="JH78" s="122"/>
      <c r="JI78" s="122"/>
      <c r="JJ78" s="122"/>
      <c r="JK78" s="122"/>
      <c r="JL78" s="122"/>
      <c r="JM78" s="122"/>
      <c r="JN78" s="122"/>
      <c r="JO78" s="122"/>
      <c r="JP78" s="122"/>
      <c r="JQ78" s="122"/>
      <c r="JR78" s="122"/>
      <c r="JS78" s="122"/>
      <c r="JT78" s="122"/>
      <c r="JU78" s="122"/>
      <c r="JV78" s="122"/>
      <c r="JW78" s="122"/>
      <c r="JX78" s="122"/>
      <c r="JY78" s="122"/>
      <c r="JZ78" s="122"/>
      <c r="KA78" s="122"/>
      <c r="KB78" s="122"/>
      <c r="KC78" s="122"/>
      <c r="KD78" s="122"/>
      <c r="KE78" s="122"/>
      <c r="KF78" s="122"/>
      <c r="KG78" s="122"/>
      <c r="KH78" s="122"/>
      <c r="KI78" s="122"/>
      <c r="KJ78" s="122"/>
      <c r="KK78" s="122"/>
      <c r="KL78" s="122"/>
      <c r="KM78" s="122"/>
      <c r="KN78" s="122"/>
      <c r="KO78" s="122"/>
      <c r="KP78" s="122"/>
      <c r="KQ78" s="122"/>
      <c r="KR78" s="122"/>
      <c r="KS78" s="122"/>
      <c r="KT78" s="122"/>
      <c r="KU78" s="122"/>
      <c r="KV78" s="122"/>
      <c r="KW78" s="122"/>
      <c r="KX78" s="122"/>
    </row>
    <row r="79" spans="1:310" x14ac:dyDescent="0.25">
      <c r="A79" s="1" t="s">
        <v>87</v>
      </c>
      <c r="B79" s="1047">
        <f>B75-B74</f>
        <v>-1.8337928450699259E-2</v>
      </c>
      <c r="C79" s="1047">
        <f t="shared" ref="C79:I79" si="9">C75-C74</f>
        <v>-0.69599999999999795</v>
      </c>
      <c r="D79" s="1047">
        <f t="shared" si="9"/>
        <v>30.13799999999992</v>
      </c>
      <c r="E79" s="1047"/>
      <c r="F79" s="1047"/>
      <c r="G79" s="1047">
        <f t="shared" si="9"/>
        <v>3.7366044884825679E-4</v>
      </c>
      <c r="H79" s="1047">
        <f t="shared" si="9"/>
        <v>4.6000000000000041E-2</v>
      </c>
      <c r="I79" s="1047">
        <f t="shared" si="9"/>
        <v>15.240999999999985</v>
      </c>
      <c r="J79" s="1047"/>
      <c r="K79" s="1048"/>
      <c r="L79" s="1048"/>
      <c r="M79" s="1049"/>
      <c r="N79" s="1049"/>
      <c r="O79" s="1049"/>
      <c r="P79" s="1049"/>
      <c r="Q79" s="1049"/>
      <c r="R79" s="1049"/>
      <c r="S79" s="1049"/>
      <c r="T79" s="1049"/>
      <c r="U79" s="1049"/>
      <c r="V79" s="1049"/>
      <c r="W79" s="1049"/>
      <c r="X79" s="1049"/>
      <c r="Y79" s="1049"/>
      <c r="Z79" s="1049"/>
      <c r="AA79" s="1049"/>
      <c r="AB79" s="1049"/>
      <c r="AC79" s="1049"/>
      <c r="AD79" s="1049"/>
      <c r="AE79" s="1049"/>
      <c r="AF79" s="1049"/>
      <c r="AG79" s="1049"/>
      <c r="AH79" s="1049"/>
      <c r="AI79" s="1049"/>
      <c r="AJ79" s="1049"/>
      <c r="AK79" s="1049"/>
      <c r="AL79" s="1049"/>
      <c r="AM79" s="1049"/>
      <c r="AN79" s="1049"/>
      <c r="AO79" s="1049"/>
      <c r="AP79" s="1049"/>
      <c r="AQ79" s="1049"/>
      <c r="AR79" s="1049"/>
      <c r="AS79" s="1049"/>
      <c r="AT79" s="1049"/>
      <c r="AU79" s="1049"/>
      <c r="AV79" s="1049"/>
      <c r="AW79" s="1049"/>
      <c r="AX79" s="1049"/>
      <c r="AY79" s="1049"/>
      <c r="AZ79" s="1049"/>
      <c r="BA79" s="1049"/>
      <c r="BB79" s="1049"/>
      <c r="BC79" s="1049"/>
      <c r="BD79" s="1049"/>
      <c r="BE79" s="1049"/>
      <c r="BF79" s="1049"/>
      <c r="BG79" s="1049"/>
      <c r="BH79" s="1049"/>
      <c r="BI79" s="1049"/>
      <c r="BJ79" s="1049"/>
      <c r="BK79" s="1049"/>
      <c r="BL79" s="1049"/>
      <c r="BM79" s="1049"/>
      <c r="BN79" s="1049"/>
      <c r="BO79" s="1049"/>
      <c r="BP79" s="1049"/>
      <c r="BQ79" s="1049"/>
      <c r="BR79" s="1049"/>
      <c r="BS79" s="1049"/>
      <c r="BT79" s="1049"/>
      <c r="BU79" s="1049"/>
      <c r="BV79" s="1049"/>
      <c r="BW79" s="1049"/>
      <c r="BX79" s="1049"/>
      <c r="BY79" s="1049"/>
      <c r="BZ79" s="1049"/>
      <c r="CA79" s="1049"/>
      <c r="CB79" s="1049"/>
      <c r="CC79" s="1049"/>
      <c r="CD79" s="1049"/>
      <c r="CE79" s="1049"/>
      <c r="CF79" s="1049"/>
      <c r="CG79" s="1049"/>
      <c r="CH79" s="1049"/>
      <c r="CI79" s="1049"/>
      <c r="CJ79" s="1049"/>
      <c r="CK79" s="1049"/>
      <c r="CL79" s="1049"/>
      <c r="CM79" s="1049"/>
      <c r="CN79" s="1049"/>
      <c r="CO79" s="1049"/>
      <c r="CP79" s="1049"/>
      <c r="CQ79" s="1049"/>
      <c r="CR79" s="1049"/>
      <c r="CS79" s="1049"/>
      <c r="CT79" s="1049"/>
      <c r="CU79" s="1049"/>
      <c r="CV79" s="1049"/>
      <c r="CW79" s="1049"/>
      <c r="CX79" s="1049"/>
      <c r="CY79" s="1049"/>
      <c r="CZ79" s="1049"/>
      <c r="DA79" s="1049"/>
      <c r="DB79" s="1049"/>
      <c r="DC79" s="1049"/>
      <c r="DD79" s="1049"/>
      <c r="DE79" s="1049"/>
      <c r="DF79" s="1049"/>
      <c r="DG79" s="1049"/>
      <c r="DH79" s="1049"/>
      <c r="DI79" s="1049"/>
      <c r="DJ79" s="1049"/>
      <c r="DK79" s="1049"/>
      <c r="DL79" s="1049"/>
      <c r="DM79" s="1049"/>
      <c r="DN79" s="1049"/>
      <c r="DO79" s="1049"/>
      <c r="DP79" s="1049"/>
      <c r="DQ79" s="1049"/>
      <c r="DR79" s="1049"/>
      <c r="DS79" s="1049"/>
      <c r="DT79" s="1049"/>
      <c r="DU79" s="1049"/>
      <c r="DV79" s="1049"/>
      <c r="DW79" s="1049"/>
      <c r="DX79" s="1049"/>
      <c r="DY79" s="1049"/>
      <c r="DZ79" s="1049"/>
      <c r="EA79" s="1049"/>
      <c r="EB79" s="1049"/>
      <c r="EC79" s="1049"/>
      <c r="ED79" s="1049"/>
      <c r="EE79" s="1049"/>
      <c r="EF79" s="1049"/>
      <c r="EG79" s="1049"/>
      <c r="EH79" s="1049"/>
      <c r="EI79" s="1049"/>
      <c r="EJ79" s="1049"/>
      <c r="EK79" s="1049"/>
      <c r="EL79" s="1049"/>
      <c r="EM79" s="1049"/>
      <c r="EN79" s="1049"/>
      <c r="EO79" s="1049"/>
      <c r="EP79" s="1049"/>
      <c r="EQ79" s="1049"/>
      <c r="ER79" s="1049"/>
      <c r="ES79" s="1049"/>
      <c r="ET79" s="1049"/>
      <c r="EU79" s="1049"/>
      <c r="EV79" s="1049"/>
      <c r="EW79" s="1049"/>
      <c r="EX79" s="1049"/>
      <c r="EY79" s="1049"/>
      <c r="EZ79" s="1049"/>
      <c r="FA79" s="1049"/>
      <c r="FB79" s="1049"/>
      <c r="FC79" s="1049"/>
      <c r="FD79" s="1049"/>
      <c r="FE79" s="1049"/>
      <c r="FF79" s="1049"/>
      <c r="FG79" s="1049"/>
      <c r="FH79" s="1049"/>
      <c r="FI79" s="1049"/>
      <c r="FJ79" s="1049"/>
      <c r="FK79" s="1049"/>
      <c r="FL79" s="1049"/>
      <c r="FM79" s="1049"/>
      <c r="FN79" s="1049"/>
      <c r="FO79" s="1049"/>
      <c r="FP79" s="1049"/>
      <c r="FQ79" s="1049"/>
      <c r="FR79" s="1049"/>
      <c r="FS79" s="1049"/>
      <c r="FT79" s="1049"/>
      <c r="FU79" s="1049"/>
      <c r="FV79" s="1049"/>
      <c r="FW79" s="1049"/>
      <c r="FX79" s="1049"/>
      <c r="FY79" s="1049"/>
      <c r="FZ79" s="1049"/>
      <c r="GA79" s="1049"/>
      <c r="GB79" s="1049"/>
      <c r="GC79" s="1049"/>
      <c r="GD79" s="1049"/>
      <c r="GE79" s="1049"/>
      <c r="GF79" s="1049"/>
      <c r="GG79" s="1049"/>
      <c r="GH79" s="1049"/>
      <c r="GI79" s="1049"/>
      <c r="GJ79" s="1049"/>
      <c r="GK79" s="1049"/>
      <c r="GL79" s="1049"/>
      <c r="GM79" s="1049"/>
      <c r="GN79" s="1049"/>
      <c r="GO79" s="1049"/>
      <c r="GP79" s="1049"/>
      <c r="GQ79" s="1049"/>
      <c r="GR79" s="1049"/>
      <c r="GS79" s="1049"/>
      <c r="GT79" s="1049"/>
      <c r="GU79" s="1049"/>
      <c r="GV79" s="1049"/>
      <c r="GW79" s="1049"/>
      <c r="GX79" s="1049"/>
      <c r="GY79" s="1049"/>
      <c r="GZ79" s="1049"/>
      <c r="HA79" s="1049"/>
      <c r="HB79" s="1049"/>
      <c r="HC79" s="1049"/>
      <c r="HD79" s="1049"/>
      <c r="HE79" s="1049"/>
      <c r="HF79" s="1049"/>
      <c r="HG79" s="1049"/>
      <c r="HH79" s="1049"/>
      <c r="HI79" s="1049"/>
      <c r="HJ79" s="1049"/>
      <c r="HK79" s="1049"/>
      <c r="HL79" s="1049"/>
      <c r="HM79" s="1049"/>
      <c r="HN79" s="1049"/>
      <c r="HO79" s="1049"/>
      <c r="HP79" s="1049"/>
      <c r="HQ79" s="1049"/>
      <c r="HR79" s="1049"/>
      <c r="HS79" s="1049"/>
      <c r="HT79" s="1049"/>
      <c r="HU79" s="1049"/>
      <c r="HV79" s="1049"/>
      <c r="HW79" s="1049"/>
      <c r="HX79" s="1049"/>
      <c r="HY79" s="1049"/>
      <c r="HZ79" s="1049"/>
      <c r="IA79" s="1049"/>
      <c r="IB79" s="1049"/>
      <c r="IC79" s="1049"/>
      <c r="ID79" s="1049"/>
      <c r="IE79" s="1049"/>
      <c r="IF79" s="1049"/>
      <c r="IG79" s="1049"/>
      <c r="IH79" s="1049"/>
      <c r="II79" s="1049"/>
      <c r="IJ79" s="1049"/>
      <c r="IK79" s="1049"/>
      <c r="IL79" s="1049"/>
      <c r="IM79" s="1049"/>
      <c r="IN79" s="1049"/>
      <c r="IO79" s="1049"/>
      <c r="IP79" s="1049"/>
      <c r="IQ79" s="1049"/>
      <c r="IR79" s="1049"/>
      <c r="IS79" s="1049"/>
      <c r="IT79" s="1049"/>
      <c r="IU79" s="1049"/>
      <c r="IV79" s="1049"/>
      <c r="IW79" s="1049"/>
      <c r="IX79" s="1049"/>
      <c r="IY79" s="1049"/>
      <c r="IZ79" s="1049"/>
      <c r="JA79" s="1049"/>
      <c r="JB79" s="1049"/>
      <c r="JC79" s="1049"/>
      <c r="JD79" s="1049"/>
      <c r="JE79" s="1049"/>
      <c r="JF79" s="1049"/>
      <c r="JG79" s="1049"/>
      <c r="JH79" s="1049"/>
      <c r="JI79" s="1049"/>
      <c r="JJ79" s="1049"/>
      <c r="JK79" s="1049"/>
      <c r="JL79" s="1049"/>
      <c r="JM79" s="1049"/>
      <c r="JN79" s="1049"/>
      <c r="JO79" s="1049"/>
      <c r="JP79" s="1049"/>
      <c r="JQ79" s="1049"/>
      <c r="JR79" s="1049"/>
      <c r="JS79" s="1049"/>
      <c r="JT79" s="1049"/>
      <c r="JU79" s="1049"/>
      <c r="JV79" s="1049"/>
      <c r="JW79" s="1049"/>
      <c r="JX79" s="1049"/>
      <c r="JY79" s="1049"/>
      <c r="JZ79" s="1049"/>
      <c r="KA79" s="1049"/>
      <c r="KB79" s="1049"/>
      <c r="KC79" s="1049"/>
      <c r="KD79" s="1049"/>
      <c r="KE79" s="1049"/>
      <c r="KF79" s="1049"/>
      <c r="KG79" s="1049"/>
      <c r="KH79" s="1049"/>
      <c r="KI79" s="1049"/>
      <c r="KJ79" s="1049"/>
      <c r="KK79" s="1049"/>
      <c r="KL79" s="1049"/>
      <c r="KM79" s="1049"/>
      <c r="KN79" s="1049"/>
      <c r="KO79" s="1049"/>
      <c r="KP79" s="1049"/>
      <c r="KQ79" s="1049"/>
      <c r="KR79" s="1049"/>
      <c r="KS79" s="1049"/>
      <c r="KT79" s="1049"/>
      <c r="KU79" s="1049"/>
      <c r="KV79" s="1049"/>
      <c r="KW79" s="1049"/>
      <c r="KX79" s="1049"/>
    </row>
    <row r="80" spans="1:310" x14ac:dyDescent="0.25">
      <c r="A80" s="1" t="s">
        <v>139</v>
      </c>
      <c r="B80" s="1049">
        <f>B77-B74</f>
        <v>-2.0382754098683398E-3</v>
      </c>
      <c r="C80" s="1049">
        <f t="shared" ref="C80:I80" si="10">C77-C74</f>
        <v>0.53600000000000136</v>
      </c>
      <c r="D80" s="1049">
        <f t="shared" si="10"/>
        <v>87.363000000000284</v>
      </c>
      <c r="E80" s="1049"/>
      <c r="F80" s="1049"/>
      <c r="G80" s="1049">
        <f t="shared" si="10"/>
        <v>9.3343161587877786E-3</v>
      </c>
      <c r="H80" s="1049">
        <f t="shared" si="10"/>
        <v>1.127</v>
      </c>
      <c r="I80" s="1049">
        <f t="shared" si="10"/>
        <v>67.613000000001193</v>
      </c>
      <c r="J80" s="1049"/>
      <c r="L80" s="1047"/>
      <c r="M80" s="1047"/>
      <c r="N80" s="1047"/>
      <c r="O80" s="1047"/>
      <c r="P80" s="1047"/>
      <c r="Q80" s="1047"/>
      <c r="R80" s="1047"/>
      <c r="S80" s="1047"/>
      <c r="T80" s="1047"/>
      <c r="U80" s="1047"/>
      <c r="V80" s="1047"/>
      <c r="W80" s="1047"/>
      <c r="X80" s="1047"/>
      <c r="Y80" s="1047"/>
      <c r="Z80" s="1047"/>
      <c r="AA80" s="1047"/>
      <c r="AB80" s="1047"/>
      <c r="AC80" s="1047"/>
      <c r="AD80" s="1047"/>
      <c r="AE80" s="1047"/>
      <c r="AF80" s="1047"/>
      <c r="AG80" s="1047"/>
      <c r="AH80" s="1047"/>
      <c r="AI80" s="1047"/>
      <c r="AJ80" s="1047"/>
      <c r="AK80" s="1047"/>
      <c r="AL80" s="1047"/>
      <c r="AM80" s="1047"/>
      <c r="AN80" s="1047"/>
      <c r="AO80" s="1047"/>
      <c r="AP80" s="1047"/>
      <c r="AQ80" s="1047"/>
      <c r="AR80" s="1047"/>
      <c r="AS80" s="1047"/>
      <c r="AT80" s="1047"/>
      <c r="AU80" s="1047"/>
      <c r="AV80" s="1047"/>
      <c r="AW80" s="1047"/>
      <c r="AX80" s="1047"/>
      <c r="AY80" s="1047"/>
      <c r="AZ80" s="1047"/>
      <c r="BA80" s="1047"/>
      <c r="BB80" s="1047"/>
      <c r="BC80" s="1047"/>
      <c r="BD80" s="1047"/>
      <c r="BE80" s="1047"/>
      <c r="BF80" s="1047"/>
      <c r="BG80" s="1047"/>
      <c r="BH80" s="1047"/>
      <c r="BI80" s="1047"/>
      <c r="BJ80" s="1047"/>
      <c r="BK80" s="1047"/>
      <c r="BL80" s="1047"/>
      <c r="BM80" s="1047"/>
      <c r="BN80" s="1047"/>
      <c r="BO80" s="1047"/>
      <c r="BP80" s="1047"/>
      <c r="BQ80" s="1047"/>
      <c r="BR80" s="1047"/>
      <c r="BS80" s="1047"/>
      <c r="BT80" s="1047"/>
      <c r="BU80" s="1047"/>
      <c r="BV80" s="1047"/>
      <c r="BW80" s="1047"/>
      <c r="BX80" s="1047"/>
      <c r="BY80" s="1047"/>
      <c r="BZ80" s="1047"/>
      <c r="CA80" s="1047"/>
      <c r="CB80" s="1047"/>
      <c r="CC80" s="1047"/>
      <c r="CD80" s="1047"/>
      <c r="CE80" s="1047"/>
      <c r="CF80" s="1047"/>
      <c r="CG80" s="1047"/>
      <c r="CH80" s="1047"/>
      <c r="CI80" s="1047"/>
      <c r="CJ80" s="1047"/>
      <c r="CK80" s="1047"/>
      <c r="CL80" s="1047"/>
      <c r="CM80" s="1047"/>
      <c r="CN80" s="1047"/>
      <c r="CO80" s="1047"/>
      <c r="CP80" s="1047"/>
      <c r="CQ80" s="1047"/>
      <c r="CR80" s="1047"/>
      <c r="CS80" s="1047"/>
      <c r="CT80" s="1047"/>
      <c r="CU80" s="1047"/>
      <c r="CV80" s="1047"/>
      <c r="CW80" s="1047"/>
      <c r="CX80" s="1047"/>
      <c r="CY80" s="1047"/>
      <c r="CZ80" s="1047"/>
      <c r="DA80" s="1047"/>
      <c r="DB80" s="1047"/>
      <c r="DC80" s="1047"/>
      <c r="DD80" s="1047"/>
      <c r="DE80" s="1047"/>
      <c r="DF80" s="1047"/>
      <c r="DG80" s="1047"/>
      <c r="DH80" s="1047"/>
      <c r="DI80" s="1047"/>
      <c r="DJ80" s="1047"/>
      <c r="DK80" s="1047"/>
      <c r="DL80" s="1047"/>
      <c r="DM80" s="1047"/>
      <c r="DN80" s="1047"/>
      <c r="DO80" s="1047"/>
      <c r="DP80" s="1047"/>
      <c r="DQ80" s="1047"/>
      <c r="DR80" s="1047"/>
      <c r="DS80" s="1047"/>
      <c r="DT80" s="1047"/>
      <c r="DU80" s="1047"/>
      <c r="DV80" s="1047"/>
      <c r="DW80" s="1047"/>
      <c r="DX80" s="1047"/>
      <c r="DY80" s="1047"/>
      <c r="DZ80" s="1047"/>
      <c r="EA80" s="1047"/>
      <c r="EB80" s="1047"/>
      <c r="EC80" s="1047"/>
      <c r="ED80" s="1047"/>
      <c r="EE80" s="1047"/>
      <c r="EF80" s="1047"/>
      <c r="EG80" s="1047"/>
      <c r="EH80" s="1047"/>
      <c r="EI80" s="1047"/>
      <c r="EJ80" s="1047"/>
      <c r="EK80" s="1047"/>
      <c r="EL80" s="1047"/>
      <c r="EM80" s="1047"/>
      <c r="EN80" s="1047"/>
      <c r="EO80" s="1047"/>
      <c r="EP80" s="1047"/>
      <c r="EQ80" s="1047"/>
      <c r="ER80" s="1047"/>
      <c r="ES80" s="1047"/>
      <c r="ET80" s="1047"/>
      <c r="EU80" s="1047"/>
      <c r="EV80" s="1047"/>
      <c r="EW80" s="1047"/>
      <c r="EX80" s="1047"/>
      <c r="EY80" s="1047"/>
      <c r="EZ80" s="1047"/>
      <c r="FA80" s="1047"/>
      <c r="FB80" s="1047"/>
      <c r="FC80" s="1047"/>
      <c r="FD80" s="1047"/>
      <c r="FE80" s="1047"/>
      <c r="FF80" s="1047"/>
      <c r="FG80" s="1047"/>
      <c r="FH80" s="1047"/>
      <c r="FI80" s="1047"/>
      <c r="FJ80" s="1047"/>
      <c r="FK80" s="1047"/>
      <c r="FL80" s="1047"/>
      <c r="FM80" s="1047"/>
      <c r="FN80" s="1047"/>
      <c r="FO80" s="1047"/>
      <c r="FP80" s="1047"/>
      <c r="FQ80" s="1047"/>
      <c r="FR80" s="1047"/>
      <c r="FS80" s="1047"/>
      <c r="FT80" s="1047"/>
      <c r="FU80" s="1047"/>
      <c r="FV80" s="1047"/>
      <c r="FW80" s="1047"/>
      <c r="FX80" s="1047"/>
      <c r="FY80" s="1047"/>
      <c r="FZ80" s="1047"/>
      <c r="GA80" s="1047"/>
      <c r="GB80" s="1047"/>
      <c r="GC80" s="1047"/>
      <c r="GD80" s="1047"/>
      <c r="GE80" s="1047"/>
      <c r="GF80" s="1047"/>
      <c r="GG80" s="1047"/>
      <c r="GH80" s="1047"/>
      <c r="GI80" s="1047"/>
      <c r="GJ80" s="1047"/>
      <c r="GK80" s="1047"/>
      <c r="GL80" s="1047"/>
      <c r="GM80" s="1047"/>
      <c r="GN80" s="1047"/>
      <c r="GO80" s="1047"/>
      <c r="GP80" s="1047"/>
      <c r="GQ80" s="1047"/>
      <c r="GR80" s="1047"/>
      <c r="GS80" s="1047"/>
      <c r="GT80" s="1047"/>
      <c r="GU80" s="1047"/>
      <c r="GV80" s="1047"/>
      <c r="GW80" s="1047"/>
      <c r="GX80" s="1047"/>
      <c r="GY80" s="1047"/>
      <c r="GZ80" s="1047"/>
      <c r="HA80" s="1047"/>
      <c r="HB80" s="1047"/>
      <c r="HC80" s="1047"/>
      <c r="HD80" s="1047"/>
      <c r="HE80" s="1047"/>
      <c r="HF80" s="1047"/>
      <c r="HG80" s="1047"/>
      <c r="HH80" s="1047"/>
      <c r="HI80" s="1047"/>
      <c r="HJ80" s="1047"/>
      <c r="HK80" s="1047"/>
      <c r="HL80" s="1047"/>
      <c r="HM80" s="1047"/>
      <c r="HN80" s="1047"/>
      <c r="HO80" s="1047"/>
      <c r="HP80" s="1047"/>
      <c r="HQ80" s="1047"/>
      <c r="HR80" s="1047"/>
      <c r="HS80" s="1047"/>
      <c r="HT80" s="1047"/>
      <c r="HU80" s="1047"/>
      <c r="HV80" s="1047"/>
      <c r="HW80" s="1047"/>
      <c r="HX80" s="1047"/>
      <c r="HY80" s="1047"/>
      <c r="HZ80" s="1047"/>
      <c r="IA80" s="1047"/>
      <c r="IB80" s="1047"/>
      <c r="IC80" s="1047"/>
      <c r="ID80" s="1047"/>
      <c r="IE80" s="1047"/>
      <c r="IF80" s="1047"/>
      <c r="IG80" s="1047"/>
      <c r="IH80" s="1047"/>
      <c r="II80" s="1047"/>
      <c r="IJ80" s="1047"/>
      <c r="IK80" s="1047"/>
      <c r="IL80" s="1047"/>
      <c r="IM80" s="1047"/>
      <c r="IN80" s="1047"/>
      <c r="IO80" s="1047"/>
      <c r="IP80" s="1047"/>
      <c r="IQ80" s="1047"/>
      <c r="IR80" s="1047"/>
      <c r="IS80" s="1047"/>
      <c r="IT80" s="1047"/>
      <c r="IU80" s="1047"/>
      <c r="IV80" s="1047"/>
      <c r="IW80" s="1047"/>
      <c r="IX80" s="1047"/>
      <c r="IY80" s="1047"/>
      <c r="IZ80" s="1047"/>
      <c r="JA80" s="1047"/>
      <c r="JB80" s="1047"/>
      <c r="JC80" s="1047"/>
      <c r="JD80" s="1047"/>
      <c r="JE80" s="1047"/>
      <c r="JF80" s="1047"/>
      <c r="JG80" s="1047"/>
      <c r="JH80" s="1047"/>
      <c r="JI80" s="1047"/>
      <c r="JJ80" s="1047"/>
      <c r="JK80" s="1047"/>
      <c r="JL80" s="1047"/>
      <c r="JM80" s="1047"/>
      <c r="JN80" s="1047"/>
      <c r="JO80" s="1047"/>
      <c r="JP80" s="1047"/>
      <c r="JQ80" s="1047"/>
      <c r="JR80" s="1047"/>
      <c r="JS80" s="1047"/>
      <c r="JT80" s="1047"/>
      <c r="JU80" s="1047"/>
      <c r="JV80" s="1047"/>
      <c r="JW80" s="1047"/>
      <c r="JX80" s="1047"/>
      <c r="JY80" s="1047"/>
      <c r="JZ80" s="1047"/>
      <c r="KA80" s="1047"/>
      <c r="KB80" s="1047"/>
      <c r="KC80" s="1047"/>
      <c r="KD80" s="1047"/>
      <c r="KE80" s="1047"/>
      <c r="KF80" s="1047"/>
      <c r="KG80" s="1047"/>
      <c r="KH80" s="1047"/>
      <c r="KI80" s="1047"/>
      <c r="KJ80" s="1047"/>
      <c r="KK80" s="1047"/>
      <c r="KL80" s="1047"/>
      <c r="KM80" s="1047"/>
      <c r="KN80" s="1047"/>
      <c r="KO80" s="1047"/>
      <c r="KP80" s="1047"/>
      <c r="KQ80" s="1047"/>
      <c r="KR80" s="1047"/>
      <c r="KS80" s="1047"/>
      <c r="KT80" s="1047"/>
      <c r="KU80" s="1047"/>
      <c r="KV80" s="1047"/>
      <c r="KW80" s="1047"/>
      <c r="KX80" s="1047"/>
    </row>
    <row r="81" spans="1:232" x14ac:dyDescent="0.25">
      <c r="B81" s="72"/>
      <c r="C81" s="72"/>
      <c r="D81" s="72"/>
      <c r="E81" s="72"/>
      <c r="F81" s="72"/>
      <c r="G81" s="72"/>
      <c r="H81" s="72"/>
      <c r="I81" s="72"/>
    </row>
    <row r="82" spans="1:232" ht="1.5" customHeight="1" x14ac:dyDescent="0.25">
      <c r="B82" s="72"/>
      <c r="C82" s="72"/>
      <c r="D82" s="72"/>
      <c r="E82" s="72"/>
      <c r="F82" s="72"/>
      <c r="G82" s="72"/>
      <c r="H82" s="72"/>
      <c r="I82" s="72"/>
    </row>
    <row r="83" spans="1:232" x14ac:dyDescent="0.25">
      <c r="A83" s="1" t="s">
        <v>140</v>
      </c>
      <c r="B83" s="1051">
        <f>B77-B75</f>
        <v>1.6299653040830919E-2</v>
      </c>
      <c r="C83" s="1051">
        <f t="shared" ref="C83:I83" si="11">C77-C75</f>
        <v>1.2319999999999993</v>
      </c>
      <c r="D83" s="1051">
        <f t="shared" si="11"/>
        <v>57.225000000000364</v>
      </c>
      <c r="E83" s="1051"/>
      <c r="F83" s="1051"/>
      <c r="G83" s="1051">
        <f t="shared" si="11"/>
        <v>8.9606557099395218E-3</v>
      </c>
      <c r="H83" s="1051">
        <f t="shared" si="11"/>
        <v>1.081</v>
      </c>
      <c r="I83" s="1051">
        <f t="shared" si="11"/>
        <v>52.372000000001208</v>
      </c>
      <c r="J83" s="1051"/>
    </row>
    <row r="84" spans="1:232" x14ac:dyDescent="0.25">
      <c r="C84" s="122"/>
      <c r="G84" s="188"/>
      <c r="H84" s="122"/>
    </row>
    <row r="85" spans="1:232" s="1680" customFormat="1" x14ac:dyDescent="0.25">
      <c r="B85" s="1679">
        <f t="shared" ref="B85:I85" si="12">B72-B68</f>
        <v>8.7828850969839167E-2</v>
      </c>
      <c r="C85" s="1679">
        <f t="shared" si="12"/>
        <v>4.5120000000000005</v>
      </c>
      <c r="D85" s="1679">
        <f t="shared" si="12"/>
        <v>36.375</v>
      </c>
      <c r="E85" s="1679"/>
      <c r="F85" s="1679"/>
      <c r="G85" s="1679">
        <f t="shared" si="12"/>
        <v>-1.6289475063466802E-3</v>
      </c>
      <c r="H85" s="1679">
        <f t="shared" si="12"/>
        <v>-0.15399999999999991</v>
      </c>
      <c r="I85" s="1679">
        <f t="shared" si="12"/>
        <v>282.6239999999998</v>
      </c>
      <c r="J85" s="1679"/>
      <c r="K85" s="1679"/>
      <c r="L85" s="1679">
        <f>L72-L68</f>
        <v>4.3580000000000041</v>
      </c>
    </row>
    <row r="86" spans="1:232" x14ac:dyDescent="0.25">
      <c r="C86" s="1678">
        <f t="shared" ref="C86:D86" si="13">C72/C68-1</f>
        <v>0.12761985574883328</v>
      </c>
      <c r="D86" s="1678">
        <f t="shared" si="13"/>
        <v>7.6014043006709109E-3</v>
      </c>
      <c r="E86" s="1678"/>
      <c r="F86" s="1678"/>
      <c r="G86" s="1678"/>
      <c r="H86" s="1678">
        <f>H72/H68-1</f>
        <v>-0.10198675496688736</v>
      </c>
      <c r="I86" s="1678">
        <f t="shared" ref="I86" si="14">I72/I68-1</f>
        <v>2.4666394829887972E-2</v>
      </c>
      <c r="J86" s="1678"/>
      <c r="K86" s="1678"/>
      <c r="L86" s="1678">
        <f>L72/L68-1</f>
        <v>0.11821510918215128</v>
      </c>
    </row>
    <row r="87" spans="1:232" ht="15.75" thickBot="1" x14ac:dyDescent="0.3"/>
    <row r="88" spans="1:232" x14ac:dyDescent="0.25">
      <c r="A88" s="2027" t="s">
        <v>88</v>
      </c>
      <c r="B88" s="2029">
        <v>43831</v>
      </c>
      <c r="C88" s="2029">
        <v>43862</v>
      </c>
      <c r="D88" s="2029">
        <v>43891</v>
      </c>
      <c r="E88" s="2042">
        <v>43922</v>
      </c>
      <c r="F88" s="2044">
        <v>43952</v>
      </c>
      <c r="G88" s="2044">
        <v>43983</v>
      </c>
      <c r="H88" s="2036">
        <v>44013</v>
      </c>
      <c r="I88" s="2036">
        <v>44044</v>
      </c>
      <c r="J88" s="2034">
        <v>44075</v>
      </c>
      <c r="K88" s="2034">
        <v>44105</v>
      </c>
      <c r="L88" s="2036">
        <v>44136</v>
      </c>
      <c r="M88" s="2034">
        <v>44166</v>
      </c>
      <c r="N88" s="2038">
        <v>44197</v>
      </c>
      <c r="O88" s="2034">
        <v>44256</v>
      </c>
      <c r="P88" s="2038">
        <v>44287</v>
      </c>
      <c r="Q88" s="2036">
        <v>44317</v>
      </c>
      <c r="R88" s="2034">
        <v>44348</v>
      </c>
      <c r="S88" s="2038">
        <v>44378</v>
      </c>
      <c r="T88" s="2036">
        <v>44409</v>
      </c>
      <c r="U88" s="2034">
        <v>44440</v>
      </c>
      <c r="V88" s="2038">
        <v>44470</v>
      </c>
      <c r="W88" s="2051">
        <v>44562</v>
      </c>
      <c r="X88" s="2049" t="str">
        <f>A77</f>
        <v xml:space="preserve">02.03.2023
</v>
      </c>
    </row>
    <row r="89" spans="1:232" x14ac:dyDescent="0.25">
      <c r="A89" s="2028"/>
      <c r="B89" s="2030"/>
      <c r="C89" s="2030"/>
      <c r="D89" s="2030"/>
      <c r="E89" s="2043"/>
      <c r="F89" s="2045"/>
      <c r="G89" s="2045"/>
      <c r="H89" s="2037"/>
      <c r="I89" s="2037"/>
      <c r="J89" s="2035"/>
      <c r="K89" s="2035"/>
      <c r="L89" s="2037"/>
      <c r="M89" s="2035"/>
      <c r="N89" s="2039"/>
      <c r="O89" s="2035"/>
      <c r="P89" s="2039"/>
      <c r="Q89" s="2037"/>
      <c r="R89" s="2035"/>
      <c r="S89" s="2039"/>
      <c r="T89" s="2037"/>
      <c r="U89" s="2035"/>
      <c r="V89" s="2039"/>
      <c r="W89" s="2052"/>
      <c r="X89" s="2050"/>
    </row>
    <row r="90" spans="1:232" ht="30" x14ac:dyDescent="0.25">
      <c r="A90" s="733" t="s">
        <v>108</v>
      </c>
      <c r="B90" s="1052">
        <v>14048.79</v>
      </c>
      <c r="C90" s="1052">
        <v>14159.970000000001</v>
      </c>
      <c r="D90" s="1052">
        <v>14337.24</v>
      </c>
      <c r="E90" s="1053">
        <v>14772.504000000001</v>
      </c>
      <c r="F90" s="1054">
        <v>14782.971</v>
      </c>
      <c r="G90" s="1055">
        <v>14838.990000000002</v>
      </c>
      <c r="H90" s="1056">
        <v>14992.054</v>
      </c>
      <c r="I90" s="1057">
        <f>D45+I45</f>
        <v>15166.37</v>
      </c>
      <c r="J90" s="1058">
        <f>D46+I46</f>
        <v>15438.093000000001</v>
      </c>
      <c r="K90" s="1059">
        <f>D47+I47</f>
        <v>15512.386</v>
      </c>
      <c r="L90" s="1059">
        <f>D48+I48</f>
        <v>15467.535</v>
      </c>
      <c r="M90" s="1059">
        <f>D49+I49</f>
        <v>15503.932000000001</v>
      </c>
      <c r="N90" s="1059">
        <f>G47+L47</f>
        <v>6.6543165842025079E-3</v>
      </c>
      <c r="O90" s="1059">
        <f t="shared" ref="O90:V91" si="15">H47+N47</f>
        <v>0.64700000000000002</v>
      </c>
      <c r="P90" s="1059">
        <f t="shared" si="15"/>
        <v>9723.0120000000006</v>
      </c>
      <c r="Q90" s="1059">
        <f t="shared" si="15"/>
        <v>0</v>
      </c>
      <c r="R90" s="1059">
        <f t="shared" si="15"/>
        <v>0</v>
      </c>
      <c r="S90" s="1059">
        <f t="shared" si="15"/>
        <v>0</v>
      </c>
      <c r="T90" s="1059">
        <f t="shared" si="15"/>
        <v>0</v>
      </c>
      <c r="U90" s="1059">
        <f t="shared" si="15"/>
        <v>0</v>
      </c>
      <c r="V90" s="1059">
        <f t="shared" si="15"/>
        <v>0</v>
      </c>
      <c r="W90" s="1740">
        <f>D62+I62</f>
        <v>16392.455999999998</v>
      </c>
      <c r="X90" s="1741">
        <f>'[1]отч дата'!D10/1000</f>
        <v>16948.12</v>
      </c>
    </row>
    <row r="91" spans="1:232" ht="45" x14ac:dyDescent="0.25">
      <c r="A91" s="1" t="s">
        <v>141</v>
      </c>
      <c r="B91" s="1">
        <v>33.869999999999997</v>
      </c>
      <c r="C91" s="1">
        <v>35.399000000000001</v>
      </c>
      <c r="D91" s="1">
        <v>36.716999999999999</v>
      </c>
      <c r="E91" s="1">
        <v>36.707000000000001</v>
      </c>
      <c r="F91" s="1">
        <v>39.878</v>
      </c>
      <c r="G91" s="1">
        <v>43.264000000000003</v>
      </c>
      <c r="H91" s="1">
        <v>45.17</v>
      </c>
      <c r="I91" s="122">
        <f>C45+H45</f>
        <v>47.009</v>
      </c>
      <c r="J91" s="122">
        <f>C46+H46</f>
        <v>50.759</v>
      </c>
      <c r="K91" s="122">
        <f>C47+H47</f>
        <v>52.698</v>
      </c>
      <c r="L91" s="122">
        <f>C49+H49</f>
        <v>54.232999999999997</v>
      </c>
      <c r="M91" s="122">
        <f>C49+H49</f>
        <v>54.232999999999997</v>
      </c>
      <c r="N91" s="1">
        <f>G48+L48</f>
        <v>7.8164653127514722E-3</v>
      </c>
      <c r="O91" s="1">
        <f t="shared" si="15"/>
        <v>0.76600000000000001</v>
      </c>
      <c r="P91" s="1">
        <f t="shared" si="15"/>
        <v>9799.8259999999991</v>
      </c>
      <c r="Q91" s="1">
        <f t="shared" si="15"/>
        <v>0</v>
      </c>
      <c r="R91" s="1">
        <f t="shared" si="15"/>
        <v>0</v>
      </c>
      <c r="S91" s="1">
        <f t="shared" si="15"/>
        <v>0</v>
      </c>
      <c r="T91" s="1">
        <f t="shared" si="15"/>
        <v>0</v>
      </c>
      <c r="U91" s="1">
        <f t="shared" si="15"/>
        <v>0</v>
      </c>
      <c r="V91" s="1">
        <f t="shared" si="15"/>
        <v>0</v>
      </c>
      <c r="W91" s="1744">
        <f>C62+H62</f>
        <v>31.238000000000003</v>
      </c>
      <c r="X91" s="1742">
        <f>C77+H77</f>
        <v>39.028000000000006</v>
      </c>
      <c r="AB91" s="122"/>
      <c r="AC91" s="122"/>
      <c r="AD91" s="122"/>
      <c r="AE91" s="122"/>
      <c r="AF91" s="122"/>
      <c r="AG91" s="122"/>
      <c r="AH91" s="122"/>
      <c r="AI91" s="122"/>
      <c r="AJ91" s="122"/>
      <c r="AK91" s="122"/>
      <c r="AL91" s="122"/>
      <c r="AM91" s="122"/>
      <c r="AN91" s="122"/>
      <c r="AO91" s="122"/>
      <c r="AP91" s="122"/>
      <c r="AQ91" s="122"/>
      <c r="AR91" s="122"/>
      <c r="AS91" s="122"/>
      <c r="AT91" s="122"/>
      <c r="AU91" s="122"/>
      <c r="AV91" s="122"/>
      <c r="AW91" s="122"/>
      <c r="AX91" s="122"/>
      <c r="AY91" s="122"/>
      <c r="AZ91" s="122"/>
      <c r="BA91" s="122"/>
      <c r="BB91" s="122"/>
      <c r="BC91" s="122"/>
      <c r="BD91" s="122"/>
      <c r="BE91" s="122"/>
      <c r="BF91" s="122"/>
      <c r="BG91" s="122"/>
      <c r="BH91" s="122"/>
      <c r="BI91" s="122"/>
      <c r="BJ91" s="122"/>
      <c r="BK91" s="122"/>
      <c r="BL91" s="122"/>
      <c r="BM91" s="122"/>
      <c r="BN91" s="122"/>
      <c r="BO91" s="122"/>
      <c r="BP91" s="122"/>
      <c r="BQ91" s="122"/>
      <c r="BR91" s="122"/>
      <c r="BS91" s="122"/>
      <c r="BT91" s="122"/>
      <c r="BU91" s="122"/>
      <c r="BV91" s="122"/>
      <c r="BW91" s="122"/>
      <c r="BX91" s="122"/>
      <c r="BY91" s="122"/>
      <c r="BZ91" s="122"/>
      <c r="CA91" s="122"/>
      <c r="CB91" s="122"/>
      <c r="CC91" s="122"/>
      <c r="CD91" s="122"/>
      <c r="CE91" s="122"/>
      <c r="CF91" s="122"/>
      <c r="CG91" s="122"/>
      <c r="CH91" s="122"/>
      <c r="CI91" s="122"/>
      <c r="CJ91" s="122"/>
      <c r="CK91" s="122"/>
      <c r="CL91" s="122"/>
      <c r="CM91" s="122"/>
      <c r="CN91" s="122"/>
      <c r="CO91" s="122"/>
      <c r="CP91" s="122"/>
      <c r="CQ91" s="122"/>
      <c r="CR91" s="122"/>
      <c r="CS91" s="122"/>
      <c r="CT91" s="122"/>
      <c r="CU91" s="122"/>
      <c r="CV91" s="122"/>
      <c r="CW91" s="122"/>
      <c r="CX91" s="122"/>
      <c r="CY91" s="122"/>
      <c r="CZ91" s="122"/>
      <c r="DA91" s="122"/>
      <c r="DB91" s="122"/>
      <c r="DC91" s="122"/>
      <c r="DD91" s="122"/>
      <c r="DE91" s="122"/>
      <c r="DF91" s="122"/>
      <c r="DG91" s="122"/>
      <c r="DH91" s="122"/>
      <c r="DI91" s="122"/>
      <c r="DJ91" s="122"/>
      <c r="DK91" s="122"/>
      <c r="DL91" s="122"/>
      <c r="DM91" s="122"/>
      <c r="DN91" s="122"/>
      <c r="DO91" s="122"/>
      <c r="DP91" s="122"/>
      <c r="DQ91" s="122"/>
      <c r="DR91" s="122"/>
      <c r="DS91" s="122"/>
      <c r="DT91" s="122"/>
      <c r="DU91" s="122"/>
      <c r="DV91" s="122"/>
      <c r="DW91" s="122"/>
      <c r="DX91" s="122"/>
      <c r="DY91" s="122"/>
      <c r="DZ91" s="122"/>
      <c r="EA91" s="122"/>
      <c r="EB91" s="122"/>
      <c r="EC91" s="122"/>
      <c r="ED91" s="122"/>
      <c r="EE91" s="122"/>
      <c r="EF91" s="122"/>
      <c r="EG91" s="122"/>
      <c r="EH91" s="122"/>
      <c r="EI91" s="122"/>
      <c r="EJ91" s="122"/>
      <c r="EK91" s="122"/>
      <c r="EL91" s="122"/>
      <c r="EM91" s="122"/>
      <c r="EN91" s="122"/>
      <c r="EO91" s="122"/>
      <c r="EP91" s="122"/>
      <c r="EQ91" s="122"/>
      <c r="ER91" s="122"/>
      <c r="ES91" s="122"/>
      <c r="ET91" s="122"/>
      <c r="EU91" s="122"/>
      <c r="EV91" s="122"/>
      <c r="EW91" s="122"/>
      <c r="EX91" s="122"/>
      <c r="EY91" s="122"/>
      <c r="EZ91" s="122"/>
      <c r="FA91" s="122"/>
      <c r="FB91" s="122"/>
      <c r="FC91" s="122"/>
      <c r="FD91" s="122"/>
      <c r="FE91" s="122"/>
      <c r="FF91" s="122"/>
      <c r="FG91" s="122"/>
      <c r="FH91" s="122"/>
      <c r="FI91" s="122"/>
      <c r="FJ91" s="122"/>
      <c r="FK91" s="122"/>
      <c r="FL91" s="122"/>
      <c r="FM91" s="122"/>
      <c r="FN91" s="122"/>
      <c r="FO91" s="122"/>
      <c r="FP91" s="122"/>
      <c r="FQ91" s="122"/>
      <c r="FR91" s="122"/>
      <c r="FS91" s="122"/>
      <c r="FT91" s="122"/>
      <c r="FU91" s="122"/>
      <c r="FV91" s="122"/>
      <c r="FW91" s="122"/>
      <c r="FX91" s="122"/>
      <c r="FY91" s="122"/>
      <c r="FZ91" s="122"/>
      <c r="GA91" s="122"/>
      <c r="GB91" s="122"/>
      <c r="GC91" s="122"/>
      <c r="GD91" s="122"/>
      <c r="GE91" s="122"/>
      <c r="GF91" s="122"/>
      <c r="GG91" s="122"/>
      <c r="GH91" s="122"/>
      <c r="GI91" s="122"/>
      <c r="GJ91" s="122"/>
      <c r="GK91" s="122"/>
      <c r="GL91" s="122"/>
      <c r="GM91" s="122"/>
      <c r="GN91" s="122"/>
      <c r="GO91" s="122"/>
      <c r="GP91" s="122"/>
      <c r="GQ91" s="122"/>
      <c r="GR91" s="122"/>
      <c r="GS91" s="122"/>
      <c r="GT91" s="122"/>
      <c r="GU91" s="122"/>
      <c r="GV91" s="122"/>
      <c r="GW91" s="122"/>
      <c r="GX91" s="122"/>
      <c r="GY91" s="122"/>
      <c r="GZ91" s="122"/>
      <c r="HA91" s="122"/>
      <c r="HB91" s="122"/>
      <c r="HC91" s="122"/>
      <c r="HD91" s="122"/>
      <c r="HE91" s="122"/>
      <c r="HF91" s="122"/>
      <c r="HG91" s="122"/>
      <c r="HH91" s="122"/>
      <c r="HI91" s="122"/>
      <c r="HJ91" s="122"/>
      <c r="HK91" s="122"/>
      <c r="HL91" s="122"/>
      <c r="HM91" s="122"/>
      <c r="HN91" s="122"/>
      <c r="HO91" s="122"/>
      <c r="HP91" s="122"/>
      <c r="HQ91" s="122"/>
      <c r="HR91" s="122"/>
      <c r="HS91" s="122"/>
      <c r="HT91" s="122"/>
      <c r="HU91" s="122"/>
      <c r="HV91" s="122"/>
      <c r="HW91" s="122"/>
      <c r="HX91" s="122"/>
    </row>
    <row r="92" spans="1:232" x14ac:dyDescent="0.25">
      <c r="A92" s="1" t="s">
        <v>142</v>
      </c>
      <c r="B92" s="189">
        <f t="shared" ref="B92:J92" si="16">B91/B90</f>
        <v>2.4108837842974373E-3</v>
      </c>
      <c r="C92" s="189">
        <f t="shared" si="16"/>
        <v>2.4999346750028423E-3</v>
      </c>
      <c r="D92" s="189">
        <f t="shared" si="16"/>
        <v>2.5609531541635629E-3</v>
      </c>
      <c r="E92" s="189">
        <f t="shared" si="16"/>
        <v>2.4848190936350399E-3</v>
      </c>
      <c r="F92" s="189">
        <f t="shared" si="16"/>
        <v>2.6975632976618843E-3</v>
      </c>
      <c r="G92" s="189">
        <f t="shared" si="16"/>
        <v>2.9155623125293566E-3</v>
      </c>
      <c r="H92" s="189">
        <f t="shared" si="16"/>
        <v>3.0129293824582011E-3</v>
      </c>
      <c r="I92" s="189">
        <f t="shared" si="16"/>
        <v>3.0995551341553712E-3</v>
      </c>
      <c r="J92" s="189">
        <f t="shared" si="16"/>
        <v>3.2879060904737389E-3</v>
      </c>
      <c r="K92" s="189">
        <f>K91/K90</f>
        <v>3.3971563110923105E-3</v>
      </c>
      <c r="L92" s="189">
        <f t="shared" ref="L92:V92" si="17">L91/L90</f>
        <v>3.5062471169452661E-3</v>
      </c>
      <c r="M92" s="189">
        <f t="shared" si="17"/>
        <v>3.4980158581706883E-3</v>
      </c>
      <c r="N92" s="189">
        <f t="shared" si="17"/>
        <v>1.1746458428665583</v>
      </c>
      <c r="O92" s="189">
        <f t="shared" si="17"/>
        <v>1.1839258114374034</v>
      </c>
      <c r="P92" s="189">
        <f t="shared" si="17"/>
        <v>1.0079002268021471</v>
      </c>
      <c r="Q92" s="189" t="e">
        <f t="shared" si="17"/>
        <v>#DIV/0!</v>
      </c>
      <c r="R92" s="189" t="e">
        <f t="shared" si="17"/>
        <v>#DIV/0!</v>
      </c>
      <c r="S92" s="189" t="e">
        <f t="shared" si="17"/>
        <v>#DIV/0!</v>
      </c>
      <c r="T92" s="189" t="e">
        <f t="shared" si="17"/>
        <v>#DIV/0!</v>
      </c>
      <c r="U92" s="189" t="e">
        <f t="shared" si="17"/>
        <v>#DIV/0!</v>
      </c>
      <c r="V92" s="189" t="e">
        <f t="shared" si="17"/>
        <v>#DIV/0!</v>
      </c>
      <c r="W92" s="56">
        <f>W91/W90</f>
        <v>1.9056326885977309E-3</v>
      </c>
      <c r="X92" s="1743">
        <f>X91/X90</f>
        <v>2.3027922861060699E-3</v>
      </c>
      <c r="AB92" s="189"/>
      <c r="AC92" s="189"/>
      <c r="AD92" s="189"/>
      <c r="AE92" s="189"/>
      <c r="AF92" s="189"/>
      <c r="AG92" s="189"/>
      <c r="AH92" s="189"/>
      <c r="AI92" s="189"/>
      <c r="AJ92" s="189"/>
      <c r="AK92" s="189"/>
      <c r="AL92" s="189"/>
      <c r="AM92" s="189"/>
      <c r="AN92" s="189"/>
      <c r="AO92" s="189"/>
      <c r="AP92" s="189"/>
      <c r="AQ92" s="189"/>
      <c r="AR92" s="189"/>
      <c r="AS92" s="189"/>
      <c r="AT92" s="189"/>
      <c r="AU92" s="189"/>
      <c r="AV92" s="189"/>
      <c r="AW92" s="189"/>
      <c r="AX92" s="189"/>
      <c r="AY92" s="189"/>
      <c r="AZ92" s="189"/>
      <c r="BA92" s="189"/>
      <c r="BB92" s="189"/>
      <c r="BC92" s="189"/>
      <c r="BD92" s="189"/>
      <c r="BE92" s="189"/>
      <c r="BF92" s="189"/>
      <c r="BG92" s="189"/>
      <c r="BH92" s="189"/>
      <c r="BI92" s="189"/>
      <c r="BJ92" s="189"/>
      <c r="BK92" s="189"/>
      <c r="BL92" s="189"/>
      <c r="BM92" s="189"/>
      <c r="BN92" s="189"/>
      <c r="BO92" s="189"/>
      <c r="BP92" s="189"/>
      <c r="BQ92" s="189"/>
      <c r="BR92" s="189"/>
      <c r="BS92" s="189"/>
      <c r="BT92" s="189"/>
      <c r="BU92" s="189"/>
      <c r="BV92" s="189"/>
      <c r="BW92" s="189"/>
      <c r="BX92" s="189"/>
      <c r="BY92" s="189"/>
      <c r="BZ92" s="189"/>
      <c r="CA92" s="189"/>
      <c r="CB92" s="189"/>
      <c r="CC92" s="189"/>
      <c r="CD92" s="189"/>
      <c r="CE92" s="189"/>
      <c r="CF92" s="189"/>
      <c r="CG92" s="189"/>
      <c r="CH92" s="189"/>
      <c r="CI92" s="189"/>
      <c r="CJ92" s="189"/>
      <c r="CK92" s="189"/>
      <c r="CL92" s="189"/>
      <c r="CM92" s="189"/>
      <c r="CN92" s="189"/>
      <c r="CO92" s="189"/>
      <c r="CP92" s="189"/>
      <c r="CQ92" s="189"/>
      <c r="CR92" s="189"/>
      <c r="CS92" s="189"/>
      <c r="CT92" s="189"/>
      <c r="CU92" s="189"/>
      <c r="CV92" s="189"/>
      <c r="CW92" s="189"/>
      <c r="CX92" s="189"/>
      <c r="CY92" s="189"/>
      <c r="CZ92" s="189"/>
      <c r="DA92" s="189"/>
      <c r="DB92" s="189"/>
      <c r="DC92" s="189"/>
      <c r="DD92" s="189"/>
      <c r="DE92" s="189"/>
      <c r="DF92" s="189"/>
      <c r="DG92" s="189"/>
      <c r="DH92" s="189"/>
      <c r="DI92" s="189"/>
      <c r="DJ92" s="189"/>
      <c r="DK92" s="189"/>
      <c r="DL92" s="189"/>
      <c r="DM92" s="189"/>
      <c r="DN92" s="189"/>
      <c r="DO92" s="189"/>
      <c r="DP92" s="189"/>
      <c r="DQ92" s="189"/>
      <c r="DR92" s="189"/>
      <c r="DS92" s="189"/>
      <c r="DT92" s="189"/>
      <c r="DU92" s="189"/>
      <c r="DV92" s="189"/>
      <c r="DW92" s="189"/>
      <c r="DX92" s="189"/>
      <c r="DY92" s="189"/>
      <c r="DZ92" s="189"/>
      <c r="EA92" s="189"/>
      <c r="EB92" s="189"/>
      <c r="EC92" s="189"/>
      <c r="ED92" s="189"/>
      <c r="EE92" s="189"/>
      <c r="EF92" s="189"/>
      <c r="EG92" s="189"/>
      <c r="EH92" s="189"/>
      <c r="EI92" s="189"/>
      <c r="EJ92" s="189"/>
      <c r="EK92" s="189"/>
      <c r="EL92" s="189"/>
      <c r="EM92" s="189"/>
      <c r="EN92" s="189"/>
      <c r="EO92" s="189"/>
      <c r="EP92" s="189"/>
      <c r="EQ92" s="189"/>
      <c r="ER92" s="189"/>
      <c r="ES92" s="189"/>
      <c r="ET92" s="189"/>
      <c r="EU92" s="189"/>
      <c r="EV92" s="189"/>
      <c r="EW92" s="189"/>
      <c r="EX92" s="189"/>
      <c r="EY92" s="189"/>
      <c r="EZ92" s="189"/>
      <c r="FA92" s="189"/>
      <c r="FB92" s="189"/>
      <c r="FC92" s="189"/>
      <c r="FD92" s="189"/>
      <c r="FE92" s="189"/>
      <c r="FF92" s="189"/>
      <c r="FG92" s="189"/>
      <c r="FH92" s="189"/>
      <c r="FI92" s="189"/>
      <c r="FJ92" s="189"/>
      <c r="FK92" s="189"/>
      <c r="FL92" s="189"/>
      <c r="FM92" s="189"/>
      <c r="FN92" s="189"/>
      <c r="FO92" s="189"/>
      <c r="FP92" s="189"/>
      <c r="FQ92" s="189"/>
      <c r="FR92" s="189"/>
      <c r="FS92" s="189"/>
      <c r="FT92" s="189"/>
      <c r="FU92" s="189"/>
      <c r="FV92" s="189"/>
      <c r="FW92" s="189"/>
      <c r="FX92" s="189"/>
      <c r="FY92" s="189"/>
      <c r="FZ92" s="189"/>
      <c r="GA92" s="189"/>
      <c r="GB92" s="189"/>
      <c r="GC92" s="189"/>
      <c r="GD92" s="189"/>
      <c r="GE92" s="189"/>
      <c r="GF92" s="189"/>
      <c r="GG92" s="189"/>
      <c r="GH92" s="189"/>
      <c r="GI92" s="189"/>
      <c r="GJ92" s="189"/>
      <c r="GK92" s="189"/>
      <c r="GL92" s="189"/>
      <c r="GM92" s="189"/>
      <c r="GN92" s="189"/>
      <c r="GO92" s="189"/>
      <c r="GP92" s="189"/>
      <c r="GQ92" s="189"/>
      <c r="GR92" s="189"/>
      <c r="GS92" s="189"/>
      <c r="GT92" s="189"/>
      <c r="GU92" s="189"/>
      <c r="GV92" s="189"/>
      <c r="GW92" s="189"/>
      <c r="GX92" s="189"/>
      <c r="GY92" s="189"/>
      <c r="GZ92" s="189"/>
      <c r="HA92" s="189"/>
      <c r="HB92" s="189"/>
      <c r="HC92" s="189"/>
      <c r="HD92" s="189"/>
      <c r="HE92" s="189"/>
      <c r="HF92" s="189"/>
      <c r="HG92" s="189"/>
      <c r="HH92" s="189"/>
      <c r="HI92" s="189"/>
      <c r="HJ92" s="189"/>
      <c r="HK92" s="189"/>
      <c r="HL92" s="189"/>
      <c r="HM92" s="189"/>
      <c r="HN92" s="189"/>
      <c r="HO92" s="189"/>
      <c r="HP92" s="189"/>
      <c r="HQ92" s="189"/>
      <c r="HR92" s="189"/>
      <c r="HS92" s="189"/>
      <c r="HT92" s="189"/>
      <c r="HU92" s="189"/>
      <c r="HV92" s="189"/>
      <c r="HW92" s="189"/>
      <c r="HX92" s="189"/>
    </row>
  </sheetData>
  <customSheetViews>
    <customSheetView guid="{2137AD37-2161-4EBC-A853-F39C54C19140}" scale="80" hiddenColumns="1" state="hidden" topLeftCell="GZ4">
      <selection activeCell="DG37" sqref="DG37"/>
      <pageMargins left="0" right="0" top="0" bottom="0" header="0" footer="0"/>
      <pageSetup paperSize="9" orientation="portrait" verticalDpi="300" r:id="rId1"/>
    </customSheetView>
    <customSheetView guid="{713BD61C-8F57-4AE4-95C7-1307A575E61F}" scale="80" hiddenColumns="1">
      <selection activeCell="DC34" sqref="DC34"/>
      <pageMargins left="0" right="0" top="0" bottom="0" header="0" footer="0"/>
      <pageSetup paperSize="9" orientation="portrait" verticalDpi="300" r:id="rId2"/>
    </customSheetView>
  </customSheetViews>
  <mergeCells count="61">
    <mergeCell ref="KK4:KK5"/>
    <mergeCell ref="KL4:KM4"/>
    <mergeCell ref="A36:E36"/>
    <mergeCell ref="HA4:HA5"/>
    <mergeCell ref="HD4:HD5"/>
    <mergeCell ref="HE4:HE5"/>
    <mergeCell ref="HF4:HF5"/>
    <mergeCell ref="HG4:HG5"/>
    <mergeCell ref="HR4:HR5"/>
    <mergeCell ref="CU4:CU5"/>
    <mergeCell ref="CV4:CV5"/>
    <mergeCell ref="GS4:GT4"/>
    <mergeCell ref="GU4:GU5"/>
    <mergeCell ref="GV4:GV5"/>
    <mergeCell ref="GW4:GW5"/>
    <mergeCell ref="A3:A5"/>
    <mergeCell ref="CJ4:CK4"/>
    <mergeCell ref="CL4:CL5"/>
    <mergeCell ref="X88:X89"/>
    <mergeCell ref="V88:V89"/>
    <mergeCell ref="W88:W89"/>
    <mergeCell ref="N88:N89"/>
    <mergeCell ref="T88:T89"/>
    <mergeCell ref="O88:O89"/>
    <mergeCell ref="U88:U89"/>
    <mergeCell ref="B4:B5"/>
    <mergeCell ref="J88:J89"/>
    <mergeCell ref="E88:E89"/>
    <mergeCell ref="F88:F89"/>
    <mergeCell ref="G88:G89"/>
    <mergeCell ref="H88:H89"/>
    <mergeCell ref="I88:I89"/>
    <mergeCell ref="P88:P89"/>
    <mergeCell ref="Q88:Q89"/>
    <mergeCell ref="R88:R89"/>
    <mergeCell ref="S88:S89"/>
    <mergeCell ref="A88:A89"/>
    <mergeCell ref="C88:C89"/>
    <mergeCell ref="D88:D89"/>
    <mergeCell ref="B3:M3"/>
    <mergeCell ref="F36:K36"/>
    <mergeCell ref="B88:B89"/>
    <mergeCell ref="K88:K89"/>
    <mergeCell ref="L88:L89"/>
    <mergeCell ref="M88:M89"/>
    <mergeCell ref="GU3:HE3"/>
    <mergeCell ref="HF3:HQ3"/>
    <mergeCell ref="CL3:GR3"/>
    <mergeCell ref="HR3:KK3"/>
    <mergeCell ref="CT4:CT5"/>
    <mergeCell ref="CO4:CO5"/>
    <mergeCell ref="CP4:CP5"/>
    <mergeCell ref="CQ4:CQ5"/>
    <mergeCell ref="CR4:CR5"/>
    <mergeCell ref="CS4:CS5"/>
    <mergeCell ref="HS4:HS5"/>
    <mergeCell ref="GX4:GX5"/>
    <mergeCell ref="GY4:GY5"/>
    <mergeCell ref="GZ4:GZ5"/>
    <mergeCell ref="CM4:CM5"/>
    <mergeCell ref="CN4:CN5"/>
  </mergeCells>
  <pageMargins left="0.7" right="0.7" top="0.75" bottom="0.75" header="0.3" footer="0.3"/>
  <pageSetup paperSize="9" orientation="portrait" verticalDpi="300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96"/>
  <sheetViews>
    <sheetView topLeftCell="A28" zoomScale="115" zoomScaleNormal="115" workbookViewId="0">
      <selection activeCell="H49" sqref="H49"/>
    </sheetView>
  </sheetViews>
  <sheetFormatPr defaultRowHeight="15" x14ac:dyDescent="0.25"/>
  <cols>
    <col min="1" max="1" width="0.28515625" customWidth="1"/>
    <col min="2" max="2" width="31.140625" customWidth="1"/>
    <col min="3" max="3" width="0.28515625" customWidth="1"/>
    <col min="4" max="4" width="19.85546875" customWidth="1"/>
    <col min="5" max="10" width="15.7109375" customWidth="1"/>
    <col min="11" max="11" width="15.85546875" customWidth="1"/>
    <col min="12" max="12" width="15.7109375" customWidth="1"/>
    <col min="13" max="13" width="15.5703125" customWidth="1"/>
    <col min="14" max="26" width="15.7109375" customWidth="1"/>
    <col min="27" max="27" width="4.7109375" customWidth="1"/>
  </cols>
  <sheetData>
    <row r="1" spans="1:26" s="1301" customFormat="1" ht="18.2" customHeight="1" x14ac:dyDescent="0.2">
      <c r="A1" s="2076" t="s">
        <v>145</v>
      </c>
      <c r="B1" s="2076"/>
      <c r="C1" s="2076"/>
      <c r="D1" s="2076"/>
      <c r="E1" s="2076"/>
      <c r="F1" s="2076"/>
      <c r="G1" s="2076"/>
      <c r="H1" s="2076"/>
      <c r="I1" s="2076"/>
      <c r="J1" s="2076"/>
      <c r="K1" s="2076"/>
      <c r="L1" s="2076"/>
    </row>
    <row r="2" spans="1:26" s="1301" customFormat="1" ht="18.2" customHeight="1" x14ac:dyDescent="0.2">
      <c r="A2" s="2076" t="s">
        <v>988</v>
      </c>
      <c r="B2" s="2076"/>
      <c r="C2" s="2076"/>
      <c r="D2" s="2076"/>
      <c r="E2" s="2076"/>
      <c r="F2" s="2076"/>
      <c r="G2" s="2076"/>
      <c r="H2" s="2076"/>
      <c r="I2" s="2076"/>
      <c r="J2" s="2076"/>
      <c r="K2" s="2076"/>
      <c r="L2" s="2076"/>
    </row>
    <row r="3" spans="1:26" s="1301" customFormat="1" ht="18.2" customHeight="1" x14ac:dyDescent="0.2">
      <c r="A3" s="2077" t="s">
        <v>146</v>
      </c>
      <c r="B3" s="2077"/>
      <c r="C3" s="2077"/>
      <c r="D3" s="2077"/>
      <c r="E3" s="2077"/>
      <c r="F3" s="2077"/>
      <c r="G3" s="2077"/>
      <c r="H3" s="2077"/>
      <c r="I3" s="2077"/>
      <c r="J3" s="2077"/>
      <c r="K3" s="2077"/>
      <c r="L3" s="2077"/>
    </row>
    <row r="4" spans="1:26" s="1301" customFormat="1" ht="18.2" customHeight="1" x14ac:dyDescent="0.25">
      <c r="A4" s="2078" t="s">
        <v>147</v>
      </c>
      <c r="B4" s="2078"/>
      <c r="C4" s="2078"/>
      <c r="D4" s="2078"/>
      <c r="E4" s="2078"/>
      <c r="F4" s="2078"/>
      <c r="G4" s="2078"/>
      <c r="H4" s="2078"/>
      <c r="I4" s="2078"/>
      <c r="J4" s="2078"/>
      <c r="K4" s="2078"/>
      <c r="L4" s="1452" t="s">
        <v>148</v>
      </c>
    </row>
    <row r="5" spans="1:26" s="1301" customFormat="1" ht="10.7" customHeight="1" x14ac:dyDescent="0.15"/>
    <row r="6" spans="1:26" s="1301" customFormat="1" ht="2.65" customHeight="1" x14ac:dyDescent="0.15">
      <c r="A6" s="1354"/>
      <c r="B6" s="1453"/>
      <c r="C6" s="1454"/>
      <c r="D6" s="1453"/>
      <c r="E6" s="1355">
        <v>1</v>
      </c>
      <c r="F6" s="1355"/>
      <c r="G6" s="1355"/>
      <c r="H6" s="1355"/>
      <c r="I6" s="1355"/>
      <c r="J6" s="1355"/>
      <c r="K6" s="1355"/>
      <c r="L6" s="1355"/>
      <c r="M6" s="1355"/>
      <c r="N6" s="1355"/>
      <c r="O6" s="1355"/>
      <c r="P6" s="1355"/>
      <c r="Q6" s="1355"/>
      <c r="R6" s="1355"/>
      <c r="S6" s="1355"/>
      <c r="T6" s="1355"/>
      <c r="U6" s="1355"/>
      <c r="V6" s="1355"/>
      <c r="W6" s="1355"/>
      <c r="X6" s="1355"/>
      <c r="Y6" s="1355"/>
      <c r="Z6" s="1455">
        <v>1</v>
      </c>
    </row>
    <row r="7" spans="1:26" s="1301" customFormat="1" ht="33" customHeight="1" x14ac:dyDescent="0.15">
      <c r="A7" s="1356"/>
      <c r="B7" s="1456" t="s">
        <v>149</v>
      </c>
      <c r="C7" s="1457"/>
      <c r="D7" s="1458" t="s">
        <v>47</v>
      </c>
      <c r="E7" s="1459" t="s">
        <v>48</v>
      </c>
      <c r="F7" s="1459" t="s">
        <v>49</v>
      </c>
      <c r="G7" s="1459" t="s">
        <v>50</v>
      </c>
      <c r="H7" s="1459" t="s">
        <v>51</v>
      </c>
      <c r="I7" s="1459" t="s">
        <v>52</v>
      </c>
      <c r="J7" s="1459" t="s">
        <v>53</v>
      </c>
      <c r="K7" s="1459" t="s">
        <v>55</v>
      </c>
      <c r="L7" s="1459" t="s">
        <v>56</v>
      </c>
      <c r="M7" s="1459" t="s">
        <v>57</v>
      </c>
      <c r="N7" s="1459" t="s">
        <v>58</v>
      </c>
      <c r="O7" s="1459" t="s">
        <v>466</v>
      </c>
      <c r="P7" s="1459" t="s">
        <v>59</v>
      </c>
      <c r="Q7" s="1459" t="s">
        <v>60</v>
      </c>
      <c r="R7" s="1459" t="s">
        <v>61</v>
      </c>
      <c r="S7" s="1459" t="s">
        <v>62</v>
      </c>
      <c r="T7" s="1459" t="s">
        <v>63</v>
      </c>
      <c r="U7" s="1459" t="s">
        <v>65</v>
      </c>
      <c r="V7" s="1459" t="s">
        <v>66</v>
      </c>
      <c r="W7" s="1459" t="s">
        <v>67</v>
      </c>
      <c r="X7" s="1459" t="s">
        <v>68</v>
      </c>
      <c r="Y7" s="1459" t="s">
        <v>70</v>
      </c>
      <c r="Z7" s="2075" t="s">
        <v>150</v>
      </c>
    </row>
    <row r="8" spans="1:26" s="1301" customFormat="1" ht="14.85" customHeight="1" x14ac:dyDescent="0.15">
      <c r="A8" s="1357"/>
      <c r="B8" s="1460" t="s">
        <v>763</v>
      </c>
      <c r="C8" s="1461"/>
      <c r="D8" s="1462"/>
      <c r="E8" s="1463" t="s">
        <v>151</v>
      </c>
      <c r="F8" s="1463" t="s">
        <v>152</v>
      </c>
      <c r="G8" s="1463" t="s">
        <v>153</v>
      </c>
      <c r="H8" s="1463" t="s">
        <v>154</v>
      </c>
      <c r="I8" s="1463" t="s">
        <v>155</v>
      </c>
      <c r="J8" s="1463" t="s">
        <v>156</v>
      </c>
      <c r="K8" s="1463" t="s">
        <v>158</v>
      </c>
      <c r="L8" s="1463" t="s">
        <v>159</v>
      </c>
      <c r="M8" s="1463" t="s">
        <v>160</v>
      </c>
      <c r="N8" s="1463" t="s">
        <v>161</v>
      </c>
      <c r="O8" s="1463" t="s">
        <v>162</v>
      </c>
      <c r="P8" s="1463" t="s">
        <v>163</v>
      </c>
      <c r="Q8" s="1463" t="s">
        <v>164</v>
      </c>
      <c r="R8" s="1463" t="s">
        <v>165</v>
      </c>
      <c r="S8" s="1463" t="s">
        <v>166</v>
      </c>
      <c r="T8" s="1463" t="s">
        <v>167</v>
      </c>
      <c r="U8" s="1463" t="s">
        <v>168</v>
      </c>
      <c r="V8" s="1463" t="s">
        <v>169</v>
      </c>
      <c r="W8" s="1463" t="s">
        <v>170</v>
      </c>
      <c r="X8" s="1463" t="s">
        <v>171</v>
      </c>
      <c r="Y8" s="1463" t="s">
        <v>173</v>
      </c>
      <c r="Z8" s="2075"/>
    </row>
    <row r="9" spans="1:26" s="1301" customFormat="1" ht="16.7" customHeight="1" x14ac:dyDescent="0.15">
      <c r="A9" s="1358">
        <v>2</v>
      </c>
      <c r="B9" s="1464" t="s">
        <v>174</v>
      </c>
      <c r="C9" s="1359"/>
      <c r="D9" s="1465"/>
      <c r="E9" s="1276"/>
      <c r="F9" s="1276"/>
      <c r="G9" s="1276"/>
      <c r="H9" s="1276"/>
      <c r="I9" s="1276"/>
      <c r="J9" s="1276"/>
      <c r="K9" s="1276"/>
      <c r="L9" s="1276"/>
      <c r="M9" s="1276"/>
      <c r="N9" s="1276"/>
      <c r="O9" s="1276"/>
      <c r="P9" s="1276"/>
      <c r="Q9" s="1276"/>
      <c r="R9" s="1276"/>
      <c r="S9" s="1276"/>
      <c r="T9" s="1276"/>
      <c r="U9" s="1276"/>
      <c r="V9" s="1276"/>
      <c r="W9" s="1276"/>
      <c r="X9" s="1276"/>
      <c r="Y9" s="1276"/>
      <c r="Z9" s="1276"/>
    </row>
    <row r="10" spans="1:26" s="1301" customFormat="1" ht="16.7" customHeight="1" x14ac:dyDescent="0.15">
      <c r="A10" s="1358">
        <v>3</v>
      </c>
      <c r="B10" s="1466" t="s">
        <v>175</v>
      </c>
      <c r="C10" s="1359" t="s">
        <v>148</v>
      </c>
      <c r="D10" s="1851">
        <v>17060694</v>
      </c>
      <c r="E10" s="1852">
        <v>511257</v>
      </c>
      <c r="F10" s="1852">
        <v>65071</v>
      </c>
      <c r="G10" s="1852">
        <v>598488</v>
      </c>
      <c r="H10" s="1852">
        <v>73</v>
      </c>
      <c r="I10" s="1852">
        <v>39225</v>
      </c>
      <c r="J10" s="1852">
        <v>344036</v>
      </c>
      <c r="K10" s="1852">
        <v>450204</v>
      </c>
      <c r="L10" s="1852">
        <v>252178</v>
      </c>
      <c r="M10" s="1852">
        <v>37336</v>
      </c>
      <c r="N10" s="1852">
        <v>764</v>
      </c>
      <c r="O10" s="1852">
        <v>681936</v>
      </c>
      <c r="P10" s="1852">
        <v>78657</v>
      </c>
      <c r="Q10" s="1852">
        <v>43044</v>
      </c>
      <c r="R10" s="1852">
        <v>879406</v>
      </c>
      <c r="S10" s="1852">
        <v>460751</v>
      </c>
      <c r="T10" s="1852">
        <v>687602</v>
      </c>
      <c r="U10" s="1852">
        <v>119718</v>
      </c>
      <c r="V10" s="1852">
        <v>159317</v>
      </c>
      <c r="W10" s="1852">
        <v>10771594</v>
      </c>
      <c r="X10" s="1852">
        <v>6035</v>
      </c>
      <c r="Y10" s="1852">
        <v>874002</v>
      </c>
      <c r="Z10" s="1701">
        <v>0</v>
      </c>
    </row>
    <row r="11" spans="1:26" s="1301" customFormat="1" ht="16.7" customHeight="1" x14ac:dyDescent="0.15">
      <c r="A11" s="1358">
        <v>4</v>
      </c>
      <c r="B11" s="1466" t="s">
        <v>176</v>
      </c>
      <c r="C11" s="1359" t="s">
        <v>148</v>
      </c>
      <c r="D11" s="1851">
        <v>17045528</v>
      </c>
      <c r="E11" s="1852">
        <v>510509</v>
      </c>
      <c r="F11" s="1852">
        <v>65071</v>
      </c>
      <c r="G11" s="1852">
        <v>598439</v>
      </c>
      <c r="H11" s="1852">
        <v>73</v>
      </c>
      <c r="I11" s="1852">
        <v>39225</v>
      </c>
      <c r="J11" s="1852">
        <v>344034</v>
      </c>
      <c r="K11" s="1852">
        <v>440274</v>
      </c>
      <c r="L11" s="1852">
        <v>252178</v>
      </c>
      <c r="M11" s="1852">
        <v>37336</v>
      </c>
      <c r="N11" s="1852">
        <v>764</v>
      </c>
      <c r="O11" s="1852">
        <v>681567</v>
      </c>
      <c r="P11" s="1852">
        <v>78657</v>
      </c>
      <c r="Q11" s="1852">
        <v>43044</v>
      </c>
      <c r="R11" s="1852">
        <v>879386</v>
      </c>
      <c r="S11" s="1852">
        <v>460699</v>
      </c>
      <c r="T11" s="1852">
        <v>687199</v>
      </c>
      <c r="U11" s="1852">
        <v>119718</v>
      </c>
      <c r="V11" s="1852">
        <v>159290</v>
      </c>
      <c r="W11" s="1852">
        <v>10769106</v>
      </c>
      <c r="X11" s="1852">
        <v>6035</v>
      </c>
      <c r="Y11" s="1852">
        <v>872924</v>
      </c>
      <c r="Z11" s="1701">
        <v>0</v>
      </c>
    </row>
    <row r="12" spans="1:26" s="1301" customFormat="1" ht="16.7" customHeight="1" x14ac:dyDescent="0.15">
      <c r="A12" s="1358">
        <v>5</v>
      </c>
      <c r="B12" s="1466" t="s">
        <v>177</v>
      </c>
      <c r="C12" s="1359" t="s">
        <v>148</v>
      </c>
      <c r="D12" s="1851">
        <v>15166</v>
      </c>
      <c r="E12" s="1852">
        <v>748</v>
      </c>
      <c r="F12" s="1852">
        <v>0</v>
      </c>
      <c r="G12" s="1852">
        <v>49</v>
      </c>
      <c r="H12" s="1852">
        <v>0</v>
      </c>
      <c r="I12" s="1852">
        <v>0</v>
      </c>
      <c r="J12" s="1852">
        <v>2</v>
      </c>
      <c r="K12" s="1852">
        <v>9930</v>
      </c>
      <c r="L12" s="1852">
        <v>0</v>
      </c>
      <c r="M12" s="1852">
        <v>0</v>
      </c>
      <c r="N12" s="1852">
        <v>0</v>
      </c>
      <c r="O12" s="1852">
        <v>369</v>
      </c>
      <c r="P12" s="1852">
        <v>0</v>
      </c>
      <c r="Q12" s="1852">
        <v>0</v>
      </c>
      <c r="R12" s="1852">
        <v>20</v>
      </c>
      <c r="S12" s="1852">
        <v>52</v>
      </c>
      <c r="T12" s="1852">
        <v>403</v>
      </c>
      <c r="U12" s="1852">
        <v>0</v>
      </c>
      <c r="V12" s="1852">
        <v>27</v>
      </c>
      <c r="W12" s="1852">
        <v>2488</v>
      </c>
      <c r="X12" s="1852">
        <v>0</v>
      </c>
      <c r="Y12" s="1852">
        <v>1078</v>
      </c>
      <c r="Z12" s="1701">
        <v>0</v>
      </c>
    </row>
    <row r="13" spans="1:26" s="1301" customFormat="1" ht="16.7" customHeight="1" x14ac:dyDescent="0.15">
      <c r="A13" s="1358">
        <v>6</v>
      </c>
      <c r="B13" s="1466" t="s">
        <v>178</v>
      </c>
      <c r="C13" s="1359" t="s">
        <v>148</v>
      </c>
      <c r="D13" s="1851">
        <v>15166</v>
      </c>
      <c r="E13" s="1852">
        <v>748</v>
      </c>
      <c r="F13" s="1852">
        <v>0</v>
      </c>
      <c r="G13" s="1852">
        <v>49</v>
      </c>
      <c r="H13" s="1852">
        <v>0</v>
      </c>
      <c r="I13" s="1852">
        <v>0</v>
      </c>
      <c r="J13" s="1852">
        <v>2</v>
      </c>
      <c r="K13" s="1852">
        <v>9930</v>
      </c>
      <c r="L13" s="1852">
        <v>0</v>
      </c>
      <c r="M13" s="1852">
        <v>0</v>
      </c>
      <c r="N13" s="1852">
        <v>0</v>
      </c>
      <c r="O13" s="1852">
        <v>369</v>
      </c>
      <c r="P13" s="1852">
        <v>0</v>
      </c>
      <c r="Q13" s="1852">
        <v>0</v>
      </c>
      <c r="R13" s="1852">
        <v>20</v>
      </c>
      <c r="S13" s="1852">
        <v>52</v>
      </c>
      <c r="T13" s="1852">
        <v>403</v>
      </c>
      <c r="U13" s="1852">
        <v>0</v>
      </c>
      <c r="V13" s="1852">
        <v>27</v>
      </c>
      <c r="W13" s="1852">
        <v>2488</v>
      </c>
      <c r="X13" s="1852">
        <v>0</v>
      </c>
      <c r="Y13" s="1852">
        <v>1078</v>
      </c>
      <c r="Z13" s="1701">
        <v>0</v>
      </c>
    </row>
    <row r="14" spans="1:26" s="1301" customFormat="1" ht="16.7" customHeight="1" x14ac:dyDescent="0.15">
      <c r="A14" s="1358">
        <v>7</v>
      </c>
      <c r="B14" s="1466" t="s">
        <v>179</v>
      </c>
      <c r="C14" s="1359" t="s">
        <v>180</v>
      </c>
      <c r="D14" s="1851">
        <v>5.4009971509971502</v>
      </c>
      <c r="E14" s="1852">
        <v>0.26638176638176603</v>
      </c>
      <c r="F14" s="1852">
        <v>0</v>
      </c>
      <c r="G14" s="1852">
        <v>1.7450142450142501E-2</v>
      </c>
      <c r="H14" s="1852">
        <v>0</v>
      </c>
      <c r="I14" s="1852">
        <v>0</v>
      </c>
      <c r="J14" s="1852">
        <v>7.1225071225071196E-4</v>
      </c>
      <c r="K14" s="1852">
        <v>3.5363247863247902</v>
      </c>
      <c r="L14" s="1852">
        <v>0</v>
      </c>
      <c r="M14" s="1852">
        <v>0</v>
      </c>
      <c r="N14" s="1852">
        <v>0</v>
      </c>
      <c r="O14" s="1852">
        <v>0.131410256410256</v>
      </c>
      <c r="P14" s="1852">
        <v>0</v>
      </c>
      <c r="Q14" s="1852">
        <v>0</v>
      </c>
      <c r="R14" s="1852">
        <v>7.12250712250712E-3</v>
      </c>
      <c r="S14" s="1852">
        <v>1.85185185185185E-2</v>
      </c>
      <c r="T14" s="1852">
        <v>0.14351851851851899</v>
      </c>
      <c r="U14" s="1852">
        <v>0</v>
      </c>
      <c r="V14" s="1852">
        <v>9.6153846153846194E-3</v>
      </c>
      <c r="W14" s="1852">
        <v>0.88603988603988604</v>
      </c>
      <c r="X14" s="1852">
        <v>0</v>
      </c>
      <c r="Y14" s="1852">
        <v>0.38390313390313402</v>
      </c>
      <c r="Z14" s="1701">
        <v>0</v>
      </c>
    </row>
    <row r="15" spans="1:26" s="1301" customFormat="1" ht="16.7" customHeight="1" x14ac:dyDescent="0.15">
      <c r="A15" s="1358">
        <v>8</v>
      </c>
      <c r="B15" s="1466" t="s">
        <v>181</v>
      </c>
      <c r="C15" s="1359" t="s">
        <v>148</v>
      </c>
      <c r="D15" s="1851">
        <v>0</v>
      </c>
      <c r="E15" s="1852">
        <v>0</v>
      </c>
      <c r="F15" s="1852">
        <v>0</v>
      </c>
      <c r="G15" s="1852">
        <v>0</v>
      </c>
      <c r="H15" s="1852">
        <v>0</v>
      </c>
      <c r="I15" s="1852">
        <v>0</v>
      </c>
      <c r="J15" s="1852">
        <v>0</v>
      </c>
      <c r="K15" s="1852">
        <v>0</v>
      </c>
      <c r="L15" s="1852">
        <v>0</v>
      </c>
      <c r="M15" s="1852">
        <v>0</v>
      </c>
      <c r="N15" s="1852">
        <v>0</v>
      </c>
      <c r="O15" s="1852">
        <v>0</v>
      </c>
      <c r="P15" s="1852">
        <v>0</v>
      </c>
      <c r="Q15" s="1852">
        <v>0</v>
      </c>
      <c r="R15" s="1852">
        <v>0</v>
      </c>
      <c r="S15" s="1852">
        <v>0</v>
      </c>
      <c r="T15" s="1852">
        <v>0</v>
      </c>
      <c r="U15" s="1852">
        <v>0</v>
      </c>
      <c r="V15" s="1852">
        <v>0</v>
      </c>
      <c r="W15" s="1852">
        <v>0</v>
      </c>
      <c r="X15" s="1852">
        <v>0</v>
      </c>
      <c r="Y15" s="1852">
        <v>0</v>
      </c>
      <c r="Z15" s="1701">
        <v>0</v>
      </c>
    </row>
    <row r="16" spans="1:26" s="1301" customFormat="1" ht="16.7" customHeight="1" x14ac:dyDescent="0.15">
      <c r="A16" s="1358">
        <v>9</v>
      </c>
      <c r="B16" s="1466"/>
      <c r="C16" s="1359"/>
      <c r="D16" s="1465">
        <v>0</v>
      </c>
      <c r="E16" s="1276">
        <v>0</v>
      </c>
      <c r="F16" s="1276">
        <v>0</v>
      </c>
      <c r="G16" s="1276">
        <v>0</v>
      </c>
      <c r="H16" s="1276">
        <v>0</v>
      </c>
      <c r="I16" s="1276">
        <v>0</v>
      </c>
      <c r="J16" s="1276">
        <v>0</v>
      </c>
      <c r="K16" s="1276">
        <v>0</v>
      </c>
      <c r="L16" s="1276">
        <v>0</v>
      </c>
      <c r="M16" s="1276">
        <v>0</v>
      </c>
      <c r="N16" s="1276">
        <v>0</v>
      </c>
      <c r="O16" s="1276">
        <v>0</v>
      </c>
      <c r="P16" s="1276">
        <v>0</v>
      </c>
      <c r="Q16" s="1276">
        <v>0</v>
      </c>
      <c r="R16" s="1276">
        <v>0</v>
      </c>
      <c r="S16" s="1276">
        <v>0</v>
      </c>
      <c r="T16" s="1276">
        <v>0</v>
      </c>
      <c r="U16" s="1276">
        <v>0</v>
      </c>
      <c r="V16" s="1276">
        <v>0</v>
      </c>
      <c r="W16" s="1276">
        <v>0</v>
      </c>
      <c r="X16" s="1276">
        <v>0</v>
      </c>
      <c r="Y16" s="1276">
        <v>0</v>
      </c>
      <c r="Z16" s="1702">
        <v>0</v>
      </c>
    </row>
    <row r="17" spans="1:26" s="1301" customFormat="1" ht="16.7" customHeight="1" x14ac:dyDescent="0.15">
      <c r="A17" s="1358">
        <v>10</v>
      </c>
      <c r="B17" s="1464" t="s">
        <v>182</v>
      </c>
      <c r="C17" s="1359"/>
      <c r="D17" s="1465">
        <v>0</v>
      </c>
      <c r="E17" s="1276">
        <v>0</v>
      </c>
      <c r="F17" s="1276">
        <v>0</v>
      </c>
      <c r="G17" s="1276">
        <v>0</v>
      </c>
      <c r="H17" s="1276">
        <v>0</v>
      </c>
      <c r="I17" s="1276">
        <v>0</v>
      </c>
      <c r="J17" s="1276">
        <v>0</v>
      </c>
      <c r="K17" s="1276">
        <v>0</v>
      </c>
      <c r="L17" s="1276">
        <v>0</v>
      </c>
      <c r="M17" s="1276">
        <v>0</v>
      </c>
      <c r="N17" s="1276">
        <v>0</v>
      </c>
      <c r="O17" s="1276">
        <v>0</v>
      </c>
      <c r="P17" s="1276">
        <v>0</v>
      </c>
      <c r="Q17" s="1276">
        <v>0</v>
      </c>
      <c r="R17" s="1276">
        <v>0</v>
      </c>
      <c r="S17" s="1276">
        <v>0</v>
      </c>
      <c r="T17" s="1276">
        <v>0</v>
      </c>
      <c r="U17" s="1276">
        <v>0</v>
      </c>
      <c r="V17" s="1276">
        <v>0</v>
      </c>
      <c r="W17" s="1276">
        <v>0</v>
      </c>
      <c r="X17" s="1276">
        <v>0</v>
      </c>
      <c r="Y17" s="1276">
        <v>0</v>
      </c>
      <c r="Z17" s="1702">
        <v>0</v>
      </c>
    </row>
    <row r="18" spans="1:26" s="1301" customFormat="1" ht="16.7" customHeight="1" x14ac:dyDescent="0.15">
      <c r="A18" s="1358">
        <v>11</v>
      </c>
      <c r="B18" s="1466" t="s">
        <v>175</v>
      </c>
      <c r="C18" s="1359" t="s">
        <v>148</v>
      </c>
      <c r="D18" s="1851">
        <v>17023813</v>
      </c>
      <c r="E18" s="1852">
        <v>507586</v>
      </c>
      <c r="F18" s="1852">
        <v>63965</v>
      </c>
      <c r="G18" s="1852">
        <v>589007</v>
      </c>
      <c r="H18" s="1852">
        <v>73</v>
      </c>
      <c r="I18" s="1852">
        <v>39163</v>
      </c>
      <c r="J18" s="1852">
        <v>343180</v>
      </c>
      <c r="K18" s="1852">
        <v>445798</v>
      </c>
      <c r="L18" s="1852">
        <v>249893</v>
      </c>
      <c r="M18" s="1852">
        <v>37063</v>
      </c>
      <c r="N18" s="1852">
        <v>764</v>
      </c>
      <c r="O18" s="1852">
        <v>680500</v>
      </c>
      <c r="P18" s="1852">
        <v>78566</v>
      </c>
      <c r="Q18" s="1852">
        <v>42616</v>
      </c>
      <c r="R18" s="1852">
        <v>878032</v>
      </c>
      <c r="S18" s="1852">
        <v>457609</v>
      </c>
      <c r="T18" s="1852">
        <v>684994</v>
      </c>
      <c r="U18" s="1852">
        <v>119584</v>
      </c>
      <c r="V18" s="1852">
        <v>155304</v>
      </c>
      <c r="W18" s="1852">
        <v>10770563</v>
      </c>
      <c r="X18" s="1852">
        <v>6033</v>
      </c>
      <c r="Y18" s="1852">
        <v>873520</v>
      </c>
      <c r="Z18" s="1701">
        <v>0</v>
      </c>
    </row>
    <row r="19" spans="1:26" s="1301" customFormat="1" ht="16.7" customHeight="1" x14ac:dyDescent="0.15">
      <c r="A19" s="1358">
        <v>12</v>
      </c>
      <c r="B19" s="1466" t="s">
        <v>176</v>
      </c>
      <c r="C19" s="1359" t="s">
        <v>148</v>
      </c>
      <c r="D19" s="1851">
        <v>17008673</v>
      </c>
      <c r="E19" s="1852">
        <v>506838</v>
      </c>
      <c r="F19" s="1852">
        <v>63965</v>
      </c>
      <c r="G19" s="1852">
        <v>588958</v>
      </c>
      <c r="H19" s="1852">
        <v>73</v>
      </c>
      <c r="I19" s="1852">
        <v>39163</v>
      </c>
      <c r="J19" s="1852">
        <v>343178</v>
      </c>
      <c r="K19" s="1852">
        <v>435871</v>
      </c>
      <c r="L19" s="1852">
        <v>249893</v>
      </c>
      <c r="M19" s="1852">
        <v>37063</v>
      </c>
      <c r="N19" s="1852">
        <v>764</v>
      </c>
      <c r="O19" s="1852">
        <v>680141</v>
      </c>
      <c r="P19" s="1852">
        <v>78566</v>
      </c>
      <c r="Q19" s="1852">
        <v>42616</v>
      </c>
      <c r="R19" s="1852">
        <v>878013</v>
      </c>
      <c r="S19" s="1852">
        <v>457559</v>
      </c>
      <c r="T19" s="1852">
        <v>684593</v>
      </c>
      <c r="U19" s="1852">
        <v>119584</v>
      </c>
      <c r="V19" s="1852">
        <v>155277</v>
      </c>
      <c r="W19" s="1852">
        <v>10768080</v>
      </c>
      <c r="X19" s="1852">
        <v>6033</v>
      </c>
      <c r="Y19" s="1852">
        <v>872445</v>
      </c>
      <c r="Z19" s="1701">
        <v>0</v>
      </c>
    </row>
    <row r="20" spans="1:26" s="1301" customFormat="1" ht="16.7" customHeight="1" x14ac:dyDescent="0.15">
      <c r="A20" s="1358">
        <v>13</v>
      </c>
      <c r="B20" s="1466" t="s">
        <v>177</v>
      </c>
      <c r="C20" s="1359" t="s">
        <v>148</v>
      </c>
      <c r="D20" s="1851">
        <v>15140</v>
      </c>
      <c r="E20" s="1852">
        <v>748</v>
      </c>
      <c r="F20" s="1852">
        <v>0</v>
      </c>
      <c r="G20" s="1852">
        <v>49</v>
      </c>
      <c r="H20" s="1852">
        <v>0</v>
      </c>
      <c r="I20" s="1852">
        <v>0</v>
      </c>
      <c r="J20" s="1852">
        <v>2</v>
      </c>
      <c r="K20" s="1852">
        <v>9927</v>
      </c>
      <c r="L20" s="1852">
        <v>0</v>
      </c>
      <c r="M20" s="1852">
        <v>0</v>
      </c>
      <c r="N20" s="1852">
        <v>0</v>
      </c>
      <c r="O20" s="1852">
        <v>359</v>
      </c>
      <c r="P20" s="1852">
        <v>0</v>
      </c>
      <c r="Q20" s="1852">
        <v>0</v>
      </c>
      <c r="R20" s="1852">
        <v>19</v>
      </c>
      <c r="S20" s="1852">
        <v>50</v>
      </c>
      <c r="T20" s="1852">
        <v>401</v>
      </c>
      <c r="U20" s="1852">
        <v>0</v>
      </c>
      <c r="V20" s="1852">
        <v>27</v>
      </c>
      <c r="W20" s="1852">
        <v>2483</v>
      </c>
      <c r="X20" s="1852">
        <v>0</v>
      </c>
      <c r="Y20" s="1852">
        <v>1075</v>
      </c>
      <c r="Z20" s="1701">
        <v>0</v>
      </c>
    </row>
    <row r="21" spans="1:26" s="1301" customFormat="1" ht="16.7" customHeight="1" x14ac:dyDescent="0.15">
      <c r="A21" s="1358">
        <v>14</v>
      </c>
      <c r="B21" s="1466" t="s">
        <v>178</v>
      </c>
      <c r="C21" s="1359" t="s">
        <v>148</v>
      </c>
      <c r="D21" s="1851">
        <v>15140</v>
      </c>
      <c r="E21" s="1852">
        <v>748</v>
      </c>
      <c r="F21" s="1852">
        <v>0</v>
      </c>
      <c r="G21" s="1852">
        <v>49</v>
      </c>
      <c r="H21" s="1852">
        <v>0</v>
      </c>
      <c r="I21" s="1852">
        <v>0</v>
      </c>
      <c r="J21" s="1852">
        <v>2</v>
      </c>
      <c r="K21" s="1852">
        <v>9927</v>
      </c>
      <c r="L21" s="1852">
        <v>0</v>
      </c>
      <c r="M21" s="1852">
        <v>0</v>
      </c>
      <c r="N21" s="1852">
        <v>0</v>
      </c>
      <c r="O21" s="1852">
        <v>359</v>
      </c>
      <c r="P21" s="1852">
        <v>0</v>
      </c>
      <c r="Q21" s="1852">
        <v>0</v>
      </c>
      <c r="R21" s="1852">
        <v>19</v>
      </c>
      <c r="S21" s="1852">
        <v>50</v>
      </c>
      <c r="T21" s="1852">
        <v>401</v>
      </c>
      <c r="U21" s="1852">
        <v>0</v>
      </c>
      <c r="V21" s="1852">
        <v>27</v>
      </c>
      <c r="W21" s="1852">
        <v>2483</v>
      </c>
      <c r="X21" s="1852">
        <v>0</v>
      </c>
      <c r="Y21" s="1852">
        <v>1075</v>
      </c>
      <c r="Z21" s="1701">
        <v>0</v>
      </c>
    </row>
    <row r="22" spans="1:26" s="1301" customFormat="1" ht="16.7" customHeight="1" x14ac:dyDescent="0.15">
      <c r="A22" s="1358">
        <v>15</v>
      </c>
      <c r="B22" s="1466" t="s">
        <v>179</v>
      </c>
      <c r="C22" s="1359" t="s">
        <v>180</v>
      </c>
      <c r="D22" s="1851">
        <v>5.3917378917378898</v>
      </c>
      <c r="E22" s="1852">
        <v>0.26638176638176603</v>
      </c>
      <c r="F22" s="1852">
        <v>0</v>
      </c>
      <c r="G22" s="1852">
        <v>1.7450142450142501E-2</v>
      </c>
      <c r="H22" s="1852">
        <v>0</v>
      </c>
      <c r="I22" s="1852">
        <v>0</v>
      </c>
      <c r="J22" s="1852">
        <v>7.1225071225071196E-4</v>
      </c>
      <c r="K22" s="1852">
        <v>3.5352564102564101</v>
      </c>
      <c r="L22" s="1852">
        <v>0</v>
      </c>
      <c r="M22" s="1852">
        <v>0</v>
      </c>
      <c r="N22" s="1852">
        <v>0</v>
      </c>
      <c r="O22" s="1852">
        <v>0.127849002849003</v>
      </c>
      <c r="P22" s="1852">
        <v>0</v>
      </c>
      <c r="Q22" s="1852">
        <v>0</v>
      </c>
      <c r="R22" s="1852">
        <v>6.7663817663817698E-3</v>
      </c>
      <c r="S22" s="1852">
        <v>1.78062678062678E-2</v>
      </c>
      <c r="T22" s="1852">
        <v>0.14280626780626801</v>
      </c>
      <c r="U22" s="1852">
        <v>0</v>
      </c>
      <c r="V22" s="1852">
        <v>9.6153846153846194E-3</v>
      </c>
      <c r="W22" s="1852">
        <v>0.88425925925925897</v>
      </c>
      <c r="X22" s="1852">
        <v>0</v>
      </c>
      <c r="Y22" s="1852">
        <v>0.38283475783475801</v>
      </c>
      <c r="Z22" s="1701">
        <v>0</v>
      </c>
    </row>
    <row r="23" spans="1:26" s="1301" customFormat="1" ht="16.7" customHeight="1" x14ac:dyDescent="0.15">
      <c r="A23" s="1358">
        <v>16</v>
      </c>
      <c r="B23" s="1466" t="s">
        <v>181</v>
      </c>
      <c r="C23" s="1359" t="s">
        <v>148</v>
      </c>
      <c r="D23" s="1851">
        <v>0</v>
      </c>
      <c r="E23" s="1852">
        <v>0</v>
      </c>
      <c r="F23" s="1852">
        <v>0</v>
      </c>
      <c r="G23" s="1852">
        <v>0</v>
      </c>
      <c r="H23" s="1852">
        <v>0</v>
      </c>
      <c r="I23" s="1852">
        <v>0</v>
      </c>
      <c r="J23" s="1852">
        <v>0</v>
      </c>
      <c r="K23" s="1852">
        <v>0</v>
      </c>
      <c r="L23" s="1852">
        <v>0</v>
      </c>
      <c r="M23" s="1852">
        <v>0</v>
      </c>
      <c r="N23" s="1852">
        <v>0</v>
      </c>
      <c r="O23" s="1852">
        <v>0</v>
      </c>
      <c r="P23" s="1852">
        <v>0</v>
      </c>
      <c r="Q23" s="1852">
        <v>0</v>
      </c>
      <c r="R23" s="1852">
        <v>0</v>
      </c>
      <c r="S23" s="1852">
        <v>0</v>
      </c>
      <c r="T23" s="1852">
        <v>0</v>
      </c>
      <c r="U23" s="1852">
        <v>0</v>
      </c>
      <c r="V23" s="1852">
        <v>0</v>
      </c>
      <c r="W23" s="1852">
        <v>0</v>
      </c>
      <c r="X23" s="1852">
        <v>0</v>
      </c>
      <c r="Y23" s="1852">
        <v>0</v>
      </c>
      <c r="Z23" s="1701">
        <v>0</v>
      </c>
    </row>
    <row r="24" spans="1:26" s="1301" customFormat="1" ht="16.7" customHeight="1" x14ac:dyDescent="0.15">
      <c r="A24" s="1358">
        <v>17</v>
      </c>
      <c r="B24" s="1466"/>
      <c r="C24" s="1359"/>
      <c r="D24" s="1465">
        <v>0</v>
      </c>
      <c r="E24" s="1276">
        <v>0</v>
      </c>
      <c r="F24" s="1276">
        <v>0</v>
      </c>
      <c r="G24" s="1276">
        <v>0</v>
      </c>
      <c r="H24" s="1276">
        <v>0</v>
      </c>
      <c r="I24" s="1276">
        <v>0</v>
      </c>
      <c r="J24" s="1276">
        <v>0</v>
      </c>
      <c r="K24" s="1276">
        <v>0</v>
      </c>
      <c r="L24" s="1276">
        <v>0</v>
      </c>
      <c r="M24" s="1276">
        <v>0</v>
      </c>
      <c r="N24" s="1276">
        <v>0</v>
      </c>
      <c r="O24" s="1276">
        <v>0</v>
      </c>
      <c r="P24" s="1276">
        <v>0</v>
      </c>
      <c r="Q24" s="1276">
        <v>0</v>
      </c>
      <c r="R24" s="1276">
        <v>0</v>
      </c>
      <c r="S24" s="1276">
        <v>0</v>
      </c>
      <c r="T24" s="1276">
        <v>0</v>
      </c>
      <c r="U24" s="1276">
        <v>0</v>
      </c>
      <c r="V24" s="1276">
        <v>0</v>
      </c>
      <c r="W24" s="1276">
        <v>0</v>
      </c>
      <c r="X24" s="1276">
        <v>0</v>
      </c>
      <c r="Y24" s="1276">
        <v>0</v>
      </c>
      <c r="Z24" s="1702">
        <v>0</v>
      </c>
    </row>
    <row r="25" spans="1:26" s="1301" customFormat="1" ht="16.7" customHeight="1" x14ac:dyDescent="0.15">
      <c r="A25" s="1358">
        <v>18</v>
      </c>
      <c r="B25" s="1464" t="s">
        <v>183</v>
      </c>
      <c r="C25" s="1359"/>
      <c r="D25" s="1465">
        <v>0</v>
      </c>
      <c r="E25" s="1276">
        <v>0</v>
      </c>
      <c r="F25" s="1276">
        <v>0</v>
      </c>
      <c r="G25" s="1276">
        <v>0</v>
      </c>
      <c r="H25" s="1276">
        <v>0</v>
      </c>
      <c r="I25" s="1276">
        <v>0</v>
      </c>
      <c r="J25" s="1276">
        <v>0</v>
      </c>
      <c r="K25" s="1276">
        <v>0</v>
      </c>
      <c r="L25" s="1276">
        <v>0</v>
      </c>
      <c r="M25" s="1276">
        <v>0</v>
      </c>
      <c r="N25" s="1276">
        <v>0</v>
      </c>
      <c r="O25" s="1276">
        <v>0</v>
      </c>
      <c r="P25" s="1276">
        <v>0</v>
      </c>
      <c r="Q25" s="1276">
        <v>0</v>
      </c>
      <c r="R25" s="1276">
        <v>0</v>
      </c>
      <c r="S25" s="1276">
        <v>0</v>
      </c>
      <c r="T25" s="1276">
        <v>0</v>
      </c>
      <c r="U25" s="1276">
        <v>0</v>
      </c>
      <c r="V25" s="1276">
        <v>0</v>
      </c>
      <c r="W25" s="1276">
        <v>0</v>
      </c>
      <c r="X25" s="1276">
        <v>0</v>
      </c>
      <c r="Y25" s="1276">
        <v>0</v>
      </c>
      <c r="Z25" s="1702">
        <v>0</v>
      </c>
    </row>
    <row r="26" spans="1:26" s="1301" customFormat="1" ht="16.7" customHeight="1" x14ac:dyDescent="0.15">
      <c r="A26" s="1358">
        <v>19</v>
      </c>
      <c r="B26" s="1466" t="s">
        <v>175</v>
      </c>
      <c r="C26" s="1359" t="s">
        <v>148</v>
      </c>
      <c r="D26" s="1851">
        <v>36881</v>
      </c>
      <c r="E26" s="1852">
        <v>3671</v>
      </c>
      <c r="F26" s="1852">
        <v>1106</v>
      </c>
      <c r="G26" s="1852">
        <v>9481</v>
      </c>
      <c r="H26" s="1852">
        <v>0</v>
      </c>
      <c r="I26" s="1852">
        <v>62</v>
      </c>
      <c r="J26" s="1852">
        <v>856</v>
      </c>
      <c r="K26" s="1852">
        <v>4406</v>
      </c>
      <c r="L26" s="1852">
        <v>2285</v>
      </c>
      <c r="M26" s="1852">
        <v>273</v>
      </c>
      <c r="N26" s="1852">
        <v>0</v>
      </c>
      <c r="O26" s="1852">
        <v>1436</v>
      </c>
      <c r="P26" s="1852">
        <v>91</v>
      </c>
      <c r="Q26" s="1852">
        <v>428</v>
      </c>
      <c r="R26" s="1852">
        <v>1374</v>
      </c>
      <c r="S26" s="1852">
        <v>3142</v>
      </c>
      <c r="T26" s="1852">
        <v>2608</v>
      </c>
      <c r="U26" s="1852">
        <v>134</v>
      </c>
      <c r="V26" s="1852">
        <v>4013</v>
      </c>
      <c r="W26" s="1852">
        <v>1031</v>
      </c>
      <c r="X26" s="1852">
        <v>2</v>
      </c>
      <c r="Y26" s="1852">
        <v>482</v>
      </c>
      <c r="Z26" s="1701">
        <v>0</v>
      </c>
    </row>
    <row r="27" spans="1:26" s="1301" customFormat="1" ht="16.7" customHeight="1" x14ac:dyDescent="0.15">
      <c r="A27" s="1358">
        <v>20</v>
      </c>
      <c r="B27" s="1466" t="s">
        <v>176</v>
      </c>
      <c r="C27" s="1359" t="s">
        <v>148</v>
      </c>
      <c r="D27" s="1851">
        <v>36855</v>
      </c>
      <c r="E27" s="1852">
        <v>3671</v>
      </c>
      <c r="F27" s="1852">
        <v>1106</v>
      </c>
      <c r="G27" s="1852">
        <v>9481</v>
      </c>
      <c r="H27" s="1852">
        <v>0</v>
      </c>
      <c r="I27" s="1852">
        <v>62</v>
      </c>
      <c r="J27" s="1852">
        <v>856</v>
      </c>
      <c r="K27" s="1852">
        <v>4403</v>
      </c>
      <c r="L27" s="1852">
        <v>2285</v>
      </c>
      <c r="M27" s="1852">
        <v>273</v>
      </c>
      <c r="N27" s="1852">
        <v>0</v>
      </c>
      <c r="O27" s="1852">
        <v>1426</v>
      </c>
      <c r="P27" s="1852">
        <v>91</v>
      </c>
      <c r="Q27" s="1852">
        <v>428</v>
      </c>
      <c r="R27" s="1852">
        <v>1373</v>
      </c>
      <c r="S27" s="1852">
        <v>3140</v>
      </c>
      <c r="T27" s="1852">
        <v>2606</v>
      </c>
      <c r="U27" s="1852">
        <v>134</v>
      </c>
      <c r="V27" s="1852">
        <v>4013</v>
      </c>
      <c r="W27" s="1852">
        <v>1026</v>
      </c>
      <c r="X27" s="1852">
        <v>2</v>
      </c>
      <c r="Y27" s="1852">
        <v>479</v>
      </c>
      <c r="Z27" s="1701">
        <v>0</v>
      </c>
    </row>
    <row r="28" spans="1:26" s="1301" customFormat="1" ht="16.7" customHeight="1" x14ac:dyDescent="0.15">
      <c r="A28" s="1358">
        <v>21</v>
      </c>
      <c r="B28" s="1466" t="s">
        <v>177</v>
      </c>
      <c r="C28" s="1359" t="s">
        <v>148</v>
      </c>
      <c r="D28" s="1851">
        <v>26</v>
      </c>
      <c r="E28" s="1852">
        <v>0</v>
      </c>
      <c r="F28" s="1852">
        <v>0</v>
      </c>
      <c r="G28" s="1852">
        <v>0</v>
      </c>
      <c r="H28" s="1852">
        <v>0</v>
      </c>
      <c r="I28" s="1852">
        <v>0</v>
      </c>
      <c r="J28" s="1852">
        <v>0</v>
      </c>
      <c r="K28" s="1852">
        <v>3</v>
      </c>
      <c r="L28" s="1852">
        <v>0</v>
      </c>
      <c r="M28" s="1852">
        <v>0</v>
      </c>
      <c r="N28" s="1852">
        <v>0</v>
      </c>
      <c r="O28" s="1852">
        <v>10</v>
      </c>
      <c r="P28" s="1852">
        <v>0</v>
      </c>
      <c r="Q28" s="1852">
        <v>0</v>
      </c>
      <c r="R28" s="1852">
        <v>1</v>
      </c>
      <c r="S28" s="1852">
        <v>2</v>
      </c>
      <c r="T28" s="1852">
        <v>2</v>
      </c>
      <c r="U28" s="1852">
        <v>0</v>
      </c>
      <c r="V28" s="1852">
        <v>0</v>
      </c>
      <c r="W28" s="1852">
        <v>5</v>
      </c>
      <c r="X28" s="1852">
        <v>0</v>
      </c>
      <c r="Y28" s="1852">
        <v>3</v>
      </c>
      <c r="Z28" s="1701">
        <v>0</v>
      </c>
    </row>
    <row r="29" spans="1:26" s="1301" customFormat="1" ht="16.7" customHeight="1" x14ac:dyDescent="0.15">
      <c r="A29" s="1358">
        <v>22</v>
      </c>
      <c r="B29" s="1466" t="s">
        <v>178</v>
      </c>
      <c r="C29" s="1359" t="s">
        <v>148</v>
      </c>
      <c r="D29" s="1851">
        <v>26</v>
      </c>
      <c r="E29" s="1852">
        <v>0</v>
      </c>
      <c r="F29" s="1852">
        <v>0</v>
      </c>
      <c r="G29" s="1852">
        <v>0</v>
      </c>
      <c r="H29" s="1852">
        <v>0</v>
      </c>
      <c r="I29" s="1852">
        <v>0</v>
      </c>
      <c r="J29" s="1852">
        <v>0</v>
      </c>
      <c r="K29" s="1852">
        <v>3</v>
      </c>
      <c r="L29" s="1852">
        <v>0</v>
      </c>
      <c r="M29" s="1852">
        <v>0</v>
      </c>
      <c r="N29" s="1852">
        <v>0</v>
      </c>
      <c r="O29" s="1852">
        <v>10</v>
      </c>
      <c r="P29" s="1852">
        <v>0</v>
      </c>
      <c r="Q29" s="1852">
        <v>0</v>
      </c>
      <c r="R29" s="1852">
        <v>1</v>
      </c>
      <c r="S29" s="1852">
        <v>2</v>
      </c>
      <c r="T29" s="1852">
        <v>2</v>
      </c>
      <c r="U29" s="1852">
        <v>0</v>
      </c>
      <c r="V29" s="1852">
        <v>0</v>
      </c>
      <c r="W29" s="1852">
        <v>5</v>
      </c>
      <c r="X29" s="1852">
        <v>0</v>
      </c>
      <c r="Y29" s="1852">
        <v>3</v>
      </c>
      <c r="Z29" s="1701">
        <v>0</v>
      </c>
    </row>
    <row r="30" spans="1:26" s="1301" customFormat="1" ht="16.7" customHeight="1" x14ac:dyDescent="0.15">
      <c r="A30" s="1358">
        <v>23</v>
      </c>
      <c r="B30" s="1466" t="s">
        <v>179</v>
      </c>
      <c r="C30" s="1359" t="s">
        <v>180</v>
      </c>
      <c r="D30" s="1851">
        <v>9.2592592592592605E-3</v>
      </c>
      <c r="E30" s="1852">
        <v>0</v>
      </c>
      <c r="F30" s="1852">
        <v>0</v>
      </c>
      <c r="G30" s="1852">
        <v>0</v>
      </c>
      <c r="H30" s="1852">
        <v>0</v>
      </c>
      <c r="I30" s="1852">
        <v>0</v>
      </c>
      <c r="J30" s="1852">
        <v>0</v>
      </c>
      <c r="K30" s="1852">
        <v>1.06837606837607E-3</v>
      </c>
      <c r="L30" s="1852">
        <v>0</v>
      </c>
      <c r="M30" s="1852">
        <v>0</v>
      </c>
      <c r="N30" s="1852">
        <v>0</v>
      </c>
      <c r="O30" s="1852">
        <v>3.56125356125356E-3</v>
      </c>
      <c r="P30" s="1852">
        <v>0</v>
      </c>
      <c r="Q30" s="1852">
        <v>0</v>
      </c>
      <c r="R30" s="1852">
        <v>3.5612535612535598E-4</v>
      </c>
      <c r="S30" s="1852">
        <v>7.1225071225071196E-4</v>
      </c>
      <c r="T30" s="1852">
        <v>7.1225071225071196E-4</v>
      </c>
      <c r="U30" s="1852">
        <v>0</v>
      </c>
      <c r="V30" s="1852">
        <v>0</v>
      </c>
      <c r="W30" s="1852">
        <v>1.78062678062678E-3</v>
      </c>
      <c r="X30" s="1852">
        <v>0</v>
      </c>
      <c r="Y30" s="1852">
        <v>1.06837606837607E-3</v>
      </c>
      <c r="Z30" s="1701">
        <v>0</v>
      </c>
    </row>
    <row r="31" spans="1:26" s="1301" customFormat="1" ht="16.7" customHeight="1" x14ac:dyDescent="0.15">
      <c r="A31" s="1358">
        <v>24</v>
      </c>
      <c r="B31" s="1466" t="s">
        <v>181</v>
      </c>
      <c r="C31" s="1359" t="s">
        <v>148</v>
      </c>
      <c r="D31" s="1851">
        <v>0</v>
      </c>
      <c r="E31" s="1852">
        <v>0</v>
      </c>
      <c r="F31" s="1852">
        <v>0</v>
      </c>
      <c r="G31" s="1852">
        <v>0</v>
      </c>
      <c r="H31" s="1852">
        <v>0</v>
      </c>
      <c r="I31" s="1852">
        <v>0</v>
      </c>
      <c r="J31" s="1852">
        <v>0</v>
      </c>
      <c r="K31" s="1852">
        <v>0</v>
      </c>
      <c r="L31" s="1852">
        <v>0</v>
      </c>
      <c r="M31" s="1852">
        <v>0</v>
      </c>
      <c r="N31" s="1852">
        <v>0</v>
      </c>
      <c r="O31" s="1852">
        <v>0</v>
      </c>
      <c r="P31" s="1852">
        <v>0</v>
      </c>
      <c r="Q31" s="1852">
        <v>0</v>
      </c>
      <c r="R31" s="1852">
        <v>0</v>
      </c>
      <c r="S31" s="1852">
        <v>0</v>
      </c>
      <c r="T31" s="1852">
        <v>0</v>
      </c>
      <c r="U31" s="1852">
        <v>0</v>
      </c>
      <c r="V31" s="1852">
        <v>0</v>
      </c>
      <c r="W31" s="1852">
        <v>0</v>
      </c>
      <c r="X31" s="1852">
        <v>0</v>
      </c>
      <c r="Y31" s="1852">
        <v>0</v>
      </c>
      <c r="Z31" s="1701">
        <v>0</v>
      </c>
    </row>
    <row r="32" spans="1:26" s="1301" customFormat="1" ht="16.7" customHeight="1" x14ac:dyDescent="0.15">
      <c r="A32" s="1358">
        <v>25</v>
      </c>
      <c r="B32" s="1466"/>
      <c r="C32" s="1359"/>
      <c r="D32" s="1465">
        <v>0</v>
      </c>
      <c r="E32" s="1276">
        <v>0</v>
      </c>
      <c r="F32" s="1276">
        <v>0</v>
      </c>
      <c r="G32" s="1276">
        <v>0</v>
      </c>
      <c r="H32" s="1276">
        <v>0</v>
      </c>
      <c r="I32" s="1276">
        <v>0</v>
      </c>
      <c r="J32" s="1276">
        <v>0</v>
      </c>
      <c r="K32" s="1276">
        <v>0</v>
      </c>
      <c r="L32" s="1276">
        <v>0</v>
      </c>
      <c r="M32" s="1276">
        <v>0</v>
      </c>
      <c r="N32" s="1276">
        <v>0</v>
      </c>
      <c r="O32" s="1276">
        <v>0</v>
      </c>
      <c r="P32" s="1276">
        <v>0</v>
      </c>
      <c r="Q32" s="1276">
        <v>0</v>
      </c>
      <c r="R32" s="1276">
        <v>0</v>
      </c>
      <c r="S32" s="1276">
        <v>0</v>
      </c>
      <c r="T32" s="1276">
        <v>0</v>
      </c>
      <c r="U32" s="1276">
        <v>0</v>
      </c>
      <c r="V32" s="1276">
        <v>0</v>
      </c>
      <c r="W32" s="1276">
        <v>0</v>
      </c>
      <c r="X32" s="1276">
        <v>0</v>
      </c>
      <c r="Y32" s="1276">
        <v>0</v>
      </c>
      <c r="Z32" s="1702">
        <v>0</v>
      </c>
    </row>
    <row r="33" spans="1:26" s="1301" customFormat="1" ht="16.7" customHeight="1" x14ac:dyDescent="0.15">
      <c r="A33" s="1358">
        <v>26</v>
      </c>
      <c r="B33" s="1466"/>
      <c r="C33" s="1359"/>
      <c r="D33" s="1465">
        <v>0</v>
      </c>
      <c r="E33" s="1276">
        <v>0</v>
      </c>
      <c r="F33" s="1276">
        <v>0</v>
      </c>
      <c r="G33" s="1276">
        <v>0</v>
      </c>
      <c r="H33" s="1276">
        <v>0</v>
      </c>
      <c r="I33" s="1276">
        <v>0</v>
      </c>
      <c r="J33" s="1276">
        <v>0</v>
      </c>
      <c r="K33" s="1276">
        <v>0</v>
      </c>
      <c r="L33" s="1276">
        <v>0</v>
      </c>
      <c r="M33" s="1276">
        <v>0</v>
      </c>
      <c r="N33" s="1276">
        <v>0</v>
      </c>
      <c r="O33" s="1276">
        <v>0</v>
      </c>
      <c r="P33" s="1276">
        <v>0</v>
      </c>
      <c r="Q33" s="1276">
        <v>0</v>
      </c>
      <c r="R33" s="1276">
        <v>0</v>
      </c>
      <c r="S33" s="1276">
        <v>0</v>
      </c>
      <c r="T33" s="1276">
        <v>0</v>
      </c>
      <c r="U33" s="1276">
        <v>0</v>
      </c>
      <c r="V33" s="1276">
        <v>0</v>
      </c>
      <c r="W33" s="1276">
        <v>0</v>
      </c>
      <c r="X33" s="1276">
        <v>0</v>
      </c>
      <c r="Y33" s="1276">
        <v>0</v>
      </c>
      <c r="Z33" s="1702">
        <v>0</v>
      </c>
    </row>
    <row r="34" spans="1:26" s="1301" customFormat="1" ht="16.7" customHeight="1" x14ac:dyDescent="0.15">
      <c r="A34" s="1358">
        <v>27</v>
      </c>
      <c r="B34" s="1464" t="s">
        <v>184</v>
      </c>
      <c r="C34" s="1359"/>
      <c r="D34" s="1465">
        <v>0</v>
      </c>
      <c r="E34" s="1276">
        <v>0</v>
      </c>
      <c r="F34" s="1276">
        <v>0</v>
      </c>
      <c r="G34" s="1276">
        <v>0</v>
      </c>
      <c r="H34" s="1276">
        <v>0</v>
      </c>
      <c r="I34" s="1276">
        <v>0</v>
      </c>
      <c r="J34" s="1276">
        <v>0</v>
      </c>
      <c r="K34" s="1276">
        <v>0</v>
      </c>
      <c r="L34" s="1276">
        <v>0</v>
      </c>
      <c r="M34" s="1276">
        <v>0</v>
      </c>
      <c r="N34" s="1276">
        <v>0</v>
      </c>
      <c r="O34" s="1276">
        <v>0</v>
      </c>
      <c r="P34" s="1276">
        <v>0</v>
      </c>
      <c r="Q34" s="1276">
        <v>0</v>
      </c>
      <c r="R34" s="1276">
        <v>0</v>
      </c>
      <c r="S34" s="1276">
        <v>0</v>
      </c>
      <c r="T34" s="1276">
        <v>0</v>
      </c>
      <c r="U34" s="1276">
        <v>0</v>
      </c>
      <c r="V34" s="1276">
        <v>0</v>
      </c>
      <c r="W34" s="1276">
        <v>0</v>
      </c>
      <c r="X34" s="1276">
        <v>0</v>
      </c>
      <c r="Y34" s="1276">
        <v>0</v>
      </c>
      <c r="Z34" s="1702">
        <v>0</v>
      </c>
    </row>
    <row r="35" spans="1:26" s="1301" customFormat="1" ht="16.7" customHeight="1" x14ac:dyDescent="0.15">
      <c r="A35" s="1358">
        <v>28</v>
      </c>
      <c r="B35" s="1466" t="s">
        <v>175</v>
      </c>
      <c r="C35" s="1359" t="s">
        <v>148</v>
      </c>
      <c r="D35" s="1851">
        <v>5049736</v>
      </c>
      <c r="E35" s="1852">
        <v>508900</v>
      </c>
      <c r="F35" s="1852">
        <v>65071</v>
      </c>
      <c r="G35" s="1852">
        <v>598420</v>
      </c>
      <c r="H35" s="1852">
        <v>73</v>
      </c>
      <c r="I35" s="1852">
        <v>38215</v>
      </c>
      <c r="J35" s="1852">
        <v>229589</v>
      </c>
      <c r="K35" s="1852">
        <v>432582</v>
      </c>
      <c r="L35" s="1852">
        <v>252178</v>
      </c>
      <c r="M35" s="1852">
        <v>37301</v>
      </c>
      <c r="N35" s="1852">
        <v>0</v>
      </c>
      <c r="O35" s="1852">
        <v>268634</v>
      </c>
      <c r="P35" s="1852">
        <v>48586</v>
      </c>
      <c r="Q35" s="1852">
        <v>43044</v>
      </c>
      <c r="R35" s="1852">
        <v>193905</v>
      </c>
      <c r="S35" s="1852">
        <v>385508</v>
      </c>
      <c r="T35" s="1852">
        <v>511466</v>
      </c>
      <c r="U35" s="1852">
        <v>91528</v>
      </c>
      <c r="V35" s="1852">
        <v>158494</v>
      </c>
      <c r="W35" s="1852">
        <v>925278</v>
      </c>
      <c r="X35" s="1852">
        <v>6035</v>
      </c>
      <c r="Y35" s="1852">
        <v>254929</v>
      </c>
      <c r="Z35" s="1701">
        <v>0</v>
      </c>
    </row>
    <row r="36" spans="1:26" s="1301" customFormat="1" ht="16.7" customHeight="1" x14ac:dyDescent="0.15">
      <c r="A36" s="1358">
        <v>29</v>
      </c>
      <c r="B36" s="1466" t="s">
        <v>176</v>
      </c>
      <c r="C36" s="1359" t="s">
        <v>148</v>
      </c>
      <c r="D36" s="1851">
        <v>5049736</v>
      </c>
      <c r="E36" s="1852">
        <v>508900</v>
      </c>
      <c r="F36" s="1852">
        <v>65071</v>
      </c>
      <c r="G36" s="1852">
        <v>598420</v>
      </c>
      <c r="H36" s="1852">
        <v>73</v>
      </c>
      <c r="I36" s="1852">
        <v>38215</v>
      </c>
      <c r="J36" s="1852">
        <v>229589</v>
      </c>
      <c r="K36" s="1852">
        <v>432582</v>
      </c>
      <c r="L36" s="1852">
        <v>252178</v>
      </c>
      <c r="M36" s="1852">
        <v>37301</v>
      </c>
      <c r="N36" s="1852">
        <v>0</v>
      </c>
      <c r="O36" s="1852">
        <v>268634</v>
      </c>
      <c r="P36" s="1852">
        <v>48586</v>
      </c>
      <c r="Q36" s="1852">
        <v>43044</v>
      </c>
      <c r="R36" s="1852">
        <v>193905</v>
      </c>
      <c r="S36" s="1852">
        <v>385508</v>
      </c>
      <c r="T36" s="1852">
        <v>511466</v>
      </c>
      <c r="U36" s="1852">
        <v>91528</v>
      </c>
      <c r="V36" s="1852">
        <v>158494</v>
      </c>
      <c r="W36" s="1852">
        <v>925278</v>
      </c>
      <c r="X36" s="1852">
        <v>6035</v>
      </c>
      <c r="Y36" s="1852">
        <v>254929</v>
      </c>
      <c r="Z36" s="1701">
        <v>0</v>
      </c>
    </row>
    <row r="37" spans="1:26" s="1301" customFormat="1" ht="16.7" customHeight="1" x14ac:dyDescent="0.15">
      <c r="A37" s="1358">
        <v>30</v>
      </c>
      <c r="B37" s="1466" t="s">
        <v>177</v>
      </c>
      <c r="C37" s="1359" t="s">
        <v>148</v>
      </c>
      <c r="D37" s="1851">
        <v>0</v>
      </c>
      <c r="E37" s="1852">
        <v>0</v>
      </c>
      <c r="F37" s="1852">
        <v>0</v>
      </c>
      <c r="G37" s="1852">
        <v>0</v>
      </c>
      <c r="H37" s="1852">
        <v>0</v>
      </c>
      <c r="I37" s="1852">
        <v>0</v>
      </c>
      <c r="J37" s="1852">
        <v>0</v>
      </c>
      <c r="K37" s="1852">
        <v>0</v>
      </c>
      <c r="L37" s="1852">
        <v>0</v>
      </c>
      <c r="M37" s="1852">
        <v>0</v>
      </c>
      <c r="N37" s="1852">
        <v>0</v>
      </c>
      <c r="O37" s="1852">
        <v>0</v>
      </c>
      <c r="P37" s="1852">
        <v>0</v>
      </c>
      <c r="Q37" s="1852">
        <v>0</v>
      </c>
      <c r="R37" s="1852">
        <v>0</v>
      </c>
      <c r="S37" s="1852">
        <v>0</v>
      </c>
      <c r="T37" s="1852">
        <v>0</v>
      </c>
      <c r="U37" s="1852">
        <v>0</v>
      </c>
      <c r="V37" s="1852">
        <v>0</v>
      </c>
      <c r="W37" s="1852">
        <v>0</v>
      </c>
      <c r="X37" s="1852">
        <v>0</v>
      </c>
      <c r="Y37" s="1852">
        <v>0</v>
      </c>
      <c r="Z37" s="1701">
        <v>0</v>
      </c>
    </row>
    <row r="38" spans="1:26" s="1301" customFormat="1" ht="16.7" customHeight="1" x14ac:dyDescent="0.15">
      <c r="A38" s="1358">
        <v>31</v>
      </c>
      <c r="B38" s="1466" t="s">
        <v>178</v>
      </c>
      <c r="C38" s="1359" t="s">
        <v>148</v>
      </c>
      <c r="D38" s="1851">
        <v>0</v>
      </c>
      <c r="E38" s="1852">
        <v>0</v>
      </c>
      <c r="F38" s="1852">
        <v>0</v>
      </c>
      <c r="G38" s="1852">
        <v>0</v>
      </c>
      <c r="H38" s="1852">
        <v>0</v>
      </c>
      <c r="I38" s="1852">
        <v>0</v>
      </c>
      <c r="J38" s="1852">
        <v>0</v>
      </c>
      <c r="K38" s="1852">
        <v>0</v>
      </c>
      <c r="L38" s="1852">
        <v>0</v>
      </c>
      <c r="M38" s="1852">
        <v>0</v>
      </c>
      <c r="N38" s="1852">
        <v>0</v>
      </c>
      <c r="O38" s="1852">
        <v>0</v>
      </c>
      <c r="P38" s="1852">
        <v>0</v>
      </c>
      <c r="Q38" s="1852">
        <v>0</v>
      </c>
      <c r="R38" s="1852">
        <v>0</v>
      </c>
      <c r="S38" s="1852">
        <v>0</v>
      </c>
      <c r="T38" s="1852">
        <v>0</v>
      </c>
      <c r="U38" s="1852">
        <v>0</v>
      </c>
      <c r="V38" s="1852">
        <v>0</v>
      </c>
      <c r="W38" s="1852">
        <v>0</v>
      </c>
      <c r="X38" s="1852">
        <v>0</v>
      </c>
      <c r="Y38" s="1852">
        <v>0</v>
      </c>
      <c r="Z38" s="1701">
        <v>0</v>
      </c>
    </row>
    <row r="39" spans="1:26" s="1301" customFormat="1" ht="16.7" customHeight="1" x14ac:dyDescent="0.15">
      <c r="A39" s="1358">
        <v>32</v>
      </c>
      <c r="B39" s="1466" t="s">
        <v>179</v>
      </c>
      <c r="C39" s="1359" t="s">
        <v>180</v>
      </c>
      <c r="D39" s="1851">
        <v>0</v>
      </c>
      <c r="E39" s="1852">
        <v>0</v>
      </c>
      <c r="F39" s="1852">
        <v>0</v>
      </c>
      <c r="G39" s="1852">
        <v>0</v>
      </c>
      <c r="H39" s="1852">
        <v>0</v>
      </c>
      <c r="I39" s="1852">
        <v>0</v>
      </c>
      <c r="J39" s="1852">
        <v>0</v>
      </c>
      <c r="K39" s="1852">
        <v>0</v>
      </c>
      <c r="L39" s="1852">
        <v>0</v>
      </c>
      <c r="M39" s="1852">
        <v>0</v>
      </c>
      <c r="N39" s="1852">
        <v>0</v>
      </c>
      <c r="O39" s="1852">
        <v>0</v>
      </c>
      <c r="P39" s="1852">
        <v>0</v>
      </c>
      <c r="Q39" s="1852">
        <v>0</v>
      </c>
      <c r="R39" s="1852">
        <v>0</v>
      </c>
      <c r="S39" s="1852">
        <v>0</v>
      </c>
      <c r="T39" s="1852">
        <v>0</v>
      </c>
      <c r="U39" s="1852">
        <v>0</v>
      </c>
      <c r="V39" s="1852">
        <v>0</v>
      </c>
      <c r="W39" s="1852">
        <v>0</v>
      </c>
      <c r="X39" s="1852">
        <v>0</v>
      </c>
      <c r="Y39" s="1852">
        <v>0</v>
      </c>
      <c r="Z39" s="1701">
        <v>0</v>
      </c>
    </row>
    <row r="40" spans="1:26" s="1301" customFormat="1" ht="16.7" customHeight="1" x14ac:dyDescent="0.15">
      <c r="A40" s="1358">
        <v>33</v>
      </c>
      <c r="B40" s="1466" t="s">
        <v>181</v>
      </c>
      <c r="C40" s="1359" t="s">
        <v>148</v>
      </c>
      <c r="D40" s="1851">
        <v>0</v>
      </c>
      <c r="E40" s="1852">
        <v>0</v>
      </c>
      <c r="F40" s="1852">
        <v>0</v>
      </c>
      <c r="G40" s="1852">
        <v>0</v>
      </c>
      <c r="H40" s="1852">
        <v>0</v>
      </c>
      <c r="I40" s="1852">
        <v>0</v>
      </c>
      <c r="J40" s="1852">
        <v>0</v>
      </c>
      <c r="K40" s="1852">
        <v>0</v>
      </c>
      <c r="L40" s="1852">
        <v>0</v>
      </c>
      <c r="M40" s="1852">
        <v>0</v>
      </c>
      <c r="N40" s="1852">
        <v>0</v>
      </c>
      <c r="O40" s="1852">
        <v>0</v>
      </c>
      <c r="P40" s="1852">
        <v>0</v>
      </c>
      <c r="Q40" s="1852">
        <v>0</v>
      </c>
      <c r="R40" s="1852">
        <v>0</v>
      </c>
      <c r="S40" s="1852">
        <v>0</v>
      </c>
      <c r="T40" s="1852">
        <v>0</v>
      </c>
      <c r="U40" s="1852">
        <v>0</v>
      </c>
      <c r="V40" s="1852">
        <v>0</v>
      </c>
      <c r="W40" s="1852">
        <v>0</v>
      </c>
      <c r="X40" s="1852">
        <v>0</v>
      </c>
      <c r="Y40" s="1852">
        <v>0</v>
      </c>
      <c r="Z40" s="1701">
        <v>0</v>
      </c>
    </row>
    <row r="41" spans="1:26" s="1301" customFormat="1" ht="16.7" customHeight="1" x14ac:dyDescent="0.15">
      <c r="A41" s="1358">
        <v>34</v>
      </c>
      <c r="B41" s="1466"/>
      <c r="C41" s="1359"/>
      <c r="D41" s="1465">
        <v>0</v>
      </c>
      <c r="E41" s="1276">
        <v>0</v>
      </c>
      <c r="F41" s="1276">
        <v>0</v>
      </c>
      <c r="G41" s="1276">
        <v>0</v>
      </c>
      <c r="H41" s="1276">
        <v>0</v>
      </c>
      <c r="I41" s="1276">
        <v>0</v>
      </c>
      <c r="J41" s="1276">
        <v>0</v>
      </c>
      <c r="K41" s="1276">
        <v>0</v>
      </c>
      <c r="L41" s="1276">
        <v>0</v>
      </c>
      <c r="M41" s="1276">
        <v>0</v>
      </c>
      <c r="N41" s="1276">
        <v>0</v>
      </c>
      <c r="O41" s="1276">
        <v>0</v>
      </c>
      <c r="P41" s="1276">
        <v>0</v>
      </c>
      <c r="Q41" s="1276">
        <v>0</v>
      </c>
      <c r="R41" s="1276">
        <v>0</v>
      </c>
      <c r="S41" s="1276">
        <v>0</v>
      </c>
      <c r="T41" s="1276">
        <v>0</v>
      </c>
      <c r="U41" s="1276">
        <v>0</v>
      </c>
      <c r="V41" s="1276">
        <v>0</v>
      </c>
      <c r="W41" s="1276">
        <v>0</v>
      </c>
      <c r="X41" s="1276">
        <v>0</v>
      </c>
      <c r="Y41" s="1276">
        <v>0</v>
      </c>
      <c r="Z41" s="1702">
        <v>0</v>
      </c>
    </row>
    <row r="42" spans="1:26" s="1301" customFormat="1" ht="16.7" customHeight="1" x14ac:dyDescent="0.15">
      <c r="A42" s="1358">
        <v>35</v>
      </c>
      <c r="B42" s="1464" t="s">
        <v>182</v>
      </c>
      <c r="C42" s="1359"/>
      <c r="D42" s="1465">
        <v>0</v>
      </c>
      <c r="E42" s="1276">
        <v>0</v>
      </c>
      <c r="F42" s="1276">
        <v>0</v>
      </c>
      <c r="G42" s="1276">
        <v>0</v>
      </c>
      <c r="H42" s="1276">
        <v>0</v>
      </c>
      <c r="I42" s="1276">
        <v>0</v>
      </c>
      <c r="J42" s="1276">
        <v>0</v>
      </c>
      <c r="K42" s="1276">
        <v>0</v>
      </c>
      <c r="L42" s="1276">
        <v>0</v>
      </c>
      <c r="M42" s="1276">
        <v>0</v>
      </c>
      <c r="N42" s="1276">
        <v>0</v>
      </c>
      <c r="O42" s="1276">
        <v>0</v>
      </c>
      <c r="P42" s="1276">
        <v>0</v>
      </c>
      <c r="Q42" s="1276">
        <v>0</v>
      </c>
      <c r="R42" s="1276">
        <v>0</v>
      </c>
      <c r="S42" s="1276">
        <v>0</v>
      </c>
      <c r="T42" s="1276">
        <v>0</v>
      </c>
      <c r="U42" s="1276">
        <v>0</v>
      </c>
      <c r="V42" s="1276">
        <v>0</v>
      </c>
      <c r="W42" s="1276">
        <v>0</v>
      </c>
      <c r="X42" s="1276">
        <v>0</v>
      </c>
      <c r="Y42" s="1276">
        <v>0</v>
      </c>
      <c r="Z42" s="1702">
        <v>0</v>
      </c>
    </row>
    <row r="43" spans="1:26" s="1301" customFormat="1" ht="16.7" customHeight="1" x14ac:dyDescent="0.15">
      <c r="A43" s="1358">
        <v>36</v>
      </c>
      <c r="B43" s="1466" t="s">
        <v>175</v>
      </c>
      <c r="C43" s="1359" t="s">
        <v>148</v>
      </c>
      <c r="D43" s="1851">
        <v>5013988</v>
      </c>
      <c r="E43" s="1852">
        <v>505229</v>
      </c>
      <c r="F43" s="1852">
        <v>63965</v>
      </c>
      <c r="G43" s="1852">
        <v>588939</v>
      </c>
      <c r="H43" s="1852">
        <v>73</v>
      </c>
      <c r="I43" s="1852">
        <v>38153</v>
      </c>
      <c r="J43" s="1852">
        <v>228737</v>
      </c>
      <c r="K43" s="1852">
        <v>428181</v>
      </c>
      <c r="L43" s="1852">
        <v>249893</v>
      </c>
      <c r="M43" s="1852">
        <v>37028</v>
      </c>
      <c r="N43" s="1852">
        <v>0</v>
      </c>
      <c r="O43" s="1852">
        <v>267411</v>
      </c>
      <c r="P43" s="1852">
        <v>48495</v>
      </c>
      <c r="Q43" s="1852">
        <v>42616</v>
      </c>
      <c r="R43" s="1852">
        <v>193078</v>
      </c>
      <c r="S43" s="1852">
        <v>382377</v>
      </c>
      <c r="T43" s="1852">
        <v>508997</v>
      </c>
      <c r="U43" s="1852">
        <v>91394</v>
      </c>
      <c r="V43" s="1852">
        <v>154481</v>
      </c>
      <c r="W43" s="1852">
        <v>924452</v>
      </c>
      <c r="X43" s="1852">
        <v>6033</v>
      </c>
      <c r="Y43" s="1852">
        <v>254456</v>
      </c>
      <c r="Z43" s="1701">
        <v>0</v>
      </c>
    </row>
    <row r="44" spans="1:26" s="1301" customFormat="1" ht="16.7" customHeight="1" x14ac:dyDescent="0.15">
      <c r="A44" s="1358">
        <v>37</v>
      </c>
      <c r="B44" s="1466" t="s">
        <v>176</v>
      </c>
      <c r="C44" s="1359" t="s">
        <v>148</v>
      </c>
      <c r="D44" s="1851">
        <v>5013988</v>
      </c>
      <c r="E44" s="1852">
        <v>505229</v>
      </c>
      <c r="F44" s="1852">
        <v>63965</v>
      </c>
      <c r="G44" s="1852">
        <v>588939</v>
      </c>
      <c r="H44" s="1852">
        <v>73</v>
      </c>
      <c r="I44" s="1852">
        <v>38153</v>
      </c>
      <c r="J44" s="1852">
        <v>228737</v>
      </c>
      <c r="K44" s="1852">
        <v>428181</v>
      </c>
      <c r="L44" s="1852">
        <v>249893</v>
      </c>
      <c r="M44" s="1852">
        <v>37028</v>
      </c>
      <c r="N44" s="1852">
        <v>0</v>
      </c>
      <c r="O44" s="1852">
        <v>267411</v>
      </c>
      <c r="P44" s="1852">
        <v>48495</v>
      </c>
      <c r="Q44" s="1852">
        <v>42616</v>
      </c>
      <c r="R44" s="1852">
        <v>193078</v>
      </c>
      <c r="S44" s="1852">
        <v>382377</v>
      </c>
      <c r="T44" s="1852">
        <v>508997</v>
      </c>
      <c r="U44" s="1852">
        <v>91394</v>
      </c>
      <c r="V44" s="1852">
        <v>154481</v>
      </c>
      <c r="W44" s="1852">
        <v>924452</v>
      </c>
      <c r="X44" s="1852">
        <v>6033</v>
      </c>
      <c r="Y44" s="1852">
        <v>254456</v>
      </c>
      <c r="Z44" s="1701">
        <v>0</v>
      </c>
    </row>
    <row r="45" spans="1:26" s="1301" customFormat="1" ht="16.7" customHeight="1" x14ac:dyDescent="0.15">
      <c r="A45" s="1358">
        <v>38</v>
      </c>
      <c r="B45" s="1466" t="s">
        <v>177</v>
      </c>
      <c r="C45" s="1359" t="s">
        <v>148</v>
      </c>
      <c r="D45" s="1851">
        <v>0</v>
      </c>
      <c r="E45" s="1852">
        <v>0</v>
      </c>
      <c r="F45" s="1852">
        <v>0</v>
      </c>
      <c r="G45" s="1852">
        <v>0</v>
      </c>
      <c r="H45" s="1852">
        <v>0</v>
      </c>
      <c r="I45" s="1852">
        <v>0</v>
      </c>
      <c r="J45" s="1852">
        <v>0</v>
      </c>
      <c r="K45" s="1852">
        <v>0</v>
      </c>
      <c r="L45" s="1852">
        <v>0</v>
      </c>
      <c r="M45" s="1852">
        <v>0</v>
      </c>
      <c r="N45" s="1852">
        <v>0</v>
      </c>
      <c r="O45" s="1852">
        <v>0</v>
      </c>
      <c r="P45" s="1852">
        <v>0</v>
      </c>
      <c r="Q45" s="1852">
        <v>0</v>
      </c>
      <c r="R45" s="1852">
        <v>0</v>
      </c>
      <c r="S45" s="1852">
        <v>0</v>
      </c>
      <c r="T45" s="1852">
        <v>0</v>
      </c>
      <c r="U45" s="1852">
        <v>0</v>
      </c>
      <c r="V45" s="1852">
        <v>0</v>
      </c>
      <c r="W45" s="1852">
        <v>0</v>
      </c>
      <c r="X45" s="1852">
        <v>0</v>
      </c>
      <c r="Y45" s="1852">
        <v>0</v>
      </c>
      <c r="Z45" s="1701">
        <v>0</v>
      </c>
    </row>
    <row r="46" spans="1:26" s="1301" customFormat="1" ht="16.7" customHeight="1" x14ac:dyDescent="0.15">
      <c r="A46" s="1358">
        <v>39</v>
      </c>
      <c r="B46" s="1466" t="s">
        <v>178</v>
      </c>
      <c r="C46" s="1359" t="s">
        <v>148</v>
      </c>
      <c r="D46" s="1851">
        <v>0</v>
      </c>
      <c r="E46" s="1852">
        <v>0</v>
      </c>
      <c r="F46" s="1852">
        <v>0</v>
      </c>
      <c r="G46" s="1852">
        <v>0</v>
      </c>
      <c r="H46" s="1852">
        <v>0</v>
      </c>
      <c r="I46" s="1852">
        <v>0</v>
      </c>
      <c r="J46" s="1852">
        <v>0</v>
      </c>
      <c r="K46" s="1852">
        <v>0</v>
      </c>
      <c r="L46" s="1852">
        <v>0</v>
      </c>
      <c r="M46" s="1852">
        <v>0</v>
      </c>
      <c r="N46" s="1852">
        <v>0</v>
      </c>
      <c r="O46" s="1852">
        <v>0</v>
      </c>
      <c r="P46" s="1852">
        <v>0</v>
      </c>
      <c r="Q46" s="1852">
        <v>0</v>
      </c>
      <c r="R46" s="1852">
        <v>0</v>
      </c>
      <c r="S46" s="1852">
        <v>0</v>
      </c>
      <c r="T46" s="1852">
        <v>0</v>
      </c>
      <c r="U46" s="1852">
        <v>0</v>
      </c>
      <c r="V46" s="1852">
        <v>0</v>
      </c>
      <c r="W46" s="1852">
        <v>0</v>
      </c>
      <c r="X46" s="1852">
        <v>0</v>
      </c>
      <c r="Y46" s="1852">
        <v>0</v>
      </c>
      <c r="Z46" s="1701">
        <v>0</v>
      </c>
    </row>
    <row r="47" spans="1:26" s="1301" customFormat="1" ht="16.7" customHeight="1" x14ac:dyDescent="0.15">
      <c r="A47" s="1358">
        <v>40</v>
      </c>
      <c r="B47" s="1466" t="s">
        <v>179</v>
      </c>
      <c r="C47" s="1359" t="s">
        <v>180</v>
      </c>
      <c r="D47" s="1851">
        <v>0</v>
      </c>
      <c r="E47" s="1852">
        <v>0</v>
      </c>
      <c r="F47" s="1852">
        <v>0</v>
      </c>
      <c r="G47" s="1852">
        <v>0</v>
      </c>
      <c r="H47" s="1852">
        <v>0</v>
      </c>
      <c r="I47" s="1852">
        <v>0</v>
      </c>
      <c r="J47" s="1852">
        <v>0</v>
      </c>
      <c r="K47" s="1852">
        <v>0</v>
      </c>
      <c r="L47" s="1852">
        <v>0</v>
      </c>
      <c r="M47" s="1852">
        <v>0</v>
      </c>
      <c r="N47" s="1852">
        <v>0</v>
      </c>
      <c r="O47" s="1852">
        <v>0</v>
      </c>
      <c r="P47" s="1852">
        <v>0</v>
      </c>
      <c r="Q47" s="1852">
        <v>0</v>
      </c>
      <c r="R47" s="1852">
        <v>0</v>
      </c>
      <c r="S47" s="1852">
        <v>0</v>
      </c>
      <c r="T47" s="1852">
        <v>0</v>
      </c>
      <c r="U47" s="1852">
        <v>0</v>
      </c>
      <c r="V47" s="1852">
        <v>0</v>
      </c>
      <c r="W47" s="1852">
        <v>0</v>
      </c>
      <c r="X47" s="1852">
        <v>0</v>
      </c>
      <c r="Y47" s="1852">
        <v>0</v>
      </c>
      <c r="Z47" s="1701">
        <v>0</v>
      </c>
    </row>
    <row r="48" spans="1:26" s="1301" customFormat="1" ht="16.7" customHeight="1" x14ac:dyDescent="0.15">
      <c r="A48" s="1358">
        <v>41</v>
      </c>
      <c r="B48" s="1466" t="s">
        <v>181</v>
      </c>
      <c r="C48" s="1359" t="s">
        <v>148</v>
      </c>
      <c r="D48" s="1851">
        <v>0</v>
      </c>
      <c r="E48" s="1852">
        <v>0</v>
      </c>
      <c r="F48" s="1852">
        <v>0</v>
      </c>
      <c r="G48" s="1852">
        <v>0</v>
      </c>
      <c r="H48" s="1852">
        <v>0</v>
      </c>
      <c r="I48" s="1852">
        <v>0</v>
      </c>
      <c r="J48" s="1852">
        <v>0</v>
      </c>
      <c r="K48" s="1852">
        <v>0</v>
      </c>
      <c r="L48" s="1852">
        <v>0</v>
      </c>
      <c r="M48" s="1852">
        <v>0</v>
      </c>
      <c r="N48" s="1852">
        <v>0</v>
      </c>
      <c r="O48" s="1852">
        <v>0</v>
      </c>
      <c r="P48" s="1852">
        <v>0</v>
      </c>
      <c r="Q48" s="1852">
        <v>0</v>
      </c>
      <c r="R48" s="1852">
        <v>0</v>
      </c>
      <c r="S48" s="1852">
        <v>0</v>
      </c>
      <c r="T48" s="1852">
        <v>0</v>
      </c>
      <c r="U48" s="1852">
        <v>0</v>
      </c>
      <c r="V48" s="1852">
        <v>0</v>
      </c>
      <c r="W48" s="1852">
        <v>0</v>
      </c>
      <c r="X48" s="1852">
        <v>0</v>
      </c>
      <c r="Y48" s="1852">
        <v>0</v>
      </c>
      <c r="Z48" s="1701">
        <v>0</v>
      </c>
    </row>
    <row r="49" spans="1:26" s="1301" customFormat="1" ht="16.7" customHeight="1" x14ac:dyDescent="0.15">
      <c r="A49" s="1358">
        <v>42</v>
      </c>
      <c r="B49" s="1466" t="s">
        <v>185</v>
      </c>
      <c r="C49" s="1359"/>
      <c r="D49" s="1465">
        <v>0</v>
      </c>
      <c r="E49" s="1276">
        <v>0</v>
      </c>
      <c r="F49" s="1276">
        <v>0</v>
      </c>
      <c r="G49" s="1276">
        <v>0</v>
      </c>
      <c r="H49" s="1276">
        <v>0</v>
      </c>
      <c r="I49" s="1276">
        <v>0</v>
      </c>
      <c r="J49" s="1276">
        <v>0</v>
      </c>
      <c r="K49" s="1276">
        <v>0</v>
      </c>
      <c r="L49" s="1276">
        <v>0</v>
      </c>
      <c r="M49" s="1276">
        <v>0</v>
      </c>
      <c r="N49" s="1276">
        <v>0</v>
      </c>
      <c r="O49" s="1276">
        <v>0</v>
      </c>
      <c r="P49" s="1276">
        <v>0</v>
      </c>
      <c r="Q49" s="1276">
        <v>0</v>
      </c>
      <c r="R49" s="1276">
        <v>0</v>
      </c>
      <c r="S49" s="1276">
        <v>0</v>
      </c>
      <c r="T49" s="1276">
        <v>0</v>
      </c>
      <c r="U49" s="1276">
        <v>0</v>
      </c>
      <c r="V49" s="1276">
        <v>0</v>
      </c>
      <c r="W49" s="1276">
        <v>0</v>
      </c>
      <c r="X49" s="1276">
        <v>0</v>
      </c>
      <c r="Y49" s="1276">
        <v>0</v>
      </c>
      <c r="Z49" s="1702">
        <v>0</v>
      </c>
    </row>
    <row r="50" spans="1:26" s="1301" customFormat="1" ht="16.7" customHeight="1" x14ac:dyDescent="0.15">
      <c r="A50" s="1358">
        <v>43</v>
      </c>
      <c r="B50" s="1466" t="s">
        <v>175</v>
      </c>
      <c r="C50" s="1359" t="s">
        <v>148</v>
      </c>
      <c r="D50" s="1851">
        <v>17665</v>
      </c>
      <c r="E50" s="1852">
        <v>0</v>
      </c>
      <c r="F50" s="1852">
        <v>0</v>
      </c>
      <c r="G50" s="1852">
        <v>0</v>
      </c>
      <c r="H50" s="1852">
        <v>0</v>
      </c>
      <c r="I50" s="1852">
        <v>0</v>
      </c>
      <c r="J50" s="1852">
        <v>0</v>
      </c>
      <c r="K50" s="1852">
        <v>0</v>
      </c>
      <c r="L50" s="1852">
        <v>0</v>
      </c>
      <c r="M50" s="1852">
        <v>0</v>
      </c>
      <c r="N50" s="1852">
        <v>0</v>
      </c>
      <c r="O50" s="1852">
        <v>0</v>
      </c>
      <c r="P50" s="1852">
        <v>0</v>
      </c>
      <c r="Q50" s="1852">
        <v>0</v>
      </c>
      <c r="R50" s="1852">
        <v>0</v>
      </c>
      <c r="S50" s="1852">
        <v>0</v>
      </c>
      <c r="T50" s="1852">
        <v>0</v>
      </c>
      <c r="U50" s="1852">
        <v>0</v>
      </c>
      <c r="V50" s="1852">
        <v>0</v>
      </c>
      <c r="W50" s="1852">
        <v>17665</v>
      </c>
      <c r="X50" s="1852">
        <v>0</v>
      </c>
      <c r="Y50" s="1852">
        <v>0</v>
      </c>
      <c r="Z50" s="1701">
        <v>0</v>
      </c>
    </row>
    <row r="51" spans="1:26" s="1301" customFormat="1" ht="16.7" customHeight="1" x14ac:dyDescent="0.15">
      <c r="A51" s="1358">
        <v>44</v>
      </c>
      <c r="B51" s="1466" t="s">
        <v>176</v>
      </c>
      <c r="C51" s="1359" t="s">
        <v>148</v>
      </c>
      <c r="D51" s="1851">
        <v>17665</v>
      </c>
      <c r="E51" s="1852">
        <v>0</v>
      </c>
      <c r="F51" s="1852">
        <v>0</v>
      </c>
      <c r="G51" s="1852">
        <v>0</v>
      </c>
      <c r="H51" s="1852">
        <v>0</v>
      </c>
      <c r="I51" s="1852">
        <v>0</v>
      </c>
      <c r="J51" s="1852">
        <v>0</v>
      </c>
      <c r="K51" s="1852">
        <v>0</v>
      </c>
      <c r="L51" s="1852">
        <v>0</v>
      </c>
      <c r="M51" s="1852">
        <v>0</v>
      </c>
      <c r="N51" s="1852">
        <v>0</v>
      </c>
      <c r="O51" s="1852">
        <v>0</v>
      </c>
      <c r="P51" s="1852">
        <v>0</v>
      </c>
      <c r="Q51" s="1852">
        <v>0</v>
      </c>
      <c r="R51" s="1852">
        <v>0</v>
      </c>
      <c r="S51" s="1852">
        <v>0</v>
      </c>
      <c r="T51" s="1852">
        <v>0</v>
      </c>
      <c r="U51" s="1852">
        <v>0</v>
      </c>
      <c r="V51" s="1852">
        <v>0</v>
      </c>
      <c r="W51" s="1852">
        <v>17665</v>
      </c>
      <c r="X51" s="1852">
        <v>0</v>
      </c>
      <c r="Y51" s="1852">
        <v>0</v>
      </c>
      <c r="Z51" s="1701">
        <v>0</v>
      </c>
    </row>
    <row r="52" spans="1:26" s="1301" customFormat="1" ht="16.7" customHeight="1" x14ac:dyDescent="0.15">
      <c r="A52" s="1358">
        <v>45</v>
      </c>
      <c r="B52" s="1466" t="s">
        <v>177</v>
      </c>
      <c r="C52" s="1359" t="s">
        <v>148</v>
      </c>
      <c r="D52" s="1851">
        <v>0</v>
      </c>
      <c r="E52" s="1852">
        <v>0</v>
      </c>
      <c r="F52" s="1852">
        <v>0</v>
      </c>
      <c r="G52" s="1852">
        <v>0</v>
      </c>
      <c r="H52" s="1852">
        <v>0</v>
      </c>
      <c r="I52" s="1852">
        <v>0</v>
      </c>
      <c r="J52" s="1852">
        <v>0</v>
      </c>
      <c r="K52" s="1852">
        <v>0</v>
      </c>
      <c r="L52" s="1852">
        <v>0</v>
      </c>
      <c r="M52" s="1852">
        <v>0</v>
      </c>
      <c r="N52" s="1852">
        <v>0</v>
      </c>
      <c r="O52" s="1852">
        <v>0</v>
      </c>
      <c r="P52" s="1852">
        <v>0</v>
      </c>
      <c r="Q52" s="1852">
        <v>0</v>
      </c>
      <c r="R52" s="1852">
        <v>0</v>
      </c>
      <c r="S52" s="1852">
        <v>0</v>
      </c>
      <c r="T52" s="1852">
        <v>0</v>
      </c>
      <c r="U52" s="1852">
        <v>0</v>
      </c>
      <c r="V52" s="1852">
        <v>0</v>
      </c>
      <c r="W52" s="1852">
        <v>0</v>
      </c>
      <c r="X52" s="1852">
        <v>0</v>
      </c>
      <c r="Y52" s="1852">
        <v>0</v>
      </c>
      <c r="Z52" s="1701">
        <v>0</v>
      </c>
    </row>
    <row r="53" spans="1:26" s="1301" customFormat="1" ht="16.7" customHeight="1" x14ac:dyDescent="0.15">
      <c r="A53" s="1358">
        <v>46</v>
      </c>
      <c r="B53" s="1466" t="s">
        <v>178</v>
      </c>
      <c r="C53" s="1359" t="s">
        <v>148</v>
      </c>
      <c r="D53" s="1851">
        <v>0</v>
      </c>
      <c r="E53" s="1852">
        <v>0</v>
      </c>
      <c r="F53" s="1852">
        <v>0</v>
      </c>
      <c r="G53" s="1852">
        <v>0</v>
      </c>
      <c r="H53" s="1852">
        <v>0</v>
      </c>
      <c r="I53" s="1852">
        <v>0</v>
      </c>
      <c r="J53" s="1852">
        <v>0</v>
      </c>
      <c r="K53" s="1852">
        <v>0</v>
      </c>
      <c r="L53" s="1852">
        <v>0</v>
      </c>
      <c r="M53" s="1852">
        <v>0</v>
      </c>
      <c r="N53" s="1852">
        <v>0</v>
      </c>
      <c r="O53" s="1852">
        <v>0</v>
      </c>
      <c r="P53" s="1852">
        <v>0</v>
      </c>
      <c r="Q53" s="1852">
        <v>0</v>
      </c>
      <c r="R53" s="1852">
        <v>0</v>
      </c>
      <c r="S53" s="1852">
        <v>0</v>
      </c>
      <c r="T53" s="1852">
        <v>0</v>
      </c>
      <c r="U53" s="1852">
        <v>0</v>
      </c>
      <c r="V53" s="1852">
        <v>0</v>
      </c>
      <c r="W53" s="1852">
        <v>0</v>
      </c>
      <c r="X53" s="1852">
        <v>0</v>
      </c>
      <c r="Y53" s="1852">
        <v>0</v>
      </c>
      <c r="Z53" s="1701">
        <v>0</v>
      </c>
    </row>
    <row r="54" spans="1:26" s="1301" customFormat="1" ht="16.7" customHeight="1" x14ac:dyDescent="0.15">
      <c r="A54" s="1358">
        <v>47</v>
      </c>
      <c r="B54" s="1466" t="s">
        <v>179</v>
      </c>
      <c r="C54" s="1359" t="s">
        <v>180</v>
      </c>
      <c r="D54" s="1851">
        <v>0</v>
      </c>
      <c r="E54" s="1852">
        <v>0</v>
      </c>
      <c r="F54" s="1852">
        <v>0</v>
      </c>
      <c r="G54" s="1852">
        <v>0</v>
      </c>
      <c r="H54" s="1852">
        <v>0</v>
      </c>
      <c r="I54" s="1852">
        <v>0</v>
      </c>
      <c r="J54" s="1852">
        <v>0</v>
      </c>
      <c r="K54" s="1852">
        <v>0</v>
      </c>
      <c r="L54" s="1852">
        <v>0</v>
      </c>
      <c r="M54" s="1852">
        <v>0</v>
      </c>
      <c r="N54" s="1852">
        <v>0</v>
      </c>
      <c r="O54" s="1852">
        <v>0</v>
      </c>
      <c r="P54" s="1852">
        <v>0</v>
      </c>
      <c r="Q54" s="1852">
        <v>0</v>
      </c>
      <c r="R54" s="1852">
        <v>0</v>
      </c>
      <c r="S54" s="1852">
        <v>0</v>
      </c>
      <c r="T54" s="1852">
        <v>0</v>
      </c>
      <c r="U54" s="1852">
        <v>0</v>
      </c>
      <c r="V54" s="1852">
        <v>0</v>
      </c>
      <c r="W54" s="1852">
        <v>0</v>
      </c>
      <c r="X54" s="1852">
        <v>0</v>
      </c>
      <c r="Y54" s="1852">
        <v>0</v>
      </c>
      <c r="Z54" s="1701">
        <v>0</v>
      </c>
    </row>
    <row r="55" spans="1:26" s="1301" customFormat="1" ht="16.7" customHeight="1" x14ac:dyDescent="0.15">
      <c r="A55" s="1358">
        <v>48</v>
      </c>
      <c r="B55" s="1466" t="s">
        <v>181</v>
      </c>
      <c r="C55" s="1359" t="s">
        <v>148</v>
      </c>
      <c r="D55" s="1851">
        <v>0</v>
      </c>
      <c r="E55" s="1852">
        <v>0</v>
      </c>
      <c r="F55" s="1852">
        <v>0</v>
      </c>
      <c r="G55" s="1852">
        <v>0</v>
      </c>
      <c r="H55" s="1852">
        <v>0</v>
      </c>
      <c r="I55" s="1852">
        <v>0</v>
      </c>
      <c r="J55" s="1852">
        <v>0</v>
      </c>
      <c r="K55" s="1852">
        <v>0</v>
      </c>
      <c r="L55" s="1852">
        <v>0</v>
      </c>
      <c r="M55" s="1852">
        <v>0</v>
      </c>
      <c r="N55" s="1852">
        <v>0</v>
      </c>
      <c r="O55" s="1852">
        <v>0</v>
      </c>
      <c r="P55" s="1852">
        <v>0</v>
      </c>
      <c r="Q55" s="1852">
        <v>0</v>
      </c>
      <c r="R55" s="1852">
        <v>0</v>
      </c>
      <c r="S55" s="1852">
        <v>0</v>
      </c>
      <c r="T55" s="1852">
        <v>0</v>
      </c>
      <c r="U55" s="1852">
        <v>0</v>
      </c>
      <c r="V55" s="1852">
        <v>0</v>
      </c>
      <c r="W55" s="1852">
        <v>0</v>
      </c>
      <c r="X55" s="1852">
        <v>0</v>
      </c>
      <c r="Y55" s="1852">
        <v>0</v>
      </c>
      <c r="Z55" s="1701">
        <v>0</v>
      </c>
    </row>
    <row r="56" spans="1:26" s="1301" customFormat="1" ht="16.7" customHeight="1" x14ac:dyDescent="0.15">
      <c r="A56" s="1358">
        <v>49</v>
      </c>
      <c r="B56" s="1466"/>
      <c r="C56" s="1359"/>
      <c r="D56" s="1465">
        <v>0</v>
      </c>
      <c r="E56" s="1276">
        <v>0</v>
      </c>
      <c r="F56" s="1276">
        <v>0</v>
      </c>
      <c r="G56" s="1276">
        <v>0</v>
      </c>
      <c r="H56" s="1276">
        <v>0</v>
      </c>
      <c r="I56" s="1276">
        <v>0</v>
      </c>
      <c r="J56" s="1276">
        <v>0</v>
      </c>
      <c r="K56" s="1276">
        <v>0</v>
      </c>
      <c r="L56" s="1276">
        <v>0</v>
      </c>
      <c r="M56" s="1276">
        <v>0</v>
      </c>
      <c r="N56" s="1276">
        <v>0</v>
      </c>
      <c r="O56" s="1276">
        <v>0</v>
      </c>
      <c r="P56" s="1276">
        <v>0</v>
      </c>
      <c r="Q56" s="1276">
        <v>0</v>
      </c>
      <c r="R56" s="1276">
        <v>0</v>
      </c>
      <c r="S56" s="1276">
        <v>0</v>
      </c>
      <c r="T56" s="1276">
        <v>0</v>
      </c>
      <c r="U56" s="1276">
        <v>0</v>
      </c>
      <c r="V56" s="1276">
        <v>0</v>
      </c>
      <c r="W56" s="1276">
        <v>0</v>
      </c>
      <c r="X56" s="1276">
        <v>0</v>
      </c>
      <c r="Y56" s="1276">
        <v>0</v>
      </c>
      <c r="Z56" s="1702">
        <v>0</v>
      </c>
    </row>
    <row r="57" spans="1:26" s="1301" customFormat="1" ht="16.7" customHeight="1" x14ac:dyDescent="0.15">
      <c r="A57" s="1358">
        <v>50</v>
      </c>
      <c r="B57" s="1464" t="s">
        <v>183</v>
      </c>
      <c r="C57" s="1359"/>
      <c r="D57" s="1465">
        <v>0</v>
      </c>
      <c r="E57" s="1276">
        <v>0</v>
      </c>
      <c r="F57" s="1276">
        <v>0</v>
      </c>
      <c r="G57" s="1276">
        <v>0</v>
      </c>
      <c r="H57" s="1276">
        <v>0</v>
      </c>
      <c r="I57" s="1276">
        <v>0</v>
      </c>
      <c r="J57" s="1276">
        <v>0</v>
      </c>
      <c r="K57" s="1276">
        <v>0</v>
      </c>
      <c r="L57" s="1276">
        <v>0</v>
      </c>
      <c r="M57" s="1276">
        <v>0</v>
      </c>
      <c r="N57" s="1276">
        <v>0</v>
      </c>
      <c r="O57" s="1276">
        <v>0</v>
      </c>
      <c r="P57" s="1276">
        <v>0</v>
      </c>
      <c r="Q57" s="1276">
        <v>0</v>
      </c>
      <c r="R57" s="1276">
        <v>0</v>
      </c>
      <c r="S57" s="1276">
        <v>0</v>
      </c>
      <c r="T57" s="1276">
        <v>0</v>
      </c>
      <c r="U57" s="1276">
        <v>0</v>
      </c>
      <c r="V57" s="1276">
        <v>0</v>
      </c>
      <c r="W57" s="1276">
        <v>0</v>
      </c>
      <c r="X57" s="1276">
        <v>0</v>
      </c>
      <c r="Y57" s="1276">
        <v>0</v>
      </c>
      <c r="Z57" s="1702">
        <v>0</v>
      </c>
    </row>
    <row r="58" spans="1:26" s="1301" customFormat="1" ht="16.7" customHeight="1" x14ac:dyDescent="0.15">
      <c r="A58" s="1358">
        <v>51</v>
      </c>
      <c r="B58" s="1466" t="s">
        <v>175</v>
      </c>
      <c r="C58" s="1359" t="s">
        <v>148</v>
      </c>
      <c r="D58" s="1851">
        <v>35748</v>
      </c>
      <c r="E58" s="1852">
        <v>3671</v>
      </c>
      <c r="F58" s="1852">
        <v>1106</v>
      </c>
      <c r="G58" s="1852">
        <v>9481</v>
      </c>
      <c r="H58" s="1852">
        <v>0</v>
      </c>
      <c r="I58" s="1852">
        <v>62</v>
      </c>
      <c r="J58" s="1852">
        <v>852</v>
      </c>
      <c r="K58" s="1852">
        <v>4401</v>
      </c>
      <c r="L58" s="1852">
        <v>2285</v>
      </c>
      <c r="M58" s="1852">
        <v>273</v>
      </c>
      <c r="N58" s="1852">
        <v>0</v>
      </c>
      <c r="O58" s="1852">
        <v>1223</v>
      </c>
      <c r="P58" s="1852">
        <v>91</v>
      </c>
      <c r="Q58" s="1852">
        <v>428</v>
      </c>
      <c r="R58" s="1852">
        <v>827</v>
      </c>
      <c r="S58" s="1852">
        <v>3131</v>
      </c>
      <c r="T58" s="1852">
        <v>2469</v>
      </c>
      <c r="U58" s="1852">
        <v>134</v>
      </c>
      <c r="V58" s="1852">
        <v>4013</v>
      </c>
      <c r="W58" s="1852">
        <v>826</v>
      </c>
      <c r="X58" s="1852">
        <v>2</v>
      </c>
      <c r="Y58" s="1852">
        <v>473</v>
      </c>
      <c r="Z58" s="1701">
        <v>0</v>
      </c>
    </row>
    <row r="59" spans="1:26" s="1301" customFormat="1" ht="16.7" customHeight="1" x14ac:dyDescent="0.15">
      <c r="A59" s="1358">
        <v>52</v>
      </c>
      <c r="B59" s="1466" t="s">
        <v>176</v>
      </c>
      <c r="C59" s="1359" t="s">
        <v>148</v>
      </c>
      <c r="D59" s="1851">
        <v>35748</v>
      </c>
      <c r="E59" s="1852">
        <v>3671</v>
      </c>
      <c r="F59" s="1852">
        <v>1106</v>
      </c>
      <c r="G59" s="1852">
        <v>9481</v>
      </c>
      <c r="H59" s="1852">
        <v>0</v>
      </c>
      <c r="I59" s="1852">
        <v>62</v>
      </c>
      <c r="J59" s="1852">
        <v>852</v>
      </c>
      <c r="K59" s="1852">
        <v>4401</v>
      </c>
      <c r="L59" s="1852">
        <v>2285</v>
      </c>
      <c r="M59" s="1852">
        <v>273</v>
      </c>
      <c r="N59" s="1852">
        <v>0</v>
      </c>
      <c r="O59" s="1852">
        <v>1223</v>
      </c>
      <c r="P59" s="1852">
        <v>91</v>
      </c>
      <c r="Q59" s="1852">
        <v>428</v>
      </c>
      <c r="R59" s="1852">
        <v>827</v>
      </c>
      <c r="S59" s="1852">
        <v>3131</v>
      </c>
      <c r="T59" s="1852">
        <v>2469</v>
      </c>
      <c r="U59" s="1852">
        <v>134</v>
      </c>
      <c r="V59" s="1852">
        <v>4013</v>
      </c>
      <c r="W59" s="1852">
        <v>826</v>
      </c>
      <c r="X59" s="1852">
        <v>2</v>
      </c>
      <c r="Y59" s="1852">
        <v>473</v>
      </c>
      <c r="Z59" s="1701">
        <v>0</v>
      </c>
    </row>
    <row r="60" spans="1:26" s="1301" customFormat="1" ht="16.7" customHeight="1" x14ac:dyDescent="0.15">
      <c r="A60" s="1358">
        <v>53</v>
      </c>
      <c r="B60" s="1466" t="s">
        <v>177</v>
      </c>
      <c r="C60" s="1359" t="s">
        <v>148</v>
      </c>
      <c r="D60" s="1851">
        <v>0</v>
      </c>
      <c r="E60" s="1852">
        <v>0</v>
      </c>
      <c r="F60" s="1852">
        <v>0</v>
      </c>
      <c r="G60" s="1852">
        <v>0</v>
      </c>
      <c r="H60" s="1852">
        <v>0</v>
      </c>
      <c r="I60" s="1852">
        <v>0</v>
      </c>
      <c r="J60" s="1852">
        <v>0</v>
      </c>
      <c r="K60" s="1852">
        <v>0</v>
      </c>
      <c r="L60" s="1852">
        <v>0</v>
      </c>
      <c r="M60" s="1852">
        <v>0</v>
      </c>
      <c r="N60" s="1852">
        <v>0</v>
      </c>
      <c r="O60" s="1852">
        <v>0</v>
      </c>
      <c r="P60" s="1852">
        <v>0</v>
      </c>
      <c r="Q60" s="1852">
        <v>0</v>
      </c>
      <c r="R60" s="1852">
        <v>0</v>
      </c>
      <c r="S60" s="1852">
        <v>0</v>
      </c>
      <c r="T60" s="1852">
        <v>0</v>
      </c>
      <c r="U60" s="1852">
        <v>0</v>
      </c>
      <c r="V60" s="1852">
        <v>0</v>
      </c>
      <c r="W60" s="1852">
        <v>0</v>
      </c>
      <c r="X60" s="1852">
        <v>0</v>
      </c>
      <c r="Y60" s="1852">
        <v>0</v>
      </c>
      <c r="Z60" s="1701">
        <v>0</v>
      </c>
    </row>
    <row r="61" spans="1:26" s="1301" customFormat="1" ht="16.7" customHeight="1" x14ac:dyDescent="0.15">
      <c r="A61" s="1358">
        <v>54</v>
      </c>
      <c r="B61" s="1466" t="s">
        <v>178</v>
      </c>
      <c r="C61" s="1359" t="s">
        <v>148</v>
      </c>
      <c r="D61" s="1851">
        <v>0</v>
      </c>
      <c r="E61" s="1852">
        <v>0</v>
      </c>
      <c r="F61" s="1852">
        <v>0</v>
      </c>
      <c r="G61" s="1852">
        <v>0</v>
      </c>
      <c r="H61" s="1852">
        <v>0</v>
      </c>
      <c r="I61" s="1852">
        <v>0</v>
      </c>
      <c r="J61" s="1852">
        <v>0</v>
      </c>
      <c r="K61" s="1852">
        <v>0</v>
      </c>
      <c r="L61" s="1852">
        <v>0</v>
      </c>
      <c r="M61" s="1852">
        <v>0</v>
      </c>
      <c r="N61" s="1852">
        <v>0</v>
      </c>
      <c r="O61" s="1852">
        <v>0</v>
      </c>
      <c r="P61" s="1852">
        <v>0</v>
      </c>
      <c r="Q61" s="1852">
        <v>0</v>
      </c>
      <c r="R61" s="1852">
        <v>0</v>
      </c>
      <c r="S61" s="1852">
        <v>0</v>
      </c>
      <c r="T61" s="1852">
        <v>0</v>
      </c>
      <c r="U61" s="1852">
        <v>0</v>
      </c>
      <c r="V61" s="1852">
        <v>0</v>
      </c>
      <c r="W61" s="1852">
        <v>0</v>
      </c>
      <c r="X61" s="1852">
        <v>0</v>
      </c>
      <c r="Y61" s="1852">
        <v>0</v>
      </c>
      <c r="Z61" s="1701">
        <v>0</v>
      </c>
    </row>
    <row r="62" spans="1:26" s="1301" customFormat="1" ht="16.7" customHeight="1" x14ac:dyDescent="0.15">
      <c r="A62" s="1358">
        <v>55</v>
      </c>
      <c r="B62" s="1466" t="s">
        <v>179</v>
      </c>
      <c r="C62" s="1359" t="s">
        <v>180</v>
      </c>
      <c r="D62" s="1851">
        <v>0</v>
      </c>
      <c r="E62" s="1852">
        <v>0</v>
      </c>
      <c r="F62" s="1852">
        <v>0</v>
      </c>
      <c r="G62" s="1852">
        <v>0</v>
      </c>
      <c r="H62" s="1852">
        <v>0</v>
      </c>
      <c r="I62" s="1852">
        <v>0</v>
      </c>
      <c r="J62" s="1852">
        <v>0</v>
      </c>
      <c r="K62" s="1852">
        <v>0</v>
      </c>
      <c r="L62" s="1852">
        <v>0</v>
      </c>
      <c r="M62" s="1852">
        <v>0</v>
      </c>
      <c r="N62" s="1852">
        <v>0</v>
      </c>
      <c r="O62" s="1852">
        <v>0</v>
      </c>
      <c r="P62" s="1852">
        <v>0</v>
      </c>
      <c r="Q62" s="1852">
        <v>0</v>
      </c>
      <c r="R62" s="1852">
        <v>0</v>
      </c>
      <c r="S62" s="1852">
        <v>0</v>
      </c>
      <c r="T62" s="1852">
        <v>0</v>
      </c>
      <c r="U62" s="1852">
        <v>0</v>
      </c>
      <c r="V62" s="1852">
        <v>0</v>
      </c>
      <c r="W62" s="1852">
        <v>0</v>
      </c>
      <c r="X62" s="1852">
        <v>0</v>
      </c>
      <c r="Y62" s="1852">
        <v>0</v>
      </c>
      <c r="Z62" s="1701">
        <v>0</v>
      </c>
    </row>
    <row r="63" spans="1:26" s="1301" customFormat="1" ht="16.7" customHeight="1" x14ac:dyDescent="0.15">
      <c r="A63" s="1358">
        <v>56</v>
      </c>
      <c r="B63" s="1466" t="s">
        <v>181</v>
      </c>
      <c r="C63" s="1359" t="s">
        <v>148</v>
      </c>
      <c r="D63" s="1851">
        <v>0</v>
      </c>
      <c r="E63" s="1852">
        <v>0</v>
      </c>
      <c r="F63" s="1852">
        <v>0</v>
      </c>
      <c r="G63" s="1852">
        <v>0</v>
      </c>
      <c r="H63" s="1852">
        <v>0</v>
      </c>
      <c r="I63" s="1852">
        <v>0</v>
      </c>
      <c r="J63" s="1852">
        <v>0</v>
      </c>
      <c r="K63" s="1852">
        <v>0</v>
      </c>
      <c r="L63" s="1852">
        <v>0</v>
      </c>
      <c r="M63" s="1852">
        <v>0</v>
      </c>
      <c r="N63" s="1852">
        <v>0</v>
      </c>
      <c r="O63" s="1852">
        <v>0</v>
      </c>
      <c r="P63" s="1852">
        <v>0</v>
      </c>
      <c r="Q63" s="1852">
        <v>0</v>
      </c>
      <c r="R63" s="1852">
        <v>0</v>
      </c>
      <c r="S63" s="1852">
        <v>0</v>
      </c>
      <c r="T63" s="1852">
        <v>0</v>
      </c>
      <c r="U63" s="1852">
        <v>0</v>
      </c>
      <c r="V63" s="1852">
        <v>0</v>
      </c>
      <c r="W63" s="1852">
        <v>0</v>
      </c>
      <c r="X63" s="1852">
        <v>0</v>
      </c>
      <c r="Y63" s="1852">
        <v>0</v>
      </c>
      <c r="Z63" s="1701">
        <v>0</v>
      </c>
    </row>
    <row r="64" spans="1:26" s="1301" customFormat="1" ht="16.7" customHeight="1" x14ac:dyDescent="0.15">
      <c r="A64" s="1358">
        <v>57</v>
      </c>
      <c r="B64" s="1466"/>
      <c r="C64" s="1359"/>
      <c r="D64" s="1465">
        <v>0</v>
      </c>
      <c r="E64" s="1276">
        <v>0</v>
      </c>
      <c r="F64" s="1276">
        <v>0</v>
      </c>
      <c r="G64" s="1276">
        <v>0</v>
      </c>
      <c r="H64" s="1276">
        <v>0</v>
      </c>
      <c r="I64" s="1276">
        <v>0</v>
      </c>
      <c r="J64" s="1276">
        <v>0</v>
      </c>
      <c r="K64" s="1276">
        <v>0</v>
      </c>
      <c r="L64" s="1276">
        <v>0</v>
      </c>
      <c r="M64" s="1276">
        <v>0</v>
      </c>
      <c r="N64" s="1276">
        <v>0</v>
      </c>
      <c r="O64" s="1276">
        <v>0</v>
      </c>
      <c r="P64" s="1276">
        <v>0</v>
      </c>
      <c r="Q64" s="1276">
        <v>0</v>
      </c>
      <c r="R64" s="1276">
        <v>0</v>
      </c>
      <c r="S64" s="1276">
        <v>0</v>
      </c>
      <c r="T64" s="1276">
        <v>0</v>
      </c>
      <c r="U64" s="1276">
        <v>0</v>
      </c>
      <c r="V64" s="1276">
        <v>0</v>
      </c>
      <c r="W64" s="1276">
        <v>0</v>
      </c>
      <c r="X64" s="1276">
        <v>0</v>
      </c>
      <c r="Y64" s="1276">
        <v>0</v>
      </c>
      <c r="Z64" s="1702">
        <v>0</v>
      </c>
    </row>
    <row r="65" spans="1:26" s="1301" customFormat="1" ht="16.7" customHeight="1" x14ac:dyDescent="0.15">
      <c r="A65" s="1358">
        <v>58</v>
      </c>
      <c r="B65" s="1466"/>
      <c r="C65" s="1359"/>
      <c r="D65" s="1465">
        <v>0</v>
      </c>
      <c r="E65" s="1276">
        <v>0</v>
      </c>
      <c r="F65" s="1276">
        <v>0</v>
      </c>
      <c r="G65" s="1276">
        <v>0</v>
      </c>
      <c r="H65" s="1276">
        <v>0</v>
      </c>
      <c r="I65" s="1276">
        <v>0</v>
      </c>
      <c r="J65" s="1276">
        <v>0</v>
      </c>
      <c r="K65" s="1276">
        <v>0</v>
      </c>
      <c r="L65" s="1276">
        <v>0</v>
      </c>
      <c r="M65" s="1276">
        <v>0</v>
      </c>
      <c r="N65" s="1276">
        <v>0</v>
      </c>
      <c r="O65" s="1276">
        <v>0</v>
      </c>
      <c r="P65" s="1276">
        <v>0</v>
      </c>
      <c r="Q65" s="1276">
        <v>0</v>
      </c>
      <c r="R65" s="1276">
        <v>0</v>
      </c>
      <c r="S65" s="1276">
        <v>0</v>
      </c>
      <c r="T65" s="1276">
        <v>0</v>
      </c>
      <c r="U65" s="1276">
        <v>0</v>
      </c>
      <c r="V65" s="1276">
        <v>0</v>
      </c>
      <c r="W65" s="1276">
        <v>0</v>
      </c>
      <c r="X65" s="1276">
        <v>0</v>
      </c>
      <c r="Y65" s="1276">
        <v>0</v>
      </c>
      <c r="Z65" s="1702">
        <v>0</v>
      </c>
    </row>
    <row r="66" spans="1:26" s="1301" customFormat="1" ht="16.7" customHeight="1" x14ac:dyDescent="0.15">
      <c r="A66" s="1358">
        <v>59</v>
      </c>
      <c r="B66" s="1464" t="s">
        <v>186</v>
      </c>
      <c r="C66" s="1359"/>
      <c r="D66" s="1465">
        <v>0</v>
      </c>
      <c r="E66" s="1276">
        <v>0</v>
      </c>
      <c r="F66" s="1276">
        <v>0</v>
      </c>
      <c r="G66" s="1276">
        <v>0</v>
      </c>
      <c r="H66" s="1276">
        <v>0</v>
      </c>
      <c r="I66" s="1276">
        <v>0</v>
      </c>
      <c r="J66" s="1276">
        <v>0</v>
      </c>
      <c r="K66" s="1276">
        <v>0</v>
      </c>
      <c r="L66" s="1276">
        <v>0</v>
      </c>
      <c r="M66" s="1276">
        <v>0</v>
      </c>
      <c r="N66" s="1276">
        <v>0</v>
      </c>
      <c r="O66" s="1276">
        <v>0</v>
      </c>
      <c r="P66" s="1276">
        <v>0</v>
      </c>
      <c r="Q66" s="1276">
        <v>0</v>
      </c>
      <c r="R66" s="1276">
        <v>0</v>
      </c>
      <c r="S66" s="1276">
        <v>0</v>
      </c>
      <c r="T66" s="1276">
        <v>0</v>
      </c>
      <c r="U66" s="1276">
        <v>0</v>
      </c>
      <c r="V66" s="1276">
        <v>0</v>
      </c>
      <c r="W66" s="1276">
        <v>0</v>
      </c>
      <c r="X66" s="1276">
        <v>0</v>
      </c>
      <c r="Y66" s="1276">
        <v>0</v>
      </c>
      <c r="Z66" s="1702">
        <v>0</v>
      </c>
    </row>
    <row r="67" spans="1:26" s="1301" customFormat="1" ht="16.7" customHeight="1" x14ac:dyDescent="0.15">
      <c r="A67" s="1358">
        <v>60</v>
      </c>
      <c r="B67" s="1466" t="s">
        <v>175</v>
      </c>
      <c r="C67" s="1359" t="s">
        <v>148</v>
      </c>
      <c r="D67" s="1851">
        <v>12010958</v>
      </c>
      <c r="E67" s="1852">
        <v>2357</v>
      </c>
      <c r="F67" s="1852">
        <v>0</v>
      </c>
      <c r="G67" s="1852">
        <v>68</v>
      </c>
      <c r="H67" s="1852">
        <v>0</v>
      </c>
      <c r="I67" s="1852">
        <v>1010</v>
      </c>
      <c r="J67" s="1852">
        <v>114447</v>
      </c>
      <c r="K67" s="1852">
        <v>17622</v>
      </c>
      <c r="L67" s="1852">
        <v>0</v>
      </c>
      <c r="M67" s="1852">
        <v>35</v>
      </c>
      <c r="N67" s="1852">
        <v>764</v>
      </c>
      <c r="O67" s="1852">
        <v>413302</v>
      </c>
      <c r="P67" s="1852">
        <v>30071</v>
      </c>
      <c r="Q67" s="1852">
        <v>0</v>
      </c>
      <c r="R67" s="1852">
        <v>685501</v>
      </c>
      <c r="S67" s="1852">
        <v>75243</v>
      </c>
      <c r="T67" s="1852">
        <v>176136</v>
      </c>
      <c r="U67" s="1852">
        <v>28190</v>
      </c>
      <c r="V67" s="1852">
        <v>823</v>
      </c>
      <c r="W67" s="1852">
        <v>9846316</v>
      </c>
      <c r="X67" s="1852">
        <v>0</v>
      </c>
      <c r="Y67" s="1852">
        <v>619073</v>
      </c>
      <c r="Z67" s="1701">
        <v>0</v>
      </c>
    </row>
    <row r="68" spans="1:26" s="1301" customFormat="1" ht="16.7" customHeight="1" x14ac:dyDescent="0.15">
      <c r="A68" s="1358">
        <v>61</v>
      </c>
      <c r="B68" s="1466" t="s">
        <v>176</v>
      </c>
      <c r="C68" s="1359" t="s">
        <v>148</v>
      </c>
      <c r="D68" s="1851">
        <v>11995792</v>
      </c>
      <c r="E68" s="1852">
        <v>1609</v>
      </c>
      <c r="F68" s="1852">
        <v>0</v>
      </c>
      <c r="G68" s="1852">
        <v>19</v>
      </c>
      <c r="H68" s="1852">
        <v>0</v>
      </c>
      <c r="I68" s="1852">
        <v>1010</v>
      </c>
      <c r="J68" s="1852">
        <v>114445</v>
      </c>
      <c r="K68" s="1852">
        <v>7692</v>
      </c>
      <c r="L68" s="1852">
        <v>0</v>
      </c>
      <c r="M68" s="1852">
        <v>35</v>
      </c>
      <c r="N68" s="1852">
        <v>764</v>
      </c>
      <c r="O68" s="1852">
        <v>412933</v>
      </c>
      <c r="P68" s="1852">
        <v>30071</v>
      </c>
      <c r="Q68" s="1852">
        <v>0</v>
      </c>
      <c r="R68" s="1852">
        <v>685481</v>
      </c>
      <c r="S68" s="1852">
        <v>75191</v>
      </c>
      <c r="T68" s="1852">
        <v>175733</v>
      </c>
      <c r="U68" s="1852">
        <v>28190</v>
      </c>
      <c r="V68" s="1852">
        <v>796</v>
      </c>
      <c r="W68" s="1852">
        <v>9843828</v>
      </c>
      <c r="X68" s="1852">
        <v>0</v>
      </c>
      <c r="Y68" s="1852">
        <v>617995</v>
      </c>
      <c r="Z68" s="1701">
        <v>0</v>
      </c>
    </row>
    <row r="69" spans="1:26" s="1301" customFormat="1" ht="16.7" customHeight="1" x14ac:dyDescent="0.15">
      <c r="A69" s="1358">
        <v>62</v>
      </c>
      <c r="B69" s="1466" t="s">
        <v>177</v>
      </c>
      <c r="C69" s="1359" t="s">
        <v>148</v>
      </c>
      <c r="D69" s="1851">
        <v>15166</v>
      </c>
      <c r="E69" s="1852">
        <v>748</v>
      </c>
      <c r="F69" s="1852">
        <v>0</v>
      </c>
      <c r="G69" s="1852">
        <v>49</v>
      </c>
      <c r="H69" s="1852">
        <v>0</v>
      </c>
      <c r="I69" s="1852">
        <v>0</v>
      </c>
      <c r="J69" s="1852">
        <v>2</v>
      </c>
      <c r="K69" s="1852">
        <v>9930</v>
      </c>
      <c r="L69" s="1852">
        <v>0</v>
      </c>
      <c r="M69" s="1852">
        <v>0</v>
      </c>
      <c r="N69" s="1852">
        <v>0</v>
      </c>
      <c r="O69" s="1852">
        <v>369</v>
      </c>
      <c r="P69" s="1852">
        <v>0</v>
      </c>
      <c r="Q69" s="1852">
        <v>0</v>
      </c>
      <c r="R69" s="1852">
        <v>20</v>
      </c>
      <c r="S69" s="1852">
        <v>52</v>
      </c>
      <c r="T69" s="1852">
        <v>403</v>
      </c>
      <c r="U69" s="1852">
        <v>0</v>
      </c>
      <c r="V69" s="1852">
        <v>27</v>
      </c>
      <c r="W69" s="1852">
        <v>2488</v>
      </c>
      <c r="X69" s="1852">
        <v>0</v>
      </c>
      <c r="Y69" s="1852">
        <v>1078</v>
      </c>
      <c r="Z69" s="1701">
        <v>0</v>
      </c>
    </row>
    <row r="70" spans="1:26" s="1301" customFormat="1" ht="16.7" customHeight="1" x14ac:dyDescent="0.15">
      <c r="A70" s="1358">
        <v>63</v>
      </c>
      <c r="B70" s="1466" t="s">
        <v>178</v>
      </c>
      <c r="C70" s="1359" t="s">
        <v>148</v>
      </c>
      <c r="D70" s="1851">
        <v>15166</v>
      </c>
      <c r="E70" s="1852">
        <v>748</v>
      </c>
      <c r="F70" s="1852">
        <v>0</v>
      </c>
      <c r="G70" s="1852">
        <v>49</v>
      </c>
      <c r="H70" s="1852">
        <v>0</v>
      </c>
      <c r="I70" s="1852">
        <v>0</v>
      </c>
      <c r="J70" s="1852">
        <v>2</v>
      </c>
      <c r="K70" s="1852">
        <v>9930</v>
      </c>
      <c r="L70" s="1852">
        <v>0</v>
      </c>
      <c r="M70" s="1852">
        <v>0</v>
      </c>
      <c r="N70" s="1852">
        <v>0</v>
      </c>
      <c r="O70" s="1852">
        <v>369</v>
      </c>
      <c r="P70" s="1852">
        <v>0</v>
      </c>
      <c r="Q70" s="1852">
        <v>0</v>
      </c>
      <c r="R70" s="1852">
        <v>20</v>
      </c>
      <c r="S70" s="1852">
        <v>52</v>
      </c>
      <c r="T70" s="1852">
        <v>403</v>
      </c>
      <c r="U70" s="1852">
        <v>0</v>
      </c>
      <c r="V70" s="1852">
        <v>27</v>
      </c>
      <c r="W70" s="1852">
        <v>2488</v>
      </c>
      <c r="X70" s="1852">
        <v>0</v>
      </c>
      <c r="Y70" s="1852">
        <v>1078</v>
      </c>
      <c r="Z70" s="1701">
        <v>0</v>
      </c>
    </row>
    <row r="71" spans="1:26" s="1301" customFormat="1" ht="16.7" customHeight="1" x14ac:dyDescent="0.15">
      <c r="A71" s="1358">
        <v>64</v>
      </c>
      <c r="B71" s="1466" t="s">
        <v>179</v>
      </c>
      <c r="C71" s="1359" t="s">
        <v>180</v>
      </c>
      <c r="D71" s="1851">
        <v>5.4009971509971502</v>
      </c>
      <c r="E71" s="1852">
        <v>0.26638176638176603</v>
      </c>
      <c r="F71" s="1852">
        <v>0</v>
      </c>
      <c r="G71" s="1852">
        <v>1.7450142450142501E-2</v>
      </c>
      <c r="H71" s="1852">
        <v>0</v>
      </c>
      <c r="I71" s="1852">
        <v>0</v>
      </c>
      <c r="J71" s="1852">
        <v>7.1225071225071196E-4</v>
      </c>
      <c r="K71" s="1852">
        <v>3.5363247863247902</v>
      </c>
      <c r="L71" s="1852">
        <v>0</v>
      </c>
      <c r="M71" s="1852">
        <v>0</v>
      </c>
      <c r="N71" s="1852">
        <v>0</v>
      </c>
      <c r="O71" s="1852">
        <v>0.131410256410256</v>
      </c>
      <c r="P71" s="1852">
        <v>0</v>
      </c>
      <c r="Q71" s="1852">
        <v>0</v>
      </c>
      <c r="R71" s="1852">
        <v>7.12250712250712E-3</v>
      </c>
      <c r="S71" s="1852">
        <v>1.85185185185185E-2</v>
      </c>
      <c r="T71" s="1852">
        <v>0.14351851851851899</v>
      </c>
      <c r="U71" s="1852">
        <v>0</v>
      </c>
      <c r="V71" s="1852">
        <v>9.6153846153846194E-3</v>
      </c>
      <c r="W71" s="1852">
        <v>0.88603988603988604</v>
      </c>
      <c r="X71" s="1852">
        <v>0</v>
      </c>
      <c r="Y71" s="1852">
        <v>0.38390313390313402</v>
      </c>
      <c r="Z71" s="1701">
        <v>0</v>
      </c>
    </row>
    <row r="72" spans="1:26" s="1301" customFormat="1" ht="16.7" customHeight="1" x14ac:dyDescent="0.15">
      <c r="A72" s="1358">
        <v>65</v>
      </c>
      <c r="B72" s="1466" t="s">
        <v>181</v>
      </c>
      <c r="C72" s="1359" t="s">
        <v>148</v>
      </c>
      <c r="D72" s="1851">
        <v>0</v>
      </c>
      <c r="E72" s="1852">
        <v>0</v>
      </c>
      <c r="F72" s="1852">
        <v>0</v>
      </c>
      <c r="G72" s="1852">
        <v>0</v>
      </c>
      <c r="H72" s="1852">
        <v>0</v>
      </c>
      <c r="I72" s="1852">
        <v>0</v>
      </c>
      <c r="J72" s="1852">
        <v>0</v>
      </c>
      <c r="K72" s="1852">
        <v>0</v>
      </c>
      <c r="L72" s="1852">
        <v>0</v>
      </c>
      <c r="M72" s="1852">
        <v>0</v>
      </c>
      <c r="N72" s="1852">
        <v>0</v>
      </c>
      <c r="O72" s="1852">
        <v>0</v>
      </c>
      <c r="P72" s="1852">
        <v>0</v>
      </c>
      <c r="Q72" s="1852">
        <v>0</v>
      </c>
      <c r="R72" s="1852">
        <v>0</v>
      </c>
      <c r="S72" s="1852">
        <v>0</v>
      </c>
      <c r="T72" s="1852">
        <v>0</v>
      </c>
      <c r="U72" s="1852">
        <v>0</v>
      </c>
      <c r="V72" s="1852">
        <v>0</v>
      </c>
      <c r="W72" s="1852">
        <v>0</v>
      </c>
      <c r="X72" s="1852">
        <v>0</v>
      </c>
      <c r="Y72" s="1852">
        <v>0</v>
      </c>
      <c r="Z72" s="1701">
        <v>0</v>
      </c>
    </row>
    <row r="73" spans="1:26" s="1301" customFormat="1" ht="16.7" customHeight="1" x14ac:dyDescent="0.15">
      <c r="A73" s="1358">
        <v>66</v>
      </c>
      <c r="B73" s="1464" t="s">
        <v>182</v>
      </c>
      <c r="C73" s="1359"/>
      <c r="D73" s="1465">
        <v>0</v>
      </c>
      <c r="E73" s="1276">
        <v>0</v>
      </c>
      <c r="F73" s="1276">
        <v>0</v>
      </c>
      <c r="G73" s="1276">
        <v>0</v>
      </c>
      <c r="H73" s="1276">
        <v>0</v>
      </c>
      <c r="I73" s="1276">
        <v>0</v>
      </c>
      <c r="J73" s="1276">
        <v>0</v>
      </c>
      <c r="K73" s="1276">
        <v>0</v>
      </c>
      <c r="L73" s="1276">
        <v>0</v>
      </c>
      <c r="M73" s="1276">
        <v>0</v>
      </c>
      <c r="N73" s="1276">
        <v>0</v>
      </c>
      <c r="O73" s="1276">
        <v>0</v>
      </c>
      <c r="P73" s="1276">
        <v>0</v>
      </c>
      <c r="Q73" s="1276">
        <v>0</v>
      </c>
      <c r="R73" s="1276">
        <v>0</v>
      </c>
      <c r="S73" s="1276">
        <v>0</v>
      </c>
      <c r="T73" s="1276">
        <v>0</v>
      </c>
      <c r="U73" s="1276">
        <v>0</v>
      </c>
      <c r="V73" s="1276">
        <v>0</v>
      </c>
      <c r="W73" s="1276">
        <v>0</v>
      </c>
      <c r="X73" s="1276">
        <v>0</v>
      </c>
      <c r="Y73" s="1276">
        <v>0</v>
      </c>
      <c r="Z73" s="1702">
        <v>0</v>
      </c>
    </row>
    <row r="74" spans="1:26" s="1301" customFormat="1" ht="16.7" customHeight="1" x14ac:dyDescent="0.15">
      <c r="A74" s="1358">
        <v>67</v>
      </c>
      <c r="B74" s="1466" t="s">
        <v>175</v>
      </c>
      <c r="C74" s="1359" t="s">
        <v>148</v>
      </c>
      <c r="D74" s="1851">
        <v>12009825</v>
      </c>
      <c r="E74" s="1852">
        <v>2357</v>
      </c>
      <c r="F74" s="1852">
        <v>0</v>
      </c>
      <c r="G74" s="1852">
        <v>68</v>
      </c>
      <c r="H74" s="1852">
        <v>0</v>
      </c>
      <c r="I74" s="1852">
        <v>1010</v>
      </c>
      <c r="J74" s="1852">
        <v>114443</v>
      </c>
      <c r="K74" s="1852">
        <v>17617</v>
      </c>
      <c r="L74" s="1852">
        <v>0</v>
      </c>
      <c r="M74" s="1852">
        <v>35</v>
      </c>
      <c r="N74" s="1852">
        <v>764</v>
      </c>
      <c r="O74" s="1852">
        <v>413089</v>
      </c>
      <c r="P74" s="1852">
        <v>30071</v>
      </c>
      <c r="Q74" s="1852">
        <v>0</v>
      </c>
      <c r="R74" s="1852">
        <v>684954</v>
      </c>
      <c r="S74" s="1852">
        <v>75232</v>
      </c>
      <c r="T74" s="1852">
        <v>175997</v>
      </c>
      <c r="U74" s="1852">
        <v>28190</v>
      </c>
      <c r="V74" s="1852">
        <v>823</v>
      </c>
      <c r="W74" s="1852">
        <v>9846111</v>
      </c>
      <c r="X74" s="1852">
        <v>0</v>
      </c>
      <c r="Y74" s="1852">
        <v>619064</v>
      </c>
      <c r="Z74" s="1701">
        <v>0</v>
      </c>
    </row>
    <row r="75" spans="1:26" s="1301" customFormat="1" ht="16.7" customHeight="1" x14ac:dyDescent="0.15">
      <c r="A75" s="1358">
        <v>68</v>
      </c>
      <c r="B75" s="1466" t="s">
        <v>176</v>
      </c>
      <c r="C75" s="1359" t="s">
        <v>148</v>
      </c>
      <c r="D75" s="1851">
        <v>11994685</v>
      </c>
      <c r="E75" s="1852">
        <v>1609</v>
      </c>
      <c r="F75" s="1852">
        <v>0</v>
      </c>
      <c r="G75" s="1852">
        <v>19</v>
      </c>
      <c r="H75" s="1852">
        <v>0</v>
      </c>
      <c r="I75" s="1852">
        <v>1010</v>
      </c>
      <c r="J75" s="1852">
        <v>114441</v>
      </c>
      <c r="K75" s="1852">
        <v>7690</v>
      </c>
      <c r="L75" s="1852">
        <v>0</v>
      </c>
      <c r="M75" s="1852">
        <v>35</v>
      </c>
      <c r="N75" s="1852">
        <v>764</v>
      </c>
      <c r="O75" s="1852">
        <v>412730</v>
      </c>
      <c r="P75" s="1852">
        <v>30071</v>
      </c>
      <c r="Q75" s="1852">
        <v>0</v>
      </c>
      <c r="R75" s="1852">
        <v>684935</v>
      </c>
      <c r="S75" s="1852">
        <v>75182</v>
      </c>
      <c r="T75" s="1852">
        <v>175596</v>
      </c>
      <c r="U75" s="1852">
        <v>28190</v>
      </c>
      <c r="V75" s="1852">
        <v>796</v>
      </c>
      <c r="W75" s="1852">
        <v>9843628</v>
      </c>
      <c r="X75" s="1852">
        <v>0</v>
      </c>
      <c r="Y75" s="1852">
        <v>617989</v>
      </c>
      <c r="Z75" s="1701">
        <v>0</v>
      </c>
    </row>
    <row r="76" spans="1:26" s="1301" customFormat="1" ht="16.7" customHeight="1" x14ac:dyDescent="0.15">
      <c r="A76" s="1358">
        <v>69</v>
      </c>
      <c r="B76" s="1466" t="s">
        <v>177</v>
      </c>
      <c r="C76" s="1359" t="s">
        <v>148</v>
      </c>
      <c r="D76" s="1851">
        <v>15140</v>
      </c>
      <c r="E76" s="1852">
        <v>748</v>
      </c>
      <c r="F76" s="1852">
        <v>0</v>
      </c>
      <c r="G76" s="1852">
        <v>49</v>
      </c>
      <c r="H76" s="1852">
        <v>0</v>
      </c>
      <c r="I76" s="1852">
        <v>0</v>
      </c>
      <c r="J76" s="1852">
        <v>2</v>
      </c>
      <c r="K76" s="1852">
        <v>9927</v>
      </c>
      <c r="L76" s="1852">
        <v>0</v>
      </c>
      <c r="M76" s="1852">
        <v>0</v>
      </c>
      <c r="N76" s="1852">
        <v>0</v>
      </c>
      <c r="O76" s="1852">
        <v>359</v>
      </c>
      <c r="P76" s="1852">
        <v>0</v>
      </c>
      <c r="Q76" s="1852">
        <v>0</v>
      </c>
      <c r="R76" s="1852">
        <v>19</v>
      </c>
      <c r="S76" s="1852">
        <v>50</v>
      </c>
      <c r="T76" s="1852">
        <v>401</v>
      </c>
      <c r="U76" s="1852">
        <v>0</v>
      </c>
      <c r="V76" s="1852">
        <v>27</v>
      </c>
      <c r="W76" s="1852">
        <v>2483</v>
      </c>
      <c r="X76" s="1852">
        <v>0</v>
      </c>
      <c r="Y76" s="1852">
        <v>1075</v>
      </c>
      <c r="Z76" s="1701">
        <v>0</v>
      </c>
    </row>
    <row r="77" spans="1:26" s="1301" customFormat="1" ht="16.7" customHeight="1" x14ac:dyDescent="0.15">
      <c r="A77" s="1358">
        <v>70</v>
      </c>
      <c r="B77" s="1466" t="s">
        <v>178</v>
      </c>
      <c r="C77" s="1359" t="s">
        <v>148</v>
      </c>
      <c r="D77" s="1851">
        <v>15140</v>
      </c>
      <c r="E77" s="1852">
        <v>748</v>
      </c>
      <c r="F77" s="1852">
        <v>0</v>
      </c>
      <c r="G77" s="1852">
        <v>49</v>
      </c>
      <c r="H77" s="1852">
        <v>0</v>
      </c>
      <c r="I77" s="1852">
        <v>0</v>
      </c>
      <c r="J77" s="1852">
        <v>2</v>
      </c>
      <c r="K77" s="1852">
        <v>9927</v>
      </c>
      <c r="L77" s="1852">
        <v>0</v>
      </c>
      <c r="M77" s="1852">
        <v>0</v>
      </c>
      <c r="N77" s="1852">
        <v>0</v>
      </c>
      <c r="O77" s="1852">
        <v>359</v>
      </c>
      <c r="P77" s="1852">
        <v>0</v>
      </c>
      <c r="Q77" s="1852">
        <v>0</v>
      </c>
      <c r="R77" s="1852">
        <v>19</v>
      </c>
      <c r="S77" s="1852">
        <v>50</v>
      </c>
      <c r="T77" s="1852">
        <v>401</v>
      </c>
      <c r="U77" s="1852">
        <v>0</v>
      </c>
      <c r="V77" s="1852">
        <v>27</v>
      </c>
      <c r="W77" s="1852">
        <v>2483</v>
      </c>
      <c r="X77" s="1852">
        <v>0</v>
      </c>
      <c r="Y77" s="1852">
        <v>1075</v>
      </c>
      <c r="Z77" s="1701">
        <v>0</v>
      </c>
    </row>
    <row r="78" spans="1:26" s="1301" customFormat="1" ht="16.7" customHeight="1" x14ac:dyDescent="0.15">
      <c r="A78" s="1358">
        <v>71</v>
      </c>
      <c r="B78" s="1466" t="s">
        <v>179</v>
      </c>
      <c r="C78" s="1359" t="s">
        <v>180</v>
      </c>
      <c r="D78" s="1851">
        <v>5.3917378917378898</v>
      </c>
      <c r="E78" s="1852">
        <v>0.26638176638176603</v>
      </c>
      <c r="F78" s="1852">
        <v>0</v>
      </c>
      <c r="G78" s="1852">
        <v>1.7450142450142501E-2</v>
      </c>
      <c r="H78" s="1852">
        <v>0</v>
      </c>
      <c r="I78" s="1852">
        <v>0</v>
      </c>
      <c r="J78" s="1852">
        <v>7.1225071225071196E-4</v>
      </c>
      <c r="K78" s="1852">
        <v>3.5352564102564101</v>
      </c>
      <c r="L78" s="1852">
        <v>0</v>
      </c>
      <c r="M78" s="1852">
        <v>0</v>
      </c>
      <c r="N78" s="1852">
        <v>0</v>
      </c>
      <c r="O78" s="1852">
        <v>0.127849002849003</v>
      </c>
      <c r="P78" s="1852">
        <v>0</v>
      </c>
      <c r="Q78" s="1852">
        <v>0</v>
      </c>
      <c r="R78" s="1852">
        <v>6.7663817663817698E-3</v>
      </c>
      <c r="S78" s="1852">
        <v>1.78062678062678E-2</v>
      </c>
      <c r="T78" s="1852">
        <v>0.14280626780626801</v>
      </c>
      <c r="U78" s="1852">
        <v>0</v>
      </c>
      <c r="V78" s="1852">
        <v>9.6153846153846194E-3</v>
      </c>
      <c r="W78" s="1852">
        <v>0.88425925925925897</v>
      </c>
      <c r="X78" s="1852">
        <v>0</v>
      </c>
      <c r="Y78" s="1852">
        <v>0.38283475783475801</v>
      </c>
      <c r="Z78" s="1701">
        <v>0</v>
      </c>
    </row>
    <row r="79" spans="1:26" s="1301" customFormat="1" ht="16.7" customHeight="1" x14ac:dyDescent="0.15">
      <c r="A79" s="1358">
        <v>72</v>
      </c>
      <c r="B79" s="1466" t="s">
        <v>181</v>
      </c>
      <c r="C79" s="1359" t="s">
        <v>148</v>
      </c>
      <c r="D79" s="1851">
        <v>0</v>
      </c>
      <c r="E79" s="1852">
        <v>0</v>
      </c>
      <c r="F79" s="1852">
        <v>0</v>
      </c>
      <c r="G79" s="1852">
        <v>0</v>
      </c>
      <c r="H79" s="1852">
        <v>0</v>
      </c>
      <c r="I79" s="1852">
        <v>0</v>
      </c>
      <c r="J79" s="1852">
        <v>0</v>
      </c>
      <c r="K79" s="1852">
        <v>0</v>
      </c>
      <c r="L79" s="1852">
        <v>0</v>
      </c>
      <c r="M79" s="1852">
        <v>0</v>
      </c>
      <c r="N79" s="1852">
        <v>0</v>
      </c>
      <c r="O79" s="1852">
        <v>0</v>
      </c>
      <c r="P79" s="1852">
        <v>0</v>
      </c>
      <c r="Q79" s="1852">
        <v>0</v>
      </c>
      <c r="R79" s="1852">
        <v>0</v>
      </c>
      <c r="S79" s="1852">
        <v>0</v>
      </c>
      <c r="T79" s="1852">
        <v>0</v>
      </c>
      <c r="U79" s="1852">
        <v>0</v>
      </c>
      <c r="V79" s="1852">
        <v>0</v>
      </c>
      <c r="W79" s="1852">
        <v>0</v>
      </c>
      <c r="X79" s="1852">
        <v>0</v>
      </c>
      <c r="Y79" s="1852">
        <v>0</v>
      </c>
      <c r="Z79" s="1701">
        <v>0</v>
      </c>
    </row>
    <row r="80" spans="1:26" s="1301" customFormat="1" ht="16.7" customHeight="1" x14ac:dyDescent="0.15">
      <c r="A80" s="1358">
        <v>73</v>
      </c>
      <c r="B80" s="1466" t="s">
        <v>185</v>
      </c>
      <c r="C80" s="1359"/>
      <c r="D80" s="1465">
        <v>0</v>
      </c>
      <c r="E80" s="1276">
        <v>0</v>
      </c>
      <c r="F80" s="1276">
        <v>0</v>
      </c>
      <c r="G80" s="1276">
        <v>0</v>
      </c>
      <c r="H80" s="1276">
        <v>0</v>
      </c>
      <c r="I80" s="1276">
        <v>0</v>
      </c>
      <c r="J80" s="1276">
        <v>0</v>
      </c>
      <c r="K80" s="1276">
        <v>0</v>
      </c>
      <c r="L80" s="1276">
        <v>0</v>
      </c>
      <c r="M80" s="1276">
        <v>0</v>
      </c>
      <c r="N80" s="1276">
        <v>0</v>
      </c>
      <c r="O80" s="1276">
        <v>0</v>
      </c>
      <c r="P80" s="1276">
        <v>0</v>
      </c>
      <c r="Q80" s="1276">
        <v>0</v>
      </c>
      <c r="R80" s="1276">
        <v>0</v>
      </c>
      <c r="S80" s="1276">
        <v>0</v>
      </c>
      <c r="T80" s="1276">
        <v>0</v>
      </c>
      <c r="U80" s="1276">
        <v>0</v>
      </c>
      <c r="V80" s="1276">
        <v>0</v>
      </c>
      <c r="W80" s="1276">
        <v>0</v>
      </c>
      <c r="X80" s="1276">
        <v>0</v>
      </c>
      <c r="Y80" s="1276">
        <v>0</v>
      </c>
      <c r="Z80" s="1702">
        <v>0</v>
      </c>
    </row>
    <row r="81" spans="1:26" s="1301" customFormat="1" ht="16.7" customHeight="1" x14ac:dyDescent="0.15">
      <c r="A81" s="1358">
        <v>74</v>
      </c>
      <c r="B81" s="1466" t="s">
        <v>175</v>
      </c>
      <c r="C81" s="1359" t="s">
        <v>148</v>
      </c>
      <c r="D81" s="1851">
        <v>4323732</v>
      </c>
      <c r="E81" s="1852">
        <v>0</v>
      </c>
      <c r="F81" s="1852">
        <v>0</v>
      </c>
      <c r="G81" s="1852">
        <v>0</v>
      </c>
      <c r="H81" s="1852">
        <v>0</v>
      </c>
      <c r="I81" s="1852">
        <v>0</v>
      </c>
      <c r="J81" s="1852">
        <v>0</v>
      </c>
      <c r="K81" s="1852">
        <v>0</v>
      </c>
      <c r="L81" s="1852">
        <v>0</v>
      </c>
      <c r="M81" s="1852">
        <v>0</v>
      </c>
      <c r="N81" s="1852">
        <v>0</v>
      </c>
      <c r="O81" s="1852">
        <v>0</v>
      </c>
      <c r="P81" s="1852">
        <v>0</v>
      </c>
      <c r="Q81" s="1852">
        <v>0</v>
      </c>
      <c r="R81" s="1852">
        <v>0</v>
      </c>
      <c r="S81" s="1852">
        <v>0</v>
      </c>
      <c r="T81" s="1852">
        <v>0</v>
      </c>
      <c r="U81" s="1852">
        <v>0</v>
      </c>
      <c r="V81" s="1852">
        <v>0</v>
      </c>
      <c r="W81" s="1852">
        <v>4188784</v>
      </c>
      <c r="X81" s="1852">
        <v>0</v>
      </c>
      <c r="Y81" s="1852">
        <v>134948</v>
      </c>
      <c r="Z81" s="1701">
        <v>0</v>
      </c>
    </row>
    <row r="82" spans="1:26" s="1301" customFormat="1" ht="16.7" customHeight="1" x14ac:dyDescent="0.15">
      <c r="A82" s="1358">
        <v>75</v>
      </c>
      <c r="B82" s="1466" t="s">
        <v>176</v>
      </c>
      <c r="C82" s="1359" t="s">
        <v>148</v>
      </c>
      <c r="D82" s="1851">
        <v>4323732</v>
      </c>
      <c r="E82" s="1852">
        <v>0</v>
      </c>
      <c r="F82" s="1852">
        <v>0</v>
      </c>
      <c r="G82" s="1852">
        <v>0</v>
      </c>
      <c r="H82" s="1852">
        <v>0</v>
      </c>
      <c r="I82" s="1852">
        <v>0</v>
      </c>
      <c r="J82" s="1852">
        <v>0</v>
      </c>
      <c r="K82" s="1852">
        <v>0</v>
      </c>
      <c r="L82" s="1852">
        <v>0</v>
      </c>
      <c r="M82" s="1852">
        <v>0</v>
      </c>
      <c r="N82" s="1852">
        <v>0</v>
      </c>
      <c r="O82" s="1852">
        <v>0</v>
      </c>
      <c r="P82" s="1852">
        <v>0</v>
      </c>
      <c r="Q82" s="1852">
        <v>0</v>
      </c>
      <c r="R82" s="1852">
        <v>0</v>
      </c>
      <c r="S82" s="1852">
        <v>0</v>
      </c>
      <c r="T82" s="1852">
        <v>0</v>
      </c>
      <c r="U82" s="1852">
        <v>0</v>
      </c>
      <c r="V82" s="1852">
        <v>0</v>
      </c>
      <c r="W82" s="1852">
        <v>4188784</v>
      </c>
      <c r="X82" s="1852">
        <v>0</v>
      </c>
      <c r="Y82" s="1852">
        <v>134948</v>
      </c>
      <c r="Z82" s="1701">
        <v>0</v>
      </c>
    </row>
    <row r="83" spans="1:26" s="1301" customFormat="1" ht="16.7" customHeight="1" x14ac:dyDescent="0.15">
      <c r="A83" s="1358">
        <v>76</v>
      </c>
      <c r="B83" s="1466" t="s">
        <v>177</v>
      </c>
      <c r="C83" s="1359" t="s">
        <v>148</v>
      </c>
      <c r="D83" s="1851">
        <v>0</v>
      </c>
      <c r="E83" s="1852">
        <v>0</v>
      </c>
      <c r="F83" s="1852">
        <v>0</v>
      </c>
      <c r="G83" s="1852">
        <v>0</v>
      </c>
      <c r="H83" s="1852">
        <v>0</v>
      </c>
      <c r="I83" s="1852">
        <v>0</v>
      </c>
      <c r="J83" s="1852">
        <v>0</v>
      </c>
      <c r="K83" s="1852">
        <v>0</v>
      </c>
      <c r="L83" s="1852">
        <v>0</v>
      </c>
      <c r="M83" s="1852">
        <v>0</v>
      </c>
      <c r="N83" s="1852">
        <v>0</v>
      </c>
      <c r="O83" s="1852">
        <v>0</v>
      </c>
      <c r="P83" s="1852">
        <v>0</v>
      </c>
      <c r="Q83" s="1852">
        <v>0</v>
      </c>
      <c r="R83" s="1852">
        <v>0</v>
      </c>
      <c r="S83" s="1852">
        <v>0</v>
      </c>
      <c r="T83" s="1852">
        <v>0</v>
      </c>
      <c r="U83" s="1852">
        <v>0</v>
      </c>
      <c r="V83" s="1852">
        <v>0</v>
      </c>
      <c r="W83" s="1852">
        <v>0</v>
      </c>
      <c r="X83" s="1852">
        <v>0</v>
      </c>
      <c r="Y83" s="1852">
        <v>0</v>
      </c>
      <c r="Z83" s="1701">
        <v>0</v>
      </c>
    </row>
    <row r="84" spans="1:26" s="1301" customFormat="1" ht="16.7" customHeight="1" x14ac:dyDescent="0.15">
      <c r="A84" s="1358">
        <v>77</v>
      </c>
      <c r="B84" s="1466" t="s">
        <v>178</v>
      </c>
      <c r="C84" s="1359" t="s">
        <v>148</v>
      </c>
      <c r="D84" s="1851">
        <v>0</v>
      </c>
      <c r="E84" s="1852">
        <v>0</v>
      </c>
      <c r="F84" s="1852">
        <v>0</v>
      </c>
      <c r="G84" s="1852">
        <v>0</v>
      </c>
      <c r="H84" s="1852">
        <v>0</v>
      </c>
      <c r="I84" s="1852">
        <v>0</v>
      </c>
      <c r="J84" s="1852">
        <v>0</v>
      </c>
      <c r="K84" s="1852">
        <v>0</v>
      </c>
      <c r="L84" s="1852">
        <v>0</v>
      </c>
      <c r="M84" s="1852">
        <v>0</v>
      </c>
      <c r="N84" s="1852">
        <v>0</v>
      </c>
      <c r="O84" s="1852">
        <v>0</v>
      </c>
      <c r="P84" s="1852">
        <v>0</v>
      </c>
      <c r="Q84" s="1852">
        <v>0</v>
      </c>
      <c r="R84" s="1852">
        <v>0</v>
      </c>
      <c r="S84" s="1852">
        <v>0</v>
      </c>
      <c r="T84" s="1852">
        <v>0</v>
      </c>
      <c r="U84" s="1852">
        <v>0</v>
      </c>
      <c r="V84" s="1852">
        <v>0</v>
      </c>
      <c r="W84" s="1852">
        <v>0</v>
      </c>
      <c r="X84" s="1852">
        <v>0</v>
      </c>
      <c r="Y84" s="1852">
        <v>0</v>
      </c>
      <c r="Z84" s="1701">
        <v>0</v>
      </c>
    </row>
    <row r="85" spans="1:26" s="1301" customFormat="1" ht="16.7" customHeight="1" x14ac:dyDescent="0.15">
      <c r="A85" s="1358">
        <v>78</v>
      </c>
      <c r="B85" s="1466" t="s">
        <v>179</v>
      </c>
      <c r="C85" s="1359" t="s">
        <v>180</v>
      </c>
      <c r="D85" s="1851">
        <v>0</v>
      </c>
      <c r="E85" s="1852">
        <v>0</v>
      </c>
      <c r="F85" s="1852">
        <v>0</v>
      </c>
      <c r="G85" s="1852">
        <v>0</v>
      </c>
      <c r="H85" s="1852">
        <v>0</v>
      </c>
      <c r="I85" s="1852">
        <v>0</v>
      </c>
      <c r="J85" s="1852">
        <v>0</v>
      </c>
      <c r="K85" s="1852">
        <v>0</v>
      </c>
      <c r="L85" s="1852">
        <v>0</v>
      </c>
      <c r="M85" s="1852">
        <v>0</v>
      </c>
      <c r="N85" s="1852">
        <v>0</v>
      </c>
      <c r="O85" s="1852">
        <v>0</v>
      </c>
      <c r="P85" s="1852">
        <v>0</v>
      </c>
      <c r="Q85" s="1852">
        <v>0</v>
      </c>
      <c r="R85" s="1852">
        <v>0</v>
      </c>
      <c r="S85" s="1852">
        <v>0</v>
      </c>
      <c r="T85" s="1852">
        <v>0</v>
      </c>
      <c r="U85" s="1852">
        <v>0</v>
      </c>
      <c r="V85" s="1852">
        <v>0</v>
      </c>
      <c r="W85" s="1852">
        <v>0</v>
      </c>
      <c r="X85" s="1852">
        <v>0</v>
      </c>
      <c r="Y85" s="1852">
        <v>0</v>
      </c>
      <c r="Z85" s="1701">
        <v>0</v>
      </c>
    </row>
    <row r="86" spans="1:26" s="1301" customFormat="1" ht="16.7" customHeight="1" x14ac:dyDescent="0.15">
      <c r="A86" s="1358">
        <v>79</v>
      </c>
      <c r="B86" s="1466" t="s">
        <v>181</v>
      </c>
      <c r="C86" s="1359" t="s">
        <v>148</v>
      </c>
      <c r="D86" s="1851">
        <v>0</v>
      </c>
      <c r="E86" s="1852">
        <v>0</v>
      </c>
      <c r="F86" s="1852">
        <v>0</v>
      </c>
      <c r="G86" s="1852">
        <v>0</v>
      </c>
      <c r="H86" s="1852">
        <v>0</v>
      </c>
      <c r="I86" s="1852">
        <v>0</v>
      </c>
      <c r="J86" s="1852">
        <v>0</v>
      </c>
      <c r="K86" s="1852">
        <v>0</v>
      </c>
      <c r="L86" s="1852">
        <v>0</v>
      </c>
      <c r="M86" s="1852">
        <v>0</v>
      </c>
      <c r="N86" s="1852">
        <v>0</v>
      </c>
      <c r="O86" s="1852">
        <v>0</v>
      </c>
      <c r="P86" s="1852">
        <v>0</v>
      </c>
      <c r="Q86" s="1852">
        <v>0</v>
      </c>
      <c r="R86" s="1852">
        <v>0</v>
      </c>
      <c r="S86" s="1852">
        <v>0</v>
      </c>
      <c r="T86" s="1852">
        <v>0</v>
      </c>
      <c r="U86" s="1852">
        <v>0</v>
      </c>
      <c r="V86" s="1852">
        <v>0</v>
      </c>
      <c r="W86" s="1852">
        <v>0</v>
      </c>
      <c r="X86" s="1852">
        <v>0</v>
      </c>
      <c r="Y86" s="1852">
        <v>0</v>
      </c>
      <c r="Z86" s="1701">
        <v>0</v>
      </c>
    </row>
    <row r="87" spans="1:26" s="1301" customFormat="1" ht="16.7" customHeight="1" x14ac:dyDescent="0.15">
      <c r="A87" s="1358">
        <v>80</v>
      </c>
      <c r="B87" s="1466"/>
      <c r="C87" s="1359"/>
      <c r="D87" s="1465">
        <v>0</v>
      </c>
      <c r="E87" s="1276">
        <v>0</v>
      </c>
      <c r="F87" s="1276">
        <v>0</v>
      </c>
      <c r="G87" s="1276">
        <v>0</v>
      </c>
      <c r="H87" s="1276">
        <v>0</v>
      </c>
      <c r="I87" s="1276">
        <v>0</v>
      </c>
      <c r="J87" s="1276">
        <v>0</v>
      </c>
      <c r="K87" s="1276">
        <v>0</v>
      </c>
      <c r="L87" s="1276">
        <v>0</v>
      </c>
      <c r="M87" s="1276">
        <v>0</v>
      </c>
      <c r="N87" s="1276">
        <v>0</v>
      </c>
      <c r="O87" s="1276">
        <v>0</v>
      </c>
      <c r="P87" s="1276">
        <v>0</v>
      </c>
      <c r="Q87" s="1276">
        <v>0</v>
      </c>
      <c r="R87" s="1276">
        <v>0</v>
      </c>
      <c r="S87" s="1276">
        <v>0</v>
      </c>
      <c r="T87" s="1276">
        <v>0</v>
      </c>
      <c r="U87" s="1276">
        <v>0</v>
      </c>
      <c r="V87" s="1276">
        <v>0</v>
      </c>
      <c r="W87" s="1276">
        <v>0</v>
      </c>
      <c r="X87" s="1276">
        <v>0</v>
      </c>
      <c r="Y87" s="1276">
        <v>0</v>
      </c>
      <c r="Z87" s="1702">
        <v>0</v>
      </c>
    </row>
    <row r="88" spans="1:26" s="1301" customFormat="1" ht="16.7" customHeight="1" x14ac:dyDescent="0.15">
      <c r="A88" s="1358">
        <v>81</v>
      </c>
      <c r="B88" s="1464" t="s">
        <v>183</v>
      </c>
      <c r="C88" s="1359"/>
      <c r="D88" s="1465">
        <v>0</v>
      </c>
      <c r="E88" s="1276">
        <v>0</v>
      </c>
      <c r="F88" s="1276">
        <v>0</v>
      </c>
      <c r="G88" s="1276">
        <v>0</v>
      </c>
      <c r="H88" s="1276">
        <v>0</v>
      </c>
      <c r="I88" s="1276">
        <v>0</v>
      </c>
      <c r="J88" s="1276">
        <v>0</v>
      </c>
      <c r="K88" s="1276">
        <v>0</v>
      </c>
      <c r="L88" s="1276">
        <v>0</v>
      </c>
      <c r="M88" s="1276">
        <v>0</v>
      </c>
      <c r="N88" s="1276">
        <v>0</v>
      </c>
      <c r="O88" s="1276">
        <v>0</v>
      </c>
      <c r="P88" s="1276">
        <v>0</v>
      </c>
      <c r="Q88" s="1276">
        <v>0</v>
      </c>
      <c r="R88" s="1276">
        <v>0</v>
      </c>
      <c r="S88" s="1276">
        <v>0</v>
      </c>
      <c r="T88" s="1276">
        <v>0</v>
      </c>
      <c r="U88" s="1276">
        <v>0</v>
      </c>
      <c r="V88" s="1276">
        <v>0</v>
      </c>
      <c r="W88" s="1276">
        <v>0</v>
      </c>
      <c r="X88" s="1276">
        <v>0</v>
      </c>
      <c r="Y88" s="1276">
        <v>0</v>
      </c>
      <c r="Z88" s="1702">
        <v>0</v>
      </c>
    </row>
    <row r="89" spans="1:26" s="1301" customFormat="1" ht="16.7" customHeight="1" x14ac:dyDescent="0.15">
      <c r="A89" s="1358">
        <v>82</v>
      </c>
      <c r="B89" s="1466" t="s">
        <v>175</v>
      </c>
      <c r="C89" s="1359" t="s">
        <v>148</v>
      </c>
      <c r="D89" s="1851">
        <v>1133</v>
      </c>
      <c r="E89" s="1852">
        <v>0</v>
      </c>
      <c r="F89" s="1852">
        <v>0</v>
      </c>
      <c r="G89" s="1852">
        <v>0</v>
      </c>
      <c r="H89" s="1852">
        <v>0</v>
      </c>
      <c r="I89" s="1852">
        <v>0</v>
      </c>
      <c r="J89" s="1852">
        <v>4</v>
      </c>
      <c r="K89" s="1852">
        <v>5</v>
      </c>
      <c r="L89" s="1852">
        <v>0</v>
      </c>
      <c r="M89" s="1852">
        <v>0</v>
      </c>
      <c r="N89" s="1852">
        <v>0</v>
      </c>
      <c r="O89" s="1852">
        <v>213</v>
      </c>
      <c r="P89" s="1852">
        <v>0</v>
      </c>
      <c r="Q89" s="1852">
        <v>0</v>
      </c>
      <c r="R89" s="1852">
        <v>547</v>
      </c>
      <c r="S89" s="1852">
        <v>11</v>
      </c>
      <c r="T89" s="1852">
        <v>139</v>
      </c>
      <c r="U89" s="1852">
        <v>0</v>
      </c>
      <c r="V89" s="1852">
        <v>0</v>
      </c>
      <c r="W89" s="1852">
        <v>205</v>
      </c>
      <c r="X89" s="1852">
        <v>0</v>
      </c>
      <c r="Y89" s="1852">
        <v>9</v>
      </c>
      <c r="Z89" s="1701">
        <v>0</v>
      </c>
    </row>
    <row r="90" spans="1:26" s="1301" customFormat="1" ht="16.7" customHeight="1" x14ac:dyDescent="0.15">
      <c r="A90" s="1358">
        <v>83</v>
      </c>
      <c r="B90" s="1466" t="s">
        <v>176</v>
      </c>
      <c r="C90" s="1359" t="s">
        <v>148</v>
      </c>
      <c r="D90" s="1851">
        <v>1107</v>
      </c>
      <c r="E90" s="1852">
        <v>0</v>
      </c>
      <c r="F90" s="1852">
        <v>0</v>
      </c>
      <c r="G90" s="1852">
        <v>0</v>
      </c>
      <c r="H90" s="1852">
        <v>0</v>
      </c>
      <c r="I90" s="1852">
        <v>0</v>
      </c>
      <c r="J90" s="1852">
        <v>4</v>
      </c>
      <c r="K90" s="1852">
        <v>2</v>
      </c>
      <c r="L90" s="1852">
        <v>0</v>
      </c>
      <c r="M90" s="1852">
        <v>0</v>
      </c>
      <c r="N90" s="1852">
        <v>0</v>
      </c>
      <c r="O90" s="1852">
        <v>203</v>
      </c>
      <c r="P90" s="1852">
        <v>0</v>
      </c>
      <c r="Q90" s="1852">
        <v>0</v>
      </c>
      <c r="R90" s="1852">
        <v>546</v>
      </c>
      <c r="S90" s="1852">
        <v>9</v>
      </c>
      <c r="T90" s="1852">
        <v>137</v>
      </c>
      <c r="U90" s="1852">
        <v>0</v>
      </c>
      <c r="V90" s="1852">
        <v>0</v>
      </c>
      <c r="W90" s="1852">
        <v>200</v>
      </c>
      <c r="X90" s="1852">
        <v>0</v>
      </c>
      <c r="Y90" s="1852">
        <v>6</v>
      </c>
      <c r="Z90" s="1701">
        <v>0</v>
      </c>
    </row>
    <row r="91" spans="1:26" s="1301" customFormat="1" ht="16.7" customHeight="1" x14ac:dyDescent="0.15">
      <c r="A91" s="1358">
        <v>84</v>
      </c>
      <c r="B91" s="1466" t="s">
        <v>177</v>
      </c>
      <c r="C91" s="1359" t="s">
        <v>148</v>
      </c>
      <c r="D91" s="1851">
        <v>26</v>
      </c>
      <c r="E91" s="1852">
        <v>0</v>
      </c>
      <c r="F91" s="1852">
        <v>0</v>
      </c>
      <c r="G91" s="1852">
        <v>0</v>
      </c>
      <c r="H91" s="1852">
        <v>0</v>
      </c>
      <c r="I91" s="1852">
        <v>0</v>
      </c>
      <c r="J91" s="1852">
        <v>0</v>
      </c>
      <c r="K91" s="1852">
        <v>3</v>
      </c>
      <c r="L91" s="1852">
        <v>0</v>
      </c>
      <c r="M91" s="1852">
        <v>0</v>
      </c>
      <c r="N91" s="1852">
        <v>0</v>
      </c>
      <c r="O91" s="1852">
        <v>10</v>
      </c>
      <c r="P91" s="1852">
        <v>0</v>
      </c>
      <c r="Q91" s="1852">
        <v>0</v>
      </c>
      <c r="R91" s="1852">
        <v>1</v>
      </c>
      <c r="S91" s="1852">
        <v>2</v>
      </c>
      <c r="T91" s="1852">
        <v>2</v>
      </c>
      <c r="U91" s="1852">
        <v>0</v>
      </c>
      <c r="V91" s="1852">
        <v>0</v>
      </c>
      <c r="W91" s="1852">
        <v>5</v>
      </c>
      <c r="X91" s="1852">
        <v>0</v>
      </c>
      <c r="Y91" s="1852">
        <v>3</v>
      </c>
      <c r="Z91" s="1701">
        <v>0</v>
      </c>
    </row>
    <row r="92" spans="1:26" s="1301" customFormat="1" ht="16.7" customHeight="1" x14ac:dyDescent="0.15">
      <c r="A92" s="1358">
        <v>85</v>
      </c>
      <c r="B92" s="1466" t="s">
        <v>178</v>
      </c>
      <c r="C92" s="1359" t="s">
        <v>148</v>
      </c>
      <c r="D92" s="1851">
        <v>26</v>
      </c>
      <c r="E92" s="1852">
        <v>0</v>
      </c>
      <c r="F92" s="1852">
        <v>0</v>
      </c>
      <c r="G92" s="1852">
        <v>0</v>
      </c>
      <c r="H92" s="1852">
        <v>0</v>
      </c>
      <c r="I92" s="1852">
        <v>0</v>
      </c>
      <c r="J92" s="1852">
        <v>0</v>
      </c>
      <c r="K92" s="1852">
        <v>3</v>
      </c>
      <c r="L92" s="1852">
        <v>0</v>
      </c>
      <c r="M92" s="1852">
        <v>0</v>
      </c>
      <c r="N92" s="1852">
        <v>0</v>
      </c>
      <c r="O92" s="1852">
        <v>10</v>
      </c>
      <c r="P92" s="1852">
        <v>0</v>
      </c>
      <c r="Q92" s="1852">
        <v>0</v>
      </c>
      <c r="R92" s="1852">
        <v>1</v>
      </c>
      <c r="S92" s="1852">
        <v>2</v>
      </c>
      <c r="T92" s="1852">
        <v>2</v>
      </c>
      <c r="U92" s="1852">
        <v>0</v>
      </c>
      <c r="V92" s="1852">
        <v>0</v>
      </c>
      <c r="W92" s="1852">
        <v>5</v>
      </c>
      <c r="X92" s="1852">
        <v>0</v>
      </c>
      <c r="Y92" s="1852">
        <v>3</v>
      </c>
      <c r="Z92" s="1701">
        <v>0</v>
      </c>
    </row>
    <row r="93" spans="1:26" s="1301" customFormat="1" ht="16.7" customHeight="1" x14ac:dyDescent="0.15">
      <c r="A93" s="1358">
        <v>86</v>
      </c>
      <c r="B93" s="1466" t="s">
        <v>179</v>
      </c>
      <c r="C93" s="1359" t="s">
        <v>180</v>
      </c>
      <c r="D93" s="1851">
        <v>9.2592592592592605E-3</v>
      </c>
      <c r="E93" s="1852">
        <v>0</v>
      </c>
      <c r="F93" s="1852">
        <v>0</v>
      </c>
      <c r="G93" s="1852">
        <v>0</v>
      </c>
      <c r="H93" s="1852">
        <v>0</v>
      </c>
      <c r="I93" s="1852">
        <v>0</v>
      </c>
      <c r="J93" s="1852">
        <v>0</v>
      </c>
      <c r="K93" s="1852">
        <v>1.06837606837607E-3</v>
      </c>
      <c r="L93" s="1852">
        <v>0</v>
      </c>
      <c r="M93" s="1852">
        <v>0</v>
      </c>
      <c r="N93" s="1852">
        <v>0</v>
      </c>
      <c r="O93" s="1852">
        <v>3.56125356125356E-3</v>
      </c>
      <c r="P93" s="1852">
        <v>0</v>
      </c>
      <c r="Q93" s="1852">
        <v>0</v>
      </c>
      <c r="R93" s="1852">
        <v>3.5612535612535598E-4</v>
      </c>
      <c r="S93" s="1852">
        <v>7.1225071225071196E-4</v>
      </c>
      <c r="T93" s="1852">
        <v>7.1225071225071196E-4</v>
      </c>
      <c r="U93" s="1852">
        <v>0</v>
      </c>
      <c r="V93" s="1852">
        <v>0</v>
      </c>
      <c r="W93" s="1852">
        <v>1.78062678062678E-3</v>
      </c>
      <c r="X93" s="1852">
        <v>0</v>
      </c>
      <c r="Y93" s="1852">
        <v>1.06837606837607E-3</v>
      </c>
      <c r="Z93" s="1701">
        <v>0</v>
      </c>
    </row>
    <row r="94" spans="1:26" s="1301" customFormat="1" ht="16.7" customHeight="1" x14ac:dyDescent="0.15">
      <c r="A94" s="1358">
        <v>87</v>
      </c>
      <c r="B94" s="1466" t="s">
        <v>181</v>
      </c>
      <c r="C94" s="1359" t="s">
        <v>148</v>
      </c>
      <c r="D94" s="1851">
        <v>0</v>
      </c>
      <c r="E94" s="1852">
        <v>0</v>
      </c>
      <c r="F94" s="1852">
        <v>0</v>
      </c>
      <c r="G94" s="1852">
        <v>0</v>
      </c>
      <c r="H94" s="1852">
        <v>0</v>
      </c>
      <c r="I94" s="1852">
        <v>0</v>
      </c>
      <c r="J94" s="1852">
        <v>0</v>
      </c>
      <c r="K94" s="1852">
        <v>0</v>
      </c>
      <c r="L94" s="1852">
        <v>0</v>
      </c>
      <c r="M94" s="1852">
        <v>0</v>
      </c>
      <c r="N94" s="1852">
        <v>0</v>
      </c>
      <c r="O94" s="1852">
        <v>0</v>
      </c>
      <c r="P94" s="1852">
        <v>0</v>
      </c>
      <c r="Q94" s="1852">
        <v>0</v>
      </c>
      <c r="R94" s="1852">
        <v>0</v>
      </c>
      <c r="S94" s="1852">
        <v>0</v>
      </c>
      <c r="T94" s="1852">
        <v>0</v>
      </c>
      <c r="U94" s="1852">
        <v>0</v>
      </c>
      <c r="V94" s="1852">
        <v>0</v>
      </c>
      <c r="W94" s="1852">
        <v>0</v>
      </c>
      <c r="X94" s="1852">
        <v>0</v>
      </c>
      <c r="Y94" s="1852">
        <v>0</v>
      </c>
      <c r="Z94" s="1701">
        <v>0</v>
      </c>
    </row>
    <row r="95" spans="1:26" s="1301" customFormat="1" ht="16.7" customHeight="1" x14ac:dyDescent="0.15">
      <c r="A95" s="1358"/>
      <c r="B95" s="1466"/>
      <c r="C95" s="1359"/>
      <c r="D95" s="1700" t="s">
        <v>187</v>
      </c>
      <c r="E95" s="1701" t="s">
        <v>187</v>
      </c>
      <c r="F95" s="1701" t="s">
        <v>187</v>
      </c>
      <c r="G95" s="1701" t="s">
        <v>187</v>
      </c>
      <c r="H95" s="1701" t="s">
        <v>187</v>
      </c>
      <c r="I95" s="1701" t="s">
        <v>187</v>
      </c>
      <c r="J95" s="1701" t="s">
        <v>187</v>
      </c>
      <c r="K95" s="1701" t="s">
        <v>187</v>
      </c>
      <c r="L95" s="1701" t="s">
        <v>187</v>
      </c>
      <c r="M95" s="1701" t="s">
        <v>187</v>
      </c>
      <c r="N95" s="1701" t="s">
        <v>187</v>
      </c>
      <c r="O95" s="1701" t="s">
        <v>187</v>
      </c>
      <c r="P95" s="1701" t="s">
        <v>187</v>
      </c>
      <c r="Q95" s="1701" t="s">
        <v>187</v>
      </c>
      <c r="R95" s="1701" t="s">
        <v>187</v>
      </c>
      <c r="S95" s="1701" t="s">
        <v>187</v>
      </c>
      <c r="T95" s="1701" t="s">
        <v>187</v>
      </c>
      <c r="U95" s="1701" t="s">
        <v>187</v>
      </c>
      <c r="V95" s="1701" t="s">
        <v>187</v>
      </c>
      <c r="W95" s="1701" t="s">
        <v>187</v>
      </c>
      <c r="X95" s="1701" t="s">
        <v>187</v>
      </c>
      <c r="Y95" s="1701" t="s">
        <v>187</v>
      </c>
      <c r="Z95" s="1701" t="s">
        <v>187</v>
      </c>
    </row>
    <row r="96" spans="1:26" s="1301" customFormat="1" ht="28.7" customHeight="1" x14ac:dyDescent="0.15"/>
  </sheetData>
  <customSheetViews>
    <customSheetView guid="{2137AD37-2161-4EBC-A853-F39C54C19140}" state="hidden" topLeftCell="N31">
      <selection activeCell="U27" sqref="U27"/>
      <pageMargins left="0" right="0" top="0" bottom="0" header="0" footer="0"/>
    </customSheetView>
    <customSheetView guid="{713BD61C-8F57-4AE4-95C7-1307A575E61F}" topLeftCell="N1">
      <selection activeCell="U27" sqref="U27"/>
      <pageMargins left="0" right="0" top="0" bottom="0" header="0" footer="0"/>
    </customSheetView>
  </customSheetViews>
  <mergeCells count="5">
    <mergeCell ref="Z7:Z8"/>
    <mergeCell ref="A1:L1"/>
    <mergeCell ref="A2:L2"/>
    <mergeCell ref="A3:L3"/>
    <mergeCell ref="A4:K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99"/>
  <sheetViews>
    <sheetView topLeftCell="A55" zoomScale="80" zoomScaleNormal="80" workbookViewId="0">
      <selection activeCell="D10" sqref="D10:Z95"/>
    </sheetView>
  </sheetViews>
  <sheetFormatPr defaultRowHeight="15" x14ac:dyDescent="0.25"/>
  <cols>
    <col min="1" max="1" width="0.28515625" customWidth="1"/>
    <col min="2" max="2" width="31.28515625" customWidth="1"/>
    <col min="3" max="3" width="0.28515625" customWidth="1"/>
    <col min="4" max="4" width="19.7109375" customWidth="1"/>
    <col min="5" max="10" width="15.7109375" customWidth="1"/>
    <col min="11" max="11" width="15.85546875" customWidth="1"/>
    <col min="12" max="12" width="15.7109375" customWidth="1"/>
    <col min="13" max="13" width="15.5703125" customWidth="1"/>
    <col min="14" max="26" width="15.7109375" customWidth="1"/>
    <col min="256" max="256" width="0.28515625" customWidth="1"/>
    <col min="257" max="257" width="31.28515625" customWidth="1"/>
    <col min="258" max="258" width="0.28515625" customWidth="1"/>
    <col min="259" max="259" width="19.7109375" customWidth="1"/>
    <col min="260" max="265" width="15.7109375" customWidth="1"/>
    <col min="266" max="266" width="15.85546875" customWidth="1"/>
    <col min="267" max="267" width="15.7109375" customWidth="1"/>
    <col min="268" max="268" width="15.5703125" customWidth="1"/>
    <col min="269" max="281" width="15.7109375" customWidth="1"/>
    <col min="512" max="512" width="0.28515625" customWidth="1"/>
    <col min="513" max="513" width="31.28515625" customWidth="1"/>
    <col min="514" max="514" width="0.28515625" customWidth="1"/>
    <col min="515" max="515" width="19.7109375" customWidth="1"/>
    <col min="516" max="521" width="15.7109375" customWidth="1"/>
    <col min="522" max="522" width="15.85546875" customWidth="1"/>
    <col min="523" max="523" width="15.7109375" customWidth="1"/>
    <col min="524" max="524" width="15.5703125" customWidth="1"/>
    <col min="525" max="537" width="15.7109375" customWidth="1"/>
    <col min="768" max="768" width="0.28515625" customWidth="1"/>
    <col min="769" max="769" width="31.28515625" customWidth="1"/>
    <col min="770" max="770" width="0.28515625" customWidth="1"/>
    <col min="771" max="771" width="19.7109375" customWidth="1"/>
    <col min="772" max="777" width="15.7109375" customWidth="1"/>
    <col min="778" max="778" width="15.85546875" customWidth="1"/>
    <col min="779" max="779" width="15.7109375" customWidth="1"/>
    <col min="780" max="780" width="15.5703125" customWidth="1"/>
    <col min="781" max="793" width="15.7109375" customWidth="1"/>
    <col min="1024" max="1024" width="0.28515625" customWidth="1"/>
    <col min="1025" max="1025" width="31.28515625" customWidth="1"/>
    <col min="1026" max="1026" width="0.28515625" customWidth="1"/>
    <col min="1027" max="1027" width="19.7109375" customWidth="1"/>
    <col min="1028" max="1033" width="15.7109375" customWidth="1"/>
    <col min="1034" max="1034" width="15.85546875" customWidth="1"/>
    <col min="1035" max="1035" width="15.7109375" customWidth="1"/>
    <col min="1036" max="1036" width="15.5703125" customWidth="1"/>
    <col min="1037" max="1049" width="15.7109375" customWidth="1"/>
    <col min="1280" max="1280" width="0.28515625" customWidth="1"/>
    <col min="1281" max="1281" width="31.28515625" customWidth="1"/>
    <col min="1282" max="1282" width="0.28515625" customWidth="1"/>
    <col min="1283" max="1283" width="19.7109375" customWidth="1"/>
    <col min="1284" max="1289" width="15.7109375" customWidth="1"/>
    <col min="1290" max="1290" width="15.85546875" customWidth="1"/>
    <col min="1291" max="1291" width="15.7109375" customWidth="1"/>
    <col min="1292" max="1292" width="15.5703125" customWidth="1"/>
    <col min="1293" max="1305" width="15.7109375" customWidth="1"/>
    <col min="1536" max="1536" width="0.28515625" customWidth="1"/>
    <col min="1537" max="1537" width="31.28515625" customWidth="1"/>
    <col min="1538" max="1538" width="0.28515625" customWidth="1"/>
    <col min="1539" max="1539" width="19.7109375" customWidth="1"/>
    <col min="1540" max="1545" width="15.7109375" customWidth="1"/>
    <col min="1546" max="1546" width="15.85546875" customWidth="1"/>
    <col min="1547" max="1547" width="15.7109375" customWidth="1"/>
    <col min="1548" max="1548" width="15.5703125" customWidth="1"/>
    <col min="1549" max="1561" width="15.7109375" customWidth="1"/>
    <col min="1792" max="1792" width="0.28515625" customWidth="1"/>
    <col min="1793" max="1793" width="31.28515625" customWidth="1"/>
    <col min="1794" max="1794" width="0.28515625" customWidth="1"/>
    <col min="1795" max="1795" width="19.7109375" customWidth="1"/>
    <col min="1796" max="1801" width="15.7109375" customWidth="1"/>
    <col min="1802" max="1802" width="15.85546875" customWidth="1"/>
    <col min="1803" max="1803" width="15.7109375" customWidth="1"/>
    <col min="1804" max="1804" width="15.5703125" customWidth="1"/>
    <col min="1805" max="1817" width="15.7109375" customWidth="1"/>
    <col min="2048" max="2048" width="0.28515625" customWidth="1"/>
    <col min="2049" max="2049" width="31.28515625" customWidth="1"/>
    <col min="2050" max="2050" width="0.28515625" customWidth="1"/>
    <col min="2051" max="2051" width="19.7109375" customWidth="1"/>
    <col min="2052" max="2057" width="15.7109375" customWidth="1"/>
    <col min="2058" max="2058" width="15.85546875" customWidth="1"/>
    <col min="2059" max="2059" width="15.7109375" customWidth="1"/>
    <col min="2060" max="2060" width="15.5703125" customWidth="1"/>
    <col min="2061" max="2073" width="15.7109375" customWidth="1"/>
    <col min="2304" max="2304" width="0.28515625" customWidth="1"/>
    <col min="2305" max="2305" width="31.28515625" customWidth="1"/>
    <col min="2306" max="2306" width="0.28515625" customWidth="1"/>
    <col min="2307" max="2307" width="19.7109375" customWidth="1"/>
    <col min="2308" max="2313" width="15.7109375" customWidth="1"/>
    <col min="2314" max="2314" width="15.85546875" customWidth="1"/>
    <col min="2315" max="2315" width="15.7109375" customWidth="1"/>
    <col min="2316" max="2316" width="15.5703125" customWidth="1"/>
    <col min="2317" max="2329" width="15.7109375" customWidth="1"/>
    <col min="2560" max="2560" width="0.28515625" customWidth="1"/>
    <col min="2561" max="2561" width="31.28515625" customWidth="1"/>
    <col min="2562" max="2562" width="0.28515625" customWidth="1"/>
    <col min="2563" max="2563" width="19.7109375" customWidth="1"/>
    <col min="2564" max="2569" width="15.7109375" customWidth="1"/>
    <col min="2570" max="2570" width="15.85546875" customWidth="1"/>
    <col min="2571" max="2571" width="15.7109375" customWidth="1"/>
    <col min="2572" max="2572" width="15.5703125" customWidth="1"/>
    <col min="2573" max="2585" width="15.7109375" customWidth="1"/>
    <col min="2816" max="2816" width="0.28515625" customWidth="1"/>
    <col min="2817" max="2817" width="31.28515625" customWidth="1"/>
    <col min="2818" max="2818" width="0.28515625" customWidth="1"/>
    <col min="2819" max="2819" width="19.7109375" customWidth="1"/>
    <col min="2820" max="2825" width="15.7109375" customWidth="1"/>
    <col min="2826" max="2826" width="15.85546875" customWidth="1"/>
    <col min="2827" max="2827" width="15.7109375" customWidth="1"/>
    <col min="2828" max="2828" width="15.5703125" customWidth="1"/>
    <col min="2829" max="2841" width="15.7109375" customWidth="1"/>
    <col min="3072" max="3072" width="0.28515625" customWidth="1"/>
    <col min="3073" max="3073" width="31.28515625" customWidth="1"/>
    <col min="3074" max="3074" width="0.28515625" customWidth="1"/>
    <col min="3075" max="3075" width="19.7109375" customWidth="1"/>
    <col min="3076" max="3081" width="15.7109375" customWidth="1"/>
    <col min="3082" max="3082" width="15.85546875" customWidth="1"/>
    <col min="3083" max="3083" width="15.7109375" customWidth="1"/>
    <col min="3084" max="3084" width="15.5703125" customWidth="1"/>
    <col min="3085" max="3097" width="15.7109375" customWidth="1"/>
    <col min="3328" max="3328" width="0.28515625" customWidth="1"/>
    <col min="3329" max="3329" width="31.28515625" customWidth="1"/>
    <col min="3330" max="3330" width="0.28515625" customWidth="1"/>
    <col min="3331" max="3331" width="19.7109375" customWidth="1"/>
    <col min="3332" max="3337" width="15.7109375" customWidth="1"/>
    <col min="3338" max="3338" width="15.85546875" customWidth="1"/>
    <col min="3339" max="3339" width="15.7109375" customWidth="1"/>
    <col min="3340" max="3340" width="15.5703125" customWidth="1"/>
    <col min="3341" max="3353" width="15.7109375" customWidth="1"/>
    <col min="3584" max="3584" width="0.28515625" customWidth="1"/>
    <col min="3585" max="3585" width="31.28515625" customWidth="1"/>
    <col min="3586" max="3586" width="0.28515625" customWidth="1"/>
    <col min="3587" max="3587" width="19.7109375" customWidth="1"/>
    <col min="3588" max="3593" width="15.7109375" customWidth="1"/>
    <col min="3594" max="3594" width="15.85546875" customWidth="1"/>
    <col min="3595" max="3595" width="15.7109375" customWidth="1"/>
    <col min="3596" max="3596" width="15.5703125" customWidth="1"/>
    <col min="3597" max="3609" width="15.7109375" customWidth="1"/>
    <col min="3840" max="3840" width="0.28515625" customWidth="1"/>
    <col min="3841" max="3841" width="31.28515625" customWidth="1"/>
    <col min="3842" max="3842" width="0.28515625" customWidth="1"/>
    <col min="3843" max="3843" width="19.7109375" customWidth="1"/>
    <col min="3844" max="3849" width="15.7109375" customWidth="1"/>
    <col min="3850" max="3850" width="15.85546875" customWidth="1"/>
    <col min="3851" max="3851" width="15.7109375" customWidth="1"/>
    <col min="3852" max="3852" width="15.5703125" customWidth="1"/>
    <col min="3853" max="3865" width="15.7109375" customWidth="1"/>
    <col min="4096" max="4096" width="0.28515625" customWidth="1"/>
    <col min="4097" max="4097" width="31.28515625" customWidth="1"/>
    <col min="4098" max="4098" width="0.28515625" customWidth="1"/>
    <col min="4099" max="4099" width="19.7109375" customWidth="1"/>
    <col min="4100" max="4105" width="15.7109375" customWidth="1"/>
    <col min="4106" max="4106" width="15.85546875" customWidth="1"/>
    <col min="4107" max="4107" width="15.7109375" customWidth="1"/>
    <col min="4108" max="4108" width="15.5703125" customWidth="1"/>
    <col min="4109" max="4121" width="15.7109375" customWidth="1"/>
    <col min="4352" max="4352" width="0.28515625" customWidth="1"/>
    <col min="4353" max="4353" width="31.28515625" customWidth="1"/>
    <col min="4354" max="4354" width="0.28515625" customWidth="1"/>
    <col min="4355" max="4355" width="19.7109375" customWidth="1"/>
    <col min="4356" max="4361" width="15.7109375" customWidth="1"/>
    <col min="4362" max="4362" width="15.85546875" customWidth="1"/>
    <col min="4363" max="4363" width="15.7109375" customWidth="1"/>
    <col min="4364" max="4364" width="15.5703125" customWidth="1"/>
    <col min="4365" max="4377" width="15.7109375" customWidth="1"/>
    <col min="4608" max="4608" width="0.28515625" customWidth="1"/>
    <col min="4609" max="4609" width="31.28515625" customWidth="1"/>
    <col min="4610" max="4610" width="0.28515625" customWidth="1"/>
    <col min="4611" max="4611" width="19.7109375" customWidth="1"/>
    <col min="4612" max="4617" width="15.7109375" customWidth="1"/>
    <col min="4618" max="4618" width="15.85546875" customWidth="1"/>
    <col min="4619" max="4619" width="15.7109375" customWidth="1"/>
    <col min="4620" max="4620" width="15.5703125" customWidth="1"/>
    <col min="4621" max="4633" width="15.7109375" customWidth="1"/>
    <col min="4864" max="4864" width="0.28515625" customWidth="1"/>
    <col min="4865" max="4865" width="31.28515625" customWidth="1"/>
    <col min="4866" max="4866" width="0.28515625" customWidth="1"/>
    <col min="4867" max="4867" width="19.7109375" customWidth="1"/>
    <col min="4868" max="4873" width="15.7109375" customWidth="1"/>
    <col min="4874" max="4874" width="15.85546875" customWidth="1"/>
    <col min="4875" max="4875" width="15.7109375" customWidth="1"/>
    <col min="4876" max="4876" width="15.5703125" customWidth="1"/>
    <col min="4877" max="4889" width="15.7109375" customWidth="1"/>
    <col min="5120" max="5120" width="0.28515625" customWidth="1"/>
    <col min="5121" max="5121" width="31.28515625" customWidth="1"/>
    <col min="5122" max="5122" width="0.28515625" customWidth="1"/>
    <col min="5123" max="5123" width="19.7109375" customWidth="1"/>
    <col min="5124" max="5129" width="15.7109375" customWidth="1"/>
    <col min="5130" max="5130" width="15.85546875" customWidth="1"/>
    <col min="5131" max="5131" width="15.7109375" customWidth="1"/>
    <col min="5132" max="5132" width="15.5703125" customWidth="1"/>
    <col min="5133" max="5145" width="15.7109375" customWidth="1"/>
    <col min="5376" max="5376" width="0.28515625" customWidth="1"/>
    <col min="5377" max="5377" width="31.28515625" customWidth="1"/>
    <col min="5378" max="5378" width="0.28515625" customWidth="1"/>
    <col min="5379" max="5379" width="19.7109375" customWidth="1"/>
    <col min="5380" max="5385" width="15.7109375" customWidth="1"/>
    <col min="5386" max="5386" width="15.85546875" customWidth="1"/>
    <col min="5387" max="5387" width="15.7109375" customWidth="1"/>
    <col min="5388" max="5388" width="15.5703125" customWidth="1"/>
    <col min="5389" max="5401" width="15.7109375" customWidth="1"/>
    <col min="5632" max="5632" width="0.28515625" customWidth="1"/>
    <col min="5633" max="5633" width="31.28515625" customWidth="1"/>
    <col min="5634" max="5634" width="0.28515625" customWidth="1"/>
    <col min="5635" max="5635" width="19.7109375" customWidth="1"/>
    <col min="5636" max="5641" width="15.7109375" customWidth="1"/>
    <col min="5642" max="5642" width="15.85546875" customWidth="1"/>
    <col min="5643" max="5643" width="15.7109375" customWidth="1"/>
    <col min="5644" max="5644" width="15.5703125" customWidth="1"/>
    <col min="5645" max="5657" width="15.7109375" customWidth="1"/>
    <col min="5888" max="5888" width="0.28515625" customWidth="1"/>
    <col min="5889" max="5889" width="31.28515625" customWidth="1"/>
    <col min="5890" max="5890" width="0.28515625" customWidth="1"/>
    <col min="5891" max="5891" width="19.7109375" customWidth="1"/>
    <col min="5892" max="5897" width="15.7109375" customWidth="1"/>
    <col min="5898" max="5898" width="15.85546875" customWidth="1"/>
    <col min="5899" max="5899" width="15.7109375" customWidth="1"/>
    <col min="5900" max="5900" width="15.5703125" customWidth="1"/>
    <col min="5901" max="5913" width="15.7109375" customWidth="1"/>
    <col min="6144" max="6144" width="0.28515625" customWidth="1"/>
    <col min="6145" max="6145" width="31.28515625" customWidth="1"/>
    <col min="6146" max="6146" width="0.28515625" customWidth="1"/>
    <col min="6147" max="6147" width="19.7109375" customWidth="1"/>
    <col min="6148" max="6153" width="15.7109375" customWidth="1"/>
    <col min="6154" max="6154" width="15.85546875" customWidth="1"/>
    <col min="6155" max="6155" width="15.7109375" customWidth="1"/>
    <col min="6156" max="6156" width="15.5703125" customWidth="1"/>
    <col min="6157" max="6169" width="15.7109375" customWidth="1"/>
    <col min="6400" max="6400" width="0.28515625" customWidth="1"/>
    <col min="6401" max="6401" width="31.28515625" customWidth="1"/>
    <col min="6402" max="6402" width="0.28515625" customWidth="1"/>
    <col min="6403" max="6403" width="19.7109375" customWidth="1"/>
    <col min="6404" max="6409" width="15.7109375" customWidth="1"/>
    <col min="6410" max="6410" width="15.85546875" customWidth="1"/>
    <col min="6411" max="6411" width="15.7109375" customWidth="1"/>
    <col min="6412" max="6412" width="15.5703125" customWidth="1"/>
    <col min="6413" max="6425" width="15.7109375" customWidth="1"/>
    <col min="6656" max="6656" width="0.28515625" customWidth="1"/>
    <col min="6657" max="6657" width="31.28515625" customWidth="1"/>
    <col min="6658" max="6658" width="0.28515625" customWidth="1"/>
    <col min="6659" max="6659" width="19.7109375" customWidth="1"/>
    <col min="6660" max="6665" width="15.7109375" customWidth="1"/>
    <col min="6666" max="6666" width="15.85546875" customWidth="1"/>
    <col min="6667" max="6667" width="15.7109375" customWidth="1"/>
    <col min="6668" max="6668" width="15.5703125" customWidth="1"/>
    <col min="6669" max="6681" width="15.7109375" customWidth="1"/>
    <col min="6912" max="6912" width="0.28515625" customWidth="1"/>
    <col min="6913" max="6913" width="31.28515625" customWidth="1"/>
    <col min="6914" max="6914" width="0.28515625" customWidth="1"/>
    <col min="6915" max="6915" width="19.7109375" customWidth="1"/>
    <col min="6916" max="6921" width="15.7109375" customWidth="1"/>
    <col min="6922" max="6922" width="15.85546875" customWidth="1"/>
    <col min="6923" max="6923" width="15.7109375" customWidth="1"/>
    <col min="6924" max="6924" width="15.5703125" customWidth="1"/>
    <col min="6925" max="6937" width="15.7109375" customWidth="1"/>
    <col min="7168" max="7168" width="0.28515625" customWidth="1"/>
    <col min="7169" max="7169" width="31.28515625" customWidth="1"/>
    <col min="7170" max="7170" width="0.28515625" customWidth="1"/>
    <col min="7171" max="7171" width="19.7109375" customWidth="1"/>
    <col min="7172" max="7177" width="15.7109375" customWidth="1"/>
    <col min="7178" max="7178" width="15.85546875" customWidth="1"/>
    <col min="7179" max="7179" width="15.7109375" customWidth="1"/>
    <col min="7180" max="7180" width="15.5703125" customWidth="1"/>
    <col min="7181" max="7193" width="15.7109375" customWidth="1"/>
    <col min="7424" max="7424" width="0.28515625" customWidth="1"/>
    <col min="7425" max="7425" width="31.28515625" customWidth="1"/>
    <col min="7426" max="7426" width="0.28515625" customWidth="1"/>
    <col min="7427" max="7427" width="19.7109375" customWidth="1"/>
    <col min="7428" max="7433" width="15.7109375" customWidth="1"/>
    <col min="7434" max="7434" width="15.85546875" customWidth="1"/>
    <col min="7435" max="7435" width="15.7109375" customWidth="1"/>
    <col min="7436" max="7436" width="15.5703125" customWidth="1"/>
    <col min="7437" max="7449" width="15.7109375" customWidth="1"/>
    <col min="7680" max="7680" width="0.28515625" customWidth="1"/>
    <col min="7681" max="7681" width="31.28515625" customWidth="1"/>
    <col min="7682" max="7682" width="0.28515625" customWidth="1"/>
    <col min="7683" max="7683" width="19.7109375" customWidth="1"/>
    <col min="7684" max="7689" width="15.7109375" customWidth="1"/>
    <col min="7690" max="7690" width="15.85546875" customWidth="1"/>
    <col min="7691" max="7691" width="15.7109375" customWidth="1"/>
    <col min="7692" max="7692" width="15.5703125" customWidth="1"/>
    <col min="7693" max="7705" width="15.7109375" customWidth="1"/>
    <col min="7936" max="7936" width="0.28515625" customWidth="1"/>
    <col min="7937" max="7937" width="31.28515625" customWidth="1"/>
    <col min="7938" max="7938" width="0.28515625" customWidth="1"/>
    <col min="7939" max="7939" width="19.7109375" customWidth="1"/>
    <col min="7940" max="7945" width="15.7109375" customWidth="1"/>
    <col min="7946" max="7946" width="15.85546875" customWidth="1"/>
    <col min="7947" max="7947" width="15.7109375" customWidth="1"/>
    <col min="7948" max="7948" width="15.5703125" customWidth="1"/>
    <col min="7949" max="7961" width="15.7109375" customWidth="1"/>
    <col min="8192" max="8192" width="0.28515625" customWidth="1"/>
    <col min="8193" max="8193" width="31.28515625" customWidth="1"/>
    <col min="8194" max="8194" width="0.28515625" customWidth="1"/>
    <col min="8195" max="8195" width="19.7109375" customWidth="1"/>
    <col min="8196" max="8201" width="15.7109375" customWidth="1"/>
    <col min="8202" max="8202" width="15.85546875" customWidth="1"/>
    <col min="8203" max="8203" width="15.7109375" customWidth="1"/>
    <col min="8204" max="8204" width="15.5703125" customWidth="1"/>
    <col min="8205" max="8217" width="15.7109375" customWidth="1"/>
    <col min="8448" max="8448" width="0.28515625" customWidth="1"/>
    <col min="8449" max="8449" width="31.28515625" customWidth="1"/>
    <col min="8450" max="8450" width="0.28515625" customWidth="1"/>
    <col min="8451" max="8451" width="19.7109375" customWidth="1"/>
    <col min="8452" max="8457" width="15.7109375" customWidth="1"/>
    <col min="8458" max="8458" width="15.85546875" customWidth="1"/>
    <col min="8459" max="8459" width="15.7109375" customWidth="1"/>
    <col min="8460" max="8460" width="15.5703125" customWidth="1"/>
    <col min="8461" max="8473" width="15.7109375" customWidth="1"/>
    <col min="8704" max="8704" width="0.28515625" customWidth="1"/>
    <col min="8705" max="8705" width="31.28515625" customWidth="1"/>
    <col min="8706" max="8706" width="0.28515625" customWidth="1"/>
    <col min="8707" max="8707" width="19.7109375" customWidth="1"/>
    <col min="8708" max="8713" width="15.7109375" customWidth="1"/>
    <col min="8714" max="8714" width="15.85546875" customWidth="1"/>
    <col min="8715" max="8715" width="15.7109375" customWidth="1"/>
    <col min="8716" max="8716" width="15.5703125" customWidth="1"/>
    <col min="8717" max="8729" width="15.7109375" customWidth="1"/>
    <col min="8960" max="8960" width="0.28515625" customWidth="1"/>
    <col min="8961" max="8961" width="31.28515625" customWidth="1"/>
    <col min="8962" max="8962" width="0.28515625" customWidth="1"/>
    <col min="8963" max="8963" width="19.7109375" customWidth="1"/>
    <col min="8964" max="8969" width="15.7109375" customWidth="1"/>
    <col min="8970" max="8970" width="15.85546875" customWidth="1"/>
    <col min="8971" max="8971" width="15.7109375" customWidth="1"/>
    <col min="8972" max="8972" width="15.5703125" customWidth="1"/>
    <col min="8973" max="8985" width="15.7109375" customWidth="1"/>
    <col min="9216" max="9216" width="0.28515625" customWidth="1"/>
    <col min="9217" max="9217" width="31.28515625" customWidth="1"/>
    <col min="9218" max="9218" width="0.28515625" customWidth="1"/>
    <col min="9219" max="9219" width="19.7109375" customWidth="1"/>
    <col min="9220" max="9225" width="15.7109375" customWidth="1"/>
    <col min="9226" max="9226" width="15.85546875" customWidth="1"/>
    <col min="9227" max="9227" width="15.7109375" customWidth="1"/>
    <col min="9228" max="9228" width="15.5703125" customWidth="1"/>
    <col min="9229" max="9241" width="15.7109375" customWidth="1"/>
    <col min="9472" max="9472" width="0.28515625" customWidth="1"/>
    <col min="9473" max="9473" width="31.28515625" customWidth="1"/>
    <col min="9474" max="9474" width="0.28515625" customWidth="1"/>
    <col min="9475" max="9475" width="19.7109375" customWidth="1"/>
    <col min="9476" max="9481" width="15.7109375" customWidth="1"/>
    <col min="9482" max="9482" width="15.85546875" customWidth="1"/>
    <col min="9483" max="9483" width="15.7109375" customWidth="1"/>
    <col min="9484" max="9484" width="15.5703125" customWidth="1"/>
    <col min="9485" max="9497" width="15.7109375" customWidth="1"/>
    <col min="9728" max="9728" width="0.28515625" customWidth="1"/>
    <col min="9729" max="9729" width="31.28515625" customWidth="1"/>
    <col min="9730" max="9730" width="0.28515625" customWidth="1"/>
    <col min="9731" max="9731" width="19.7109375" customWidth="1"/>
    <col min="9732" max="9737" width="15.7109375" customWidth="1"/>
    <col min="9738" max="9738" width="15.85546875" customWidth="1"/>
    <col min="9739" max="9739" width="15.7109375" customWidth="1"/>
    <col min="9740" max="9740" width="15.5703125" customWidth="1"/>
    <col min="9741" max="9753" width="15.7109375" customWidth="1"/>
    <col min="9984" max="9984" width="0.28515625" customWidth="1"/>
    <col min="9985" max="9985" width="31.28515625" customWidth="1"/>
    <col min="9986" max="9986" width="0.28515625" customWidth="1"/>
    <col min="9987" max="9987" width="19.7109375" customWidth="1"/>
    <col min="9988" max="9993" width="15.7109375" customWidth="1"/>
    <col min="9994" max="9994" width="15.85546875" customWidth="1"/>
    <col min="9995" max="9995" width="15.7109375" customWidth="1"/>
    <col min="9996" max="9996" width="15.5703125" customWidth="1"/>
    <col min="9997" max="10009" width="15.7109375" customWidth="1"/>
    <col min="10240" max="10240" width="0.28515625" customWidth="1"/>
    <col min="10241" max="10241" width="31.28515625" customWidth="1"/>
    <col min="10242" max="10242" width="0.28515625" customWidth="1"/>
    <col min="10243" max="10243" width="19.7109375" customWidth="1"/>
    <col min="10244" max="10249" width="15.7109375" customWidth="1"/>
    <col min="10250" max="10250" width="15.85546875" customWidth="1"/>
    <col min="10251" max="10251" width="15.7109375" customWidth="1"/>
    <col min="10252" max="10252" width="15.5703125" customWidth="1"/>
    <col min="10253" max="10265" width="15.7109375" customWidth="1"/>
    <col min="10496" max="10496" width="0.28515625" customWidth="1"/>
    <col min="10497" max="10497" width="31.28515625" customWidth="1"/>
    <col min="10498" max="10498" width="0.28515625" customWidth="1"/>
    <col min="10499" max="10499" width="19.7109375" customWidth="1"/>
    <col min="10500" max="10505" width="15.7109375" customWidth="1"/>
    <col min="10506" max="10506" width="15.85546875" customWidth="1"/>
    <col min="10507" max="10507" width="15.7109375" customWidth="1"/>
    <col min="10508" max="10508" width="15.5703125" customWidth="1"/>
    <col min="10509" max="10521" width="15.7109375" customWidth="1"/>
    <col min="10752" max="10752" width="0.28515625" customWidth="1"/>
    <col min="10753" max="10753" width="31.28515625" customWidth="1"/>
    <col min="10754" max="10754" width="0.28515625" customWidth="1"/>
    <col min="10755" max="10755" width="19.7109375" customWidth="1"/>
    <col min="10756" max="10761" width="15.7109375" customWidth="1"/>
    <col min="10762" max="10762" width="15.85546875" customWidth="1"/>
    <col min="10763" max="10763" width="15.7109375" customWidth="1"/>
    <col min="10764" max="10764" width="15.5703125" customWidth="1"/>
    <col min="10765" max="10777" width="15.7109375" customWidth="1"/>
    <col min="11008" max="11008" width="0.28515625" customWidth="1"/>
    <col min="11009" max="11009" width="31.28515625" customWidth="1"/>
    <col min="11010" max="11010" width="0.28515625" customWidth="1"/>
    <col min="11011" max="11011" width="19.7109375" customWidth="1"/>
    <col min="11012" max="11017" width="15.7109375" customWidth="1"/>
    <col min="11018" max="11018" width="15.85546875" customWidth="1"/>
    <col min="11019" max="11019" width="15.7109375" customWidth="1"/>
    <col min="11020" max="11020" width="15.5703125" customWidth="1"/>
    <col min="11021" max="11033" width="15.7109375" customWidth="1"/>
    <col min="11264" max="11264" width="0.28515625" customWidth="1"/>
    <col min="11265" max="11265" width="31.28515625" customWidth="1"/>
    <col min="11266" max="11266" width="0.28515625" customWidth="1"/>
    <col min="11267" max="11267" width="19.7109375" customWidth="1"/>
    <col min="11268" max="11273" width="15.7109375" customWidth="1"/>
    <col min="11274" max="11274" width="15.85546875" customWidth="1"/>
    <col min="11275" max="11275" width="15.7109375" customWidth="1"/>
    <col min="11276" max="11276" width="15.5703125" customWidth="1"/>
    <col min="11277" max="11289" width="15.7109375" customWidth="1"/>
    <col min="11520" max="11520" width="0.28515625" customWidth="1"/>
    <col min="11521" max="11521" width="31.28515625" customWidth="1"/>
    <col min="11522" max="11522" width="0.28515625" customWidth="1"/>
    <col min="11523" max="11523" width="19.7109375" customWidth="1"/>
    <col min="11524" max="11529" width="15.7109375" customWidth="1"/>
    <col min="11530" max="11530" width="15.85546875" customWidth="1"/>
    <col min="11531" max="11531" width="15.7109375" customWidth="1"/>
    <col min="11532" max="11532" width="15.5703125" customWidth="1"/>
    <col min="11533" max="11545" width="15.7109375" customWidth="1"/>
    <col min="11776" max="11776" width="0.28515625" customWidth="1"/>
    <col min="11777" max="11777" width="31.28515625" customWidth="1"/>
    <col min="11778" max="11778" width="0.28515625" customWidth="1"/>
    <col min="11779" max="11779" width="19.7109375" customWidth="1"/>
    <col min="11780" max="11785" width="15.7109375" customWidth="1"/>
    <col min="11786" max="11786" width="15.85546875" customWidth="1"/>
    <col min="11787" max="11787" width="15.7109375" customWidth="1"/>
    <col min="11788" max="11788" width="15.5703125" customWidth="1"/>
    <col min="11789" max="11801" width="15.7109375" customWidth="1"/>
    <col min="12032" max="12032" width="0.28515625" customWidth="1"/>
    <col min="12033" max="12033" width="31.28515625" customWidth="1"/>
    <col min="12034" max="12034" width="0.28515625" customWidth="1"/>
    <col min="12035" max="12035" width="19.7109375" customWidth="1"/>
    <col min="12036" max="12041" width="15.7109375" customWidth="1"/>
    <col min="12042" max="12042" width="15.85546875" customWidth="1"/>
    <col min="12043" max="12043" width="15.7109375" customWidth="1"/>
    <col min="12044" max="12044" width="15.5703125" customWidth="1"/>
    <col min="12045" max="12057" width="15.7109375" customWidth="1"/>
    <col min="12288" max="12288" width="0.28515625" customWidth="1"/>
    <col min="12289" max="12289" width="31.28515625" customWidth="1"/>
    <col min="12290" max="12290" width="0.28515625" customWidth="1"/>
    <col min="12291" max="12291" width="19.7109375" customWidth="1"/>
    <col min="12292" max="12297" width="15.7109375" customWidth="1"/>
    <col min="12298" max="12298" width="15.85546875" customWidth="1"/>
    <col min="12299" max="12299" width="15.7109375" customWidth="1"/>
    <col min="12300" max="12300" width="15.5703125" customWidth="1"/>
    <col min="12301" max="12313" width="15.7109375" customWidth="1"/>
    <col min="12544" max="12544" width="0.28515625" customWidth="1"/>
    <col min="12545" max="12545" width="31.28515625" customWidth="1"/>
    <col min="12546" max="12546" width="0.28515625" customWidth="1"/>
    <col min="12547" max="12547" width="19.7109375" customWidth="1"/>
    <col min="12548" max="12553" width="15.7109375" customWidth="1"/>
    <col min="12554" max="12554" width="15.85546875" customWidth="1"/>
    <col min="12555" max="12555" width="15.7109375" customWidth="1"/>
    <col min="12556" max="12556" width="15.5703125" customWidth="1"/>
    <col min="12557" max="12569" width="15.7109375" customWidth="1"/>
    <col min="12800" max="12800" width="0.28515625" customWidth="1"/>
    <col min="12801" max="12801" width="31.28515625" customWidth="1"/>
    <col min="12802" max="12802" width="0.28515625" customWidth="1"/>
    <col min="12803" max="12803" width="19.7109375" customWidth="1"/>
    <col min="12804" max="12809" width="15.7109375" customWidth="1"/>
    <col min="12810" max="12810" width="15.85546875" customWidth="1"/>
    <col min="12811" max="12811" width="15.7109375" customWidth="1"/>
    <col min="12812" max="12812" width="15.5703125" customWidth="1"/>
    <col min="12813" max="12825" width="15.7109375" customWidth="1"/>
    <col min="13056" max="13056" width="0.28515625" customWidth="1"/>
    <col min="13057" max="13057" width="31.28515625" customWidth="1"/>
    <col min="13058" max="13058" width="0.28515625" customWidth="1"/>
    <col min="13059" max="13059" width="19.7109375" customWidth="1"/>
    <col min="13060" max="13065" width="15.7109375" customWidth="1"/>
    <col min="13066" max="13066" width="15.85546875" customWidth="1"/>
    <col min="13067" max="13067" width="15.7109375" customWidth="1"/>
    <col min="13068" max="13068" width="15.5703125" customWidth="1"/>
    <col min="13069" max="13081" width="15.7109375" customWidth="1"/>
    <col min="13312" max="13312" width="0.28515625" customWidth="1"/>
    <col min="13313" max="13313" width="31.28515625" customWidth="1"/>
    <col min="13314" max="13314" width="0.28515625" customWidth="1"/>
    <col min="13315" max="13315" width="19.7109375" customWidth="1"/>
    <col min="13316" max="13321" width="15.7109375" customWidth="1"/>
    <col min="13322" max="13322" width="15.85546875" customWidth="1"/>
    <col min="13323" max="13323" width="15.7109375" customWidth="1"/>
    <col min="13324" max="13324" width="15.5703125" customWidth="1"/>
    <col min="13325" max="13337" width="15.7109375" customWidth="1"/>
    <col min="13568" max="13568" width="0.28515625" customWidth="1"/>
    <col min="13569" max="13569" width="31.28515625" customWidth="1"/>
    <col min="13570" max="13570" width="0.28515625" customWidth="1"/>
    <col min="13571" max="13571" width="19.7109375" customWidth="1"/>
    <col min="13572" max="13577" width="15.7109375" customWidth="1"/>
    <col min="13578" max="13578" width="15.85546875" customWidth="1"/>
    <col min="13579" max="13579" width="15.7109375" customWidth="1"/>
    <col min="13580" max="13580" width="15.5703125" customWidth="1"/>
    <col min="13581" max="13593" width="15.7109375" customWidth="1"/>
    <col min="13824" max="13824" width="0.28515625" customWidth="1"/>
    <col min="13825" max="13825" width="31.28515625" customWidth="1"/>
    <col min="13826" max="13826" width="0.28515625" customWidth="1"/>
    <col min="13827" max="13827" width="19.7109375" customWidth="1"/>
    <col min="13828" max="13833" width="15.7109375" customWidth="1"/>
    <col min="13834" max="13834" width="15.85546875" customWidth="1"/>
    <col min="13835" max="13835" width="15.7109375" customWidth="1"/>
    <col min="13836" max="13836" width="15.5703125" customWidth="1"/>
    <col min="13837" max="13849" width="15.7109375" customWidth="1"/>
    <col min="14080" max="14080" width="0.28515625" customWidth="1"/>
    <col min="14081" max="14081" width="31.28515625" customWidth="1"/>
    <col min="14082" max="14082" width="0.28515625" customWidth="1"/>
    <col min="14083" max="14083" width="19.7109375" customWidth="1"/>
    <col min="14084" max="14089" width="15.7109375" customWidth="1"/>
    <col min="14090" max="14090" width="15.85546875" customWidth="1"/>
    <col min="14091" max="14091" width="15.7109375" customWidth="1"/>
    <col min="14092" max="14092" width="15.5703125" customWidth="1"/>
    <col min="14093" max="14105" width="15.7109375" customWidth="1"/>
    <col min="14336" max="14336" width="0.28515625" customWidth="1"/>
    <col min="14337" max="14337" width="31.28515625" customWidth="1"/>
    <col min="14338" max="14338" width="0.28515625" customWidth="1"/>
    <col min="14339" max="14339" width="19.7109375" customWidth="1"/>
    <col min="14340" max="14345" width="15.7109375" customWidth="1"/>
    <col min="14346" max="14346" width="15.85546875" customWidth="1"/>
    <col min="14347" max="14347" width="15.7109375" customWidth="1"/>
    <col min="14348" max="14348" width="15.5703125" customWidth="1"/>
    <col min="14349" max="14361" width="15.7109375" customWidth="1"/>
    <col min="14592" max="14592" width="0.28515625" customWidth="1"/>
    <col min="14593" max="14593" width="31.28515625" customWidth="1"/>
    <col min="14594" max="14594" width="0.28515625" customWidth="1"/>
    <col min="14595" max="14595" width="19.7109375" customWidth="1"/>
    <col min="14596" max="14601" width="15.7109375" customWidth="1"/>
    <col min="14602" max="14602" width="15.85546875" customWidth="1"/>
    <col min="14603" max="14603" width="15.7109375" customWidth="1"/>
    <col min="14604" max="14604" width="15.5703125" customWidth="1"/>
    <col min="14605" max="14617" width="15.7109375" customWidth="1"/>
    <col min="14848" max="14848" width="0.28515625" customWidth="1"/>
    <col min="14849" max="14849" width="31.28515625" customWidth="1"/>
    <col min="14850" max="14850" width="0.28515625" customWidth="1"/>
    <col min="14851" max="14851" width="19.7109375" customWidth="1"/>
    <col min="14852" max="14857" width="15.7109375" customWidth="1"/>
    <col min="14858" max="14858" width="15.85546875" customWidth="1"/>
    <col min="14859" max="14859" width="15.7109375" customWidth="1"/>
    <col min="14860" max="14860" width="15.5703125" customWidth="1"/>
    <col min="14861" max="14873" width="15.7109375" customWidth="1"/>
    <col min="15104" max="15104" width="0.28515625" customWidth="1"/>
    <col min="15105" max="15105" width="31.28515625" customWidth="1"/>
    <col min="15106" max="15106" width="0.28515625" customWidth="1"/>
    <col min="15107" max="15107" width="19.7109375" customWidth="1"/>
    <col min="15108" max="15113" width="15.7109375" customWidth="1"/>
    <col min="15114" max="15114" width="15.85546875" customWidth="1"/>
    <col min="15115" max="15115" width="15.7109375" customWidth="1"/>
    <col min="15116" max="15116" width="15.5703125" customWidth="1"/>
    <col min="15117" max="15129" width="15.7109375" customWidth="1"/>
    <col min="15360" max="15360" width="0.28515625" customWidth="1"/>
    <col min="15361" max="15361" width="31.28515625" customWidth="1"/>
    <col min="15362" max="15362" width="0.28515625" customWidth="1"/>
    <col min="15363" max="15363" width="19.7109375" customWidth="1"/>
    <col min="15364" max="15369" width="15.7109375" customWidth="1"/>
    <col min="15370" max="15370" width="15.85546875" customWidth="1"/>
    <col min="15371" max="15371" width="15.7109375" customWidth="1"/>
    <col min="15372" max="15372" width="15.5703125" customWidth="1"/>
    <col min="15373" max="15385" width="15.7109375" customWidth="1"/>
    <col min="15616" max="15616" width="0.28515625" customWidth="1"/>
    <col min="15617" max="15617" width="31.28515625" customWidth="1"/>
    <col min="15618" max="15618" width="0.28515625" customWidth="1"/>
    <col min="15619" max="15619" width="19.7109375" customWidth="1"/>
    <col min="15620" max="15625" width="15.7109375" customWidth="1"/>
    <col min="15626" max="15626" width="15.85546875" customWidth="1"/>
    <col min="15627" max="15627" width="15.7109375" customWidth="1"/>
    <col min="15628" max="15628" width="15.5703125" customWidth="1"/>
    <col min="15629" max="15641" width="15.7109375" customWidth="1"/>
    <col min="15872" max="15872" width="0.28515625" customWidth="1"/>
    <col min="15873" max="15873" width="31.28515625" customWidth="1"/>
    <col min="15874" max="15874" width="0.28515625" customWidth="1"/>
    <col min="15875" max="15875" width="19.7109375" customWidth="1"/>
    <col min="15876" max="15881" width="15.7109375" customWidth="1"/>
    <col min="15882" max="15882" width="15.85546875" customWidth="1"/>
    <col min="15883" max="15883" width="15.7109375" customWidth="1"/>
    <col min="15884" max="15884" width="15.5703125" customWidth="1"/>
    <col min="15885" max="15897" width="15.7109375" customWidth="1"/>
    <col min="16128" max="16128" width="0.28515625" customWidth="1"/>
    <col min="16129" max="16129" width="31.28515625" customWidth="1"/>
    <col min="16130" max="16130" width="0.28515625" customWidth="1"/>
    <col min="16131" max="16131" width="19.7109375" customWidth="1"/>
    <col min="16132" max="16137" width="15.7109375" customWidth="1"/>
    <col min="16138" max="16138" width="15.85546875" customWidth="1"/>
    <col min="16139" max="16139" width="15.7109375" customWidth="1"/>
    <col min="16140" max="16140" width="15.5703125" customWidth="1"/>
    <col min="16141" max="16153" width="15.7109375" customWidth="1"/>
  </cols>
  <sheetData>
    <row r="1" spans="1:26" s="1491" customFormat="1" ht="18" customHeight="1" x14ac:dyDescent="0.2">
      <c r="A1" s="2079" t="s">
        <v>145</v>
      </c>
      <c r="B1" s="2079"/>
      <c r="C1" s="2079"/>
      <c r="D1" s="2079"/>
      <c r="E1" s="2079"/>
      <c r="F1" s="2079"/>
      <c r="G1" s="2079"/>
      <c r="H1" s="2079"/>
      <c r="I1" s="2079"/>
      <c r="J1" s="2079"/>
      <c r="K1" s="2079"/>
      <c r="L1" s="2079"/>
    </row>
    <row r="2" spans="1:26" s="1491" customFormat="1" ht="18" customHeight="1" x14ac:dyDescent="0.2">
      <c r="A2" s="2079" t="str">
        <f>[2]s01BAL0223!$A$2</f>
        <v>на 02.03.2023</v>
      </c>
      <c r="B2" s="2080"/>
      <c r="C2" s="2080"/>
      <c r="D2" s="2080"/>
      <c r="E2" s="2080"/>
      <c r="F2" s="2080"/>
      <c r="G2" s="2080"/>
      <c r="H2" s="2080"/>
      <c r="I2" s="2080"/>
      <c r="J2" s="2080"/>
      <c r="K2" s="2080"/>
      <c r="L2" s="2080"/>
    </row>
    <row r="3" spans="1:26" s="1491" customFormat="1" ht="18" customHeight="1" x14ac:dyDescent="0.2">
      <c r="A3" s="2081" t="s">
        <v>146</v>
      </c>
      <c r="B3" s="2081"/>
      <c r="C3" s="2081"/>
      <c r="D3" s="2081"/>
      <c r="E3" s="2081"/>
      <c r="F3" s="2081"/>
      <c r="G3" s="2081"/>
      <c r="H3" s="2081"/>
      <c r="I3" s="2081"/>
      <c r="J3" s="2081"/>
      <c r="K3" s="2081"/>
      <c r="L3" s="2081"/>
    </row>
    <row r="4" spans="1:26" s="1491" customFormat="1" ht="18.2" customHeight="1" x14ac:dyDescent="0.25">
      <c r="A4" s="2082" t="s">
        <v>147</v>
      </c>
      <c r="B4" s="2082"/>
      <c r="C4" s="2082"/>
      <c r="D4" s="2082"/>
      <c r="E4" s="2082"/>
      <c r="F4" s="2082"/>
      <c r="G4" s="2082"/>
      <c r="H4" s="2082"/>
      <c r="I4" s="2082"/>
      <c r="J4" s="2082"/>
      <c r="K4" s="2082"/>
      <c r="L4" s="1492" t="s">
        <v>148</v>
      </c>
    </row>
    <row r="5" spans="1:26" s="1491" customFormat="1" ht="10.5" customHeight="1" x14ac:dyDescent="0.15"/>
    <row r="6" spans="1:26" s="1491" customFormat="1" ht="3" customHeight="1" x14ac:dyDescent="0.15">
      <c r="A6" s="1493"/>
      <c r="B6" s="1494"/>
      <c r="C6" s="1495"/>
      <c r="D6" s="1494"/>
      <c r="E6" s="1496">
        <v>1</v>
      </c>
      <c r="F6" s="1496"/>
      <c r="G6" s="1496"/>
      <c r="H6" s="1496"/>
      <c r="I6" s="1496"/>
      <c r="J6" s="1496"/>
      <c r="K6" s="1496"/>
      <c r="L6" s="1496"/>
      <c r="M6" s="1496"/>
      <c r="N6" s="1496"/>
      <c r="O6" s="1496"/>
      <c r="P6" s="1496"/>
      <c r="Q6" s="1496"/>
      <c r="R6" s="1496"/>
      <c r="S6" s="1496"/>
      <c r="T6" s="1496"/>
      <c r="U6" s="1496"/>
      <c r="V6" s="1496"/>
      <c r="W6" s="1496"/>
      <c r="X6" s="1496"/>
      <c r="Y6" s="1496"/>
      <c r="Z6" s="1497">
        <v>1</v>
      </c>
    </row>
    <row r="7" spans="1:26" s="1491" customFormat="1" ht="32.25" customHeight="1" x14ac:dyDescent="0.15">
      <c r="A7" s="1498"/>
      <c r="B7" s="1499" t="s">
        <v>149</v>
      </c>
      <c r="C7" s="1500"/>
      <c r="D7" s="1501" t="s">
        <v>47</v>
      </c>
      <c r="E7" s="1502" t="s">
        <v>48</v>
      </c>
      <c r="F7" s="1502" t="s">
        <v>49</v>
      </c>
      <c r="G7" s="1502" t="s">
        <v>50</v>
      </c>
      <c r="H7" s="1502" t="s">
        <v>51</v>
      </c>
      <c r="I7" s="1502" t="s">
        <v>52</v>
      </c>
      <c r="J7" s="1502" t="s">
        <v>53</v>
      </c>
      <c r="K7" s="1502" t="s">
        <v>55</v>
      </c>
      <c r="L7" s="1502" t="s">
        <v>56</v>
      </c>
      <c r="M7" s="1502" t="s">
        <v>57</v>
      </c>
      <c r="N7" s="1502" t="s">
        <v>58</v>
      </c>
      <c r="O7" s="1502" t="s">
        <v>466</v>
      </c>
      <c r="P7" s="1502" t="s">
        <v>59</v>
      </c>
      <c r="Q7" s="1502" t="s">
        <v>60</v>
      </c>
      <c r="R7" s="1502" t="s">
        <v>61</v>
      </c>
      <c r="S7" s="1502" t="s">
        <v>62</v>
      </c>
      <c r="T7" s="1502" t="s">
        <v>63</v>
      </c>
      <c r="U7" s="1502" t="s">
        <v>65</v>
      </c>
      <c r="V7" s="1502" t="s">
        <v>66</v>
      </c>
      <c r="W7" s="1502" t="s">
        <v>67</v>
      </c>
      <c r="X7" s="1502" t="s">
        <v>68</v>
      </c>
      <c r="Y7" s="1502" t="s">
        <v>70</v>
      </c>
      <c r="Z7" s="2083" t="s">
        <v>150</v>
      </c>
    </row>
    <row r="8" spans="1:26" s="1491" customFormat="1" ht="15" customHeight="1" x14ac:dyDescent="0.15">
      <c r="A8" s="1503"/>
      <c r="B8" s="1504" t="str">
        <f>[2]s01BAL0223!$B$8</f>
        <v>Курс доллара - 2,8018 бел. руб.</v>
      </c>
      <c r="C8" s="1505"/>
      <c r="D8" s="1506"/>
      <c r="E8" s="1507" t="s">
        <v>151</v>
      </c>
      <c r="F8" s="1507" t="s">
        <v>152</v>
      </c>
      <c r="G8" s="1507" t="s">
        <v>153</v>
      </c>
      <c r="H8" s="1507" t="s">
        <v>154</v>
      </c>
      <c r="I8" s="1507" t="s">
        <v>155</v>
      </c>
      <c r="J8" s="1507" t="s">
        <v>156</v>
      </c>
      <c r="K8" s="1507" t="s">
        <v>158</v>
      </c>
      <c r="L8" s="1507" t="s">
        <v>159</v>
      </c>
      <c r="M8" s="1507" t="s">
        <v>160</v>
      </c>
      <c r="N8" s="1507" t="s">
        <v>161</v>
      </c>
      <c r="O8" s="1507" t="s">
        <v>162</v>
      </c>
      <c r="P8" s="1507" t="s">
        <v>163</v>
      </c>
      <c r="Q8" s="1507" t="s">
        <v>164</v>
      </c>
      <c r="R8" s="1507" t="s">
        <v>165</v>
      </c>
      <c r="S8" s="1507" t="s">
        <v>166</v>
      </c>
      <c r="T8" s="1507" t="s">
        <v>167</v>
      </c>
      <c r="U8" s="1507" t="s">
        <v>168</v>
      </c>
      <c r="V8" s="1507" t="s">
        <v>169</v>
      </c>
      <c r="W8" s="1507" t="s">
        <v>170</v>
      </c>
      <c r="X8" s="1507" t="s">
        <v>171</v>
      </c>
      <c r="Y8" s="1507" t="s">
        <v>173</v>
      </c>
      <c r="Z8" s="2083"/>
    </row>
    <row r="9" spans="1:26" s="1491" customFormat="1" ht="16.7" customHeight="1" x14ac:dyDescent="0.15">
      <c r="A9" s="1508">
        <v>2</v>
      </c>
      <c r="B9" s="1509" t="s">
        <v>174</v>
      </c>
      <c r="C9" s="1510"/>
      <c r="D9" s="1511"/>
      <c r="E9" s="1512"/>
      <c r="F9" s="1512"/>
      <c r="G9" s="1512"/>
      <c r="H9" s="1512"/>
      <c r="I9" s="1512"/>
      <c r="J9" s="1512"/>
      <c r="K9" s="1512"/>
      <c r="L9" s="1512"/>
      <c r="M9" s="1512"/>
      <c r="N9" s="1512"/>
      <c r="O9" s="1512"/>
      <c r="P9" s="1512"/>
      <c r="Q9" s="1512"/>
      <c r="R9" s="1512"/>
      <c r="S9" s="1512"/>
      <c r="T9" s="1512"/>
      <c r="U9" s="1512"/>
      <c r="V9" s="1512"/>
      <c r="W9" s="1512"/>
      <c r="X9" s="1512"/>
      <c r="Y9" s="1512"/>
      <c r="Z9" s="1512"/>
    </row>
    <row r="10" spans="1:26" s="1491" customFormat="1" ht="16.7" customHeight="1" x14ac:dyDescent="0.15">
      <c r="A10" s="1508">
        <v>3</v>
      </c>
      <c r="B10" s="1513" t="s">
        <v>175</v>
      </c>
      <c r="C10" s="1510" t="s">
        <v>148</v>
      </c>
      <c r="D10" s="1516">
        <f>[2]s01BAL0223!D10</f>
        <v>17066048</v>
      </c>
      <c r="E10" s="1516">
        <f>[2]s01BAL0223!E10</f>
        <v>511580</v>
      </c>
      <c r="F10" s="1516">
        <f>[2]s01BAL0223!F10</f>
        <v>65122</v>
      </c>
      <c r="G10" s="1516">
        <f>[2]s01BAL0223!G10</f>
        <v>600554</v>
      </c>
      <c r="H10" s="1516">
        <f>[2]s01BAL0223!H10</f>
        <v>73</v>
      </c>
      <c r="I10" s="1516">
        <f>[2]s01BAL0223!I10</f>
        <v>39196</v>
      </c>
      <c r="J10" s="1516">
        <f>[2]s01BAL0223!J10</f>
        <v>344110</v>
      </c>
      <c r="K10" s="1516">
        <f>[2]s01BAL0223!K10</f>
        <v>450340</v>
      </c>
      <c r="L10" s="1516">
        <f>[2]s01BAL0223!L10</f>
        <v>252374</v>
      </c>
      <c r="M10" s="1516">
        <f>[2]s01BAL0223!M10</f>
        <v>37380</v>
      </c>
      <c r="N10" s="1516">
        <f>[2]s01BAL0223!N10</f>
        <v>764</v>
      </c>
      <c r="O10" s="1516">
        <f>[2]s01BAL0223!O10</f>
        <v>682380</v>
      </c>
      <c r="P10" s="1516">
        <f>[2]s01BAL0223!P10</f>
        <v>78628</v>
      </c>
      <c r="Q10" s="1516">
        <f>[2]s01BAL0223!Q10</f>
        <v>42871</v>
      </c>
      <c r="R10" s="1516">
        <f>[2]s01BAL0223!R10</f>
        <v>878775</v>
      </c>
      <c r="S10" s="1516">
        <f>[2]s01BAL0223!S10</f>
        <v>461317</v>
      </c>
      <c r="T10" s="1516">
        <f>[2]s01BAL0223!T10</f>
        <v>686421</v>
      </c>
      <c r="U10" s="1516">
        <f>[2]s01BAL0223!U10</f>
        <v>119751</v>
      </c>
      <c r="V10" s="1516">
        <f>[2]s01BAL0223!V10</f>
        <v>159234</v>
      </c>
      <c r="W10" s="1516">
        <f>[2]s01BAL0223!W10</f>
        <v>10774496</v>
      </c>
      <c r="X10" s="1516">
        <f>[2]s01BAL0223!X10</f>
        <v>6033</v>
      </c>
      <c r="Y10" s="1516">
        <f>[2]s01BAL0223!Y10</f>
        <v>874649</v>
      </c>
      <c r="Z10" s="1516">
        <f>[2]s01BAL0223!Z10</f>
        <v>0</v>
      </c>
    </row>
    <row r="11" spans="1:26" s="1491" customFormat="1" ht="16.7" customHeight="1" x14ac:dyDescent="0.15">
      <c r="A11" s="1508">
        <v>4</v>
      </c>
      <c r="B11" s="1513" t="s">
        <v>176</v>
      </c>
      <c r="C11" s="1510" t="s">
        <v>148</v>
      </c>
      <c r="D11" s="1516">
        <f>[2]s01BAL0223!D11</f>
        <v>17050921</v>
      </c>
      <c r="E11" s="1516">
        <f>[2]s01BAL0223!E11</f>
        <v>510833</v>
      </c>
      <c r="F11" s="1516">
        <f>[2]s01BAL0223!F11</f>
        <v>65122</v>
      </c>
      <c r="G11" s="1516">
        <f>[2]s01BAL0223!G11</f>
        <v>600505</v>
      </c>
      <c r="H11" s="1516">
        <f>[2]s01BAL0223!H11</f>
        <v>73</v>
      </c>
      <c r="I11" s="1516">
        <f>[2]s01BAL0223!I11</f>
        <v>39196</v>
      </c>
      <c r="J11" s="1516">
        <f>[2]s01BAL0223!J11</f>
        <v>344108</v>
      </c>
      <c r="K11" s="1516">
        <f>[2]s01BAL0223!K11</f>
        <v>440433</v>
      </c>
      <c r="L11" s="1516">
        <f>[2]s01BAL0223!L11</f>
        <v>252374</v>
      </c>
      <c r="M11" s="1516">
        <f>[2]s01BAL0223!M11</f>
        <v>37380</v>
      </c>
      <c r="N11" s="1516">
        <f>[2]s01BAL0223!N11</f>
        <v>764</v>
      </c>
      <c r="O11" s="1516">
        <f>[2]s01BAL0223!O11</f>
        <v>682013</v>
      </c>
      <c r="P11" s="1516">
        <f>[2]s01BAL0223!P11</f>
        <v>78628</v>
      </c>
      <c r="Q11" s="1516">
        <f>[2]s01BAL0223!Q11</f>
        <v>42871</v>
      </c>
      <c r="R11" s="1516">
        <f>[2]s01BAL0223!R11</f>
        <v>878755</v>
      </c>
      <c r="S11" s="1516">
        <f>[2]s01BAL0223!S11</f>
        <v>461265</v>
      </c>
      <c r="T11" s="1516">
        <f>[2]s01BAL0223!T11</f>
        <v>686019</v>
      </c>
      <c r="U11" s="1516">
        <f>[2]s01BAL0223!U11</f>
        <v>119751</v>
      </c>
      <c r="V11" s="1516">
        <f>[2]s01BAL0223!V11</f>
        <v>159207</v>
      </c>
      <c r="W11" s="1516">
        <f>[2]s01BAL0223!W11</f>
        <v>10772018</v>
      </c>
      <c r="X11" s="1516">
        <f>[2]s01BAL0223!X11</f>
        <v>6033</v>
      </c>
      <c r="Y11" s="1516">
        <f>[2]s01BAL0223!Y11</f>
        <v>873573</v>
      </c>
      <c r="Z11" s="1516">
        <f>[2]s01BAL0223!Z11</f>
        <v>0</v>
      </c>
    </row>
    <row r="12" spans="1:26" s="1491" customFormat="1" ht="16.7" customHeight="1" x14ac:dyDescent="0.15">
      <c r="A12" s="1508">
        <v>5</v>
      </c>
      <c r="B12" s="1513" t="s">
        <v>177</v>
      </c>
      <c r="C12" s="1510" t="s">
        <v>148</v>
      </c>
      <c r="D12" s="1516">
        <f>[2]s01BAL0223!D12</f>
        <v>15127</v>
      </c>
      <c r="E12" s="1516">
        <f>[2]s01BAL0223!E12</f>
        <v>747</v>
      </c>
      <c r="F12" s="1516">
        <f>[2]s01BAL0223!F12</f>
        <v>0</v>
      </c>
      <c r="G12" s="1516">
        <f>[2]s01BAL0223!G12</f>
        <v>49</v>
      </c>
      <c r="H12" s="1516">
        <f>[2]s01BAL0223!H12</f>
        <v>0</v>
      </c>
      <c r="I12" s="1516">
        <f>[2]s01BAL0223!I12</f>
        <v>0</v>
      </c>
      <c r="J12" s="1516">
        <f>[2]s01BAL0223!J12</f>
        <v>2</v>
      </c>
      <c r="K12" s="1516">
        <f>[2]s01BAL0223!K12</f>
        <v>9907</v>
      </c>
      <c r="L12" s="1516">
        <f>[2]s01BAL0223!L12</f>
        <v>0</v>
      </c>
      <c r="M12" s="1516">
        <f>[2]s01BAL0223!M12</f>
        <v>0</v>
      </c>
      <c r="N12" s="1516">
        <f>[2]s01BAL0223!N12</f>
        <v>0</v>
      </c>
      <c r="O12" s="1516">
        <f>[2]s01BAL0223!O12</f>
        <v>367</v>
      </c>
      <c r="P12" s="1516">
        <f>[2]s01BAL0223!P12</f>
        <v>0</v>
      </c>
      <c r="Q12" s="1516">
        <f>[2]s01BAL0223!Q12</f>
        <v>0</v>
      </c>
      <c r="R12" s="1516">
        <f>[2]s01BAL0223!R12</f>
        <v>20</v>
      </c>
      <c r="S12" s="1516">
        <f>[2]s01BAL0223!S12</f>
        <v>52</v>
      </c>
      <c r="T12" s="1516">
        <f>[2]s01BAL0223!T12</f>
        <v>402</v>
      </c>
      <c r="U12" s="1516">
        <f>[2]s01BAL0223!U12</f>
        <v>0</v>
      </c>
      <c r="V12" s="1516">
        <f>[2]s01BAL0223!V12</f>
        <v>27</v>
      </c>
      <c r="W12" s="1516">
        <f>[2]s01BAL0223!W12</f>
        <v>2478</v>
      </c>
      <c r="X12" s="1516">
        <f>[2]s01BAL0223!X12</f>
        <v>0</v>
      </c>
      <c r="Y12" s="1516">
        <f>[2]s01BAL0223!Y12</f>
        <v>1076</v>
      </c>
      <c r="Z12" s="1516">
        <f>[2]s01BAL0223!Z12</f>
        <v>0</v>
      </c>
    </row>
    <row r="13" spans="1:26" s="1491" customFormat="1" ht="16.7" customHeight="1" x14ac:dyDescent="0.15">
      <c r="A13" s="1508">
        <v>6</v>
      </c>
      <c r="B13" s="1513" t="s">
        <v>178</v>
      </c>
      <c r="C13" s="1510" t="s">
        <v>148</v>
      </c>
      <c r="D13" s="1516">
        <f>[2]s01BAL0223!D13</f>
        <v>15127</v>
      </c>
      <c r="E13" s="1516">
        <f>[2]s01BAL0223!E13</f>
        <v>747</v>
      </c>
      <c r="F13" s="1516">
        <f>[2]s01BAL0223!F13</f>
        <v>0</v>
      </c>
      <c r="G13" s="1516">
        <f>[2]s01BAL0223!G13</f>
        <v>49</v>
      </c>
      <c r="H13" s="1516">
        <f>[2]s01BAL0223!H13</f>
        <v>0</v>
      </c>
      <c r="I13" s="1516">
        <f>[2]s01BAL0223!I13</f>
        <v>0</v>
      </c>
      <c r="J13" s="1516">
        <f>[2]s01BAL0223!J13</f>
        <v>2</v>
      </c>
      <c r="K13" s="1516">
        <f>[2]s01BAL0223!K13</f>
        <v>9907</v>
      </c>
      <c r="L13" s="1516">
        <f>[2]s01BAL0223!L13</f>
        <v>0</v>
      </c>
      <c r="M13" s="1516">
        <f>[2]s01BAL0223!M13</f>
        <v>0</v>
      </c>
      <c r="N13" s="1516">
        <f>[2]s01BAL0223!N13</f>
        <v>0</v>
      </c>
      <c r="O13" s="1516">
        <f>[2]s01BAL0223!O13</f>
        <v>367</v>
      </c>
      <c r="P13" s="1516">
        <f>[2]s01BAL0223!P13</f>
        <v>0</v>
      </c>
      <c r="Q13" s="1516">
        <f>[2]s01BAL0223!Q13</f>
        <v>0</v>
      </c>
      <c r="R13" s="1516">
        <f>[2]s01BAL0223!R13</f>
        <v>20</v>
      </c>
      <c r="S13" s="1516">
        <f>[2]s01BAL0223!S13</f>
        <v>52</v>
      </c>
      <c r="T13" s="1516">
        <f>[2]s01BAL0223!T13</f>
        <v>402</v>
      </c>
      <c r="U13" s="1516">
        <f>[2]s01BAL0223!U13</f>
        <v>0</v>
      </c>
      <c r="V13" s="1516">
        <f>[2]s01BAL0223!V13</f>
        <v>27</v>
      </c>
      <c r="W13" s="1516">
        <f>[2]s01BAL0223!W13</f>
        <v>2478</v>
      </c>
      <c r="X13" s="1516">
        <f>[2]s01BAL0223!X13</f>
        <v>0</v>
      </c>
      <c r="Y13" s="1516">
        <f>[2]s01BAL0223!Y13</f>
        <v>1076</v>
      </c>
      <c r="Z13" s="1516">
        <f>[2]s01BAL0223!Z13</f>
        <v>0</v>
      </c>
    </row>
    <row r="14" spans="1:26" s="1491" customFormat="1" ht="16.7" customHeight="1" x14ac:dyDescent="0.15">
      <c r="A14" s="1508">
        <v>7</v>
      </c>
      <c r="B14" s="1513" t="s">
        <v>179</v>
      </c>
      <c r="C14" s="1510" t="s">
        <v>180</v>
      </c>
      <c r="D14" s="1516">
        <f>[2]s01BAL0223!D14</f>
        <v>5.3990291955171674</v>
      </c>
      <c r="E14" s="1516">
        <f>[2]s01BAL0223!E14</f>
        <v>0.26661431936612179</v>
      </c>
      <c r="F14" s="1516">
        <f>[2]s01BAL0223!F14</f>
        <v>0</v>
      </c>
      <c r="G14" s="1516">
        <f>[2]s01BAL0223!G14</f>
        <v>1.7488757227496605E-2</v>
      </c>
      <c r="H14" s="1516">
        <f>[2]s01BAL0223!H14</f>
        <v>0</v>
      </c>
      <c r="I14" s="1516">
        <f>[2]s01BAL0223!I14</f>
        <v>0</v>
      </c>
      <c r="J14" s="1516">
        <f>[2]s01BAL0223!J14</f>
        <v>7.1382682561210655E-4</v>
      </c>
      <c r="K14" s="1516">
        <f>[2]s01BAL0223!K14</f>
        <v>3.5359411806695693</v>
      </c>
      <c r="L14" s="1516">
        <f>[2]s01BAL0223!L14</f>
        <v>0</v>
      </c>
      <c r="M14" s="1516">
        <f>[2]s01BAL0223!M14</f>
        <v>0</v>
      </c>
      <c r="N14" s="1516">
        <f>[2]s01BAL0223!N14</f>
        <v>0</v>
      </c>
      <c r="O14" s="1516">
        <f>[2]s01BAL0223!O14</f>
        <v>0.13098722249982153</v>
      </c>
      <c r="P14" s="1516">
        <f>[2]s01BAL0223!P14</f>
        <v>0</v>
      </c>
      <c r="Q14" s="1516">
        <f>[2]s01BAL0223!Q14</f>
        <v>0</v>
      </c>
      <c r="R14" s="1516">
        <f>[2]s01BAL0223!R14</f>
        <v>7.138268256121065E-3</v>
      </c>
      <c r="S14" s="1516">
        <f>[2]s01BAL0223!S14</f>
        <v>1.8559497465914766E-2</v>
      </c>
      <c r="T14" s="1516">
        <f>[2]s01BAL0223!T14</f>
        <v>0.14347919194803338</v>
      </c>
      <c r="U14" s="1516">
        <f>[2]s01BAL0223!U14</f>
        <v>0</v>
      </c>
      <c r="V14" s="1516">
        <f>[2]s01BAL0223!V14</f>
        <v>9.6366621457634367E-3</v>
      </c>
      <c r="W14" s="1516">
        <f>[2]s01BAL0223!W14</f>
        <v>0.88443143693339987</v>
      </c>
      <c r="X14" s="1516">
        <f>[2]s01BAL0223!X14</f>
        <v>0</v>
      </c>
      <c r="Y14" s="1516">
        <f>[2]s01BAL0223!Y14</f>
        <v>0.38403883217931323</v>
      </c>
      <c r="Z14" s="1516">
        <f>[2]s01BAL0223!Z14</f>
        <v>0</v>
      </c>
    </row>
    <row r="15" spans="1:26" s="1491" customFormat="1" ht="16.7" customHeight="1" x14ac:dyDescent="0.15">
      <c r="A15" s="1508">
        <v>8</v>
      </c>
      <c r="B15" s="1513" t="s">
        <v>181</v>
      </c>
      <c r="C15" s="1510" t="s">
        <v>148</v>
      </c>
      <c r="D15" s="1516">
        <f>[2]s01BAL0223!D15</f>
        <v>0</v>
      </c>
      <c r="E15" s="1516">
        <f>[2]s01BAL0223!E15</f>
        <v>0</v>
      </c>
      <c r="F15" s="1516">
        <f>[2]s01BAL0223!F15</f>
        <v>0</v>
      </c>
      <c r="G15" s="1516">
        <f>[2]s01BAL0223!G15</f>
        <v>0</v>
      </c>
      <c r="H15" s="1516">
        <f>[2]s01BAL0223!H15</f>
        <v>0</v>
      </c>
      <c r="I15" s="1516">
        <f>[2]s01BAL0223!I15</f>
        <v>0</v>
      </c>
      <c r="J15" s="1516">
        <f>[2]s01BAL0223!J15</f>
        <v>0</v>
      </c>
      <c r="K15" s="1516">
        <f>[2]s01BAL0223!K15</f>
        <v>0</v>
      </c>
      <c r="L15" s="1516">
        <f>[2]s01BAL0223!L15</f>
        <v>0</v>
      </c>
      <c r="M15" s="1516">
        <f>[2]s01BAL0223!M15</f>
        <v>0</v>
      </c>
      <c r="N15" s="1516">
        <f>[2]s01BAL0223!N15</f>
        <v>0</v>
      </c>
      <c r="O15" s="1516">
        <f>[2]s01BAL0223!O15</f>
        <v>0</v>
      </c>
      <c r="P15" s="1516">
        <f>[2]s01BAL0223!P15</f>
        <v>0</v>
      </c>
      <c r="Q15" s="1516">
        <f>[2]s01BAL0223!Q15</f>
        <v>0</v>
      </c>
      <c r="R15" s="1516">
        <f>[2]s01BAL0223!R15</f>
        <v>0</v>
      </c>
      <c r="S15" s="1516">
        <f>[2]s01BAL0223!S15</f>
        <v>0</v>
      </c>
      <c r="T15" s="1516">
        <f>[2]s01BAL0223!T15</f>
        <v>0</v>
      </c>
      <c r="U15" s="1516">
        <f>[2]s01BAL0223!U15</f>
        <v>0</v>
      </c>
      <c r="V15" s="1516">
        <f>[2]s01BAL0223!V15</f>
        <v>0</v>
      </c>
      <c r="W15" s="1516">
        <f>[2]s01BAL0223!W15</f>
        <v>0</v>
      </c>
      <c r="X15" s="1516">
        <f>[2]s01BAL0223!X15</f>
        <v>0</v>
      </c>
      <c r="Y15" s="1516">
        <f>[2]s01BAL0223!Y15</f>
        <v>0</v>
      </c>
      <c r="Z15" s="1516">
        <f>[2]s01BAL0223!Z15</f>
        <v>0</v>
      </c>
    </row>
    <row r="16" spans="1:26" s="1491" customFormat="1" ht="16.7" customHeight="1" x14ac:dyDescent="0.15">
      <c r="A16" s="1508">
        <v>9</v>
      </c>
      <c r="B16" s="1513"/>
      <c r="C16" s="1510"/>
      <c r="D16" s="1516">
        <f>[2]s01BAL0223!D16</f>
        <v>0</v>
      </c>
      <c r="E16" s="1516">
        <f>[2]s01BAL0223!E16</f>
        <v>0</v>
      </c>
      <c r="F16" s="1516">
        <f>[2]s01BAL0223!F16</f>
        <v>0</v>
      </c>
      <c r="G16" s="1516">
        <f>[2]s01BAL0223!G16</f>
        <v>0</v>
      </c>
      <c r="H16" s="1516">
        <f>[2]s01BAL0223!H16</f>
        <v>0</v>
      </c>
      <c r="I16" s="1516">
        <f>[2]s01BAL0223!I16</f>
        <v>0</v>
      </c>
      <c r="J16" s="1516">
        <f>[2]s01BAL0223!J16</f>
        <v>0</v>
      </c>
      <c r="K16" s="1516">
        <f>[2]s01BAL0223!K16</f>
        <v>0</v>
      </c>
      <c r="L16" s="1516">
        <f>[2]s01BAL0223!L16</f>
        <v>0</v>
      </c>
      <c r="M16" s="1516">
        <f>[2]s01BAL0223!M16</f>
        <v>0</v>
      </c>
      <c r="N16" s="1516">
        <f>[2]s01BAL0223!N16</f>
        <v>0</v>
      </c>
      <c r="O16" s="1516">
        <f>[2]s01BAL0223!O16</f>
        <v>0</v>
      </c>
      <c r="P16" s="1516">
        <f>[2]s01BAL0223!P16</f>
        <v>0</v>
      </c>
      <c r="Q16" s="1516">
        <f>[2]s01BAL0223!Q16</f>
        <v>0</v>
      </c>
      <c r="R16" s="1516">
        <f>[2]s01BAL0223!R16</f>
        <v>0</v>
      </c>
      <c r="S16" s="1516">
        <f>[2]s01BAL0223!S16</f>
        <v>0</v>
      </c>
      <c r="T16" s="1516">
        <f>[2]s01BAL0223!T16</f>
        <v>0</v>
      </c>
      <c r="U16" s="1516">
        <f>[2]s01BAL0223!U16</f>
        <v>0</v>
      </c>
      <c r="V16" s="1516">
        <f>[2]s01BAL0223!V16</f>
        <v>0</v>
      </c>
      <c r="W16" s="1516">
        <f>[2]s01BAL0223!W16</f>
        <v>0</v>
      </c>
      <c r="X16" s="1516">
        <f>[2]s01BAL0223!X16</f>
        <v>0</v>
      </c>
      <c r="Y16" s="1516">
        <f>[2]s01BAL0223!Y16</f>
        <v>0</v>
      </c>
      <c r="Z16" s="1516">
        <f>[2]s01BAL0223!Z16</f>
        <v>0</v>
      </c>
    </row>
    <row r="17" spans="1:26" s="1491" customFormat="1" ht="16.7" customHeight="1" x14ac:dyDescent="0.15">
      <c r="A17" s="1508">
        <v>10</v>
      </c>
      <c r="B17" s="1509" t="s">
        <v>182</v>
      </c>
      <c r="C17" s="1510"/>
      <c r="D17" s="1516">
        <f>[2]s01BAL0223!D17</f>
        <v>0</v>
      </c>
      <c r="E17" s="1516">
        <f>[2]s01BAL0223!E17</f>
        <v>0</v>
      </c>
      <c r="F17" s="1516">
        <f>[2]s01BAL0223!F17</f>
        <v>0</v>
      </c>
      <c r="G17" s="1516">
        <f>[2]s01BAL0223!G17</f>
        <v>0</v>
      </c>
      <c r="H17" s="1516">
        <f>[2]s01BAL0223!H17</f>
        <v>0</v>
      </c>
      <c r="I17" s="1516">
        <f>[2]s01BAL0223!I17</f>
        <v>0</v>
      </c>
      <c r="J17" s="1516">
        <f>[2]s01BAL0223!J17</f>
        <v>0</v>
      </c>
      <c r="K17" s="1516">
        <f>[2]s01BAL0223!K17</f>
        <v>0</v>
      </c>
      <c r="L17" s="1516">
        <f>[2]s01BAL0223!L17</f>
        <v>0</v>
      </c>
      <c r="M17" s="1516">
        <f>[2]s01BAL0223!M17</f>
        <v>0</v>
      </c>
      <c r="N17" s="1516">
        <f>[2]s01BAL0223!N17</f>
        <v>0</v>
      </c>
      <c r="O17" s="1516">
        <f>[2]s01BAL0223!O17</f>
        <v>0</v>
      </c>
      <c r="P17" s="1516">
        <f>[2]s01BAL0223!P17</f>
        <v>0</v>
      </c>
      <c r="Q17" s="1516">
        <f>[2]s01BAL0223!Q17</f>
        <v>0</v>
      </c>
      <c r="R17" s="1516">
        <f>[2]s01BAL0223!R17</f>
        <v>0</v>
      </c>
      <c r="S17" s="1516">
        <f>[2]s01BAL0223!S17</f>
        <v>0</v>
      </c>
      <c r="T17" s="1516">
        <f>[2]s01BAL0223!T17</f>
        <v>0</v>
      </c>
      <c r="U17" s="1516">
        <f>[2]s01BAL0223!U17</f>
        <v>0</v>
      </c>
      <c r="V17" s="1516">
        <f>[2]s01BAL0223!V17</f>
        <v>0</v>
      </c>
      <c r="W17" s="1516">
        <f>[2]s01BAL0223!W17</f>
        <v>0</v>
      </c>
      <c r="X17" s="1516">
        <f>[2]s01BAL0223!X17</f>
        <v>0</v>
      </c>
      <c r="Y17" s="1516">
        <f>[2]s01BAL0223!Y17</f>
        <v>0</v>
      </c>
      <c r="Z17" s="1516">
        <f>[2]s01BAL0223!Z17</f>
        <v>0</v>
      </c>
    </row>
    <row r="18" spans="1:26" s="1491" customFormat="1" ht="16.7" customHeight="1" x14ac:dyDescent="0.15">
      <c r="A18" s="1508">
        <v>11</v>
      </c>
      <c r="B18" s="1513" t="s">
        <v>175</v>
      </c>
      <c r="C18" s="1510" t="s">
        <v>148</v>
      </c>
      <c r="D18" s="1516">
        <f>[2]s01BAL0223!D18</f>
        <v>17027020</v>
      </c>
      <c r="E18" s="1516">
        <f>[2]s01BAL0223!E18</f>
        <v>507940</v>
      </c>
      <c r="F18" s="1516">
        <f>[2]s01BAL0223!F18</f>
        <v>63980</v>
      </c>
      <c r="G18" s="1516">
        <f>[2]s01BAL0223!G18</f>
        <v>591304</v>
      </c>
      <c r="H18" s="1516">
        <f>[2]s01BAL0223!H18</f>
        <v>73</v>
      </c>
      <c r="I18" s="1516">
        <f>[2]s01BAL0223!I18</f>
        <v>39137</v>
      </c>
      <c r="J18" s="1516">
        <f>[2]s01BAL0223!J18</f>
        <v>343265</v>
      </c>
      <c r="K18" s="1516">
        <f>[2]s01BAL0223!K18</f>
        <v>445977</v>
      </c>
      <c r="L18" s="1516">
        <f>[2]s01BAL0223!L18</f>
        <v>250083</v>
      </c>
      <c r="M18" s="1516">
        <f>[2]s01BAL0223!M18</f>
        <v>37111</v>
      </c>
      <c r="N18" s="1516">
        <f>[2]s01BAL0223!N18</f>
        <v>764</v>
      </c>
      <c r="O18" s="1516">
        <f>[2]s01BAL0223!O18</f>
        <v>680870</v>
      </c>
      <c r="P18" s="1516">
        <f>[2]s01BAL0223!P18</f>
        <v>78541</v>
      </c>
      <c r="Q18" s="1516">
        <f>[2]s01BAL0223!Q18</f>
        <v>42410</v>
      </c>
      <c r="R18" s="1516">
        <f>[2]s01BAL0223!R18</f>
        <v>877434</v>
      </c>
      <c r="S18" s="1516">
        <f>[2]s01BAL0223!S18</f>
        <v>458343</v>
      </c>
      <c r="T18" s="1516">
        <f>[2]s01BAL0223!T18</f>
        <v>683673</v>
      </c>
      <c r="U18" s="1516">
        <f>[2]s01BAL0223!U18</f>
        <v>119593</v>
      </c>
      <c r="V18" s="1516">
        <f>[2]s01BAL0223!V18</f>
        <v>155284</v>
      </c>
      <c r="W18" s="1516">
        <f>[2]s01BAL0223!W18</f>
        <v>10771447</v>
      </c>
      <c r="X18" s="1516">
        <f>[2]s01BAL0223!X18</f>
        <v>6031</v>
      </c>
      <c r="Y18" s="1516">
        <f>[2]s01BAL0223!Y18</f>
        <v>873760</v>
      </c>
      <c r="Z18" s="1516">
        <f>[2]s01BAL0223!Z18</f>
        <v>0</v>
      </c>
    </row>
    <row r="19" spans="1:26" s="1491" customFormat="1" ht="16.7" customHeight="1" x14ac:dyDescent="0.15">
      <c r="A19" s="1508">
        <v>12</v>
      </c>
      <c r="B19" s="1513" t="s">
        <v>176</v>
      </c>
      <c r="C19" s="1510" t="s">
        <v>148</v>
      </c>
      <c r="D19" s="1516">
        <f>[2]s01BAL0223!D19</f>
        <v>17011934</v>
      </c>
      <c r="E19" s="1516">
        <f>[2]s01BAL0223!E19</f>
        <v>507193</v>
      </c>
      <c r="F19" s="1516">
        <f>[2]s01BAL0223!F19</f>
        <v>63980</v>
      </c>
      <c r="G19" s="1516">
        <f>[2]s01BAL0223!G19</f>
        <v>591255</v>
      </c>
      <c r="H19" s="1516">
        <f>[2]s01BAL0223!H19</f>
        <v>73</v>
      </c>
      <c r="I19" s="1516">
        <f>[2]s01BAL0223!I19</f>
        <v>39137</v>
      </c>
      <c r="J19" s="1516">
        <f>[2]s01BAL0223!J19</f>
        <v>343263</v>
      </c>
      <c r="K19" s="1516">
        <f>[2]s01BAL0223!K19</f>
        <v>436073</v>
      </c>
      <c r="L19" s="1516">
        <f>[2]s01BAL0223!L19</f>
        <v>250083</v>
      </c>
      <c r="M19" s="1516">
        <f>[2]s01BAL0223!M19</f>
        <v>37111</v>
      </c>
      <c r="N19" s="1516">
        <f>[2]s01BAL0223!N19</f>
        <v>764</v>
      </c>
      <c r="O19" s="1516">
        <f>[2]s01BAL0223!O19</f>
        <v>680514</v>
      </c>
      <c r="P19" s="1516">
        <f>[2]s01BAL0223!P19</f>
        <v>78541</v>
      </c>
      <c r="Q19" s="1516">
        <f>[2]s01BAL0223!Q19</f>
        <v>42410</v>
      </c>
      <c r="R19" s="1516">
        <f>[2]s01BAL0223!R19</f>
        <v>877415</v>
      </c>
      <c r="S19" s="1516">
        <f>[2]s01BAL0223!S19</f>
        <v>458293</v>
      </c>
      <c r="T19" s="1516">
        <f>[2]s01BAL0223!T19</f>
        <v>683273</v>
      </c>
      <c r="U19" s="1516">
        <f>[2]s01BAL0223!U19</f>
        <v>119593</v>
      </c>
      <c r="V19" s="1516">
        <f>[2]s01BAL0223!V19</f>
        <v>155257</v>
      </c>
      <c r="W19" s="1516">
        <f>[2]s01BAL0223!W19</f>
        <v>10768986</v>
      </c>
      <c r="X19" s="1516">
        <f>[2]s01BAL0223!X19</f>
        <v>6031</v>
      </c>
      <c r="Y19" s="1516">
        <f>[2]s01BAL0223!Y19</f>
        <v>872689</v>
      </c>
      <c r="Z19" s="1516">
        <f>[2]s01BAL0223!Z19</f>
        <v>0</v>
      </c>
    </row>
    <row r="20" spans="1:26" s="1491" customFormat="1" ht="16.7" customHeight="1" x14ac:dyDescent="0.15">
      <c r="A20" s="1508">
        <v>13</v>
      </c>
      <c r="B20" s="1513" t="s">
        <v>177</v>
      </c>
      <c r="C20" s="1510" t="s">
        <v>148</v>
      </c>
      <c r="D20" s="1516">
        <f>[2]s01BAL0223!D20</f>
        <v>15086</v>
      </c>
      <c r="E20" s="1516">
        <f>[2]s01BAL0223!E20</f>
        <v>747</v>
      </c>
      <c r="F20" s="1516">
        <f>[2]s01BAL0223!F20</f>
        <v>0</v>
      </c>
      <c r="G20" s="1516">
        <f>[2]s01BAL0223!G20</f>
        <v>49</v>
      </c>
      <c r="H20" s="1516">
        <f>[2]s01BAL0223!H20</f>
        <v>0</v>
      </c>
      <c r="I20" s="1516">
        <f>[2]s01BAL0223!I20</f>
        <v>0</v>
      </c>
      <c r="J20" s="1516">
        <f>[2]s01BAL0223!J20</f>
        <v>2</v>
      </c>
      <c r="K20" s="1516">
        <f>[2]s01BAL0223!K20</f>
        <v>9904</v>
      </c>
      <c r="L20" s="1516">
        <f>[2]s01BAL0223!L20</f>
        <v>0</v>
      </c>
      <c r="M20" s="1516">
        <f>[2]s01BAL0223!M20</f>
        <v>0</v>
      </c>
      <c r="N20" s="1516">
        <f>[2]s01BAL0223!N20</f>
        <v>0</v>
      </c>
      <c r="O20" s="1516">
        <f>[2]s01BAL0223!O20</f>
        <v>356</v>
      </c>
      <c r="P20" s="1516">
        <f>[2]s01BAL0223!P20</f>
        <v>0</v>
      </c>
      <c r="Q20" s="1516">
        <f>[2]s01BAL0223!Q20</f>
        <v>0</v>
      </c>
      <c r="R20" s="1516">
        <f>[2]s01BAL0223!R20</f>
        <v>19</v>
      </c>
      <c r="S20" s="1516">
        <f>[2]s01BAL0223!S20</f>
        <v>50</v>
      </c>
      <c r="T20" s="1516">
        <f>[2]s01BAL0223!T20</f>
        <v>400</v>
      </c>
      <c r="U20" s="1516">
        <f>[2]s01BAL0223!U20</f>
        <v>0</v>
      </c>
      <c r="V20" s="1516">
        <f>[2]s01BAL0223!V20</f>
        <v>27</v>
      </c>
      <c r="W20" s="1516">
        <f>[2]s01BAL0223!W20</f>
        <v>2461</v>
      </c>
      <c r="X20" s="1516">
        <f>[2]s01BAL0223!X20</f>
        <v>0</v>
      </c>
      <c r="Y20" s="1516">
        <f>[2]s01BAL0223!Y20</f>
        <v>1071</v>
      </c>
      <c r="Z20" s="1516">
        <f>[2]s01BAL0223!Z20</f>
        <v>0</v>
      </c>
    </row>
    <row r="21" spans="1:26" s="1491" customFormat="1" ht="16.7" customHeight="1" x14ac:dyDescent="0.15">
      <c r="A21" s="1508">
        <v>14</v>
      </c>
      <c r="B21" s="1513" t="s">
        <v>178</v>
      </c>
      <c r="C21" s="1510" t="s">
        <v>148</v>
      </c>
      <c r="D21" s="1516">
        <f>[2]s01BAL0223!D21</f>
        <v>15086</v>
      </c>
      <c r="E21" s="1516">
        <f>[2]s01BAL0223!E21</f>
        <v>747</v>
      </c>
      <c r="F21" s="1516">
        <f>[2]s01BAL0223!F21</f>
        <v>0</v>
      </c>
      <c r="G21" s="1516">
        <f>[2]s01BAL0223!G21</f>
        <v>49</v>
      </c>
      <c r="H21" s="1516">
        <f>[2]s01BAL0223!H21</f>
        <v>0</v>
      </c>
      <c r="I21" s="1516">
        <f>[2]s01BAL0223!I21</f>
        <v>0</v>
      </c>
      <c r="J21" s="1516">
        <f>[2]s01BAL0223!J21</f>
        <v>2</v>
      </c>
      <c r="K21" s="1516">
        <f>[2]s01BAL0223!K21</f>
        <v>9904</v>
      </c>
      <c r="L21" s="1516">
        <f>[2]s01BAL0223!L21</f>
        <v>0</v>
      </c>
      <c r="M21" s="1516">
        <f>[2]s01BAL0223!M21</f>
        <v>0</v>
      </c>
      <c r="N21" s="1516">
        <f>[2]s01BAL0223!N21</f>
        <v>0</v>
      </c>
      <c r="O21" s="1516">
        <f>[2]s01BAL0223!O21</f>
        <v>356</v>
      </c>
      <c r="P21" s="1516">
        <f>[2]s01BAL0223!P21</f>
        <v>0</v>
      </c>
      <c r="Q21" s="1516">
        <f>[2]s01BAL0223!Q21</f>
        <v>0</v>
      </c>
      <c r="R21" s="1516">
        <f>[2]s01BAL0223!R21</f>
        <v>19</v>
      </c>
      <c r="S21" s="1516">
        <f>[2]s01BAL0223!S21</f>
        <v>50</v>
      </c>
      <c r="T21" s="1516">
        <f>[2]s01BAL0223!T21</f>
        <v>400</v>
      </c>
      <c r="U21" s="1516">
        <f>[2]s01BAL0223!U21</f>
        <v>0</v>
      </c>
      <c r="V21" s="1516">
        <f>[2]s01BAL0223!V21</f>
        <v>27</v>
      </c>
      <c r="W21" s="1516">
        <f>[2]s01BAL0223!W21</f>
        <v>2461</v>
      </c>
      <c r="X21" s="1516">
        <f>[2]s01BAL0223!X21</f>
        <v>0</v>
      </c>
      <c r="Y21" s="1516">
        <f>[2]s01BAL0223!Y21</f>
        <v>1071</v>
      </c>
      <c r="Z21" s="1516">
        <f>[2]s01BAL0223!Z21</f>
        <v>0</v>
      </c>
    </row>
    <row r="22" spans="1:26" s="1491" customFormat="1" ht="16.7" customHeight="1" x14ac:dyDescent="0.15">
      <c r="A22" s="1508">
        <v>15</v>
      </c>
      <c r="B22" s="1513" t="s">
        <v>179</v>
      </c>
      <c r="C22" s="1510" t="s">
        <v>180</v>
      </c>
      <c r="D22" s="1516">
        <f>[2]s01BAL0223!D22</f>
        <v>5.3843957455921192</v>
      </c>
      <c r="E22" s="1516">
        <f>[2]s01BAL0223!E22</f>
        <v>0.26661431936612179</v>
      </c>
      <c r="F22" s="1516">
        <f>[2]s01BAL0223!F22</f>
        <v>0</v>
      </c>
      <c r="G22" s="1516">
        <f>[2]s01BAL0223!G22</f>
        <v>1.7488757227496605E-2</v>
      </c>
      <c r="H22" s="1516">
        <f>[2]s01BAL0223!H22</f>
        <v>0</v>
      </c>
      <c r="I22" s="1516">
        <f>[2]s01BAL0223!I22</f>
        <v>0</v>
      </c>
      <c r="J22" s="1516">
        <f>[2]s01BAL0223!J22</f>
        <v>7.1382682561210655E-4</v>
      </c>
      <c r="K22" s="1516">
        <f>[2]s01BAL0223!K22</f>
        <v>3.5348704404311513</v>
      </c>
      <c r="L22" s="1516">
        <f>[2]s01BAL0223!L22</f>
        <v>0</v>
      </c>
      <c r="M22" s="1516">
        <f>[2]s01BAL0223!M22</f>
        <v>0</v>
      </c>
      <c r="N22" s="1516">
        <f>[2]s01BAL0223!N22</f>
        <v>0</v>
      </c>
      <c r="O22" s="1516">
        <f>[2]s01BAL0223!O22</f>
        <v>0.12706117495895494</v>
      </c>
      <c r="P22" s="1516">
        <f>[2]s01BAL0223!P22</f>
        <v>0</v>
      </c>
      <c r="Q22" s="1516">
        <f>[2]s01BAL0223!Q22</f>
        <v>0</v>
      </c>
      <c r="R22" s="1516">
        <f>[2]s01BAL0223!R22</f>
        <v>6.7813548433150114E-3</v>
      </c>
      <c r="S22" s="1516">
        <f>[2]s01BAL0223!S22</f>
        <v>1.7845670640302659E-2</v>
      </c>
      <c r="T22" s="1516">
        <f>[2]s01BAL0223!T22</f>
        <v>0.14276536512242127</v>
      </c>
      <c r="U22" s="1516">
        <f>[2]s01BAL0223!U22</f>
        <v>0</v>
      </c>
      <c r="V22" s="1516">
        <f>[2]s01BAL0223!V22</f>
        <v>9.6366621457634367E-3</v>
      </c>
      <c r="W22" s="1516">
        <f>[2]s01BAL0223!W22</f>
        <v>0.87836390891569693</v>
      </c>
      <c r="X22" s="1516">
        <f>[2]s01BAL0223!X22</f>
        <v>0</v>
      </c>
      <c r="Y22" s="1516">
        <f>[2]s01BAL0223!Y22</f>
        <v>0.38225426511528299</v>
      </c>
      <c r="Z22" s="1516">
        <f>[2]s01BAL0223!Z22</f>
        <v>0</v>
      </c>
    </row>
    <row r="23" spans="1:26" s="1491" customFormat="1" ht="16.7" customHeight="1" x14ac:dyDescent="0.15">
      <c r="A23" s="1508">
        <v>16</v>
      </c>
      <c r="B23" s="1513" t="s">
        <v>181</v>
      </c>
      <c r="C23" s="1510" t="s">
        <v>148</v>
      </c>
      <c r="D23" s="1516">
        <f>[2]s01BAL0223!D23</f>
        <v>0</v>
      </c>
      <c r="E23" s="1516">
        <f>[2]s01BAL0223!E23</f>
        <v>0</v>
      </c>
      <c r="F23" s="1516">
        <f>[2]s01BAL0223!F23</f>
        <v>0</v>
      </c>
      <c r="G23" s="1516">
        <f>[2]s01BAL0223!G23</f>
        <v>0</v>
      </c>
      <c r="H23" s="1516">
        <f>[2]s01BAL0223!H23</f>
        <v>0</v>
      </c>
      <c r="I23" s="1516">
        <f>[2]s01BAL0223!I23</f>
        <v>0</v>
      </c>
      <c r="J23" s="1516">
        <f>[2]s01BAL0223!J23</f>
        <v>0</v>
      </c>
      <c r="K23" s="1516">
        <f>[2]s01BAL0223!K23</f>
        <v>0</v>
      </c>
      <c r="L23" s="1516">
        <f>[2]s01BAL0223!L23</f>
        <v>0</v>
      </c>
      <c r="M23" s="1516">
        <f>[2]s01BAL0223!M23</f>
        <v>0</v>
      </c>
      <c r="N23" s="1516">
        <f>[2]s01BAL0223!N23</f>
        <v>0</v>
      </c>
      <c r="O23" s="1516">
        <f>[2]s01BAL0223!O23</f>
        <v>0</v>
      </c>
      <c r="P23" s="1516">
        <f>[2]s01BAL0223!P23</f>
        <v>0</v>
      </c>
      <c r="Q23" s="1516">
        <f>[2]s01BAL0223!Q23</f>
        <v>0</v>
      </c>
      <c r="R23" s="1516">
        <f>[2]s01BAL0223!R23</f>
        <v>0</v>
      </c>
      <c r="S23" s="1516">
        <f>[2]s01BAL0223!S23</f>
        <v>0</v>
      </c>
      <c r="T23" s="1516">
        <f>[2]s01BAL0223!T23</f>
        <v>0</v>
      </c>
      <c r="U23" s="1516">
        <f>[2]s01BAL0223!U23</f>
        <v>0</v>
      </c>
      <c r="V23" s="1516">
        <f>[2]s01BAL0223!V23</f>
        <v>0</v>
      </c>
      <c r="W23" s="1516">
        <f>[2]s01BAL0223!W23</f>
        <v>0</v>
      </c>
      <c r="X23" s="1516">
        <f>[2]s01BAL0223!X23</f>
        <v>0</v>
      </c>
      <c r="Y23" s="1516">
        <f>[2]s01BAL0223!Y23</f>
        <v>0</v>
      </c>
      <c r="Z23" s="1516">
        <f>[2]s01BAL0223!Z23</f>
        <v>0</v>
      </c>
    </row>
    <row r="24" spans="1:26" s="1491" customFormat="1" ht="16.7" customHeight="1" x14ac:dyDescent="0.15">
      <c r="A24" s="1508">
        <v>17</v>
      </c>
      <c r="B24" s="1513"/>
      <c r="C24" s="1510"/>
      <c r="D24" s="1516">
        <f>[2]s01BAL0223!D24</f>
        <v>0</v>
      </c>
      <c r="E24" s="1516">
        <f>[2]s01BAL0223!E24</f>
        <v>0</v>
      </c>
      <c r="F24" s="1516">
        <f>[2]s01BAL0223!F24</f>
        <v>0</v>
      </c>
      <c r="G24" s="1516">
        <f>[2]s01BAL0223!G24</f>
        <v>0</v>
      </c>
      <c r="H24" s="1516">
        <f>[2]s01BAL0223!H24</f>
        <v>0</v>
      </c>
      <c r="I24" s="1516">
        <f>[2]s01BAL0223!I24</f>
        <v>0</v>
      </c>
      <c r="J24" s="1516">
        <f>[2]s01BAL0223!J24</f>
        <v>0</v>
      </c>
      <c r="K24" s="1516">
        <f>[2]s01BAL0223!K24</f>
        <v>0</v>
      </c>
      <c r="L24" s="1516">
        <f>[2]s01BAL0223!L24</f>
        <v>0</v>
      </c>
      <c r="M24" s="1516">
        <f>[2]s01BAL0223!M24</f>
        <v>0</v>
      </c>
      <c r="N24" s="1516">
        <f>[2]s01BAL0223!N24</f>
        <v>0</v>
      </c>
      <c r="O24" s="1516">
        <f>[2]s01BAL0223!O24</f>
        <v>0</v>
      </c>
      <c r="P24" s="1516">
        <f>[2]s01BAL0223!P24</f>
        <v>0</v>
      </c>
      <c r="Q24" s="1516">
        <f>[2]s01BAL0223!Q24</f>
        <v>0</v>
      </c>
      <c r="R24" s="1516">
        <f>[2]s01BAL0223!R24</f>
        <v>0</v>
      </c>
      <c r="S24" s="1516">
        <f>[2]s01BAL0223!S24</f>
        <v>0</v>
      </c>
      <c r="T24" s="1516">
        <f>[2]s01BAL0223!T24</f>
        <v>0</v>
      </c>
      <c r="U24" s="1516">
        <f>[2]s01BAL0223!U24</f>
        <v>0</v>
      </c>
      <c r="V24" s="1516">
        <f>[2]s01BAL0223!V24</f>
        <v>0</v>
      </c>
      <c r="W24" s="1516">
        <f>[2]s01BAL0223!W24</f>
        <v>0</v>
      </c>
      <c r="X24" s="1516">
        <f>[2]s01BAL0223!X24</f>
        <v>0</v>
      </c>
      <c r="Y24" s="1516">
        <f>[2]s01BAL0223!Y24</f>
        <v>0</v>
      </c>
      <c r="Z24" s="1516">
        <f>[2]s01BAL0223!Z24</f>
        <v>0</v>
      </c>
    </row>
    <row r="25" spans="1:26" s="1491" customFormat="1" ht="16.7" customHeight="1" x14ac:dyDescent="0.15">
      <c r="A25" s="1508">
        <v>18</v>
      </c>
      <c r="B25" s="1509" t="s">
        <v>183</v>
      </c>
      <c r="C25" s="1510"/>
      <c r="D25" s="1516">
        <f>[2]s01BAL0223!D25</f>
        <v>0</v>
      </c>
      <c r="E25" s="1516">
        <f>[2]s01BAL0223!E25</f>
        <v>0</v>
      </c>
      <c r="F25" s="1516">
        <f>[2]s01BAL0223!F25</f>
        <v>0</v>
      </c>
      <c r="G25" s="1516">
        <f>[2]s01BAL0223!G25</f>
        <v>0</v>
      </c>
      <c r="H25" s="1516">
        <f>[2]s01BAL0223!H25</f>
        <v>0</v>
      </c>
      <c r="I25" s="1516">
        <f>[2]s01BAL0223!I25</f>
        <v>0</v>
      </c>
      <c r="J25" s="1516">
        <f>[2]s01BAL0223!J25</f>
        <v>0</v>
      </c>
      <c r="K25" s="1516">
        <f>[2]s01BAL0223!K25</f>
        <v>0</v>
      </c>
      <c r="L25" s="1516">
        <f>[2]s01BAL0223!L25</f>
        <v>0</v>
      </c>
      <c r="M25" s="1516">
        <f>[2]s01BAL0223!M25</f>
        <v>0</v>
      </c>
      <c r="N25" s="1516">
        <f>[2]s01BAL0223!N25</f>
        <v>0</v>
      </c>
      <c r="O25" s="1516">
        <f>[2]s01BAL0223!O25</f>
        <v>0</v>
      </c>
      <c r="P25" s="1516">
        <f>[2]s01BAL0223!P25</f>
        <v>0</v>
      </c>
      <c r="Q25" s="1516">
        <f>[2]s01BAL0223!Q25</f>
        <v>0</v>
      </c>
      <c r="R25" s="1516">
        <f>[2]s01BAL0223!R25</f>
        <v>0</v>
      </c>
      <c r="S25" s="1516">
        <f>[2]s01BAL0223!S25</f>
        <v>0</v>
      </c>
      <c r="T25" s="1516">
        <f>[2]s01BAL0223!T25</f>
        <v>0</v>
      </c>
      <c r="U25" s="1516">
        <f>[2]s01BAL0223!U25</f>
        <v>0</v>
      </c>
      <c r="V25" s="1516">
        <f>[2]s01BAL0223!V25</f>
        <v>0</v>
      </c>
      <c r="W25" s="1516">
        <f>[2]s01BAL0223!W25</f>
        <v>0</v>
      </c>
      <c r="X25" s="1516">
        <f>[2]s01BAL0223!X25</f>
        <v>0</v>
      </c>
      <c r="Y25" s="1516">
        <f>[2]s01BAL0223!Y25</f>
        <v>0</v>
      </c>
      <c r="Z25" s="1516">
        <f>[2]s01BAL0223!Z25</f>
        <v>0</v>
      </c>
    </row>
    <row r="26" spans="1:26" s="1491" customFormat="1" ht="16.7" customHeight="1" x14ac:dyDescent="0.15">
      <c r="A26" s="1508">
        <v>19</v>
      </c>
      <c r="B26" s="1513" t="s">
        <v>175</v>
      </c>
      <c r="C26" s="1510" t="s">
        <v>148</v>
      </c>
      <c r="D26" s="1516">
        <f>[2]s01BAL0223!D26</f>
        <v>39028</v>
      </c>
      <c r="E26" s="1516">
        <f>[2]s01BAL0223!E26</f>
        <v>3640</v>
      </c>
      <c r="F26" s="1516">
        <f>[2]s01BAL0223!F26</f>
        <v>1142</v>
      </c>
      <c r="G26" s="1516">
        <f>[2]s01BAL0223!G26</f>
        <v>9250</v>
      </c>
      <c r="H26" s="1516">
        <f>[2]s01BAL0223!H26</f>
        <v>0</v>
      </c>
      <c r="I26" s="1516">
        <f>[2]s01BAL0223!I26</f>
        <v>59</v>
      </c>
      <c r="J26" s="1516">
        <f>[2]s01BAL0223!J26</f>
        <v>845</v>
      </c>
      <c r="K26" s="1516">
        <f>[2]s01BAL0223!K26</f>
        <v>4363</v>
      </c>
      <c r="L26" s="1516">
        <f>[2]s01BAL0223!L26</f>
        <v>2291</v>
      </c>
      <c r="M26" s="1516">
        <f>[2]s01BAL0223!M26</f>
        <v>269</v>
      </c>
      <c r="N26" s="1516">
        <f>[2]s01BAL0223!N26</f>
        <v>0</v>
      </c>
      <c r="O26" s="1516">
        <f>[2]s01BAL0223!O26</f>
        <v>1510</v>
      </c>
      <c r="P26" s="1516">
        <f>[2]s01BAL0223!P26</f>
        <v>87</v>
      </c>
      <c r="Q26" s="1516">
        <f>[2]s01BAL0223!Q26</f>
        <v>461</v>
      </c>
      <c r="R26" s="1516">
        <f>[2]s01BAL0223!R26</f>
        <v>1341</v>
      </c>
      <c r="S26" s="1516">
        <f>[2]s01BAL0223!S26</f>
        <v>2974</v>
      </c>
      <c r="T26" s="1516">
        <f>[2]s01BAL0223!T26</f>
        <v>2748</v>
      </c>
      <c r="U26" s="1516">
        <f>[2]s01BAL0223!U26</f>
        <v>158</v>
      </c>
      <c r="V26" s="1516">
        <f>[2]s01BAL0223!V26</f>
        <v>3950</v>
      </c>
      <c r="W26" s="1516">
        <f>[2]s01BAL0223!W26</f>
        <v>3049</v>
      </c>
      <c r="X26" s="1516">
        <f>[2]s01BAL0223!X26</f>
        <v>2</v>
      </c>
      <c r="Y26" s="1516">
        <f>[2]s01BAL0223!Y26</f>
        <v>889</v>
      </c>
      <c r="Z26" s="1516">
        <f>[2]s01BAL0223!Z26</f>
        <v>0</v>
      </c>
    </row>
    <row r="27" spans="1:26" s="1491" customFormat="1" ht="16.7" customHeight="1" x14ac:dyDescent="0.15">
      <c r="A27" s="1508">
        <v>20</v>
      </c>
      <c r="B27" s="1513" t="s">
        <v>176</v>
      </c>
      <c r="C27" s="1510" t="s">
        <v>148</v>
      </c>
      <c r="D27" s="1516">
        <f>[2]s01BAL0223!D27</f>
        <v>38987</v>
      </c>
      <c r="E27" s="1516">
        <f>[2]s01BAL0223!E27</f>
        <v>3640</v>
      </c>
      <c r="F27" s="1516">
        <f>[2]s01BAL0223!F27</f>
        <v>1142</v>
      </c>
      <c r="G27" s="1516">
        <f>[2]s01BAL0223!G27</f>
        <v>9250</v>
      </c>
      <c r="H27" s="1516">
        <f>[2]s01BAL0223!H27</f>
        <v>0</v>
      </c>
      <c r="I27" s="1516">
        <f>[2]s01BAL0223!I27</f>
        <v>59</v>
      </c>
      <c r="J27" s="1516">
        <f>[2]s01BAL0223!J27</f>
        <v>845</v>
      </c>
      <c r="K27" s="1516">
        <f>[2]s01BAL0223!K27</f>
        <v>4360</v>
      </c>
      <c r="L27" s="1516">
        <f>[2]s01BAL0223!L27</f>
        <v>2291</v>
      </c>
      <c r="M27" s="1516">
        <f>[2]s01BAL0223!M27</f>
        <v>269</v>
      </c>
      <c r="N27" s="1516">
        <f>[2]s01BAL0223!N27</f>
        <v>0</v>
      </c>
      <c r="O27" s="1516">
        <f>[2]s01BAL0223!O27</f>
        <v>1499</v>
      </c>
      <c r="P27" s="1516">
        <f>[2]s01BAL0223!P27</f>
        <v>87</v>
      </c>
      <c r="Q27" s="1516">
        <f>[2]s01BAL0223!Q27</f>
        <v>461</v>
      </c>
      <c r="R27" s="1516">
        <f>[2]s01BAL0223!R27</f>
        <v>1340</v>
      </c>
      <c r="S27" s="1516">
        <f>[2]s01BAL0223!S27</f>
        <v>2972</v>
      </c>
      <c r="T27" s="1516">
        <f>[2]s01BAL0223!T27</f>
        <v>2746</v>
      </c>
      <c r="U27" s="1516">
        <f>[2]s01BAL0223!U27</f>
        <v>158</v>
      </c>
      <c r="V27" s="1516">
        <f>[2]s01BAL0223!V27</f>
        <v>3950</v>
      </c>
      <c r="W27" s="1516">
        <f>[2]s01BAL0223!W27</f>
        <v>3032</v>
      </c>
      <c r="X27" s="1516">
        <f>[2]s01BAL0223!X27</f>
        <v>2</v>
      </c>
      <c r="Y27" s="1516">
        <f>[2]s01BAL0223!Y27</f>
        <v>884</v>
      </c>
      <c r="Z27" s="1516">
        <f>[2]s01BAL0223!Z27</f>
        <v>0</v>
      </c>
    </row>
    <row r="28" spans="1:26" s="1491" customFormat="1" ht="16.7" customHeight="1" x14ac:dyDescent="0.15">
      <c r="A28" s="1508">
        <v>21</v>
      </c>
      <c r="B28" s="1513" t="s">
        <v>177</v>
      </c>
      <c r="C28" s="1510" t="s">
        <v>148</v>
      </c>
      <c r="D28" s="1516">
        <f>[2]s01BAL0223!D28</f>
        <v>41</v>
      </c>
      <c r="E28" s="1516">
        <f>[2]s01BAL0223!E28</f>
        <v>0</v>
      </c>
      <c r="F28" s="1516">
        <f>[2]s01BAL0223!F28</f>
        <v>0</v>
      </c>
      <c r="G28" s="1516">
        <f>[2]s01BAL0223!G28</f>
        <v>0</v>
      </c>
      <c r="H28" s="1516">
        <f>[2]s01BAL0223!H28</f>
        <v>0</v>
      </c>
      <c r="I28" s="1516">
        <f>[2]s01BAL0223!I28</f>
        <v>0</v>
      </c>
      <c r="J28" s="1516">
        <f>[2]s01BAL0223!J28</f>
        <v>0</v>
      </c>
      <c r="K28" s="1516">
        <f>[2]s01BAL0223!K28</f>
        <v>3</v>
      </c>
      <c r="L28" s="1516">
        <f>[2]s01BAL0223!L28</f>
        <v>0</v>
      </c>
      <c r="M28" s="1516">
        <f>[2]s01BAL0223!M28</f>
        <v>0</v>
      </c>
      <c r="N28" s="1516">
        <f>[2]s01BAL0223!N28</f>
        <v>0</v>
      </c>
      <c r="O28" s="1516">
        <f>[2]s01BAL0223!O28</f>
        <v>11</v>
      </c>
      <c r="P28" s="1516">
        <f>[2]s01BAL0223!P28</f>
        <v>0</v>
      </c>
      <c r="Q28" s="1516">
        <f>[2]s01BAL0223!Q28</f>
        <v>0</v>
      </c>
      <c r="R28" s="1516">
        <f>[2]s01BAL0223!R28</f>
        <v>1</v>
      </c>
      <c r="S28" s="1516">
        <f>[2]s01BAL0223!S28</f>
        <v>2</v>
      </c>
      <c r="T28" s="1516">
        <f>[2]s01BAL0223!T28</f>
        <v>2</v>
      </c>
      <c r="U28" s="1516">
        <f>[2]s01BAL0223!U28</f>
        <v>0</v>
      </c>
      <c r="V28" s="1516">
        <f>[2]s01BAL0223!V28</f>
        <v>0</v>
      </c>
      <c r="W28" s="1516">
        <f>[2]s01BAL0223!W28</f>
        <v>17</v>
      </c>
      <c r="X28" s="1516">
        <f>[2]s01BAL0223!X28</f>
        <v>0</v>
      </c>
      <c r="Y28" s="1516">
        <f>[2]s01BAL0223!Y28</f>
        <v>5</v>
      </c>
      <c r="Z28" s="1516">
        <f>[2]s01BAL0223!Z28</f>
        <v>0</v>
      </c>
    </row>
    <row r="29" spans="1:26" s="1491" customFormat="1" ht="16.7" customHeight="1" x14ac:dyDescent="0.15">
      <c r="A29" s="1508">
        <v>22</v>
      </c>
      <c r="B29" s="1513" t="s">
        <v>178</v>
      </c>
      <c r="C29" s="1510" t="s">
        <v>148</v>
      </c>
      <c r="D29" s="1516">
        <f>[2]s01BAL0223!D29</f>
        <v>41</v>
      </c>
      <c r="E29" s="1516">
        <f>[2]s01BAL0223!E29</f>
        <v>0</v>
      </c>
      <c r="F29" s="1516">
        <f>[2]s01BAL0223!F29</f>
        <v>0</v>
      </c>
      <c r="G29" s="1516">
        <f>[2]s01BAL0223!G29</f>
        <v>0</v>
      </c>
      <c r="H29" s="1516">
        <f>[2]s01BAL0223!H29</f>
        <v>0</v>
      </c>
      <c r="I29" s="1516">
        <f>[2]s01BAL0223!I29</f>
        <v>0</v>
      </c>
      <c r="J29" s="1516">
        <f>[2]s01BAL0223!J29</f>
        <v>0</v>
      </c>
      <c r="K29" s="1516">
        <f>[2]s01BAL0223!K29</f>
        <v>3</v>
      </c>
      <c r="L29" s="1516">
        <f>[2]s01BAL0223!L29</f>
        <v>0</v>
      </c>
      <c r="M29" s="1516">
        <f>[2]s01BAL0223!M29</f>
        <v>0</v>
      </c>
      <c r="N29" s="1516">
        <f>[2]s01BAL0223!N29</f>
        <v>0</v>
      </c>
      <c r="O29" s="1516">
        <f>[2]s01BAL0223!O29</f>
        <v>11</v>
      </c>
      <c r="P29" s="1516">
        <f>[2]s01BAL0223!P29</f>
        <v>0</v>
      </c>
      <c r="Q29" s="1516">
        <f>[2]s01BAL0223!Q29</f>
        <v>0</v>
      </c>
      <c r="R29" s="1516">
        <f>[2]s01BAL0223!R29</f>
        <v>1</v>
      </c>
      <c r="S29" s="1516">
        <f>[2]s01BAL0223!S29</f>
        <v>2</v>
      </c>
      <c r="T29" s="1516">
        <f>[2]s01BAL0223!T29</f>
        <v>2</v>
      </c>
      <c r="U29" s="1516">
        <f>[2]s01BAL0223!U29</f>
        <v>0</v>
      </c>
      <c r="V29" s="1516">
        <f>[2]s01BAL0223!V29</f>
        <v>0</v>
      </c>
      <c r="W29" s="1516">
        <f>[2]s01BAL0223!W29</f>
        <v>17</v>
      </c>
      <c r="X29" s="1516">
        <f>[2]s01BAL0223!X29</f>
        <v>0</v>
      </c>
      <c r="Y29" s="1516">
        <f>[2]s01BAL0223!Y29</f>
        <v>5</v>
      </c>
      <c r="Z29" s="1516">
        <f>[2]s01BAL0223!Z29</f>
        <v>0</v>
      </c>
    </row>
    <row r="30" spans="1:26" s="1491" customFormat="1" ht="16.7" customHeight="1" x14ac:dyDescent="0.15">
      <c r="A30" s="1508">
        <v>23</v>
      </c>
      <c r="B30" s="1513" t="s">
        <v>179</v>
      </c>
      <c r="C30" s="1510" t="s">
        <v>180</v>
      </c>
      <c r="D30" s="1516">
        <f>[2]s01BAL0223!D30</f>
        <v>1.4633449925048182E-2</v>
      </c>
      <c r="E30" s="1516">
        <f>[2]s01BAL0223!E30</f>
        <v>0</v>
      </c>
      <c r="F30" s="1516">
        <f>[2]s01BAL0223!F30</f>
        <v>0</v>
      </c>
      <c r="G30" s="1516">
        <f>[2]s01BAL0223!G30</f>
        <v>0</v>
      </c>
      <c r="H30" s="1516">
        <f>[2]s01BAL0223!H30</f>
        <v>0</v>
      </c>
      <c r="I30" s="1516">
        <f>[2]s01BAL0223!I30</f>
        <v>0</v>
      </c>
      <c r="J30" s="1516">
        <f>[2]s01BAL0223!J30</f>
        <v>0</v>
      </c>
      <c r="K30" s="1516">
        <f>[2]s01BAL0223!K30</f>
        <v>1.0707402384181597E-3</v>
      </c>
      <c r="L30" s="1516">
        <f>[2]s01BAL0223!L30</f>
        <v>0</v>
      </c>
      <c r="M30" s="1516">
        <f>[2]s01BAL0223!M30</f>
        <v>0</v>
      </c>
      <c r="N30" s="1516">
        <f>[2]s01BAL0223!N30</f>
        <v>0</v>
      </c>
      <c r="O30" s="1516">
        <f>[2]s01BAL0223!O30</f>
        <v>3.9260475408665852E-3</v>
      </c>
      <c r="P30" s="1516">
        <f>[2]s01BAL0223!P30</f>
        <v>0</v>
      </c>
      <c r="Q30" s="1516">
        <f>[2]s01BAL0223!Q30</f>
        <v>0</v>
      </c>
      <c r="R30" s="1516">
        <f>[2]s01BAL0223!R30</f>
        <v>3.5691341280605327E-4</v>
      </c>
      <c r="S30" s="1516">
        <f>[2]s01BAL0223!S30</f>
        <v>7.1382682561210655E-4</v>
      </c>
      <c r="T30" s="1516">
        <f>[2]s01BAL0223!T30</f>
        <v>7.1382682561210655E-4</v>
      </c>
      <c r="U30" s="1516">
        <f>[2]s01BAL0223!U30</f>
        <v>0</v>
      </c>
      <c r="V30" s="1516">
        <f>[2]s01BAL0223!V30</f>
        <v>0</v>
      </c>
      <c r="W30" s="1516">
        <f>[2]s01BAL0223!W30</f>
        <v>6.0675280177029042E-3</v>
      </c>
      <c r="X30" s="1516">
        <f>[2]s01BAL0223!X30</f>
        <v>0</v>
      </c>
      <c r="Y30" s="1516">
        <f>[2]s01BAL0223!Y30</f>
        <v>1.7845670640302663E-3</v>
      </c>
      <c r="Z30" s="1516">
        <f>[2]s01BAL0223!Z30</f>
        <v>0</v>
      </c>
    </row>
    <row r="31" spans="1:26" s="1491" customFormat="1" ht="16.7" customHeight="1" x14ac:dyDescent="0.15">
      <c r="A31" s="1508">
        <v>24</v>
      </c>
      <c r="B31" s="1513" t="s">
        <v>181</v>
      </c>
      <c r="C31" s="1510" t="s">
        <v>148</v>
      </c>
      <c r="D31" s="1516">
        <f>[2]s01BAL0223!D31</f>
        <v>0</v>
      </c>
      <c r="E31" s="1516">
        <f>[2]s01BAL0223!E31</f>
        <v>0</v>
      </c>
      <c r="F31" s="1516">
        <f>[2]s01BAL0223!F31</f>
        <v>0</v>
      </c>
      <c r="G31" s="1516">
        <f>[2]s01BAL0223!G31</f>
        <v>0</v>
      </c>
      <c r="H31" s="1516">
        <f>[2]s01BAL0223!H31</f>
        <v>0</v>
      </c>
      <c r="I31" s="1516">
        <f>[2]s01BAL0223!I31</f>
        <v>0</v>
      </c>
      <c r="J31" s="1516">
        <f>[2]s01BAL0223!J31</f>
        <v>0</v>
      </c>
      <c r="K31" s="1516">
        <f>[2]s01BAL0223!K31</f>
        <v>0</v>
      </c>
      <c r="L31" s="1516">
        <f>[2]s01BAL0223!L31</f>
        <v>0</v>
      </c>
      <c r="M31" s="1516">
        <f>[2]s01BAL0223!M31</f>
        <v>0</v>
      </c>
      <c r="N31" s="1516">
        <f>[2]s01BAL0223!N31</f>
        <v>0</v>
      </c>
      <c r="O31" s="1516">
        <f>[2]s01BAL0223!O31</f>
        <v>0</v>
      </c>
      <c r="P31" s="1516">
        <f>[2]s01BAL0223!P31</f>
        <v>0</v>
      </c>
      <c r="Q31" s="1516">
        <f>[2]s01BAL0223!Q31</f>
        <v>0</v>
      </c>
      <c r="R31" s="1516">
        <f>[2]s01BAL0223!R31</f>
        <v>0</v>
      </c>
      <c r="S31" s="1516">
        <f>[2]s01BAL0223!S31</f>
        <v>0</v>
      </c>
      <c r="T31" s="1516">
        <f>[2]s01BAL0223!T31</f>
        <v>0</v>
      </c>
      <c r="U31" s="1516">
        <f>[2]s01BAL0223!U31</f>
        <v>0</v>
      </c>
      <c r="V31" s="1516">
        <f>[2]s01BAL0223!V31</f>
        <v>0</v>
      </c>
      <c r="W31" s="1516">
        <f>[2]s01BAL0223!W31</f>
        <v>0</v>
      </c>
      <c r="X31" s="1516">
        <f>[2]s01BAL0223!X31</f>
        <v>0</v>
      </c>
      <c r="Y31" s="1516">
        <f>[2]s01BAL0223!Y31</f>
        <v>0</v>
      </c>
      <c r="Z31" s="1516">
        <f>[2]s01BAL0223!Z31</f>
        <v>0</v>
      </c>
    </row>
    <row r="32" spans="1:26" s="1491" customFormat="1" ht="16.7" customHeight="1" x14ac:dyDescent="0.15">
      <c r="A32" s="1508">
        <v>25</v>
      </c>
      <c r="B32" s="1513"/>
      <c r="C32" s="1510"/>
      <c r="D32" s="1516">
        <f>[2]s01BAL0223!D32</f>
        <v>0</v>
      </c>
      <c r="E32" s="1516">
        <f>[2]s01BAL0223!E32</f>
        <v>0</v>
      </c>
      <c r="F32" s="1516">
        <f>[2]s01BAL0223!F32</f>
        <v>0</v>
      </c>
      <c r="G32" s="1516">
        <f>[2]s01BAL0223!G32</f>
        <v>0</v>
      </c>
      <c r="H32" s="1516">
        <f>[2]s01BAL0223!H32</f>
        <v>0</v>
      </c>
      <c r="I32" s="1516">
        <f>[2]s01BAL0223!I32</f>
        <v>0</v>
      </c>
      <c r="J32" s="1516">
        <f>[2]s01BAL0223!J32</f>
        <v>0</v>
      </c>
      <c r="K32" s="1516">
        <f>[2]s01BAL0223!K32</f>
        <v>0</v>
      </c>
      <c r="L32" s="1516">
        <f>[2]s01BAL0223!L32</f>
        <v>0</v>
      </c>
      <c r="M32" s="1516">
        <f>[2]s01BAL0223!M32</f>
        <v>0</v>
      </c>
      <c r="N32" s="1516">
        <f>[2]s01BAL0223!N32</f>
        <v>0</v>
      </c>
      <c r="O32" s="1516">
        <f>[2]s01BAL0223!O32</f>
        <v>0</v>
      </c>
      <c r="P32" s="1516">
        <f>[2]s01BAL0223!P32</f>
        <v>0</v>
      </c>
      <c r="Q32" s="1516">
        <f>[2]s01BAL0223!Q32</f>
        <v>0</v>
      </c>
      <c r="R32" s="1516">
        <f>[2]s01BAL0223!R32</f>
        <v>0</v>
      </c>
      <c r="S32" s="1516">
        <f>[2]s01BAL0223!S32</f>
        <v>0</v>
      </c>
      <c r="T32" s="1516">
        <f>[2]s01BAL0223!T32</f>
        <v>0</v>
      </c>
      <c r="U32" s="1516">
        <f>[2]s01BAL0223!U32</f>
        <v>0</v>
      </c>
      <c r="V32" s="1516">
        <f>[2]s01BAL0223!V32</f>
        <v>0</v>
      </c>
      <c r="W32" s="1516">
        <f>[2]s01BAL0223!W32</f>
        <v>0</v>
      </c>
      <c r="X32" s="1516">
        <f>[2]s01BAL0223!X32</f>
        <v>0</v>
      </c>
      <c r="Y32" s="1516">
        <f>[2]s01BAL0223!Y32</f>
        <v>0</v>
      </c>
      <c r="Z32" s="1516">
        <f>[2]s01BAL0223!Z32</f>
        <v>0</v>
      </c>
    </row>
    <row r="33" spans="1:26" s="1491" customFormat="1" ht="16.7" customHeight="1" x14ac:dyDescent="0.15">
      <c r="A33" s="1508">
        <v>26</v>
      </c>
      <c r="B33" s="1513"/>
      <c r="C33" s="1510"/>
      <c r="D33" s="1516">
        <f>[2]s01BAL0223!D33</f>
        <v>0</v>
      </c>
      <c r="E33" s="1516">
        <f>[2]s01BAL0223!E33</f>
        <v>0</v>
      </c>
      <c r="F33" s="1516">
        <f>[2]s01BAL0223!F33</f>
        <v>0</v>
      </c>
      <c r="G33" s="1516">
        <f>[2]s01BAL0223!G33</f>
        <v>0</v>
      </c>
      <c r="H33" s="1516">
        <f>[2]s01BAL0223!H33</f>
        <v>0</v>
      </c>
      <c r="I33" s="1516">
        <f>[2]s01BAL0223!I33</f>
        <v>0</v>
      </c>
      <c r="J33" s="1516">
        <f>[2]s01BAL0223!J33</f>
        <v>0</v>
      </c>
      <c r="K33" s="1516">
        <f>[2]s01BAL0223!K33</f>
        <v>0</v>
      </c>
      <c r="L33" s="1516">
        <f>[2]s01BAL0223!L33</f>
        <v>0</v>
      </c>
      <c r="M33" s="1516">
        <f>[2]s01BAL0223!M33</f>
        <v>0</v>
      </c>
      <c r="N33" s="1516">
        <f>[2]s01BAL0223!N33</f>
        <v>0</v>
      </c>
      <c r="O33" s="1516">
        <f>[2]s01BAL0223!O33</f>
        <v>0</v>
      </c>
      <c r="P33" s="1516">
        <f>[2]s01BAL0223!P33</f>
        <v>0</v>
      </c>
      <c r="Q33" s="1516">
        <f>[2]s01BAL0223!Q33</f>
        <v>0</v>
      </c>
      <c r="R33" s="1516">
        <f>[2]s01BAL0223!R33</f>
        <v>0</v>
      </c>
      <c r="S33" s="1516">
        <f>[2]s01BAL0223!S33</f>
        <v>0</v>
      </c>
      <c r="T33" s="1516">
        <f>[2]s01BAL0223!T33</f>
        <v>0</v>
      </c>
      <c r="U33" s="1516">
        <f>[2]s01BAL0223!U33</f>
        <v>0</v>
      </c>
      <c r="V33" s="1516">
        <f>[2]s01BAL0223!V33</f>
        <v>0</v>
      </c>
      <c r="W33" s="1516">
        <f>[2]s01BAL0223!W33</f>
        <v>0</v>
      </c>
      <c r="X33" s="1516">
        <f>[2]s01BAL0223!X33</f>
        <v>0</v>
      </c>
      <c r="Y33" s="1516">
        <f>[2]s01BAL0223!Y33</f>
        <v>0</v>
      </c>
      <c r="Z33" s="1516">
        <f>[2]s01BAL0223!Z33</f>
        <v>0</v>
      </c>
    </row>
    <row r="34" spans="1:26" s="1491" customFormat="1" ht="16.7" customHeight="1" x14ac:dyDescent="0.15">
      <c r="A34" s="1508">
        <v>27</v>
      </c>
      <c r="B34" s="1509" t="s">
        <v>184</v>
      </c>
      <c r="C34" s="1510"/>
      <c r="D34" s="1516">
        <f>[2]s01BAL0223!D34</f>
        <v>0</v>
      </c>
      <c r="E34" s="1516">
        <f>[2]s01BAL0223!E34</f>
        <v>0</v>
      </c>
      <c r="F34" s="1516">
        <f>[2]s01BAL0223!F34</f>
        <v>0</v>
      </c>
      <c r="G34" s="1516">
        <f>[2]s01BAL0223!G34</f>
        <v>0</v>
      </c>
      <c r="H34" s="1516">
        <f>[2]s01BAL0223!H34</f>
        <v>0</v>
      </c>
      <c r="I34" s="1516">
        <f>[2]s01BAL0223!I34</f>
        <v>0</v>
      </c>
      <c r="J34" s="1516">
        <f>[2]s01BAL0223!J34</f>
        <v>0</v>
      </c>
      <c r="K34" s="1516">
        <f>[2]s01BAL0223!K34</f>
        <v>0</v>
      </c>
      <c r="L34" s="1516">
        <f>[2]s01BAL0223!L34</f>
        <v>0</v>
      </c>
      <c r="M34" s="1516">
        <f>[2]s01BAL0223!M34</f>
        <v>0</v>
      </c>
      <c r="N34" s="1516">
        <f>[2]s01BAL0223!N34</f>
        <v>0</v>
      </c>
      <c r="O34" s="1516">
        <f>[2]s01BAL0223!O34</f>
        <v>0</v>
      </c>
      <c r="P34" s="1516">
        <f>[2]s01BAL0223!P34</f>
        <v>0</v>
      </c>
      <c r="Q34" s="1516">
        <f>[2]s01BAL0223!Q34</f>
        <v>0</v>
      </c>
      <c r="R34" s="1516">
        <f>[2]s01BAL0223!R34</f>
        <v>0</v>
      </c>
      <c r="S34" s="1516">
        <f>[2]s01BAL0223!S34</f>
        <v>0</v>
      </c>
      <c r="T34" s="1516">
        <f>[2]s01BAL0223!T34</f>
        <v>0</v>
      </c>
      <c r="U34" s="1516">
        <f>[2]s01BAL0223!U34</f>
        <v>0</v>
      </c>
      <c r="V34" s="1516">
        <f>[2]s01BAL0223!V34</f>
        <v>0</v>
      </c>
      <c r="W34" s="1516">
        <f>[2]s01BAL0223!W34</f>
        <v>0</v>
      </c>
      <c r="X34" s="1516">
        <f>[2]s01BAL0223!X34</f>
        <v>0</v>
      </c>
      <c r="Y34" s="1516">
        <f>[2]s01BAL0223!Y34</f>
        <v>0</v>
      </c>
      <c r="Z34" s="1516">
        <f>[2]s01BAL0223!Z34</f>
        <v>0</v>
      </c>
    </row>
    <row r="35" spans="1:26" s="1491" customFormat="1" ht="16.7" customHeight="1" x14ac:dyDescent="0.15">
      <c r="A35" s="1508">
        <v>28</v>
      </c>
      <c r="B35" s="1513" t="s">
        <v>175</v>
      </c>
      <c r="C35" s="1510" t="s">
        <v>148</v>
      </c>
      <c r="D35" s="1516">
        <f>[2]s01BAL0223!D35</f>
        <v>5054786</v>
      </c>
      <c r="E35" s="1516">
        <f>[2]s01BAL0223!E35</f>
        <v>509226</v>
      </c>
      <c r="F35" s="1516">
        <f>[2]s01BAL0223!F35</f>
        <v>65122</v>
      </c>
      <c r="G35" s="1516">
        <f>[2]s01BAL0223!G35</f>
        <v>600486</v>
      </c>
      <c r="H35" s="1516">
        <f>[2]s01BAL0223!H35</f>
        <v>73</v>
      </c>
      <c r="I35" s="1516">
        <f>[2]s01BAL0223!I35</f>
        <v>38186</v>
      </c>
      <c r="J35" s="1516">
        <f>[2]s01BAL0223!J35</f>
        <v>229588</v>
      </c>
      <c r="K35" s="1516">
        <f>[2]s01BAL0223!K35</f>
        <v>432746</v>
      </c>
      <c r="L35" s="1516">
        <f>[2]s01BAL0223!L35</f>
        <v>252374</v>
      </c>
      <c r="M35" s="1516">
        <f>[2]s01BAL0223!M35</f>
        <v>37345</v>
      </c>
      <c r="N35" s="1516">
        <f>[2]s01BAL0223!N35</f>
        <v>0</v>
      </c>
      <c r="O35" s="1516">
        <f>[2]s01BAL0223!O35</f>
        <v>269228</v>
      </c>
      <c r="P35" s="1516">
        <f>[2]s01BAL0223!P35</f>
        <v>48471</v>
      </c>
      <c r="Q35" s="1516">
        <f>[2]s01BAL0223!Q35</f>
        <v>42871</v>
      </c>
      <c r="R35" s="1516">
        <f>[2]s01BAL0223!R35</f>
        <v>193849</v>
      </c>
      <c r="S35" s="1516">
        <f>[2]s01BAL0223!S35</f>
        <v>386024</v>
      </c>
      <c r="T35" s="1516">
        <f>[2]s01BAL0223!T35</f>
        <v>510449</v>
      </c>
      <c r="U35" s="1516">
        <f>[2]s01BAL0223!U35</f>
        <v>91570</v>
      </c>
      <c r="V35" s="1516">
        <f>[2]s01BAL0223!V35</f>
        <v>158411</v>
      </c>
      <c r="W35" s="1516">
        <f>[2]s01BAL0223!W35</f>
        <v>927117</v>
      </c>
      <c r="X35" s="1516">
        <f>[2]s01BAL0223!X35</f>
        <v>6033</v>
      </c>
      <c r="Y35" s="1516">
        <f>[2]s01BAL0223!Y35</f>
        <v>255617</v>
      </c>
      <c r="Z35" s="1516">
        <f>[2]s01BAL0223!Z35</f>
        <v>0</v>
      </c>
    </row>
    <row r="36" spans="1:26" s="1491" customFormat="1" ht="16.7" customHeight="1" x14ac:dyDescent="0.15">
      <c r="A36" s="1508">
        <v>29</v>
      </c>
      <c r="B36" s="1513" t="s">
        <v>176</v>
      </c>
      <c r="C36" s="1510" t="s">
        <v>148</v>
      </c>
      <c r="D36" s="1516">
        <f>[2]s01BAL0223!D36</f>
        <v>5054786</v>
      </c>
      <c r="E36" s="1516">
        <f>[2]s01BAL0223!E36</f>
        <v>509226</v>
      </c>
      <c r="F36" s="1516">
        <f>[2]s01BAL0223!F36</f>
        <v>65122</v>
      </c>
      <c r="G36" s="1516">
        <f>[2]s01BAL0223!G36</f>
        <v>600486</v>
      </c>
      <c r="H36" s="1516">
        <f>[2]s01BAL0223!H36</f>
        <v>73</v>
      </c>
      <c r="I36" s="1516">
        <f>[2]s01BAL0223!I36</f>
        <v>38186</v>
      </c>
      <c r="J36" s="1516">
        <f>[2]s01BAL0223!J36</f>
        <v>229588</v>
      </c>
      <c r="K36" s="1516">
        <f>[2]s01BAL0223!K36</f>
        <v>432746</v>
      </c>
      <c r="L36" s="1516">
        <f>[2]s01BAL0223!L36</f>
        <v>252374</v>
      </c>
      <c r="M36" s="1516">
        <f>[2]s01BAL0223!M36</f>
        <v>37345</v>
      </c>
      <c r="N36" s="1516">
        <f>[2]s01BAL0223!N36</f>
        <v>0</v>
      </c>
      <c r="O36" s="1516">
        <f>[2]s01BAL0223!O36</f>
        <v>269228</v>
      </c>
      <c r="P36" s="1516">
        <f>[2]s01BAL0223!P36</f>
        <v>48471</v>
      </c>
      <c r="Q36" s="1516">
        <f>[2]s01BAL0223!Q36</f>
        <v>42871</v>
      </c>
      <c r="R36" s="1516">
        <f>[2]s01BAL0223!R36</f>
        <v>193849</v>
      </c>
      <c r="S36" s="1516">
        <f>[2]s01BAL0223!S36</f>
        <v>386024</v>
      </c>
      <c r="T36" s="1516">
        <f>[2]s01BAL0223!T36</f>
        <v>510449</v>
      </c>
      <c r="U36" s="1516">
        <f>[2]s01BAL0223!U36</f>
        <v>91570</v>
      </c>
      <c r="V36" s="1516">
        <f>[2]s01BAL0223!V36</f>
        <v>158411</v>
      </c>
      <c r="W36" s="1516">
        <f>[2]s01BAL0223!W36</f>
        <v>927117</v>
      </c>
      <c r="X36" s="1516">
        <f>[2]s01BAL0223!X36</f>
        <v>6033</v>
      </c>
      <c r="Y36" s="1516">
        <f>[2]s01BAL0223!Y36</f>
        <v>255617</v>
      </c>
      <c r="Z36" s="1516">
        <f>[2]s01BAL0223!Z36</f>
        <v>0</v>
      </c>
    </row>
    <row r="37" spans="1:26" s="1491" customFormat="1" ht="16.7" customHeight="1" x14ac:dyDescent="0.15">
      <c r="A37" s="1508">
        <v>30</v>
      </c>
      <c r="B37" s="1513" t="s">
        <v>177</v>
      </c>
      <c r="C37" s="1510" t="s">
        <v>148</v>
      </c>
      <c r="D37" s="1516">
        <f>[2]s01BAL0223!D37</f>
        <v>0</v>
      </c>
      <c r="E37" s="1516">
        <f>[2]s01BAL0223!E37</f>
        <v>0</v>
      </c>
      <c r="F37" s="1516">
        <f>[2]s01BAL0223!F37</f>
        <v>0</v>
      </c>
      <c r="G37" s="1516">
        <f>[2]s01BAL0223!G37</f>
        <v>0</v>
      </c>
      <c r="H37" s="1516">
        <f>[2]s01BAL0223!H37</f>
        <v>0</v>
      </c>
      <c r="I37" s="1516">
        <f>[2]s01BAL0223!I37</f>
        <v>0</v>
      </c>
      <c r="J37" s="1516">
        <f>[2]s01BAL0223!J37</f>
        <v>0</v>
      </c>
      <c r="K37" s="1516">
        <f>[2]s01BAL0223!K37</f>
        <v>0</v>
      </c>
      <c r="L37" s="1516">
        <f>[2]s01BAL0223!L37</f>
        <v>0</v>
      </c>
      <c r="M37" s="1516">
        <f>[2]s01BAL0223!M37</f>
        <v>0</v>
      </c>
      <c r="N37" s="1516">
        <f>[2]s01BAL0223!N37</f>
        <v>0</v>
      </c>
      <c r="O37" s="1516">
        <f>[2]s01BAL0223!O37</f>
        <v>0</v>
      </c>
      <c r="P37" s="1516">
        <f>[2]s01BAL0223!P37</f>
        <v>0</v>
      </c>
      <c r="Q37" s="1516">
        <f>[2]s01BAL0223!Q37</f>
        <v>0</v>
      </c>
      <c r="R37" s="1516">
        <f>[2]s01BAL0223!R37</f>
        <v>0</v>
      </c>
      <c r="S37" s="1516">
        <f>[2]s01BAL0223!S37</f>
        <v>0</v>
      </c>
      <c r="T37" s="1516">
        <f>[2]s01BAL0223!T37</f>
        <v>0</v>
      </c>
      <c r="U37" s="1516">
        <f>[2]s01BAL0223!U37</f>
        <v>0</v>
      </c>
      <c r="V37" s="1516">
        <f>[2]s01BAL0223!V37</f>
        <v>0</v>
      </c>
      <c r="W37" s="1516">
        <f>[2]s01BAL0223!W37</f>
        <v>0</v>
      </c>
      <c r="X37" s="1516">
        <f>[2]s01BAL0223!X37</f>
        <v>0</v>
      </c>
      <c r="Y37" s="1516">
        <f>[2]s01BAL0223!Y37</f>
        <v>0</v>
      </c>
      <c r="Z37" s="1516">
        <f>[2]s01BAL0223!Z37</f>
        <v>0</v>
      </c>
    </row>
    <row r="38" spans="1:26" s="1491" customFormat="1" ht="16.7" customHeight="1" x14ac:dyDescent="0.15">
      <c r="A38" s="1508">
        <v>31</v>
      </c>
      <c r="B38" s="1513" t="s">
        <v>178</v>
      </c>
      <c r="C38" s="1510" t="s">
        <v>148</v>
      </c>
      <c r="D38" s="1516">
        <f>[2]s01BAL0223!D38</f>
        <v>0</v>
      </c>
      <c r="E38" s="1516">
        <f>[2]s01BAL0223!E38</f>
        <v>0</v>
      </c>
      <c r="F38" s="1516">
        <f>[2]s01BAL0223!F38</f>
        <v>0</v>
      </c>
      <c r="G38" s="1516">
        <f>[2]s01BAL0223!G38</f>
        <v>0</v>
      </c>
      <c r="H38" s="1516">
        <f>[2]s01BAL0223!H38</f>
        <v>0</v>
      </c>
      <c r="I38" s="1516">
        <f>[2]s01BAL0223!I38</f>
        <v>0</v>
      </c>
      <c r="J38" s="1516">
        <f>[2]s01BAL0223!J38</f>
        <v>0</v>
      </c>
      <c r="K38" s="1516">
        <f>[2]s01BAL0223!K38</f>
        <v>0</v>
      </c>
      <c r="L38" s="1516">
        <f>[2]s01BAL0223!L38</f>
        <v>0</v>
      </c>
      <c r="M38" s="1516">
        <f>[2]s01BAL0223!M38</f>
        <v>0</v>
      </c>
      <c r="N38" s="1516">
        <f>[2]s01BAL0223!N38</f>
        <v>0</v>
      </c>
      <c r="O38" s="1516">
        <f>[2]s01BAL0223!O38</f>
        <v>0</v>
      </c>
      <c r="P38" s="1516">
        <f>[2]s01BAL0223!P38</f>
        <v>0</v>
      </c>
      <c r="Q38" s="1516">
        <f>[2]s01BAL0223!Q38</f>
        <v>0</v>
      </c>
      <c r="R38" s="1516">
        <f>[2]s01BAL0223!R38</f>
        <v>0</v>
      </c>
      <c r="S38" s="1516">
        <f>[2]s01BAL0223!S38</f>
        <v>0</v>
      </c>
      <c r="T38" s="1516">
        <f>[2]s01BAL0223!T38</f>
        <v>0</v>
      </c>
      <c r="U38" s="1516">
        <f>[2]s01BAL0223!U38</f>
        <v>0</v>
      </c>
      <c r="V38" s="1516">
        <f>[2]s01BAL0223!V38</f>
        <v>0</v>
      </c>
      <c r="W38" s="1516">
        <f>[2]s01BAL0223!W38</f>
        <v>0</v>
      </c>
      <c r="X38" s="1516">
        <f>[2]s01BAL0223!X38</f>
        <v>0</v>
      </c>
      <c r="Y38" s="1516">
        <f>[2]s01BAL0223!Y38</f>
        <v>0</v>
      </c>
      <c r="Z38" s="1516">
        <f>[2]s01BAL0223!Z38</f>
        <v>0</v>
      </c>
    </row>
    <row r="39" spans="1:26" s="1491" customFormat="1" ht="16.7" customHeight="1" x14ac:dyDescent="0.15">
      <c r="A39" s="1508">
        <v>32</v>
      </c>
      <c r="B39" s="1513" t="s">
        <v>179</v>
      </c>
      <c r="C39" s="1510" t="s">
        <v>180</v>
      </c>
      <c r="D39" s="1516">
        <f>[2]s01BAL0223!D39</f>
        <v>0</v>
      </c>
      <c r="E39" s="1516">
        <f>[2]s01BAL0223!E39</f>
        <v>0</v>
      </c>
      <c r="F39" s="1516">
        <f>[2]s01BAL0223!F39</f>
        <v>0</v>
      </c>
      <c r="G39" s="1516">
        <f>[2]s01BAL0223!G39</f>
        <v>0</v>
      </c>
      <c r="H39" s="1516">
        <f>[2]s01BAL0223!H39</f>
        <v>0</v>
      </c>
      <c r="I39" s="1516">
        <f>[2]s01BAL0223!I39</f>
        <v>0</v>
      </c>
      <c r="J39" s="1516">
        <f>[2]s01BAL0223!J39</f>
        <v>0</v>
      </c>
      <c r="K39" s="1516">
        <f>[2]s01BAL0223!K39</f>
        <v>0</v>
      </c>
      <c r="L39" s="1516">
        <f>[2]s01BAL0223!L39</f>
        <v>0</v>
      </c>
      <c r="M39" s="1516">
        <f>[2]s01BAL0223!M39</f>
        <v>0</v>
      </c>
      <c r="N39" s="1516">
        <f>[2]s01BAL0223!N39</f>
        <v>0</v>
      </c>
      <c r="O39" s="1516">
        <f>[2]s01BAL0223!O39</f>
        <v>0</v>
      </c>
      <c r="P39" s="1516">
        <f>[2]s01BAL0223!P39</f>
        <v>0</v>
      </c>
      <c r="Q39" s="1516">
        <f>[2]s01BAL0223!Q39</f>
        <v>0</v>
      </c>
      <c r="R39" s="1516">
        <f>[2]s01BAL0223!R39</f>
        <v>0</v>
      </c>
      <c r="S39" s="1516">
        <f>[2]s01BAL0223!S39</f>
        <v>0</v>
      </c>
      <c r="T39" s="1516">
        <f>[2]s01BAL0223!T39</f>
        <v>0</v>
      </c>
      <c r="U39" s="1516">
        <f>[2]s01BAL0223!U39</f>
        <v>0</v>
      </c>
      <c r="V39" s="1516">
        <f>[2]s01BAL0223!V39</f>
        <v>0</v>
      </c>
      <c r="W39" s="1516">
        <f>[2]s01BAL0223!W39</f>
        <v>0</v>
      </c>
      <c r="X39" s="1516">
        <f>[2]s01BAL0223!X39</f>
        <v>0</v>
      </c>
      <c r="Y39" s="1516">
        <f>[2]s01BAL0223!Y39</f>
        <v>0</v>
      </c>
      <c r="Z39" s="1516">
        <f>[2]s01BAL0223!Z39</f>
        <v>0</v>
      </c>
    </row>
    <row r="40" spans="1:26" s="1491" customFormat="1" ht="16.7" customHeight="1" x14ac:dyDescent="0.15">
      <c r="A40" s="1508">
        <v>33</v>
      </c>
      <c r="B40" s="1513" t="s">
        <v>181</v>
      </c>
      <c r="C40" s="1510" t="s">
        <v>148</v>
      </c>
      <c r="D40" s="1516">
        <f>[2]s01BAL0223!D40</f>
        <v>0</v>
      </c>
      <c r="E40" s="1516">
        <f>[2]s01BAL0223!E40</f>
        <v>0</v>
      </c>
      <c r="F40" s="1516">
        <f>[2]s01BAL0223!F40</f>
        <v>0</v>
      </c>
      <c r="G40" s="1516">
        <f>[2]s01BAL0223!G40</f>
        <v>0</v>
      </c>
      <c r="H40" s="1516">
        <f>[2]s01BAL0223!H40</f>
        <v>0</v>
      </c>
      <c r="I40" s="1516">
        <f>[2]s01BAL0223!I40</f>
        <v>0</v>
      </c>
      <c r="J40" s="1516">
        <f>[2]s01BAL0223!J40</f>
        <v>0</v>
      </c>
      <c r="K40" s="1516">
        <f>[2]s01BAL0223!K40</f>
        <v>0</v>
      </c>
      <c r="L40" s="1516">
        <f>[2]s01BAL0223!L40</f>
        <v>0</v>
      </c>
      <c r="M40" s="1516">
        <f>[2]s01BAL0223!M40</f>
        <v>0</v>
      </c>
      <c r="N40" s="1516">
        <f>[2]s01BAL0223!N40</f>
        <v>0</v>
      </c>
      <c r="O40" s="1516">
        <f>[2]s01BAL0223!O40</f>
        <v>0</v>
      </c>
      <c r="P40" s="1516">
        <f>[2]s01BAL0223!P40</f>
        <v>0</v>
      </c>
      <c r="Q40" s="1516">
        <f>[2]s01BAL0223!Q40</f>
        <v>0</v>
      </c>
      <c r="R40" s="1516">
        <f>[2]s01BAL0223!R40</f>
        <v>0</v>
      </c>
      <c r="S40" s="1516">
        <f>[2]s01BAL0223!S40</f>
        <v>0</v>
      </c>
      <c r="T40" s="1516">
        <f>[2]s01BAL0223!T40</f>
        <v>0</v>
      </c>
      <c r="U40" s="1516">
        <f>[2]s01BAL0223!U40</f>
        <v>0</v>
      </c>
      <c r="V40" s="1516">
        <f>[2]s01BAL0223!V40</f>
        <v>0</v>
      </c>
      <c r="W40" s="1516">
        <f>[2]s01BAL0223!W40</f>
        <v>0</v>
      </c>
      <c r="X40" s="1516">
        <f>[2]s01BAL0223!X40</f>
        <v>0</v>
      </c>
      <c r="Y40" s="1516">
        <f>[2]s01BAL0223!Y40</f>
        <v>0</v>
      </c>
      <c r="Z40" s="1516">
        <f>[2]s01BAL0223!Z40</f>
        <v>0</v>
      </c>
    </row>
    <row r="41" spans="1:26" s="1491" customFormat="1" ht="16.7" customHeight="1" x14ac:dyDescent="0.15">
      <c r="A41" s="1508">
        <v>34</v>
      </c>
      <c r="B41" s="1513"/>
      <c r="C41" s="1510"/>
      <c r="D41" s="1516">
        <f>[2]s01BAL0223!D41</f>
        <v>0</v>
      </c>
      <c r="E41" s="1516">
        <f>[2]s01BAL0223!E41</f>
        <v>0</v>
      </c>
      <c r="F41" s="1516">
        <f>[2]s01BAL0223!F41</f>
        <v>0</v>
      </c>
      <c r="G41" s="1516">
        <f>[2]s01BAL0223!G41</f>
        <v>0</v>
      </c>
      <c r="H41" s="1516">
        <f>[2]s01BAL0223!H41</f>
        <v>0</v>
      </c>
      <c r="I41" s="1516">
        <f>[2]s01BAL0223!I41</f>
        <v>0</v>
      </c>
      <c r="J41" s="1516">
        <f>[2]s01BAL0223!J41</f>
        <v>0</v>
      </c>
      <c r="K41" s="1516">
        <f>[2]s01BAL0223!K41</f>
        <v>0</v>
      </c>
      <c r="L41" s="1516">
        <f>[2]s01BAL0223!L41</f>
        <v>0</v>
      </c>
      <c r="M41" s="1516">
        <f>[2]s01BAL0223!M41</f>
        <v>0</v>
      </c>
      <c r="N41" s="1516">
        <f>[2]s01BAL0223!N41</f>
        <v>0</v>
      </c>
      <c r="O41" s="1516">
        <f>[2]s01BAL0223!O41</f>
        <v>0</v>
      </c>
      <c r="P41" s="1516">
        <f>[2]s01BAL0223!P41</f>
        <v>0</v>
      </c>
      <c r="Q41" s="1516">
        <f>[2]s01BAL0223!Q41</f>
        <v>0</v>
      </c>
      <c r="R41" s="1516">
        <f>[2]s01BAL0223!R41</f>
        <v>0</v>
      </c>
      <c r="S41" s="1516">
        <f>[2]s01BAL0223!S41</f>
        <v>0</v>
      </c>
      <c r="T41" s="1516">
        <f>[2]s01BAL0223!T41</f>
        <v>0</v>
      </c>
      <c r="U41" s="1516">
        <f>[2]s01BAL0223!U41</f>
        <v>0</v>
      </c>
      <c r="V41" s="1516">
        <f>[2]s01BAL0223!V41</f>
        <v>0</v>
      </c>
      <c r="W41" s="1516">
        <f>[2]s01BAL0223!W41</f>
        <v>0</v>
      </c>
      <c r="X41" s="1516">
        <f>[2]s01BAL0223!X41</f>
        <v>0</v>
      </c>
      <c r="Y41" s="1516">
        <f>[2]s01BAL0223!Y41</f>
        <v>0</v>
      </c>
      <c r="Z41" s="1516">
        <f>[2]s01BAL0223!Z41</f>
        <v>0</v>
      </c>
    </row>
    <row r="42" spans="1:26" s="1491" customFormat="1" ht="16.7" customHeight="1" x14ac:dyDescent="0.15">
      <c r="A42" s="1508">
        <v>35</v>
      </c>
      <c r="B42" s="1509" t="s">
        <v>182</v>
      </c>
      <c r="C42" s="1510"/>
      <c r="D42" s="1516">
        <f>[2]s01BAL0223!D42</f>
        <v>0</v>
      </c>
      <c r="E42" s="1516">
        <f>[2]s01BAL0223!E42</f>
        <v>0</v>
      </c>
      <c r="F42" s="1516">
        <f>[2]s01BAL0223!F42</f>
        <v>0</v>
      </c>
      <c r="G42" s="1516">
        <f>[2]s01BAL0223!G42</f>
        <v>0</v>
      </c>
      <c r="H42" s="1516">
        <f>[2]s01BAL0223!H42</f>
        <v>0</v>
      </c>
      <c r="I42" s="1516">
        <f>[2]s01BAL0223!I42</f>
        <v>0</v>
      </c>
      <c r="J42" s="1516">
        <f>[2]s01BAL0223!J42</f>
        <v>0</v>
      </c>
      <c r="K42" s="1516">
        <f>[2]s01BAL0223!K42</f>
        <v>0</v>
      </c>
      <c r="L42" s="1516">
        <f>[2]s01BAL0223!L42</f>
        <v>0</v>
      </c>
      <c r="M42" s="1516">
        <f>[2]s01BAL0223!M42</f>
        <v>0</v>
      </c>
      <c r="N42" s="1516">
        <f>[2]s01BAL0223!N42</f>
        <v>0</v>
      </c>
      <c r="O42" s="1516">
        <f>[2]s01BAL0223!O42</f>
        <v>0</v>
      </c>
      <c r="P42" s="1516">
        <f>[2]s01BAL0223!P42</f>
        <v>0</v>
      </c>
      <c r="Q42" s="1516">
        <f>[2]s01BAL0223!Q42</f>
        <v>0</v>
      </c>
      <c r="R42" s="1516">
        <f>[2]s01BAL0223!R42</f>
        <v>0</v>
      </c>
      <c r="S42" s="1516">
        <f>[2]s01BAL0223!S42</f>
        <v>0</v>
      </c>
      <c r="T42" s="1516">
        <f>[2]s01BAL0223!T42</f>
        <v>0</v>
      </c>
      <c r="U42" s="1516">
        <f>[2]s01BAL0223!U42</f>
        <v>0</v>
      </c>
      <c r="V42" s="1516">
        <f>[2]s01BAL0223!V42</f>
        <v>0</v>
      </c>
      <c r="W42" s="1516">
        <f>[2]s01BAL0223!W42</f>
        <v>0</v>
      </c>
      <c r="X42" s="1516">
        <f>[2]s01BAL0223!X42</f>
        <v>0</v>
      </c>
      <c r="Y42" s="1516">
        <f>[2]s01BAL0223!Y42</f>
        <v>0</v>
      </c>
      <c r="Z42" s="1516">
        <f>[2]s01BAL0223!Z42</f>
        <v>0</v>
      </c>
    </row>
    <row r="43" spans="1:26" s="1491" customFormat="1" ht="16.7" customHeight="1" x14ac:dyDescent="0.15">
      <c r="A43" s="1508">
        <v>36</v>
      </c>
      <c r="B43" s="1513" t="s">
        <v>175</v>
      </c>
      <c r="C43" s="1510" t="s">
        <v>148</v>
      </c>
      <c r="D43" s="1516">
        <f>[2]s01BAL0223!D43</f>
        <v>5017915</v>
      </c>
      <c r="E43" s="1516">
        <f>[2]s01BAL0223!E43</f>
        <v>505586</v>
      </c>
      <c r="F43" s="1516">
        <f>[2]s01BAL0223!F43</f>
        <v>63980</v>
      </c>
      <c r="G43" s="1516">
        <f>[2]s01BAL0223!G43</f>
        <v>591236</v>
      </c>
      <c r="H43" s="1516">
        <f>[2]s01BAL0223!H43</f>
        <v>73</v>
      </c>
      <c r="I43" s="1516">
        <f>[2]s01BAL0223!I43</f>
        <v>38127</v>
      </c>
      <c r="J43" s="1516">
        <f>[2]s01BAL0223!J43</f>
        <v>228749</v>
      </c>
      <c r="K43" s="1516">
        <f>[2]s01BAL0223!K43</f>
        <v>428387</v>
      </c>
      <c r="L43" s="1516">
        <f>[2]s01BAL0223!L43</f>
        <v>250083</v>
      </c>
      <c r="M43" s="1516">
        <f>[2]s01BAL0223!M43</f>
        <v>37076</v>
      </c>
      <c r="N43" s="1516">
        <f>[2]s01BAL0223!N43</f>
        <v>0</v>
      </c>
      <c r="O43" s="1516">
        <f>[2]s01BAL0223!O43</f>
        <v>267930</v>
      </c>
      <c r="P43" s="1516">
        <f>[2]s01BAL0223!P43</f>
        <v>48384</v>
      </c>
      <c r="Q43" s="1516">
        <f>[2]s01BAL0223!Q43</f>
        <v>42410</v>
      </c>
      <c r="R43" s="1516">
        <f>[2]s01BAL0223!R43</f>
        <v>193048</v>
      </c>
      <c r="S43" s="1516">
        <f>[2]s01BAL0223!S43</f>
        <v>383060</v>
      </c>
      <c r="T43" s="1516">
        <f>[2]s01BAL0223!T43</f>
        <v>507843</v>
      </c>
      <c r="U43" s="1516">
        <f>[2]s01BAL0223!U43</f>
        <v>91413</v>
      </c>
      <c r="V43" s="1516">
        <f>[2]s01BAL0223!V43</f>
        <v>154461</v>
      </c>
      <c r="W43" s="1516">
        <f>[2]s01BAL0223!W43</f>
        <v>925263</v>
      </c>
      <c r="X43" s="1516">
        <f>[2]s01BAL0223!X43</f>
        <v>6031</v>
      </c>
      <c r="Y43" s="1516">
        <f>[2]s01BAL0223!Y43</f>
        <v>254775</v>
      </c>
      <c r="Z43" s="1516">
        <f>[2]s01BAL0223!Z43</f>
        <v>0</v>
      </c>
    </row>
    <row r="44" spans="1:26" s="1491" customFormat="1" ht="16.7" customHeight="1" x14ac:dyDescent="0.15">
      <c r="A44" s="1508">
        <v>37</v>
      </c>
      <c r="B44" s="1513" t="s">
        <v>176</v>
      </c>
      <c r="C44" s="1510" t="s">
        <v>148</v>
      </c>
      <c r="D44" s="1516">
        <f>[2]s01BAL0223!D44</f>
        <v>5017915</v>
      </c>
      <c r="E44" s="1516">
        <f>[2]s01BAL0223!E44</f>
        <v>505586</v>
      </c>
      <c r="F44" s="1516">
        <f>[2]s01BAL0223!F44</f>
        <v>63980</v>
      </c>
      <c r="G44" s="1516">
        <f>[2]s01BAL0223!G44</f>
        <v>591236</v>
      </c>
      <c r="H44" s="1516">
        <f>[2]s01BAL0223!H44</f>
        <v>73</v>
      </c>
      <c r="I44" s="1516">
        <f>[2]s01BAL0223!I44</f>
        <v>38127</v>
      </c>
      <c r="J44" s="1516">
        <f>[2]s01BAL0223!J44</f>
        <v>228749</v>
      </c>
      <c r="K44" s="1516">
        <f>[2]s01BAL0223!K44</f>
        <v>428387</v>
      </c>
      <c r="L44" s="1516">
        <f>[2]s01BAL0223!L44</f>
        <v>250083</v>
      </c>
      <c r="M44" s="1516">
        <f>[2]s01BAL0223!M44</f>
        <v>37076</v>
      </c>
      <c r="N44" s="1516">
        <f>[2]s01BAL0223!N44</f>
        <v>0</v>
      </c>
      <c r="O44" s="1516">
        <f>[2]s01BAL0223!O44</f>
        <v>267930</v>
      </c>
      <c r="P44" s="1516">
        <f>[2]s01BAL0223!P44</f>
        <v>48384</v>
      </c>
      <c r="Q44" s="1516">
        <f>[2]s01BAL0223!Q44</f>
        <v>42410</v>
      </c>
      <c r="R44" s="1516">
        <f>[2]s01BAL0223!R44</f>
        <v>193048</v>
      </c>
      <c r="S44" s="1516">
        <f>[2]s01BAL0223!S44</f>
        <v>383060</v>
      </c>
      <c r="T44" s="1516">
        <f>[2]s01BAL0223!T44</f>
        <v>507843</v>
      </c>
      <c r="U44" s="1516">
        <f>[2]s01BAL0223!U44</f>
        <v>91413</v>
      </c>
      <c r="V44" s="1516">
        <f>[2]s01BAL0223!V44</f>
        <v>154461</v>
      </c>
      <c r="W44" s="1516">
        <f>[2]s01BAL0223!W44</f>
        <v>925263</v>
      </c>
      <c r="X44" s="1516">
        <f>[2]s01BAL0223!X44</f>
        <v>6031</v>
      </c>
      <c r="Y44" s="1516">
        <f>[2]s01BAL0223!Y44</f>
        <v>254775</v>
      </c>
      <c r="Z44" s="1516">
        <f>[2]s01BAL0223!Z44</f>
        <v>0</v>
      </c>
    </row>
    <row r="45" spans="1:26" s="1491" customFormat="1" ht="16.7" customHeight="1" x14ac:dyDescent="0.15">
      <c r="A45" s="1508">
        <v>38</v>
      </c>
      <c r="B45" s="1513" t="s">
        <v>177</v>
      </c>
      <c r="C45" s="1510" t="s">
        <v>148</v>
      </c>
      <c r="D45" s="1516">
        <f>[2]s01BAL0223!D45</f>
        <v>0</v>
      </c>
      <c r="E45" s="1516">
        <f>[2]s01BAL0223!E45</f>
        <v>0</v>
      </c>
      <c r="F45" s="1516">
        <f>[2]s01BAL0223!F45</f>
        <v>0</v>
      </c>
      <c r="G45" s="1516">
        <f>[2]s01BAL0223!G45</f>
        <v>0</v>
      </c>
      <c r="H45" s="1516">
        <f>[2]s01BAL0223!H45</f>
        <v>0</v>
      </c>
      <c r="I45" s="1516">
        <f>[2]s01BAL0223!I45</f>
        <v>0</v>
      </c>
      <c r="J45" s="1516">
        <f>[2]s01BAL0223!J45</f>
        <v>0</v>
      </c>
      <c r="K45" s="1516">
        <f>[2]s01BAL0223!K45</f>
        <v>0</v>
      </c>
      <c r="L45" s="1516">
        <f>[2]s01BAL0223!L45</f>
        <v>0</v>
      </c>
      <c r="M45" s="1516">
        <f>[2]s01BAL0223!M45</f>
        <v>0</v>
      </c>
      <c r="N45" s="1516">
        <f>[2]s01BAL0223!N45</f>
        <v>0</v>
      </c>
      <c r="O45" s="1516">
        <f>[2]s01BAL0223!O45</f>
        <v>0</v>
      </c>
      <c r="P45" s="1516">
        <f>[2]s01BAL0223!P45</f>
        <v>0</v>
      </c>
      <c r="Q45" s="1516">
        <f>[2]s01BAL0223!Q45</f>
        <v>0</v>
      </c>
      <c r="R45" s="1516">
        <f>[2]s01BAL0223!R45</f>
        <v>0</v>
      </c>
      <c r="S45" s="1516">
        <f>[2]s01BAL0223!S45</f>
        <v>0</v>
      </c>
      <c r="T45" s="1516">
        <f>[2]s01BAL0223!T45</f>
        <v>0</v>
      </c>
      <c r="U45" s="1516">
        <f>[2]s01BAL0223!U45</f>
        <v>0</v>
      </c>
      <c r="V45" s="1516">
        <f>[2]s01BAL0223!V45</f>
        <v>0</v>
      </c>
      <c r="W45" s="1516">
        <f>[2]s01BAL0223!W45</f>
        <v>0</v>
      </c>
      <c r="X45" s="1516">
        <f>[2]s01BAL0223!X45</f>
        <v>0</v>
      </c>
      <c r="Y45" s="1516">
        <f>[2]s01BAL0223!Y45</f>
        <v>0</v>
      </c>
      <c r="Z45" s="1516">
        <f>[2]s01BAL0223!Z45</f>
        <v>0</v>
      </c>
    </row>
    <row r="46" spans="1:26" s="1491" customFormat="1" ht="16.7" customHeight="1" x14ac:dyDescent="0.15">
      <c r="A46" s="1508">
        <v>39</v>
      </c>
      <c r="B46" s="1513" t="s">
        <v>178</v>
      </c>
      <c r="C46" s="1510" t="s">
        <v>148</v>
      </c>
      <c r="D46" s="1516">
        <f>[2]s01BAL0223!D46</f>
        <v>0</v>
      </c>
      <c r="E46" s="1516">
        <f>[2]s01BAL0223!E46</f>
        <v>0</v>
      </c>
      <c r="F46" s="1516">
        <f>[2]s01BAL0223!F46</f>
        <v>0</v>
      </c>
      <c r="G46" s="1516">
        <f>[2]s01BAL0223!G46</f>
        <v>0</v>
      </c>
      <c r="H46" s="1516">
        <f>[2]s01BAL0223!H46</f>
        <v>0</v>
      </c>
      <c r="I46" s="1516">
        <f>[2]s01BAL0223!I46</f>
        <v>0</v>
      </c>
      <c r="J46" s="1516">
        <f>[2]s01BAL0223!J46</f>
        <v>0</v>
      </c>
      <c r="K46" s="1516">
        <f>[2]s01BAL0223!K46</f>
        <v>0</v>
      </c>
      <c r="L46" s="1516">
        <f>[2]s01BAL0223!L46</f>
        <v>0</v>
      </c>
      <c r="M46" s="1516">
        <f>[2]s01BAL0223!M46</f>
        <v>0</v>
      </c>
      <c r="N46" s="1516">
        <f>[2]s01BAL0223!N46</f>
        <v>0</v>
      </c>
      <c r="O46" s="1516">
        <f>[2]s01BAL0223!O46</f>
        <v>0</v>
      </c>
      <c r="P46" s="1516">
        <f>[2]s01BAL0223!P46</f>
        <v>0</v>
      </c>
      <c r="Q46" s="1516">
        <f>[2]s01BAL0223!Q46</f>
        <v>0</v>
      </c>
      <c r="R46" s="1516">
        <f>[2]s01BAL0223!R46</f>
        <v>0</v>
      </c>
      <c r="S46" s="1516">
        <f>[2]s01BAL0223!S46</f>
        <v>0</v>
      </c>
      <c r="T46" s="1516">
        <f>[2]s01BAL0223!T46</f>
        <v>0</v>
      </c>
      <c r="U46" s="1516">
        <f>[2]s01BAL0223!U46</f>
        <v>0</v>
      </c>
      <c r="V46" s="1516">
        <f>[2]s01BAL0223!V46</f>
        <v>0</v>
      </c>
      <c r="W46" s="1516">
        <f>[2]s01BAL0223!W46</f>
        <v>0</v>
      </c>
      <c r="X46" s="1516">
        <f>[2]s01BAL0223!X46</f>
        <v>0</v>
      </c>
      <c r="Y46" s="1516">
        <f>[2]s01BAL0223!Y46</f>
        <v>0</v>
      </c>
      <c r="Z46" s="1516">
        <f>[2]s01BAL0223!Z46</f>
        <v>0</v>
      </c>
    </row>
    <row r="47" spans="1:26" s="1491" customFormat="1" ht="16.7" customHeight="1" x14ac:dyDescent="0.15">
      <c r="A47" s="1508">
        <v>40</v>
      </c>
      <c r="B47" s="1513" t="s">
        <v>179</v>
      </c>
      <c r="C47" s="1510" t="s">
        <v>180</v>
      </c>
      <c r="D47" s="1516">
        <f>[2]s01BAL0223!D47</f>
        <v>0</v>
      </c>
      <c r="E47" s="1516">
        <f>[2]s01BAL0223!E47</f>
        <v>0</v>
      </c>
      <c r="F47" s="1516">
        <f>[2]s01BAL0223!F47</f>
        <v>0</v>
      </c>
      <c r="G47" s="1516">
        <f>[2]s01BAL0223!G47</f>
        <v>0</v>
      </c>
      <c r="H47" s="1516">
        <f>[2]s01BAL0223!H47</f>
        <v>0</v>
      </c>
      <c r="I47" s="1516">
        <f>[2]s01BAL0223!I47</f>
        <v>0</v>
      </c>
      <c r="J47" s="1516">
        <f>[2]s01BAL0223!J47</f>
        <v>0</v>
      </c>
      <c r="K47" s="1516">
        <f>[2]s01BAL0223!K47</f>
        <v>0</v>
      </c>
      <c r="L47" s="1516">
        <f>[2]s01BAL0223!L47</f>
        <v>0</v>
      </c>
      <c r="M47" s="1516">
        <f>[2]s01BAL0223!M47</f>
        <v>0</v>
      </c>
      <c r="N47" s="1516">
        <f>[2]s01BAL0223!N47</f>
        <v>0</v>
      </c>
      <c r="O47" s="1516">
        <f>[2]s01BAL0223!O47</f>
        <v>0</v>
      </c>
      <c r="P47" s="1516">
        <f>[2]s01BAL0223!P47</f>
        <v>0</v>
      </c>
      <c r="Q47" s="1516">
        <f>[2]s01BAL0223!Q47</f>
        <v>0</v>
      </c>
      <c r="R47" s="1516">
        <f>[2]s01BAL0223!R47</f>
        <v>0</v>
      </c>
      <c r="S47" s="1516">
        <f>[2]s01BAL0223!S47</f>
        <v>0</v>
      </c>
      <c r="T47" s="1516">
        <f>[2]s01BAL0223!T47</f>
        <v>0</v>
      </c>
      <c r="U47" s="1516">
        <f>[2]s01BAL0223!U47</f>
        <v>0</v>
      </c>
      <c r="V47" s="1516">
        <f>[2]s01BAL0223!V47</f>
        <v>0</v>
      </c>
      <c r="W47" s="1516">
        <f>[2]s01BAL0223!W47</f>
        <v>0</v>
      </c>
      <c r="X47" s="1516">
        <f>[2]s01BAL0223!X47</f>
        <v>0</v>
      </c>
      <c r="Y47" s="1516">
        <f>[2]s01BAL0223!Y47</f>
        <v>0</v>
      </c>
      <c r="Z47" s="1516">
        <f>[2]s01BAL0223!Z47</f>
        <v>0</v>
      </c>
    </row>
    <row r="48" spans="1:26" s="1491" customFormat="1" ht="16.7" customHeight="1" x14ac:dyDescent="0.15">
      <c r="A48" s="1508">
        <v>41</v>
      </c>
      <c r="B48" s="1513" t="s">
        <v>181</v>
      </c>
      <c r="C48" s="1510" t="s">
        <v>148</v>
      </c>
      <c r="D48" s="1516">
        <f>[2]s01BAL0223!D48</f>
        <v>0</v>
      </c>
      <c r="E48" s="1516">
        <f>[2]s01BAL0223!E48</f>
        <v>0</v>
      </c>
      <c r="F48" s="1516">
        <f>[2]s01BAL0223!F48</f>
        <v>0</v>
      </c>
      <c r="G48" s="1516">
        <f>[2]s01BAL0223!G48</f>
        <v>0</v>
      </c>
      <c r="H48" s="1516">
        <f>[2]s01BAL0223!H48</f>
        <v>0</v>
      </c>
      <c r="I48" s="1516">
        <f>[2]s01BAL0223!I48</f>
        <v>0</v>
      </c>
      <c r="J48" s="1516">
        <f>[2]s01BAL0223!J48</f>
        <v>0</v>
      </c>
      <c r="K48" s="1516">
        <f>[2]s01BAL0223!K48</f>
        <v>0</v>
      </c>
      <c r="L48" s="1516">
        <f>[2]s01BAL0223!L48</f>
        <v>0</v>
      </c>
      <c r="M48" s="1516">
        <f>[2]s01BAL0223!M48</f>
        <v>0</v>
      </c>
      <c r="N48" s="1516">
        <f>[2]s01BAL0223!N48</f>
        <v>0</v>
      </c>
      <c r="O48" s="1516">
        <f>[2]s01BAL0223!O48</f>
        <v>0</v>
      </c>
      <c r="P48" s="1516">
        <f>[2]s01BAL0223!P48</f>
        <v>0</v>
      </c>
      <c r="Q48" s="1516">
        <f>[2]s01BAL0223!Q48</f>
        <v>0</v>
      </c>
      <c r="R48" s="1516">
        <f>[2]s01BAL0223!R48</f>
        <v>0</v>
      </c>
      <c r="S48" s="1516">
        <f>[2]s01BAL0223!S48</f>
        <v>0</v>
      </c>
      <c r="T48" s="1516">
        <f>[2]s01BAL0223!T48</f>
        <v>0</v>
      </c>
      <c r="U48" s="1516">
        <f>[2]s01BAL0223!U48</f>
        <v>0</v>
      </c>
      <c r="V48" s="1516">
        <f>[2]s01BAL0223!V48</f>
        <v>0</v>
      </c>
      <c r="W48" s="1516">
        <f>[2]s01BAL0223!W48</f>
        <v>0</v>
      </c>
      <c r="X48" s="1516">
        <f>[2]s01BAL0223!X48</f>
        <v>0</v>
      </c>
      <c r="Y48" s="1516">
        <f>[2]s01BAL0223!Y48</f>
        <v>0</v>
      </c>
      <c r="Z48" s="1516">
        <f>[2]s01BAL0223!Z48</f>
        <v>0</v>
      </c>
    </row>
    <row r="49" spans="1:26" s="1491" customFormat="1" ht="16.7" customHeight="1" x14ac:dyDescent="0.15">
      <c r="A49" s="1508">
        <v>42</v>
      </c>
      <c r="B49" s="1513" t="s">
        <v>185</v>
      </c>
      <c r="C49" s="1510"/>
      <c r="D49" s="1516">
        <f>[2]s01BAL0223!D49</f>
        <v>0</v>
      </c>
      <c r="E49" s="1516">
        <f>[2]s01BAL0223!E49</f>
        <v>0</v>
      </c>
      <c r="F49" s="1516">
        <f>[2]s01BAL0223!F49</f>
        <v>0</v>
      </c>
      <c r="G49" s="1516">
        <f>[2]s01BAL0223!G49</f>
        <v>0</v>
      </c>
      <c r="H49" s="1516">
        <f>[2]s01BAL0223!H49</f>
        <v>0</v>
      </c>
      <c r="I49" s="1516">
        <f>[2]s01BAL0223!I49</f>
        <v>0</v>
      </c>
      <c r="J49" s="1516">
        <f>[2]s01BAL0223!J49</f>
        <v>0</v>
      </c>
      <c r="K49" s="1516">
        <f>[2]s01BAL0223!K49</f>
        <v>0</v>
      </c>
      <c r="L49" s="1516">
        <f>[2]s01BAL0223!L49</f>
        <v>0</v>
      </c>
      <c r="M49" s="1516">
        <f>[2]s01BAL0223!M49</f>
        <v>0</v>
      </c>
      <c r="N49" s="1516">
        <f>[2]s01BAL0223!N49</f>
        <v>0</v>
      </c>
      <c r="O49" s="1516">
        <f>[2]s01BAL0223!O49</f>
        <v>0</v>
      </c>
      <c r="P49" s="1516">
        <f>[2]s01BAL0223!P49</f>
        <v>0</v>
      </c>
      <c r="Q49" s="1516">
        <f>[2]s01BAL0223!Q49</f>
        <v>0</v>
      </c>
      <c r="R49" s="1516">
        <f>[2]s01BAL0223!R49</f>
        <v>0</v>
      </c>
      <c r="S49" s="1516">
        <f>[2]s01BAL0223!S49</f>
        <v>0</v>
      </c>
      <c r="T49" s="1516">
        <f>[2]s01BAL0223!T49</f>
        <v>0</v>
      </c>
      <c r="U49" s="1516">
        <f>[2]s01BAL0223!U49</f>
        <v>0</v>
      </c>
      <c r="V49" s="1516">
        <f>[2]s01BAL0223!V49</f>
        <v>0</v>
      </c>
      <c r="W49" s="1516">
        <f>[2]s01BAL0223!W49</f>
        <v>0</v>
      </c>
      <c r="X49" s="1516">
        <f>[2]s01BAL0223!X49</f>
        <v>0</v>
      </c>
      <c r="Y49" s="1516">
        <f>[2]s01BAL0223!Y49</f>
        <v>0</v>
      </c>
      <c r="Z49" s="1516">
        <f>[2]s01BAL0223!Z49</f>
        <v>0</v>
      </c>
    </row>
    <row r="50" spans="1:26" s="1491" customFormat="1" ht="16.7" customHeight="1" x14ac:dyDescent="0.15">
      <c r="A50" s="1508">
        <v>43</v>
      </c>
      <c r="B50" s="1513" t="s">
        <v>175</v>
      </c>
      <c r="C50" s="1510" t="s">
        <v>148</v>
      </c>
      <c r="D50" s="1516">
        <f>[2]s01BAL0223!D50</f>
        <v>17642</v>
      </c>
      <c r="E50" s="1516">
        <f>[2]s01BAL0223!E50</f>
        <v>0</v>
      </c>
      <c r="F50" s="1516">
        <f>[2]s01BAL0223!F50</f>
        <v>0</v>
      </c>
      <c r="G50" s="1516">
        <f>[2]s01BAL0223!G50</f>
        <v>0</v>
      </c>
      <c r="H50" s="1516">
        <f>[2]s01BAL0223!H50</f>
        <v>0</v>
      </c>
      <c r="I50" s="1516">
        <f>[2]s01BAL0223!I50</f>
        <v>0</v>
      </c>
      <c r="J50" s="1516">
        <f>[2]s01BAL0223!J50</f>
        <v>0</v>
      </c>
      <c r="K50" s="1516">
        <f>[2]s01BAL0223!K50</f>
        <v>0</v>
      </c>
      <c r="L50" s="1516">
        <f>[2]s01BAL0223!L50</f>
        <v>0</v>
      </c>
      <c r="M50" s="1516">
        <f>[2]s01BAL0223!M50</f>
        <v>0</v>
      </c>
      <c r="N50" s="1516">
        <f>[2]s01BAL0223!N50</f>
        <v>0</v>
      </c>
      <c r="O50" s="1516">
        <f>[2]s01BAL0223!O50</f>
        <v>0</v>
      </c>
      <c r="P50" s="1516">
        <f>[2]s01BAL0223!P50</f>
        <v>0</v>
      </c>
      <c r="Q50" s="1516">
        <f>[2]s01BAL0223!Q50</f>
        <v>0</v>
      </c>
      <c r="R50" s="1516">
        <f>[2]s01BAL0223!R50</f>
        <v>0</v>
      </c>
      <c r="S50" s="1516">
        <f>[2]s01BAL0223!S50</f>
        <v>0</v>
      </c>
      <c r="T50" s="1516">
        <f>[2]s01BAL0223!T50</f>
        <v>0</v>
      </c>
      <c r="U50" s="1516">
        <f>[2]s01BAL0223!U50</f>
        <v>0</v>
      </c>
      <c r="V50" s="1516">
        <f>[2]s01BAL0223!V50</f>
        <v>0</v>
      </c>
      <c r="W50" s="1516">
        <f>[2]s01BAL0223!W50</f>
        <v>17642</v>
      </c>
      <c r="X50" s="1516">
        <f>[2]s01BAL0223!X50</f>
        <v>0</v>
      </c>
      <c r="Y50" s="1516">
        <f>[2]s01BAL0223!Y50</f>
        <v>0</v>
      </c>
      <c r="Z50" s="1516">
        <f>[2]s01BAL0223!Z50</f>
        <v>0</v>
      </c>
    </row>
    <row r="51" spans="1:26" s="1491" customFormat="1" ht="16.7" customHeight="1" x14ac:dyDescent="0.15">
      <c r="A51" s="1508">
        <v>44</v>
      </c>
      <c r="B51" s="1513" t="s">
        <v>176</v>
      </c>
      <c r="C51" s="1510" t="s">
        <v>148</v>
      </c>
      <c r="D51" s="1516">
        <f>[2]s01BAL0223!D51</f>
        <v>17642</v>
      </c>
      <c r="E51" s="1516">
        <f>[2]s01BAL0223!E51</f>
        <v>0</v>
      </c>
      <c r="F51" s="1516">
        <f>[2]s01BAL0223!F51</f>
        <v>0</v>
      </c>
      <c r="G51" s="1516">
        <f>[2]s01BAL0223!G51</f>
        <v>0</v>
      </c>
      <c r="H51" s="1516">
        <f>[2]s01BAL0223!H51</f>
        <v>0</v>
      </c>
      <c r="I51" s="1516">
        <f>[2]s01BAL0223!I51</f>
        <v>0</v>
      </c>
      <c r="J51" s="1516">
        <f>[2]s01BAL0223!J51</f>
        <v>0</v>
      </c>
      <c r="K51" s="1516">
        <f>[2]s01BAL0223!K51</f>
        <v>0</v>
      </c>
      <c r="L51" s="1516">
        <f>[2]s01BAL0223!L51</f>
        <v>0</v>
      </c>
      <c r="M51" s="1516">
        <f>[2]s01BAL0223!M51</f>
        <v>0</v>
      </c>
      <c r="N51" s="1516">
        <f>[2]s01BAL0223!N51</f>
        <v>0</v>
      </c>
      <c r="O51" s="1516">
        <f>[2]s01BAL0223!O51</f>
        <v>0</v>
      </c>
      <c r="P51" s="1516">
        <f>[2]s01BAL0223!P51</f>
        <v>0</v>
      </c>
      <c r="Q51" s="1516">
        <f>[2]s01BAL0223!Q51</f>
        <v>0</v>
      </c>
      <c r="R51" s="1516">
        <f>[2]s01BAL0223!R51</f>
        <v>0</v>
      </c>
      <c r="S51" s="1516">
        <f>[2]s01BAL0223!S51</f>
        <v>0</v>
      </c>
      <c r="T51" s="1516">
        <f>[2]s01BAL0223!T51</f>
        <v>0</v>
      </c>
      <c r="U51" s="1516">
        <f>[2]s01BAL0223!U51</f>
        <v>0</v>
      </c>
      <c r="V51" s="1516">
        <f>[2]s01BAL0223!V51</f>
        <v>0</v>
      </c>
      <c r="W51" s="1516">
        <f>[2]s01BAL0223!W51</f>
        <v>17642</v>
      </c>
      <c r="X51" s="1516">
        <f>[2]s01BAL0223!X51</f>
        <v>0</v>
      </c>
      <c r="Y51" s="1516">
        <f>[2]s01BAL0223!Y51</f>
        <v>0</v>
      </c>
      <c r="Z51" s="1516">
        <f>[2]s01BAL0223!Z51</f>
        <v>0</v>
      </c>
    </row>
    <row r="52" spans="1:26" s="1491" customFormat="1" ht="16.7" customHeight="1" x14ac:dyDescent="0.15">
      <c r="A52" s="1508">
        <v>45</v>
      </c>
      <c r="B52" s="1513" t="s">
        <v>177</v>
      </c>
      <c r="C52" s="1510" t="s">
        <v>148</v>
      </c>
      <c r="D52" s="1516">
        <f>[2]s01BAL0223!D52</f>
        <v>0</v>
      </c>
      <c r="E52" s="1516">
        <f>[2]s01BAL0223!E52</f>
        <v>0</v>
      </c>
      <c r="F52" s="1516">
        <f>[2]s01BAL0223!F52</f>
        <v>0</v>
      </c>
      <c r="G52" s="1516">
        <f>[2]s01BAL0223!G52</f>
        <v>0</v>
      </c>
      <c r="H52" s="1516">
        <f>[2]s01BAL0223!H52</f>
        <v>0</v>
      </c>
      <c r="I52" s="1516">
        <f>[2]s01BAL0223!I52</f>
        <v>0</v>
      </c>
      <c r="J52" s="1516">
        <f>[2]s01BAL0223!J52</f>
        <v>0</v>
      </c>
      <c r="K52" s="1516">
        <f>[2]s01BAL0223!K52</f>
        <v>0</v>
      </c>
      <c r="L52" s="1516">
        <f>[2]s01BAL0223!L52</f>
        <v>0</v>
      </c>
      <c r="M52" s="1516">
        <f>[2]s01BAL0223!M52</f>
        <v>0</v>
      </c>
      <c r="N52" s="1516">
        <f>[2]s01BAL0223!N52</f>
        <v>0</v>
      </c>
      <c r="O52" s="1516">
        <f>[2]s01BAL0223!O52</f>
        <v>0</v>
      </c>
      <c r="P52" s="1516">
        <f>[2]s01BAL0223!P52</f>
        <v>0</v>
      </c>
      <c r="Q52" s="1516">
        <f>[2]s01BAL0223!Q52</f>
        <v>0</v>
      </c>
      <c r="R52" s="1516">
        <f>[2]s01BAL0223!R52</f>
        <v>0</v>
      </c>
      <c r="S52" s="1516">
        <f>[2]s01BAL0223!S52</f>
        <v>0</v>
      </c>
      <c r="T52" s="1516">
        <f>[2]s01BAL0223!T52</f>
        <v>0</v>
      </c>
      <c r="U52" s="1516">
        <f>[2]s01BAL0223!U52</f>
        <v>0</v>
      </c>
      <c r="V52" s="1516">
        <f>[2]s01BAL0223!V52</f>
        <v>0</v>
      </c>
      <c r="W52" s="1516">
        <f>[2]s01BAL0223!W52</f>
        <v>0</v>
      </c>
      <c r="X52" s="1516">
        <f>[2]s01BAL0223!X52</f>
        <v>0</v>
      </c>
      <c r="Y52" s="1516">
        <f>[2]s01BAL0223!Y52</f>
        <v>0</v>
      </c>
      <c r="Z52" s="1516">
        <f>[2]s01BAL0223!Z52</f>
        <v>0</v>
      </c>
    </row>
    <row r="53" spans="1:26" s="1491" customFormat="1" ht="16.7" customHeight="1" x14ac:dyDescent="0.15">
      <c r="A53" s="1508">
        <v>46</v>
      </c>
      <c r="B53" s="1513" t="s">
        <v>178</v>
      </c>
      <c r="C53" s="1510" t="s">
        <v>148</v>
      </c>
      <c r="D53" s="1516">
        <f>[2]s01BAL0223!D53</f>
        <v>0</v>
      </c>
      <c r="E53" s="1516">
        <f>[2]s01BAL0223!E53</f>
        <v>0</v>
      </c>
      <c r="F53" s="1516">
        <f>[2]s01BAL0223!F53</f>
        <v>0</v>
      </c>
      <c r="G53" s="1516">
        <f>[2]s01BAL0223!G53</f>
        <v>0</v>
      </c>
      <c r="H53" s="1516">
        <f>[2]s01BAL0223!H53</f>
        <v>0</v>
      </c>
      <c r="I53" s="1516">
        <f>[2]s01BAL0223!I53</f>
        <v>0</v>
      </c>
      <c r="J53" s="1516">
        <f>[2]s01BAL0223!J53</f>
        <v>0</v>
      </c>
      <c r="K53" s="1516">
        <f>[2]s01BAL0223!K53</f>
        <v>0</v>
      </c>
      <c r="L53" s="1516">
        <f>[2]s01BAL0223!L53</f>
        <v>0</v>
      </c>
      <c r="M53" s="1516">
        <f>[2]s01BAL0223!M53</f>
        <v>0</v>
      </c>
      <c r="N53" s="1516">
        <f>[2]s01BAL0223!N53</f>
        <v>0</v>
      </c>
      <c r="O53" s="1516">
        <f>[2]s01BAL0223!O53</f>
        <v>0</v>
      </c>
      <c r="P53" s="1516">
        <f>[2]s01BAL0223!P53</f>
        <v>0</v>
      </c>
      <c r="Q53" s="1516">
        <f>[2]s01BAL0223!Q53</f>
        <v>0</v>
      </c>
      <c r="R53" s="1516">
        <f>[2]s01BAL0223!R53</f>
        <v>0</v>
      </c>
      <c r="S53" s="1516">
        <f>[2]s01BAL0223!S53</f>
        <v>0</v>
      </c>
      <c r="T53" s="1516">
        <f>[2]s01BAL0223!T53</f>
        <v>0</v>
      </c>
      <c r="U53" s="1516">
        <f>[2]s01BAL0223!U53</f>
        <v>0</v>
      </c>
      <c r="V53" s="1516">
        <f>[2]s01BAL0223!V53</f>
        <v>0</v>
      </c>
      <c r="W53" s="1516">
        <f>[2]s01BAL0223!W53</f>
        <v>0</v>
      </c>
      <c r="X53" s="1516">
        <f>[2]s01BAL0223!X53</f>
        <v>0</v>
      </c>
      <c r="Y53" s="1516">
        <f>[2]s01BAL0223!Y53</f>
        <v>0</v>
      </c>
      <c r="Z53" s="1516">
        <f>[2]s01BAL0223!Z53</f>
        <v>0</v>
      </c>
    </row>
    <row r="54" spans="1:26" s="1491" customFormat="1" ht="16.7" customHeight="1" x14ac:dyDescent="0.15">
      <c r="A54" s="1508">
        <v>47</v>
      </c>
      <c r="B54" s="1513" t="s">
        <v>179</v>
      </c>
      <c r="C54" s="1510" t="s">
        <v>180</v>
      </c>
      <c r="D54" s="1516">
        <f>[2]s01BAL0223!D54</f>
        <v>0</v>
      </c>
      <c r="E54" s="1516">
        <f>[2]s01BAL0223!E54</f>
        <v>0</v>
      </c>
      <c r="F54" s="1516">
        <f>[2]s01BAL0223!F54</f>
        <v>0</v>
      </c>
      <c r="G54" s="1516">
        <f>[2]s01BAL0223!G54</f>
        <v>0</v>
      </c>
      <c r="H54" s="1516">
        <f>[2]s01BAL0223!H54</f>
        <v>0</v>
      </c>
      <c r="I54" s="1516">
        <f>[2]s01BAL0223!I54</f>
        <v>0</v>
      </c>
      <c r="J54" s="1516">
        <f>[2]s01BAL0223!J54</f>
        <v>0</v>
      </c>
      <c r="K54" s="1516">
        <f>[2]s01BAL0223!K54</f>
        <v>0</v>
      </c>
      <c r="L54" s="1516">
        <f>[2]s01BAL0223!L54</f>
        <v>0</v>
      </c>
      <c r="M54" s="1516">
        <f>[2]s01BAL0223!M54</f>
        <v>0</v>
      </c>
      <c r="N54" s="1516">
        <f>[2]s01BAL0223!N54</f>
        <v>0</v>
      </c>
      <c r="O54" s="1516">
        <f>[2]s01BAL0223!O54</f>
        <v>0</v>
      </c>
      <c r="P54" s="1516">
        <f>[2]s01BAL0223!P54</f>
        <v>0</v>
      </c>
      <c r="Q54" s="1516">
        <f>[2]s01BAL0223!Q54</f>
        <v>0</v>
      </c>
      <c r="R54" s="1516">
        <f>[2]s01BAL0223!R54</f>
        <v>0</v>
      </c>
      <c r="S54" s="1516">
        <f>[2]s01BAL0223!S54</f>
        <v>0</v>
      </c>
      <c r="T54" s="1516">
        <f>[2]s01BAL0223!T54</f>
        <v>0</v>
      </c>
      <c r="U54" s="1516">
        <f>[2]s01BAL0223!U54</f>
        <v>0</v>
      </c>
      <c r="V54" s="1516">
        <f>[2]s01BAL0223!V54</f>
        <v>0</v>
      </c>
      <c r="W54" s="1516">
        <f>[2]s01BAL0223!W54</f>
        <v>0</v>
      </c>
      <c r="X54" s="1516">
        <f>[2]s01BAL0223!X54</f>
        <v>0</v>
      </c>
      <c r="Y54" s="1516">
        <f>[2]s01BAL0223!Y54</f>
        <v>0</v>
      </c>
      <c r="Z54" s="1516">
        <f>[2]s01BAL0223!Z54</f>
        <v>0</v>
      </c>
    </row>
    <row r="55" spans="1:26" s="1491" customFormat="1" ht="16.7" customHeight="1" x14ac:dyDescent="0.15">
      <c r="A55" s="1508">
        <v>48</v>
      </c>
      <c r="B55" s="1513" t="s">
        <v>181</v>
      </c>
      <c r="C55" s="1510" t="s">
        <v>148</v>
      </c>
      <c r="D55" s="1516">
        <f>[2]s01BAL0223!D55</f>
        <v>0</v>
      </c>
      <c r="E55" s="1516">
        <f>[2]s01BAL0223!E55</f>
        <v>0</v>
      </c>
      <c r="F55" s="1516">
        <f>[2]s01BAL0223!F55</f>
        <v>0</v>
      </c>
      <c r="G55" s="1516">
        <f>[2]s01BAL0223!G55</f>
        <v>0</v>
      </c>
      <c r="H55" s="1516">
        <f>[2]s01BAL0223!H55</f>
        <v>0</v>
      </c>
      <c r="I55" s="1516">
        <f>[2]s01BAL0223!I55</f>
        <v>0</v>
      </c>
      <c r="J55" s="1516">
        <f>[2]s01BAL0223!J55</f>
        <v>0</v>
      </c>
      <c r="K55" s="1516">
        <f>[2]s01BAL0223!K55</f>
        <v>0</v>
      </c>
      <c r="L55" s="1516">
        <f>[2]s01BAL0223!L55</f>
        <v>0</v>
      </c>
      <c r="M55" s="1516">
        <f>[2]s01BAL0223!M55</f>
        <v>0</v>
      </c>
      <c r="N55" s="1516">
        <f>[2]s01BAL0223!N55</f>
        <v>0</v>
      </c>
      <c r="O55" s="1516">
        <f>[2]s01BAL0223!O55</f>
        <v>0</v>
      </c>
      <c r="P55" s="1516">
        <f>[2]s01BAL0223!P55</f>
        <v>0</v>
      </c>
      <c r="Q55" s="1516">
        <f>[2]s01BAL0223!Q55</f>
        <v>0</v>
      </c>
      <c r="R55" s="1516">
        <f>[2]s01BAL0223!R55</f>
        <v>0</v>
      </c>
      <c r="S55" s="1516">
        <f>[2]s01BAL0223!S55</f>
        <v>0</v>
      </c>
      <c r="T55" s="1516">
        <f>[2]s01BAL0223!T55</f>
        <v>0</v>
      </c>
      <c r="U55" s="1516">
        <f>[2]s01BAL0223!U55</f>
        <v>0</v>
      </c>
      <c r="V55" s="1516">
        <f>[2]s01BAL0223!V55</f>
        <v>0</v>
      </c>
      <c r="W55" s="1516">
        <f>[2]s01BAL0223!W55</f>
        <v>0</v>
      </c>
      <c r="X55" s="1516">
        <f>[2]s01BAL0223!X55</f>
        <v>0</v>
      </c>
      <c r="Y55" s="1516">
        <f>[2]s01BAL0223!Y55</f>
        <v>0</v>
      </c>
      <c r="Z55" s="1516">
        <f>[2]s01BAL0223!Z55</f>
        <v>0</v>
      </c>
    </row>
    <row r="56" spans="1:26" s="1491" customFormat="1" ht="16.7" customHeight="1" x14ac:dyDescent="0.15">
      <c r="A56" s="1508">
        <v>49</v>
      </c>
      <c r="B56" s="1513"/>
      <c r="C56" s="1510"/>
      <c r="D56" s="1516">
        <f>[2]s01BAL0223!D56</f>
        <v>0</v>
      </c>
      <c r="E56" s="1516">
        <f>[2]s01BAL0223!E56</f>
        <v>0</v>
      </c>
      <c r="F56" s="1516">
        <f>[2]s01BAL0223!F56</f>
        <v>0</v>
      </c>
      <c r="G56" s="1516">
        <f>[2]s01BAL0223!G56</f>
        <v>0</v>
      </c>
      <c r="H56" s="1516">
        <f>[2]s01BAL0223!H56</f>
        <v>0</v>
      </c>
      <c r="I56" s="1516">
        <f>[2]s01BAL0223!I56</f>
        <v>0</v>
      </c>
      <c r="J56" s="1516">
        <f>[2]s01BAL0223!J56</f>
        <v>0</v>
      </c>
      <c r="K56" s="1516">
        <f>[2]s01BAL0223!K56</f>
        <v>0</v>
      </c>
      <c r="L56" s="1516">
        <f>[2]s01BAL0223!L56</f>
        <v>0</v>
      </c>
      <c r="M56" s="1516">
        <f>[2]s01BAL0223!M56</f>
        <v>0</v>
      </c>
      <c r="N56" s="1516">
        <f>[2]s01BAL0223!N56</f>
        <v>0</v>
      </c>
      <c r="O56" s="1516">
        <f>[2]s01BAL0223!O56</f>
        <v>0</v>
      </c>
      <c r="P56" s="1516">
        <f>[2]s01BAL0223!P56</f>
        <v>0</v>
      </c>
      <c r="Q56" s="1516">
        <f>[2]s01BAL0223!Q56</f>
        <v>0</v>
      </c>
      <c r="R56" s="1516">
        <f>[2]s01BAL0223!R56</f>
        <v>0</v>
      </c>
      <c r="S56" s="1516">
        <f>[2]s01BAL0223!S56</f>
        <v>0</v>
      </c>
      <c r="T56" s="1516">
        <f>[2]s01BAL0223!T56</f>
        <v>0</v>
      </c>
      <c r="U56" s="1516">
        <f>[2]s01BAL0223!U56</f>
        <v>0</v>
      </c>
      <c r="V56" s="1516">
        <f>[2]s01BAL0223!V56</f>
        <v>0</v>
      </c>
      <c r="W56" s="1516">
        <f>[2]s01BAL0223!W56</f>
        <v>0</v>
      </c>
      <c r="X56" s="1516">
        <f>[2]s01BAL0223!X56</f>
        <v>0</v>
      </c>
      <c r="Y56" s="1516">
        <f>[2]s01BAL0223!Y56</f>
        <v>0</v>
      </c>
      <c r="Z56" s="1516">
        <f>[2]s01BAL0223!Z56</f>
        <v>0</v>
      </c>
    </row>
    <row r="57" spans="1:26" s="1491" customFormat="1" ht="16.7" customHeight="1" x14ac:dyDescent="0.15">
      <c r="A57" s="1508">
        <v>50</v>
      </c>
      <c r="B57" s="1509" t="s">
        <v>183</v>
      </c>
      <c r="C57" s="1510"/>
      <c r="D57" s="1516">
        <f>[2]s01BAL0223!D57</f>
        <v>0</v>
      </c>
      <c r="E57" s="1516">
        <f>[2]s01BAL0223!E57</f>
        <v>0</v>
      </c>
      <c r="F57" s="1516">
        <f>[2]s01BAL0223!F57</f>
        <v>0</v>
      </c>
      <c r="G57" s="1516">
        <f>[2]s01BAL0223!G57</f>
        <v>0</v>
      </c>
      <c r="H57" s="1516">
        <f>[2]s01BAL0223!H57</f>
        <v>0</v>
      </c>
      <c r="I57" s="1516">
        <f>[2]s01BAL0223!I57</f>
        <v>0</v>
      </c>
      <c r="J57" s="1516">
        <f>[2]s01BAL0223!J57</f>
        <v>0</v>
      </c>
      <c r="K57" s="1516">
        <f>[2]s01BAL0223!K57</f>
        <v>0</v>
      </c>
      <c r="L57" s="1516">
        <f>[2]s01BAL0223!L57</f>
        <v>0</v>
      </c>
      <c r="M57" s="1516">
        <f>[2]s01BAL0223!M57</f>
        <v>0</v>
      </c>
      <c r="N57" s="1516">
        <f>[2]s01BAL0223!N57</f>
        <v>0</v>
      </c>
      <c r="O57" s="1516">
        <f>[2]s01BAL0223!O57</f>
        <v>0</v>
      </c>
      <c r="P57" s="1516">
        <f>[2]s01BAL0223!P57</f>
        <v>0</v>
      </c>
      <c r="Q57" s="1516">
        <f>[2]s01BAL0223!Q57</f>
        <v>0</v>
      </c>
      <c r="R57" s="1516">
        <f>[2]s01BAL0223!R57</f>
        <v>0</v>
      </c>
      <c r="S57" s="1516">
        <f>[2]s01BAL0223!S57</f>
        <v>0</v>
      </c>
      <c r="T57" s="1516">
        <f>[2]s01BAL0223!T57</f>
        <v>0</v>
      </c>
      <c r="U57" s="1516">
        <f>[2]s01BAL0223!U57</f>
        <v>0</v>
      </c>
      <c r="V57" s="1516">
        <f>[2]s01BAL0223!V57</f>
        <v>0</v>
      </c>
      <c r="W57" s="1516">
        <f>[2]s01BAL0223!W57</f>
        <v>0</v>
      </c>
      <c r="X57" s="1516">
        <f>[2]s01BAL0223!X57</f>
        <v>0</v>
      </c>
      <c r="Y57" s="1516">
        <f>[2]s01BAL0223!Y57</f>
        <v>0</v>
      </c>
      <c r="Z57" s="1516">
        <f>[2]s01BAL0223!Z57</f>
        <v>0</v>
      </c>
    </row>
    <row r="58" spans="1:26" s="1491" customFormat="1" ht="16.7" customHeight="1" x14ac:dyDescent="0.15">
      <c r="A58" s="1508">
        <v>51</v>
      </c>
      <c r="B58" s="1513" t="s">
        <v>175</v>
      </c>
      <c r="C58" s="1510" t="s">
        <v>148</v>
      </c>
      <c r="D58" s="1516">
        <f>[2]s01BAL0223!D58</f>
        <v>36871</v>
      </c>
      <c r="E58" s="1516">
        <f>[2]s01BAL0223!E58</f>
        <v>3640</v>
      </c>
      <c r="F58" s="1516">
        <f>[2]s01BAL0223!F58</f>
        <v>1142</v>
      </c>
      <c r="G58" s="1516">
        <f>[2]s01BAL0223!G58</f>
        <v>9250</v>
      </c>
      <c r="H58" s="1516">
        <f>[2]s01BAL0223!H58</f>
        <v>0</v>
      </c>
      <c r="I58" s="1516">
        <f>[2]s01BAL0223!I58</f>
        <v>59</v>
      </c>
      <c r="J58" s="1516">
        <f>[2]s01BAL0223!J58</f>
        <v>839</v>
      </c>
      <c r="K58" s="1516">
        <f>[2]s01BAL0223!K58</f>
        <v>4359</v>
      </c>
      <c r="L58" s="1516">
        <f>[2]s01BAL0223!L58</f>
        <v>2291</v>
      </c>
      <c r="M58" s="1516">
        <f>[2]s01BAL0223!M58</f>
        <v>269</v>
      </c>
      <c r="N58" s="1516">
        <f>[2]s01BAL0223!N58</f>
        <v>0</v>
      </c>
      <c r="O58" s="1516">
        <f>[2]s01BAL0223!O58</f>
        <v>1298</v>
      </c>
      <c r="P58" s="1516">
        <f>[2]s01BAL0223!P58</f>
        <v>87</v>
      </c>
      <c r="Q58" s="1516">
        <f>[2]s01BAL0223!Q58</f>
        <v>461</v>
      </c>
      <c r="R58" s="1516">
        <f>[2]s01BAL0223!R58</f>
        <v>801</v>
      </c>
      <c r="S58" s="1516">
        <f>[2]s01BAL0223!S58</f>
        <v>2964</v>
      </c>
      <c r="T58" s="1516">
        <f>[2]s01BAL0223!T58</f>
        <v>2606</v>
      </c>
      <c r="U58" s="1516">
        <f>[2]s01BAL0223!U58</f>
        <v>157</v>
      </c>
      <c r="V58" s="1516">
        <f>[2]s01BAL0223!V58</f>
        <v>3950</v>
      </c>
      <c r="W58" s="1516">
        <f>[2]s01BAL0223!W58</f>
        <v>1854</v>
      </c>
      <c r="X58" s="1516">
        <f>[2]s01BAL0223!X58</f>
        <v>2</v>
      </c>
      <c r="Y58" s="1516">
        <f>[2]s01BAL0223!Y58</f>
        <v>842</v>
      </c>
      <c r="Z58" s="1516">
        <f>[2]s01BAL0223!Z58</f>
        <v>0</v>
      </c>
    </row>
    <row r="59" spans="1:26" s="1491" customFormat="1" ht="16.7" customHeight="1" x14ac:dyDescent="0.15">
      <c r="A59" s="1508">
        <v>52</v>
      </c>
      <c r="B59" s="1513" t="s">
        <v>176</v>
      </c>
      <c r="C59" s="1510" t="s">
        <v>148</v>
      </c>
      <c r="D59" s="1516">
        <f>[2]s01BAL0223!D59</f>
        <v>36871</v>
      </c>
      <c r="E59" s="1516">
        <f>[2]s01BAL0223!E59</f>
        <v>3640</v>
      </c>
      <c r="F59" s="1516">
        <f>[2]s01BAL0223!F59</f>
        <v>1142</v>
      </c>
      <c r="G59" s="1516">
        <f>[2]s01BAL0223!G59</f>
        <v>9250</v>
      </c>
      <c r="H59" s="1516">
        <f>[2]s01BAL0223!H59</f>
        <v>0</v>
      </c>
      <c r="I59" s="1516">
        <f>[2]s01BAL0223!I59</f>
        <v>59</v>
      </c>
      <c r="J59" s="1516">
        <f>[2]s01BAL0223!J59</f>
        <v>839</v>
      </c>
      <c r="K59" s="1516">
        <f>[2]s01BAL0223!K59</f>
        <v>4359</v>
      </c>
      <c r="L59" s="1516">
        <f>[2]s01BAL0223!L59</f>
        <v>2291</v>
      </c>
      <c r="M59" s="1516">
        <f>[2]s01BAL0223!M59</f>
        <v>269</v>
      </c>
      <c r="N59" s="1516">
        <f>[2]s01BAL0223!N59</f>
        <v>0</v>
      </c>
      <c r="O59" s="1516">
        <f>[2]s01BAL0223!O59</f>
        <v>1298</v>
      </c>
      <c r="P59" s="1516">
        <f>[2]s01BAL0223!P59</f>
        <v>87</v>
      </c>
      <c r="Q59" s="1516">
        <f>[2]s01BAL0223!Q59</f>
        <v>461</v>
      </c>
      <c r="R59" s="1516">
        <f>[2]s01BAL0223!R59</f>
        <v>801</v>
      </c>
      <c r="S59" s="1516">
        <f>[2]s01BAL0223!S59</f>
        <v>2964</v>
      </c>
      <c r="T59" s="1516">
        <f>[2]s01BAL0223!T59</f>
        <v>2606</v>
      </c>
      <c r="U59" s="1516">
        <f>[2]s01BAL0223!U59</f>
        <v>157</v>
      </c>
      <c r="V59" s="1516">
        <f>[2]s01BAL0223!V59</f>
        <v>3950</v>
      </c>
      <c r="W59" s="1516">
        <f>[2]s01BAL0223!W59</f>
        <v>1854</v>
      </c>
      <c r="X59" s="1516">
        <f>[2]s01BAL0223!X59</f>
        <v>2</v>
      </c>
      <c r="Y59" s="1516">
        <f>[2]s01BAL0223!Y59</f>
        <v>842</v>
      </c>
      <c r="Z59" s="1516">
        <f>[2]s01BAL0223!Z59</f>
        <v>0</v>
      </c>
    </row>
    <row r="60" spans="1:26" s="1491" customFormat="1" ht="16.7" customHeight="1" x14ac:dyDescent="0.15">
      <c r="A60" s="1508">
        <v>53</v>
      </c>
      <c r="B60" s="1513" t="s">
        <v>177</v>
      </c>
      <c r="C60" s="1510" t="s">
        <v>148</v>
      </c>
      <c r="D60" s="1516">
        <f>[2]s01BAL0223!D60</f>
        <v>0</v>
      </c>
      <c r="E60" s="1516">
        <f>[2]s01BAL0223!E60</f>
        <v>0</v>
      </c>
      <c r="F60" s="1516">
        <f>[2]s01BAL0223!F60</f>
        <v>0</v>
      </c>
      <c r="G60" s="1516">
        <f>[2]s01BAL0223!G60</f>
        <v>0</v>
      </c>
      <c r="H60" s="1516">
        <f>[2]s01BAL0223!H60</f>
        <v>0</v>
      </c>
      <c r="I60" s="1516">
        <f>[2]s01BAL0223!I60</f>
        <v>0</v>
      </c>
      <c r="J60" s="1516">
        <f>[2]s01BAL0223!J60</f>
        <v>0</v>
      </c>
      <c r="K60" s="1516">
        <f>[2]s01BAL0223!K60</f>
        <v>0</v>
      </c>
      <c r="L60" s="1516">
        <f>[2]s01BAL0223!L60</f>
        <v>0</v>
      </c>
      <c r="M60" s="1516">
        <f>[2]s01BAL0223!M60</f>
        <v>0</v>
      </c>
      <c r="N60" s="1516">
        <f>[2]s01BAL0223!N60</f>
        <v>0</v>
      </c>
      <c r="O60" s="1516">
        <f>[2]s01BAL0223!O60</f>
        <v>0</v>
      </c>
      <c r="P60" s="1516">
        <f>[2]s01BAL0223!P60</f>
        <v>0</v>
      </c>
      <c r="Q60" s="1516">
        <f>[2]s01BAL0223!Q60</f>
        <v>0</v>
      </c>
      <c r="R60" s="1516">
        <f>[2]s01BAL0223!R60</f>
        <v>0</v>
      </c>
      <c r="S60" s="1516">
        <f>[2]s01BAL0223!S60</f>
        <v>0</v>
      </c>
      <c r="T60" s="1516">
        <f>[2]s01BAL0223!T60</f>
        <v>0</v>
      </c>
      <c r="U60" s="1516">
        <f>[2]s01BAL0223!U60</f>
        <v>0</v>
      </c>
      <c r="V60" s="1516">
        <f>[2]s01BAL0223!V60</f>
        <v>0</v>
      </c>
      <c r="W60" s="1516">
        <f>[2]s01BAL0223!W60</f>
        <v>0</v>
      </c>
      <c r="X60" s="1516">
        <f>[2]s01BAL0223!X60</f>
        <v>0</v>
      </c>
      <c r="Y60" s="1516">
        <f>[2]s01BAL0223!Y60</f>
        <v>0</v>
      </c>
      <c r="Z60" s="1516">
        <f>[2]s01BAL0223!Z60</f>
        <v>0</v>
      </c>
    </row>
    <row r="61" spans="1:26" s="1491" customFormat="1" ht="16.7" customHeight="1" x14ac:dyDescent="0.15">
      <c r="A61" s="1508">
        <v>54</v>
      </c>
      <c r="B61" s="1513" t="s">
        <v>178</v>
      </c>
      <c r="C61" s="1510" t="s">
        <v>148</v>
      </c>
      <c r="D61" s="1516">
        <f>[2]s01BAL0223!D61</f>
        <v>0</v>
      </c>
      <c r="E61" s="1516">
        <f>[2]s01BAL0223!E61</f>
        <v>0</v>
      </c>
      <c r="F61" s="1516">
        <f>[2]s01BAL0223!F61</f>
        <v>0</v>
      </c>
      <c r="G61" s="1516">
        <f>[2]s01BAL0223!G61</f>
        <v>0</v>
      </c>
      <c r="H61" s="1516">
        <f>[2]s01BAL0223!H61</f>
        <v>0</v>
      </c>
      <c r="I61" s="1516">
        <f>[2]s01BAL0223!I61</f>
        <v>0</v>
      </c>
      <c r="J61" s="1516">
        <f>[2]s01BAL0223!J61</f>
        <v>0</v>
      </c>
      <c r="K61" s="1516">
        <f>[2]s01BAL0223!K61</f>
        <v>0</v>
      </c>
      <c r="L61" s="1516">
        <f>[2]s01BAL0223!L61</f>
        <v>0</v>
      </c>
      <c r="M61" s="1516">
        <f>[2]s01BAL0223!M61</f>
        <v>0</v>
      </c>
      <c r="N61" s="1516">
        <f>[2]s01BAL0223!N61</f>
        <v>0</v>
      </c>
      <c r="O61" s="1516">
        <f>[2]s01BAL0223!O61</f>
        <v>0</v>
      </c>
      <c r="P61" s="1516">
        <f>[2]s01BAL0223!P61</f>
        <v>0</v>
      </c>
      <c r="Q61" s="1516">
        <f>[2]s01BAL0223!Q61</f>
        <v>0</v>
      </c>
      <c r="R61" s="1516">
        <f>[2]s01BAL0223!R61</f>
        <v>0</v>
      </c>
      <c r="S61" s="1516">
        <f>[2]s01BAL0223!S61</f>
        <v>0</v>
      </c>
      <c r="T61" s="1516">
        <f>[2]s01BAL0223!T61</f>
        <v>0</v>
      </c>
      <c r="U61" s="1516">
        <f>[2]s01BAL0223!U61</f>
        <v>0</v>
      </c>
      <c r="V61" s="1516">
        <f>[2]s01BAL0223!V61</f>
        <v>0</v>
      </c>
      <c r="W61" s="1516">
        <f>[2]s01BAL0223!W61</f>
        <v>0</v>
      </c>
      <c r="X61" s="1516">
        <f>[2]s01BAL0223!X61</f>
        <v>0</v>
      </c>
      <c r="Y61" s="1516">
        <f>[2]s01BAL0223!Y61</f>
        <v>0</v>
      </c>
      <c r="Z61" s="1516">
        <f>[2]s01BAL0223!Z61</f>
        <v>0</v>
      </c>
    </row>
    <row r="62" spans="1:26" s="1491" customFormat="1" ht="16.7" customHeight="1" x14ac:dyDescent="0.15">
      <c r="A62" s="1508">
        <v>55</v>
      </c>
      <c r="B62" s="1513" t="s">
        <v>179</v>
      </c>
      <c r="C62" s="1510" t="s">
        <v>180</v>
      </c>
      <c r="D62" s="1516">
        <f>[2]s01BAL0223!D62</f>
        <v>0</v>
      </c>
      <c r="E62" s="1516">
        <f>[2]s01BAL0223!E62</f>
        <v>0</v>
      </c>
      <c r="F62" s="1516">
        <f>[2]s01BAL0223!F62</f>
        <v>0</v>
      </c>
      <c r="G62" s="1516">
        <f>[2]s01BAL0223!G62</f>
        <v>0</v>
      </c>
      <c r="H62" s="1516">
        <f>[2]s01BAL0223!H62</f>
        <v>0</v>
      </c>
      <c r="I62" s="1516">
        <f>[2]s01BAL0223!I62</f>
        <v>0</v>
      </c>
      <c r="J62" s="1516">
        <f>[2]s01BAL0223!J62</f>
        <v>0</v>
      </c>
      <c r="K62" s="1516">
        <f>[2]s01BAL0223!K62</f>
        <v>0</v>
      </c>
      <c r="L62" s="1516">
        <f>[2]s01BAL0223!L62</f>
        <v>0</v>
      </c>
      <c r="M62" s="1516">
        <f>[2]s01BAL0223!M62</f>
        <v>0</v>
      </c>
      <c r="N62" s="1516">
        <f>[2]s01BAL0223!N62</f>
        <v>0</v>
      </c>
      <c r="O62" s="1516">
        <f>[2]s01BAL0223!O62</f>
        <v>0</v>
      </c>
      <c r="P62" s="1516">
        <f>[2]s01BAL0223!P62</f>
        <v>0</v>
      </c>
      <c r="Q62" s="1516">
        <f>[2]s01BAL0223!Q62</f>
        <v>0</v>
      </c>
      <c r="R62" s="1516">
        <f>[2]s01BAL0223!R62</f>
        <v>0</v>
      </c>
      <c r="S62" s="1516">
        <f>[2]s01BAL0223!S62</f>
        <v>0</v>
      </c>
      <c r="T62" s="1516">
        <f>[2]s01BAL0223!T62</f>
        <v>0</v>
      </c>
      <c r="U62" s="1516">
        <f>[2]s01BAL0223!U62</f>
        <v>0</v>
      </c>
      <c r="V62" s="1516">
        <f>[2]s01BAL0223!V62</f>
        <v>0</v>
      </c>
      <c r="W62" s="1516">
        <f>[2]s01BAL0223!W62</f>
        <v>0</v>
      </c>
      <c r="X62" s="1516">
        <f>[2]s01BAL0223!X62</f>
        <v>0</v>
      </c>
      <c r="Y62" s="1516">
        <f>[2]s01BAL0223!Y62</f>
        <v>0</v>
      </c>
      <c r="Z62" s="1516">
        <f>[2]s01BAL0223!Z62</f>
        <v>0</v>
      </c>
    </row>
    <row r="63" spans="1:26" s="1491" customFormat="1" ht="16.7" customHeight="1" x14ac:dyDescent="0.15">
      <c r="A63" s="1508">
        <v>56</v>
      </c>
      <c r="B63" s="1513" t="s">
        <v>181</v>
      </c>
      <c r="C63" s="1510" t="s">
        <v>148</v>
      </c>
      <c r="D63" s="1516">
        <f>[2]s01BAL0223!D63</f>
        <v>0</v>
      </c>
      <c r="E63" s="1516">
        <f>[2]s01BAL0223!E63</f>
        <v>0</v>
      </c>
      <c r="F63" s="1516">
        <f>[2]s01BAL0223!F63</f>
        <v>0</v>
      </c>
      <c r="G63" s="1516">
        <f>[2]s01BAL0223!G63</f>
        <v>0</v>
      </c>
      <c r="H63" s="1516">
        <f>[2]s01BAL0223!H63</f>
        <v>0</v>
      </c>
      <c r="I63" s="1516">
        <f>[2]s01BAL0223!I63</f>
        <v>0</v>
      </c>
      <c r="J63" s="1516">
        <f>[2]s01BAL0223!J63</f>
        <v>0</v>
      </c>
      <c r="K63" s="1516">
        <f>[2]s01BAL0223!K63</f>
        <v>0</v>
      </c>
      <c r="L63" s="1516">
        <f>[2]s01BAL0223!L63</f>
        <v>0</v>
      </c>
      <c r="M63" s="1516">
        <f>[2]s01BAL0223!M63</f>
        <v>0</v>
      </c>
      <c r="N63" s="1516">
        <f>[2]s01BAL0223!N63</f>
        <v>0</v>
      </c>
      <c r="O63" s="1516">
        <f>[2]s01BAL0223!O63</f>
        <v>0</v>
      </c>
      <c r="P63" s="1516">
        <f>[2]s01BAL0223!P63</f>
        <v>0</v>
      </c>
      <c r="Q63" s="1516">
        <f>[2]s01BAL0223!Q63</f>
        <v>0</v>
      </c>
      <c r="R63" s="1516">
        <f>[2]s01BAL0223!R63</f>
        <v>0</v>
      </c>
      <c r="S63" s="1516">
        <f>[2]s01BAL0223!S63</f>
        <v>0</v>
      </c>
      <c r="T63" s="1516">
        <f>[2]s01BAL0223!T63</f>
        <v>0</v>
      </c>
      <c r="U63" s="1516">
        <f>[2]s01BAL0223!U63</f>
        <v>0</v>
      </c>
      <c r="V63" s="1516">
        <f>[2]s01BAL0223!V63</f>
        <v>0</v>
      </c>
      <c r="W63" s="1516">
        <f>[2]s01BAL0223!W63</f>
        <v>0</v>
      </c>
      <c r="X63" s="1516">
        <f>[2]s01BAL0223!X63</f>
        <v>0</v>
      </c>
      <c r="Y63" s="1516">
        <f>[2]s01BAL0223!Y63</f>
        <v>0</v>
      </c>
      <c r="Z63" s="1516">
        <f>[2]s01BAL0223!Z63</f>
        <v>0</v>
      </c>
    </row>
    <row r="64" spans="1:26" s="1491" customFormat="1" ht="16.7" customHeight="1" x14ac:dyDescent="0.15">
      <c r="A64" s="1508">
        <v>57</v>
      </c>
      <c r="B64" s="1513"/>
      <c r="C64" s="1510"/>
      <c r="D64" s="1516">
        <f>[2]s01BAL0223!D64</f>
        <v>0</v>
      </c>
      <c r="E64" s="1516">
        <f>[2]s01BAL0223!E64</f>
        <v>0</v>
      </c>
      <c r="F64" s="1516">
        <f>[2]s01BAL0223!F64</f>
        <v>0</v>
      </c>
      <c r="G64" s="1516">
        <f>[2]s01BAL0223!G64</f>
        <v>0</v>
      </c>
      <c r="H64" s="1516">
        <f>[2]s01BAL0223!H64</f>
        <v>0</v>
      </c>
      <c r="I64" s="1516">
        <f>[2]s01BAL0223!I64</f>
        <v>0</v>
      </c>
      <c r="J64" s="1516">
        <f>[2]s01BAL0223!J64</f>
        <v>0</v>
      </c>
      <c r="K64" s="1516">
        <f>[2]s01BAL0223!K64</f>
        <v>0</v>
      </c>
      <c r="L64" s="1516">
        <f>[2]s01BAL0223!L64</f>
        <v>0</v>
      </c>
      <c r="M64" s="1516">
        <f>[2]s01BAL0223!M64</f>
        <v>0</v>
      </c>
      <c r="N64" s="1516">
        <f>[2]s01BAL0223!N64</f>
        <v>0</v>
      </c>
      <c r="O64" s="1516">
        <f>[2]s01BAL0223!O64</f>
        <v>0</v>
      </c>
      <c r="P64" s="1516">
        <f>[2]s01BAL0223!P64</f>
        <v>0</v>
      </c>
      <c r="Q64" s="1516">
        <f>[2]s01BAL0223!Q64</f>
        <v>0</v>
      </c>
      <c r="R64" s="1516">
        <f>[2]s01BAL0223!R64</f>
        <v>0</v>
      </c>
      <c r="S64" s="1516">
        <f>[2]s01BAL0223!S64</f>
        <v>0</v>
      </c>
      <c r="T64" s="1516">
        <f>[2]s01BAL0223!T64</f>
        <v>0</v>
      </c>
      <c r="U64" s="1516">
        <f>[2]s01BAL0223!U64</f>
        <v>0</v>
      </c>
      <c r="V64" s="1516">
        <f>[2]s01BAL0223!V64</f>
        <v>0</v>
      </c>
      <c r="W64" s="1516">
        <f>[2]s01BAL0223!W64</f>
        <v>0</v>
      </c>
      <c r="X64" s="1516">
        <f>[2]s01BAL0223!X64</f>
        <v>0</v>
      </c>
      <c r="Y64" s="1516">
        <f>[2]s01BAL0223!Y64</f>
        <v>0</v>
      </c>
      <c r="Z64" s="1516">
        <f>[2]s01BAL0223!Z64</f>
        <v>0</v>
      </c>
    </row>
    <row r="65" spans="1:26" s="1491" customFormat="1" ht="16.7" customHeight="1" x14ac:dyDescent="0.15">
      <c r="A65" s="1508">
        <v>58</v>
      </c>
      <c r="B65" s="1513"/>
      <c r="C65" s="1510"/>
      <c r="D65" s="1516">
        <f>[2]s01BAL0223!D65</f>
        <v>0</v>
      </c>
      <c r="E65" s="1516">
        <f>[2]s01BAL0223!E65</f>
        <v>0</v>
      </c>
      <c r="F65" s="1516">
        <f>[2]s01BAL0223!F65</f>
        <v>0</v>
      </c>
      <c r="G65" s="1516">
        <f>[2]s01BAL0223!G65</f>
        <v>0</v>
      </c>
      <c r="H65" s="1516">
        <f>[2]s01BAL0223!H65</f>
        <v>0</v>
      </c>
      <c r="I65" s="1516">
        <f>[2]s01BAL0223!I65</f>
        <v>0</v>
      </c>
      <c r="J65" s="1516">
        <f>[2]s01BAL0223!J65</f>
        <v>0</v>
      </c>
      <c r="K65" s="1516">
        <f>[2]s01BAL0223!K65</f>
        <v>0</v>
      </c>
      <c r="L65" s="1516">
        <f>[2]s01BAL0223!L65</f>
        <v>0</v>
      </c>
      <c r="M65" s="1516">
        <f>[2]s01BAL0223!M65</f>
        <v>0</v>
      </c>
      <c r="N65" s="1516">
        <f>[2]s01BAL0223!N65</f>
        <v>0</v>
      </c>
      <c r="O65" s="1516">
        <f>[2]s01BAL0223!O65</f>
        <v>0</v>
      </c>
      <c r="P65" s="1516">
        <f>[2]s01BAL0223!P65</f>
        <v>0</v>
      </c>
      <c r="Q65" s="1516">
        <f>[2]s01BAL0223!Q65</f>
        <v>0</v>
      </c>
      <c r="R65" s="1516">
        <f>[2]s01BAL0223!R65</f>
        <v>0</v>
      </c>
      <c r="S65" s="1516">
        <f>[2]s01BAL0223!S65</f>
        <v>0</v>
      </c>
      <c r="T65" s="1516">
        <f>[2]s01BAL0223!T65</f>
        <v>0</v>
      </c>
      <c r="U65" s="1516">
        <f>[2]s01BAL0223!U65</f>
        <v>0</v>
      </c>
      <c r="V65" s="1516">
        <f>[2]s01BAL0223!V65</f>
        <v>0</v>
      </c>
      <c r="W65" s="1516">
        <f>[2]s01BAL0223!W65</f>
        <v>0</v>
      </c>
      <c r="X65" s="1516">
        <f>[2]s01BAL0223!X65</f>
        <v>0</v>
      </c>
      <c r="Y65" s="1516">
        <f>[2]s01BAL0223!Y65</f>
        <v>0</v>
      </c>
      <c r="Z65" s="1516">
        <f>[2]s01BAL0223!Z65</f>
        <v>0</v>
      </c>
    </row>
    <row r="66" spans="1:26" s="1491" customFormat="1" ht="16.7" customHeight="1" x14ac:dyDescent="0.15">
      <c r="A66" s="1508">
        <v>59</v>
      </c>
      <c r="B66" s="1509" t="s">
        <v>186</v>
      </c>
      <c r="C66" s="1510"/>
      <c r="D66" s="1516">
        <f>[2]s01BAL0223!D66</f>
        <v>0</v>
      </c>
      <c r="E66" s="1516">
        <f>[2]s01BAL0223!E66</f>
        <v>0</v>
      </c>
      <c r="F66" s="1516">
        <f>[2]s01BAL0223!F66</f>
        <v>0</v>
      </c>
      <c r="G66" s="1516">
        <f>[2]s01BAL0223!G66</f>
        <v>0</v>
      </c>
      <c r="H66" s="1516">
        <f>[2]s01BAL0223!H66</f>
        <v>0</v>
      </c>
      <c r="I66" s="1516">
        <f>[2]s01BAL0223!I66</f>
        <v>0</v>
      </c>
      <c r="J66" s="1516">
        <f>[2]s01BAL0223!J66</f>
        <v>0</v>
      </c>
      <c r="K66" s="1516">
        <f>[2]s01BAL0223!K66</f>
        <v>0</v>
      </c>
      <c r="L66" s="1516">
        <f>[2]s01BAL0223!L66</f>
        <v>0</v>
      </c>
      <c r="M66" s="1516">
        <f>[2]s01BAL0223!M66</f>
        <v>0</v>
      </c>
      <c r="N66" s="1516">
        <f>[2]s01BAL0223!N66</f>
        <v>0</v>
      </c>
      <c r="O66" s="1516">
        <f>[2]s01BAL0223!O66</f>
        <v>0</v>
      </c>
      <c r="P66" s="1516">
        <f>[2]s01BAL0223!P66</f>
        <v>0</v>
      </c>
      <c r="Q66" s="1516">
        <f>[2]s01BAL0223!Q66</f>
        <v>0</v>
      </c>
      <c r="R66" s="1516">
        <f>[2]s01BAL0223!R66</f>
        <v>0</v>
      </c>
      <c r="S66" s="1516">
        <f>[2]s01BAL0223!S66</f>
        <v>0</v>
      </c>
      <c r="T66" s="1516">
        <f>[2]s01BAL0223!T66</f>
        <v>0</v>
      </c>
      <c r="U66" s="1516">
        <f>[2]s01BAL0223!U66</f>
        <v>0</v>
      </c>
      <c r="V66" s="1516">
        <f>[2]s01BAL0223!V66</f>
        <v>0</v>
      </c>
      <c r="W66" s="1516">
        <f>[2]s01BAL0223!W66</f>
        <v>0</v>
      </c>
      <c r="X66" s="1516">
        <f>[2]s01BAL0223!X66</f>
        <v>0</v>
      </c>
      <c r="Y66" s="1516">
        <f>[2]s01BAL0223!Y66</f>
        <v>0</v>
      </c>
      <c r="Z66" s="1516">
        <f>[2]s01BAL0223!Z66</f>
        <v>0</v>
      </c>
    </row>
    <row r="67" spans="1:26" s="1491" customFormat="1" ht="16.7" customHeight="1" x14ac:dyDescent="0.15">
      <c r="A67" s="1508">
        <v>60</v>
      </c>
      <c r="B67" s="1513" t="s">
        <v>175</v>
      </c>
      <c r="C67" s="1510" t="s">
        <v>148</v>
      </c>
      <c r="D67" s="1516">
        <f>[2]s01BAL0223!D67</f>
        <v>12011262</v>
      </c>
      <c r="E67" s="1516">
        <f>[2]s01BAL0223!E67</f>
        <v>2354</v>
      </c>
      <c r="F67" s="1516">
        <f>[2]s01BAL0223!F67</f>
        <v>0</v>
      </c>
      <c r="G67" s="1516">
        <f>[2]s01BAL0223!G67</f>
        <v>68</v>
      </c>
      <c r="H67" s="1516">
        <f>[2]s01BAL0223!H67</f>
        <v>0</v>
      </c>
      <c r="I67" s="1516">
        <f>[2]s01BAL0223!I67</f>
        <v>1010</v>
      </c>
      <c r="J67" s="1516">
        <f>[2]s01BAL0223!J67</f>
        <v>114522</v>
      </c>
      <c r="K67" s="1516">
        <f>[2]s01BAL0223!K67</f>
        <v>17594</v>
      </c>
      <c r="L67" s="1516">
        <f>[2]s01BAL0223!L67</f>
        <v>0</v>
      </c>
      <c r="M67" s="1516">
        <f>[2]s01BAL0223!M67</f>
        <v>35</v>
      </c>
      <c r="N67" s="1516">
        <f>[2]s01BAL0223!N67</f>
        <v>764</v>
      </c>
      <c r="O67" s="1516">
        <f>[2]s01BAL0223!O67</f>
        <v>413152</v>
      </c>
      <c r="P67" s="1516">
        <f>[2]s01BAL0223!P67</f>
        <v>30157</v>
      </c>
      <c r="Q67" s="1516">
        <f>[2]s01BAL0223!Q67</f>
        <v>0</v>
      </c>
      <c r="R67" s="1516">
        <f>[2]s01BAL0223!R67</f>
        <v>684926</v>
      </c>
      <c r="S67" s="1516">
        <f>[2]s01BAL0223!S67</f>
        <v>75293</v>
      </c>
      <c r="T67" s="1516">
        <f>[2]s01BAL0223!T67</f>
        <v>175972</v>
      </c>
      <c r="U67" s="1516">
        <f>[2]s01BAL0223!U67</f>
        <v>28181</v>
      </c>
      <c r="V67" s="1516">
        <f>[2]s01BAL0223!V67</f>
        <v>823</v>
      </c>
      <c r="W67" s="1516">
        <f>[2]s01BAL0223!W67</f>
        <v>9847379</v>
      </c>
      <c r="X67" s="1516">
        <f>[2]s01BAL0223!X67</f>
        <v>0</v>
      </c>
      <c r="Y67" s="1516">
        <f>[2]s01BAL0223!Y67</f>
        <v>619032</v>
      </c>
      <c r="Z67" s="1516">
        <f>[2]s01BAL0223!Z67</f>
        <v>0</v>
      </c>
    </row>
    <row r="68" spans="1:26" s="1491" customFormat="1" ht="16.7" customHeight="1" x14ac:dyDescent="0.15">
      <c r="A68" s="1508">
        <v>61</v>
      </c>
      <c r="B68" s="1513" t="s">
        <v>176</v>
      </c>
      <c r="C68" s="1510" t="s">
        <v>148</v>
      </c>
      <c r="D68" s="1516">
        <f>[2]s01BAL0223!D68</f>
        <v>11996135</v>
      </c>
      <c r="E68" s="1516">
        <f>[2]s01BAL0223!E68</f>
        <v>1607</v>
      </c>
      <c r="F68" s="1516">
        <f>[2]s01BAL0223!F68</f>
        <v>0</v>
      </c>
      <c r="G68" s="1516">
        <f>[2]s01BAL0223!G68</f>
        <v>19</v>
      </c>
      <c r="H68" s="1516">
        <f>[2]s01BAL0223!H68</f>
        <v>0</v>
      </c>
      <c r="I68" s="1516">
        <f>[2]s01BAL0223!I68</f>
        <v>1010</v>
      </c>
      <c r="J68" s="1516">
        <f>[2]s01BAL0223!J68</f>
        <v>114520</v>
      </c>
      <c r="K68" s="1516">
        <f>[2]s01BAL0223!K68</f>
        <v>7687</v>
      </c>
      <c r="L68" s="1516">
        <f>[2]s01BAL0223!L68</f>
        <v>0</v>
      </c>
      <c r="M68" s="1516">
        <f>[2]s01BAL0223!M68</f>
        <v>35</v>
      </c>
      <c r="N68" s="1516">
        <f>[2]s01BAL0223!N68</f>
        <v>764</v>
      </c>
      <c r="O68" s="1516">
        <f>[2]s01BAL0223!O68</f>
        <v>412785</v>
      </c>
      <c r="P68" s="1516">
        <f>[2]s01BAL0223!P68</f>
        <v>30157</v>
      </c>
      <c r="Q68" s="1516">
        <f>[2]s01BAL0223!Q68</f>
        <v>0</v>
      </c>
      <c r="R68" s="1516">
        <f>[2]s01BAL0223!R68</f>
        <v>684906</v>
      </c>
      <c r="S68" s="1516">
        <f>[2]s01BAL0223!S68</f>
        <v>75241</v>
      </c>
      <c r="T68" s="1516">
        <f>[2]s01BAL0223!T68</f>
        <v>175570</v>
      </c>
      <c r="U68" s="1516">
        <f>[2]s01BAL0223!U68</f>
        <v>28181</v>
      </c>
      <c r="V68" s="1516">
        <f>[2]s01BAL0223!V68</f>
        <v>796</v>
      </c>
      <c r="W68" s="1516">
        <f>[2]s01BAL0223!W68</f>
        <v>9844901</v>
      </c>
      <c r="X68" s="1516">
        <f>[2]s01BAL0223!X68</f>
        <v>0</v>
      </c>
      <c r="Y68" s="1516">
        <f>[2]s01BAL0223!Y68</f>
        <v>617956</v>
      </c>
      <c r="Z68" s="1516">
        <f>[2]s01BAL0223!Z68</f>
        <v>0</v>
      </c>
    </row>
    <row r="69" spans="1:26" s="1491" customFormat="1" ht="16.7" customHeight="1" x14ac:dyDescent="0.15">
      <c r="A69" s="1508">
        <v>62</v>
      </c>
      <c r="B69" s="1513" t="s">
        <v>177</v>
      </c>
      <c r="C69" s="1510" t="s">
        <v>148</v>
      </c>
      <c r="D69" s="1516">
        <f>[2]s01BAL0223!D69</f>
        <v>15127</v>
      </c>
      <c r="E69" s="1516">
        <f>[2]s01BAL0223!E69</f>
        <v>747</v>
      </c>
      <c r="F69" s="1516">
        <f>[2]s01BAL0223!F69</f>
        <v>0</v>
      </c>
      <c r="G69" s="1516">
        <f>[2]s01BAL0223!G69</f>
        <v>49</v>
      </c>
      <c r="H69" s="1516">
        <f>[2]s01BAL0223!H69</f>
        <v>0</v>
      </c>
      <c r="I69" s="1516">
        <f>[2]s01BAL0223!I69</f>
        <v>0</v>
      </c>
      <c r="J69" s="1516">
        <f>[2]s01BAL0223!J69</f>
        <v>2</v>
      </c>
      <c r="K69" s="1516">
        <f>[2]s01BAL0223!K69</f>
        <v>9907</v>
      </c>
      <c r="L69" s="1516">
        <f>[2]s01BAL0223!L69</f>
        <v>0</v>
      </c>
      <c r="M69" s="1516">
        <f>[2]s01BAL0223!M69</f>
        <v>0</v>
      </c>
      <c r="N69" s="1516">
        <f>[2]s01BAL0223!N69</f>
        <v>0</v>
      </c>
      <c r="O69" s="1516">
        <f>[2]s01BAL0223!O69</f>
        <v>367</v>
      </c>
      <c r="P69" s="1516">
        <f>[2]s01BAL0223!P69</f>
        <v>0</v>
      </c>
      <c r="Q69" s="1516">
        <f>[2]s01BAL0223!Q69</f>
        <v>0</v>
      </c>
      <c r="R69" s="1516">
        <f>[2]s01BAL0223!R69</f>
        <v>20</v>
      </c>
      <c r="S69" s="1516">
        <f>[2]s01BAL0223!S69</f>
        <v>52</v>
      </c>
      <c r="T69" s="1516">
        <f>[2]s01BAL0223!T69</f>
        <v>402</v>
      </c>
      <c r="U69" s="1516">
        <f>[2]s01BAL0223!U69</f>
        <v>0</v>
      </c>
      <c r="V69" s="1516">
        <f>[2]s01BAL0223!V69</f>
        <v>27</v>
      </c>
      <c r="W69" s="1516">
        <f>[2]s01BAL0223!W69</f>
        <v>2478</v>
      </c>
      <c r="X69" s="1516">
        <f>[2]s01BAL0223!X69</f>
        <v>0</v>
      </c>
      <c r="Y69" s="1516">
        <f>[2]s01BAL0223!Y69</f>
        <v>1076</v>
      </c>
      <c r="Z69" s="1516">
        <f>[2]s01BAL0223!Z69</f>
        <v>0</v>
      </c>
    </row>
    <row r="70" spans="1:26" s="1491" customFormat="1" ht="16.7" customHeight="1" x14ac:dyDescent="0.15">
      <c r="A70" s="1508">
        <v>63</v>
      </c>
      <c r="B70" s="1513" t="s">
        <v>178</v>
      </c>
      <c r="C70" s="1510" t="s">
        <v>148</v>
      </c>
      <c r="D70" s="1516">
        <f>[2]s01BAL0223!D70</f>
        <v>15127</v>
      </c>
      <c r="E70" s="1516">
        <f>[2]s01BAL0223!E70</f>
        <v>747</v>
      </c>
      <c r="F70" s="1516">
        <f>[2]s01BAL0223!F70</f>
        <v>0</v>
      </c>
      <c r="G70" s="1516">
        <f>[2]s01BAL0223!G70</f>
        <v>49</v>
      </c>
      <c r="H70" s="1516">
        <f>[2]s01BAL0223!H70</f>
        <v>0</v>
      </c>
      <c r="I70" s="1516">
        <f>[2]s01BAL0223!I70</f>
        <v>0</v>
      </c>
      <c r="J70" s="1516">
        <f>[2]s01BAL0223!J70</f>
        <v>2</v>
      </c>
      <c r="K70" s="1516">
        <f>[2]s01BAL0223!K70</f>
        <v>9907</v>
      </c>
      <c r="L70" s="1516">
        <f>[2]s01BAL0223!L70</f>
        <v>0</v>
      </c>
      <c r="M70" s="1516">
        <f>[2]s01BAL0223!M70</f>
        <v>0</v>
      </c>
      <c r="N70" s="1516">
        <f>[2]s01BAL0223!N70</f>
        <v>0</v>
      </c>
      <c r="O70" s="1516">
        <f>[2]s01BAL0223!O70</f>
        <v>367</v>
      </c>
      <c r="P70" s="1516">
        <f>[2]s01BAL0223!P70</f>
        <v>0</v>
      </c>
      <c r="Q70" s="1516">
        <f>[2]s01BAL0223!Q70</f>
        <v>0</v>
      </c>
      <c r="R70" s="1516">
        <f>[2]s01BAL0223!R70</f>
        <v>20</v>
      </c>
      <c r="S70" s="1516">
        <f>[2]s01BAL0223!S70</f>
        <v>52</v>
      </c>
      <c r="T70" s="1516">
        <f>[2]s01BAL0223!T70</f>
        <v>402</v>
      </c>
      <c r="U70" s="1516">
        <f>[2]s01BAL0223!U70</f>
        <v>0</v>
      </c>
      <c r="V70" s="1516">
        <f>[2]s01BAL0223!V70</f>
        <v>27</v>
      </c>
      <c r="W70" s="1516">
        <f>[2]s01BAL0223!W70</f>
        <v>2478</v>
      </c>
      <c r="X70" s="1516">
        <f>[2]s01BAL0223!X70</f>
        <v>0</v>
      </c>
      <c r="Y70" s="1516">
        <f>[2]s01BAL0223!Y70</f>
        <v>1076</v>
      </c>
      <c r="Z70" s="1516">
        <f>[2]s01BAL0223!Z70</f>
        <v>0</v>
      </c>
    </row>
    <row r="71" spans="1:26" s="1491" customFormat="1" ht="16.7" customHeight="1" x14ac:dyDescent="0.15">
      <c r="A71" s="1508">
        <v>64</v>
      </c>
      <c r="B71" s="1513" t="s">
        <v>179</v>
      </c>
      <c r="C71" s="1510" t="s">
        <v>180</v>
      </c>
      <c r="D71" s="1516">
        <f>[2]s01BAL0223!D71</f>
        <v>5.3990291955171674</v>
      </c>
      <c r="E71" s="1516">
        <f>[2]s01BAL0223!E71</f>
        <v>0.26661431936612179</v>
      </c>
      <c r="F71" s="1516">
        <f>[2]s01BAL0223!F71</f>
        <v>0</v>
      </c>
      <c r="G71" s="1516">
        <f>[2]s01BAL0223!G71</f>
        <v>1.7488757227496605E-2</v>
      </c>
      <c r="H71" s="1516">
        <f>[2]s01BAL0223!H71</f>
        <v>0</v>
      </c>
      <c r="I71" s="1516">
        <f>[2]s01BAL0223!I71</f>
        <v>0</v>
      </c>
      <c r="J71" s="1516">
        <f>[2]s01BAL0223!J71</f>
        <v>7.1382682561210655E-4</v>
      </c>
      <c r="K71" s="1516">
        <f>[2]s01BAL0223!K71</f>
        <v>3.5359411806695693</v>
      </c>
      <c r="L71" s="1516">
        <f>[2]s01BAL0223!L71</f>
        <v>0</v>
      </c>
      <c r="M71" s="1516">
        <f>[2]s01BAL0223!M71</f>
        <v>0</v>
      </c>
      <c r="N71" s="1516">
        <f>[2]s01BAL0223!N71</f>
        <v>0</v>
      </c>
      <c r="O71" s="1516">
        <f>[2]s01BAL0223!O71</f>
        <v>0.13098722249982153</v>
      </c>
      <c r="P71" s="1516">
        <f>[2]s01BAL0223!P71</f>
        <v>0</v>
      </c>
      <c r="Q71" s="1516">
        <f>[2]s01BAL0223!Q71</f>
        <v>0</v>
      </c>
      <c r="R71" s="1516">
        <f>[2]s01BAL0223!R71</f>
        <v>7.138268256121065E-3</v>
      </c>
      <c r="S71" s="1516">
        <f>[2]s01BAL0223!S71</f>
        <v>1.8559497465914766E-2</v>
      </c>
      <c r="T71" s="1516">
        <f>[2]s01BAL0223!T71</f>
        <v>0.14347919194803338</v>
      </c>
      <c r="U71" s="1516">
        <f>[2]s01BAL0223!U71</f>
        <v>0</v>
      </c>
      <c r="V71" s="1516">
        <f>[2]s01BAL0223!V71</f>
        <v>9.6366621457634367E-3</v>
      </c>
      <c r="W71" s="1516">
        <f>[2]s01BAL0223!W71</f>
        <v>0.88443143693339987</v>
      </c>
      <c r="X71" s="1516">
        <f>[2]s01BAL0223!X71</f>
        <v>0</v>
      </c>
      <c r="Y71" s="1516">
        <f>[2]s01BAL0223!Y71</f>
        <v>0.38403883217931323</v>
      </c>
      <c r="Z71" s="1516">
        <f>[2]s01BAL0223!Z71</f>
        <v>0</v>
      </c>
    </row>
    <row r="72" spans="1:26" s="1491" customFormat="1" ht="16.7" customHeight="1" x14ac:dyDescent="0.15">
      <c r="A72" s="1508">
        <v>65</v>
      </c>
      <c r="B72" s="1513" t="s">
        <v>181</v>
      </c>
      <c r="C72" s="1510" t="s">
        <v>148</v>
      </c>
      <c r="D72" s="1516">
        <f>[2]s01BAL0223!D72</f>
        <v>0</v>
      </c>
      <c r="E72" s="1516">
        <f>[2]s01BAL0223!E72</f>
        <v>0</v>
      </c>
      <c r="F72" s="1516">
        <f>[2]s01BAL0223!F72</f>
        <v>0</v>
      </c>
      <c r="G72" s="1516">
        <f>[2]s01BAL0223!G72</f>
        <v>0</v>
      </c>
      <c r="H72" s="1516">
        <f>[2]s01BAL0223!H72</f>
        <v>0</v>
      </c>
      <c r="I72" s="1516">
        <f>[2]s01BAL0223!I72</f>
        <v>0</v>
      </c>
      <c r="J72" s="1516">
        <f>[2]s01BAL0223!J72</f>
        <v>0</v>
      </c>
      <c r="K72" s="1516">
        <f>[2]s01BAL0223!K72</f>
        <v>0</v>
      </c>
      <c r="L72" s="1516">
        <f>[2]s01BAL0223!L72</f>
        <v>0</v>
      </c>
      <c r="M72" s="1516">
        <f>[2]s01BAL0223!M72</f>
        <v>0</v>
      </c>
      <c r="N72" s="1516">
        <f>[2]s01BAL0223!N72</f>
        <v>0</v>
      </c>
      <c r="O72" s="1516">
        <f>[2]s01BAL0223!O72</f>
        <v>0</v>
      </c>
      <c r="P72" s="1516">
        <f>[2]s01BAL0223!P72</f>
        <v>0</v>
      </c>
      <c r="Q72" s="1516">
        <f>[2]s01BAL0223!Q72</f>
        <v>0</v>
      </c>
      <c r="R72" s="1516">
        <f>[2]s01BAL0223!R72</f>
        <v>0</v>
      </c>
      <c r="S72" s="1516">
        <f>[2]s01BAL0223!S72</f>
        <v>0</v>
      </c>
      <c r="T72" s="1516">
        <f>[2]s01BAL0223!T72</f>
        <v>0</v>
      </c>
      <c r="U72" s="1516">
        <f>[2]s01BAL0223!U72</f>
        <v>0</v>
      </c>
      <c r="V72" s="1516">
        <f>[2]s01BAL0223!V72</f>
        <v>0</v>
      </c>
      <c r="W72" s="1516">
        <f>[2]s01BAL0223!W72</f>
        <v>0</v>
      </c>
      <c r="X72" s="1516">
        <f>[2]s01BAL0223!X72</f>
        <v>0</v>
      </c>
      <c r="Y72" s="1516">
        <f>[2]s01BAL0223!Y72</f>
        <v>0</v>
      </c>
      <c r="Z72" s="1516">
        <f>[2]s01BAL0223!Z72</f>
        <v>0</v>
      </c>
    </row>
    <row r="73" spans="1:26" s="1491" customFormat="1" ht="16.7" customHeight="1" x14ac:dyDescent="0.15">
      <c r="A73" s="1508">
        <v>66</v>
      </c>
      <c r="B73" s="1509" t="s">
        <v>182</v>
      </c>
      <c r="C73" s="1510"/>
      <c r="D73" s="1516">
        <f>[2]s01BAL0223!D73</f>
        <v>0</v>
      </c>
      <c r="E73" s="1516">
        <f>[2]s01BAL0223!E73</f>
        <v>0</v>
      </c>
      <c r="F73" s="1516">
        <f>[2]s01BAL0223!F73</f>
        <v>0</v>
      </c>
      <c r="G73" s="1516">
        <f>[2]s01BAL0223!G73</f>
        <v>0</v>
      </c>
      <c r="H73" s="1516">
        <f>[2]s01BAL0223!H73</f>
        <v>0</v>
      </c>
      <c r="I73" s="1516">
        <f>[2]s01BAL0223!I73</f>
        <v>0</v>
      </c>
      <c r="J73" s="1516">
        <f>[2]s01BAL0223!J73</f>
        <v>0</v>
      </c>
      <c r="K73" s="1516">
        <f>[2]s01BAL0223!K73</f>
        <v>0</v>
      </c>
      <c r="L73" s="1516">
        <f>[2]s01BAL0223!L73</f>
        <v>0</v>
      </c>
      <c r="M73" s="1516">
        <f>[2]s01BAL0223!M73</f>
        <v>0</v>
      </c>
      <c r="N73" s="1516">
        <f>[2]s01BAL0223!N73</f>
        <v>0</v>
      </c>
      <c r="O73" s="1516">
        <f>[2]s01BAL0223!O73</f>
        <v>0</v>
      </c>
      <c r="P73" s="1516">
        <f>[2]s01BAL0223!P73</f>
        <v>0</v>
      </c>
      <c r="Q73" s="1516">
        <f>[2]s01BAL0223!Q73</f>
        <v>0</v>
      </c>
      <c r="R73" s="1516">
        <f>[2]s01BAL0223!R73</f>
        <v>0</v>
      </c>
      <c r="S73" s="1516">
        <f>[2]s01BAL0223!S73</f>
        <v>0</v>
      </c>
      <c r="T73" s="1516">
        <f>[2]s01BAL0223!T73</f>
        <v>0</v>
      </c>
      <c r="U73" s="1516">
        <f>[2]s01BAL0223!U73</f>
        <v>0</v>
      </c>
      <c r="V73" s="1516">
        <f>[2]s01BAL0223!V73</f>
        <v>0</v>
      </c>
      <c r="W73" s="1516">
        <f>[2]s01BAL0223!W73</f>
        <v>0</v>
      </c>
      <c r="X73" s="1516">
        <f>[2]s01BAL0223!X73</f>
        <v>0</v>
      </c>
      <c r="Y73" s="1516">
        <f>[2]s01BAL0223!Y73</f>
        <v>0</v>
      </c>
      <c r="Z73" s="1516">
        <f>[2]s01BAL0223!Z73</f>
        <v>0</v>
      </c>
    </row>
    <row r="74" spans="1:26" s="1491" customFormat="1" ht="16.7" customHeight="1" x14ac:dyDescent="0.15">
      <c r="A74" s="1508">
        <v>67</v>
      </c>
      <c r="B74" s="1513" t="s">
        <v>175</v>
      </c>
      <c r="C74" s="1510" t="s">
        <v>148</v>
      </c>
      <c r="D74" s="1516">
        <f>[2]s01BAL0223!D74</f>
        <v>12009105</v>
      </c>
      <c r="E74" s="1516">
        <f>[2]s01BAL0223!E74</f>
        <v>2354</v>
      </c>
      <c r="F74" s="1516">
        <f>[2]s01BAL0223!F74</f>
        <v>0</v>
      </c>
      <c r="G74" s="1516">
        <f>[2]s01BAL0223!G74</f>
        <v>68</v>
      </c>
      <c r="H74" s="1516">
        <f>[2]s01BAL0223!H74</f>
        <v>0</v>
      </c>
      <c r="I74" s="1516">
        <f>[2]s01BAL0223!I74</f>
        <v>1010</v>
      </c>
      <c r="J74" s="1516">
        <f>[2]s01BAL0223!J74</f>
        <v>114516</v>
      </c>
      <c r="K74" s="1516">
        <f>[2]s01BAL0223!K74</f>
        <v>17590</v>
      </c>
      <c r="L74" s="1516">
        <f>[2]s01BAL0223!L74</f>
        <v>0</v>
      </c>
      <c r="M74" s="1516">
        <f>[2]s01BAL0223!M74</f>
        <v>35</v>
      </c>
      <c r="N74" s="1516">
        <f>[2]s01BAL0223!N74</f>
        <v>764</v>
      </c>
      <c r="O74" s="1516">
        <f>[2]s01BAL0223!O74</f>
        <v>412940</v>
      </c>
      <c r="P74" s="1516">
        <f>[2]s01BAL0223!P74</f>
        <v>30157</v>
      </c>
      <c r="Q74" s="1516">
        <f>[2]s01BAL0223!Q74</f>
        <v>0</v>
      </c>
      <c r="R74" s="1516">
        <f>[2]s01BAL0223!R74</f>
        <v>684386</v>
      </c>
      <c r="S74" s="1516">
        <f>[2]s01BAL0223!S74</f>
        <v>75283</v>
      </c>
      <c r="T74" s="1516">
        <f>[2]s01BAL0223!T74</f>
        <v>175830</v>
      </c>
      <c r="U74" s="1516">
        <f>[2]s01BAL0223!U74</f>
        <v>28180</v>
      </c>
      <c r="V74" s="1516">
        <f>[2]s01BAL0223!V74</f>
        <v>823</v>
      </c>
      <c r="W74" s="1516">
        <f>[2]s01BAL0223!W74</f>
        <v>9846184</v>
      </c>
      <c r="X74" s="1516">
        <f>[2]s01BAL0223!X74</f>
        <v>0</v>
      </c>
      <c r="Y74" s="1516">
        <f>[2]s01BAL0223!Y74</f>
        <v>618985</v>
      </c>
      <c r="Z74" s="1516">
        <f>[2]s01BAL0223!Z74</f>
        <v>0</v>
      </c>
    </row>
    <row r="75" spans="1:26" s="1491" customFormat="1" ht="16.7" customHeight="1" x14ac:dyDescent="0.15">
      <c r="A75" s="1508">
        <v>68</v>
      </c>
      <c r="B75" s="1513" t="s">
        <v>176</v>
      </c>
      <c r="C75" s="1510" t="s">
        <v>148</v>
      </c>
      <c r="D75" s="1516">
        <f>[2]s01BAL0223!D75</f>
        <v>11994019</v>
      </c>
      <c r="E75" s="1516">
        <f>[2]s01BAL0223!E75</f>
        <v>1607</v>
      </c>
      <c r="F75" s="1516">
        <f>[2]s01BAL0223!F75</f>
        <v>0</v>
      </c>
      <c r="G75" s="1516">
        <f>[2]s01BAL0223!G75</f>
        <v>19</v>
      </c>
      <c r="H75" s="1516">
        <f>[2]s01BAL0223!H75</f>
        <v>0</v>
      </c>
      <c r="I75" s="1516">
        <f>[2]s01BAL0223!I75</f>
        <v>1010</v>
      </c>
      <c r="J75" s="1516">
        <f>[2]s01BAL0223!J75</f>
        <v>114514</v>
      </c>
      <c r="K75" s="1516">
        <f>[2]s01BAL0223!K75</f>
        <v>7686</v>
      </c>
      <c r="L75" s="1516">
        <f>[2]s01BAL0223!L75</f>
        <v>0</v>
      </c>
      <c r="M75" s="1516">
        <f>[2]s01BAL0223!M75</f>
        <v>35</v>
      </c>
      <c r="N75" s="1516">
        <f>[2]s01BAL0223!N75</f>
        <v>764</v>
      </c>
      <c r="O75" s="1516">
        <f>[2]s01BAL0223!O75</f>
        <v>412584</v>
      </c>
      <c r="P75" s="1516">
        <f>[2]s01BAL0223!P75</f>
        <v>30157</v>
      </c>
      <c r="Q75" s="1516">
        <f>[2]s01BAL0223!Q75</f>
        <v>0</v>
      </c>
      <c r="R75" s="1516">
        <f>[2]s01BAL0223!R75</f>
        <v>684367</v>
      </c>
      <c r="S75" s="1516">
        <f>[2]s01BAL0223!S75</f>
        <v>75233</v>
      </c>
      <c r="T75" s="1516">
        <f>[2]s01BAL0223!T75</f>
        <v>175430</v>
      </c>
      <c r="U75" s="1516">
        <f>[2]s01BAL0223!U75</f>
        <v>28180</v>
      </c>
      <c r="V75" s="1516">
        <f>[2]s01BAL0223!V75</f>
        <v>796</v>
      </c>
      <c r="W75" s="1516">
        <f>[2]s01BAL0223!W75</f>
        <v>9843723</v>
      </c>
      <c r="X75" s="1516">
        <f>[2]s01BAL0223!X75</f>
        <v>0</v>
      </c>
      <c r="Y75" s="1516">
        <f>[2]s01BAL0223!Y75</f>
        <v>617914</v>
      </c>
      <c r="Z75" s="1516">
        <f>[2]s01BAL0223!Z75</f>
        <v>0</v>
      </c>
    </row>
    <row r="76" spans="1:26" s="1491" customFormat="1" ht="16.7" customHeight="1" x14ac:dyDescent="0.15">
      <c r="A76" s="1508">
        <v>69</v>
      </c>
      <c r="B76" s="1513" t="s">
        <v>177</v>
      </c>
      <c r="C76" s="1510" t="s">
        <v>148</v>
      </c>
      <c r="D76" s="1516">
        <f>[2]s01BAL0223!D76</f>
        <v>15086</v>
      </c>
      <c r="E76" s="1516">
        <f>[2]s01BAL0223!E76</f>
        <v>747</v>
      </c>
      <c r="F76" s="1516">
        <f>[2]s01BAL0223!F76</f>
        <v>0</v>
      </c>
      <c r="G76" s="1516">
        <f>[2]s01BAL0223!G76</f>
        <v>49</v>
      </c>
      <c r="H76" s="1516">
        <f>[2]s01BAL0223!H76</f>
        <v>0</v>
      </c>
      <c r="I76" s="1516">
        <f>[2]s01BAL0223!I76</f>
        <v>0</v>
      </c>
      <c r="J76" s="1516">
        <f>[2]s01BAL0223!J76</f>
        <v>2</v>
      </c>
      <c r="K76" s="1516">
        <f>[2]s01BAL0223!K76</f>
        <v>9904</v>
      </c>
      <c r="L76" s="1516">
        <f>[2]s01BAL0223!L76</f>
        <v>0</v>
      </c>
      <c r="M76" s="1516">
        <f>[2]s01BAL0223!M76</f>
        <v>0</v>
      </c>
      <c r="N76" s="1516">
        <f>[2]s01BAL0223!N76</f>
        <v>0</v>
      </c>
      <c r="O76" s="1516">
        <f>[2]s01BAL0223!O76</f>
        <v>356</v>
      </c>
      <c r="P76" s="1516">
        <f>[2]s01BAL0223!P76</f>
        <v>0</v>
      </c>
      <c r="Q76" s="1516">
        <f>[2]s01BAL0223!Q76</f>
        <v>0</v>
      </c>
      <c r="R76" s="1516">
        <f>[2]s01BAL0223!R76</f>
        <v>19</v>
      </c>
      <c r="S76" s="1516">
        <f>[2]s01BAL0223!S76</f>
        <v>50</v>
      </c>
      <c r="T76" s="1516">
        <f>[2]s01BAL0223!T76</f>
        <v>400</v>
      </c>
      <c r="U76" s="1516">
        <f>[2]s01BAL0223!U76</f>
        <v>0</v>
      </c>
      <c r="V76" s="1516">
        <f>[2]s01BAL0223!V76</f>
        <v>27</v>
      </c>
      <c r="W76" s="1516">
        <f>[2]s01BAL0223!W76</f>
        <v>2461</v>
      </c>
      <c r="X76" s="1516">
        <f>[2]s01BAL0223!X76</f>
        <v>0</v>
      </c>
      <c r="Y76" s="1516">
        <f>[2]s01BAL0223!Y76</f>
        <v>1071</v>
      </c>
      <c r="Z76" s="1516">
        <f>[2]s01BAL0223!Z76</f>
        <v>0</v>
      </c>
    </row>
    <row r="77" spans="1:26" s="1491" customFormat="1" ht="16.7" customHeight="1" x14ac:dyDescent="0.15">
      <c r="A77" s="1508">
        <v>70</v>
      </c>
      <c r="B77" s="1513" t="s">
        <v>178</v>
      </c>
      <c r="C77" s="1510" t="s">
        <v>148</v>
      </c>
      <c r="D77" s="1516">
        <f>[2]s01BAL0223!D77</f>
        <v>15086</v>
      </c>
      <c r="E77" s="1516">
        <f>[2]s01BAL0223!E77</f>
        <v>747</v>
      </c>
      <c r="F77" s="1516">
        <f>[2]s01BAL0223!F77</f>
        <v>0</v>
      </c>
      <c r="G77" s="1516">
        <f>[2]s01BAL0223!G77</f>
        <v>49</v>
      </c>
      <c r="H77" s="1516">
        <f>[2]s01BAL0223!H77</f>
        <v>0</v>
      </c>
      <c r="I77" s="1516">
        <f>[2]s01BAL0223!I77</f>
        <v>0</v>
      </c>
      <c r="J77" s="1516">
        <f>[2]s01BAL0223!J77</f>
        <v>2</v>
      </c>
      <c r="K77" s="1516">
        <f>[2]s01BAL0223!K77</f>
        <v>9904</v>
      </c>
      <c r="L77" s="1516">
        <f>[2]s01BAL0223!L77</f>
        <v>0</v>
      </c>
      <c r="M77" s="1516">
        <f>[2]s01BAL0223!M77</f>
        <v>0</v>
      </c>
      <c r="N77" s="1516">
        <f>[2]s01BAL0223!N77</f>
        <v>0</v>
      </c>
      <c r="O77" s="1516">
        <f>[2]s01BAL0223!O77</f>
        <v>356</v>
      </c>
      <c r="P77" s="1516">
        <f>[2]s01BAL0223!P77</f>
        <v>0</v>
      </c>
      <c r="Q77" s="1516">
        <f>[2]s01BAL0223!Q77</f>
        <v>0</v>
      </c>
      <c r="R77" s="1516">
        <f>[2]s01BAL0223!R77</f>
        <v>19</v>
      </c>
      <c r="S77" s="1516">
        <f>[2]s01BAL0223!S77</f>
        <v>50</v>
      </c>
      <c r="T77" s="1516">
        <f>[2]s01BAL0223!T77</f>
        <v>400</v>
      </c>
      <c r="U77" s="1516">
        <f>[2]s01BAL0223!U77</f>
        <v>0</v>
      </c>
      <c r="V77" s="1516">
        <f>[2]s01BAL0223!V77</f>
        <v>27</v>
      </c>
      <c r="W77" s="1516">
        <f>[2]s01BAL0223!W77</f>
        <v>2461</v>
      </c>
      <c r="X77" s="1516">
        <f>[2]s01BAL0223!X77</f>
        <v>0</v>
      </c>
      <c r="Y77" s="1516">
        <f>[2]s01BAL0223!Y77</f>
        <v>1071</v>
      </c>
      <c r="Z77" s="1516">
        <f>[2]s01BAL0223!Z77</f>
        <v>0</v>
      </c>
    </row>
    <row r="78" spans="1:26" s="1491" customFormat="1" ht="16.7" customHeight="1" x14ac:dyDescent="0.15">
      <c r="A78" s="1508">
        <v>71</v>
      </c>
      <c r="B78" s="1513" t="s">
        <v>179</v>
      </c>
      <c r="C78" s="1510" t="s">
        <v>180</v>
      </c>
      <c r="D78" s="1516">
        <f>[2]s01BAL0223!D78</f>
        <v>5.3843957455921192</v>
      </c>
      <c r="E78" s="1516">
        <f>[2]s01BAL0223!E78</f>
        <v>0.26661431936612179</v>
      </c>
      <c r="F78" s="1516">
        <f>[2]s01BAL0223!F78</f>
        <v>0</v>
      </c>
      <c r="G78" s="1516">
        <f>[2]s01BAL0223!G78</f>
        <v>1.7488757227496605E-2</v>
      </c>
      <c r="H78" s="1516">
        <f>[2]s01BAL0223!H78</f>
        <v>0</v>
      </c>
      <c r="I78" s="1516">
        <f>[2]s01BAL0223!I78</f>
        <v>0</v>
      </c>
      <c r="J78" s="1516">
        <f>[2]s01BAL0223!J78</f>
        <v>7.1382682561210655E-4</v>
      </c>
      <c r="K78" s="1516">
        <f>[2]s01BAL0223!K78</f>
        <v>3.5348704404311513</v>
      </c>
      <c r="L78" s="1516">
        <f>[2]s01BAL0223!L78</f>
        <v>0</v>
      </c>
      <c r="M78" s="1516">
        <f>[2]s01BAL0223!M78</f>
        <v>0</v>
      </c>
      <c r="N78" s="1516">
        <f>[2]s01BAL0223!N78</f>
        <v>0</v>
      </c>
      <c r="O78" s="1516">
        <f>[2]s01BAL0223!O78</f>
        <v>0.12706117495895494</v>
      </c>
      <c r="P78" s="1516">
        <f>[2]s01BAL0223!P78</f>
        <v>0</v>
      </c>
      <c r="Q78" s="1516">
        <f>[2]s01BAL0223!Q78</f>
        <v>0</v>
      </c>
      <c r="R78" s="1516">
        <f>[2]s01BAL0223!R78</f>
        <v>6.7813548433150114E-3</v>
      </c>
      <c r="S78" s="1516">
        <f>[2]s01BAL0223!S78</f>
        <v>1.7845670640302659E-2</v>
      </c>
      <c r="T78" s="1516">
        <f>[2]s01BAL0223!T78</f>
        <v>0.14276536512242127</v>
      </c>
      <c r="U78" s="1516">
        <f>[2]s01BAL0223!U78</f>
        <v>0</v>
      </c>
      <c r="V78" s="1516">
        <f>[2]s01BAL0223!V78</f>
        <v>9.6366621457634367E-3</v>
      </c>
      <c r="W78" s="1516">
        <f>[2]s01BAL0223!W78</f>
        <v>0.87836390891569693</v>
      </c>
      <c r="X78" s="1516">
        <f>[2]s01BAL0223!X78</f>
        <v>0</v>
      </c>
      <c r="Y78" s="1516">
        <f>[2]s01BAL0223!Y78</f>
        <v>0.38225426511528299</v>
      </c>
      <c r="Z78" s="1516">
        <f>[2]s01BAL0223!Z78</f>
        <v>0</v>
      </c>
    </row>
    <row r="79" spans="1:26" s="1491" customFormat="1" ht="16.7" customHeight="1" x14ac:dyDescent="0.15">
      <c r="A79" s="1508">
        <v>72</v>
      </c>
      <c r="B79" s="1513" t="s">
        <v>181</v>
      </c>
      <c r="C79" s="1510" t="s">
        <v>148</v>
      </c>
      <c r="D79" s="1516">
        <f>[2]s01BAL0223!D79</f>
        <v>0</v>
      </c>
      <c r="E79" s="1516">
        <f>[2]s01BAL0223!E79</f>
        <v>0</v>
      </c>
      <c r="F79" s="1516">
        <f>[2]s01BAL0223!F79</f>
        <v>0</v>
      </c>
      <c r="G79" s="1516">
        <f>[2]s01BAL0223!G79</f>
        <v>0</v>
      </c>
      <c r="H79" s="1516">
        <f>[2]s01BAL0223!H79</f>
        <v>0</v>
      </c>
      <c r="I79" s="1516">
        <f>[2]s01BAL0223!I79</f>
        <v>0</v>
      </c>
      <c r="J79" s="1516">
        <f>[2]s01BAL0223!J79</f>
        <v>0</v>
      </c>
      <c r="K79" s="1516">
        <f>[2]s01BAL0223!K79</f>
        <v>0</v>
      </c>
      <c r="L79" s="1516">
        <f>[2]s01BAL0223!L79</f>
        <v>0</v>
      </c>
      <c r="M79" s="1516">
        <f>[2]s01BAL0223!M79</f>
        <v>0</v>
      </c>
      <c r="N79" s="1516">
        <f>[2]s01BAL0223!N79</f>
        <v>0</v>
      </c>
      <c r="O79" s="1516">
        <f>[2]s01BAL0223!O79</f>
        <v>0</v>
      </c>
      <c r="P79" s="1516">
        <f>[2]s01BAL0223!P79</f>
        <v>0</v>
      </c>
      <c r="Q79" s="1516">
        <f>[2]s01BAL0223!Q79</f>
        <v>0</v>
      </c>
      <c r="R79" s="1516">
        <f>[2]s01BAL0223!R79</f>
        <v>0</v>
      </c>
      <c r="S79" s="1516">
        <f>[2]s01BAL0223!S79</f>
        <v>0</v>
      </c>
      <c r="T79" s="1516">
        <f>[2]s01BAL0223!T79</f>
        <v>0</v>
      </c>
      <c r="U79" s="1516">
        <f>[2]s01BAL0223!U79</f>
        <v>0</v>
      </c>
      <c r="V79" s="1516">
        <f>[2]s01BAL0223!V79</f>
        <v>0</v>
      </c>
      <c r="W79" s="1516">
        <f>[2]s01BAL0223!W79</f>
        <v>0</v>
      </c>
      <c r="X79" s="1516">
        <f>[2]s01BAL0223!X79</f>
        <v>0</v>
      </c>
      <c r="Y79" s="1516">
        <f>[2]s01BAL0223!Y79</f>
        <v>0</v>
      </c>
      <c r="Z79" s="1516">
        <f>[2]s01BAL0223!Z79</f>
        <v>0</v>
      </c>
    </row>
    <row r="80" spans="1:26" s="1491" customFormat="1" ht="16.7" customHeight="1" x14ac:dyDescent="0.15">
      <c r="A80" s="1508">
        <v>73</v>
      </c>
      <c r="B80" s="1513" t="s">
        <v>185</v>
      </c>
      <c r="C80" s="1510"/>
      <c r="D80" s="1516">
        <f>[2]s01BAL0223!D80</f>
        <v>0</v>
      </c>
      <c r="E80" s="1516">
        <f>[2]s01BAL0223!E80</f>
        <v>0</v>
      </c>
      <c r="F80" s="1516">
        <f>[2]s01BAL0223!F80</f>
        <v>0</v>
      </c>
      <c r="G80" s="1516">
        <f>[2]s01BAL0223!G80</f>
        <v>0</v>
      </c>
      <c r="H80" s="1516">
        <f>[2]s01BAL0223!H80</f>
        <v>0</v>
      </c>
      <c r="I80" s="1516">
        <f>[2]s01BAL0223!I80</f>
        <v>0</v>
      </c>
      <c r="J80" s="1516">
        <f>[2]s01BAL0223!J80</f>
        <v>0</v>
      </c>
      <c r="K80" s="1516">
        <f>[2]s01BAL0223!K80</f>
        <v>0</v>
      </c>
      <c r="L80" s="1516">
        <f>[2]s01BAL0223!L80</f>
        <v>0</v>
      </c>
      <c r="M80" s="1516">
        <f>[2]s01BAL0223!M80</f>
        <v>0</v>
      </c>
      <c r="N80" s="1516">
        <f>[2]s01BAL0223!N80</f>
        <v>0</v>
      </c>
      <c r="O80" s="1516">
        <f>[2]s01BAL0223!O80</f>
        <v>0</v>
      </c>
      <c r="P80" s="1516">
        <f>[2]s01BAL0223!P80</f>
        <v>0</v>
      </c>
      <c r="Q80" s="1516">
        <f>[2]s01BAL0223!Q80</f>
        <v>0</v>
      </c>
      <c r="R80" s="1516">
        <f>[2]s01BAL0223!R80</f>
        <v>0</v>
      </c>
      <c r="S80" s="1516">
        <f>[2]s01BAL0223!S80</f>
        <v>0</v>
      </c>
      <c r="T80" s="1516">
        <f>[2]s01BAL0223!T80</f>
        <v>0</v>
      </c>
      <c r="U80" s="1516">
        <f>[2]s01BAL0223!U80</f>
        <v>0</v>
      </c>
      <c r="V80" s="1516">
        <f>[2]s01BAL0223!V80</f>
        <v>0</v>
      </c>
      <c r="W80" s="1516">
        <f>[2]s01BAL0223!W80</f>
        <v>0</v>
      </c>
      <c r="X80" s="1516">
        <f>[2]s01BAL0223!X80</f>
        <v>0</v>
      </c>
      <c r="Y80" s="1516">
        <f>[2]s01BAL0223!Y80</f>
        <v>0</v>
      </c>
      <c r="Z80" s="1516">
        <f>[2]s01BAL0223!Z80</f>
        <v>0</v>
      </c>
    </row>
    <row r="81" spans="1:26" s="1491" customFormat="1" ht="16.7" customHeight="1" x14ac:dyDescent="0.15">
      <c r="A81" s="1508">
        <v>74</v>
      </c>
      <c r="B81" s="1513" t="s">
        <v>175</v>
      </c>
      <c r="C81" s="1510" t="s">
        <v>148</v>
      </c>
      <c r="D81" s="1516">
        <f>[2]s01BAL0223!D81</f>
        <v>4322034</v>
      </c>
      <c r="E81" s="1516">
        <f>[2]s01BAL0223!E81</f>
        <v>0</v>
      </c>
      <c r="F81" s="1516">
        <f>[2]s01BAL0223!F81</f>
        <v>0</v>
      </c>
      <c r="G81" s="1516">
        <f>[2]s01BAL0223!G81</f>
        <v>0</v>
      </c>
      <c r="H81" s="1516">
        <f>[2]s01BAL0223!H81</f>
        <v>0</v>
      </c>
      <c r="I81" s="1516">
        <f>[2]s01BAL0223!I81</f>
        <v>0</v>
      </c>
      <c r="J81" s="1516">
        <f>[2]s01BAL0223!J81</f>
        <v>0</v>
      </c>
      <c r="K81" s="1516">
        <f>[2]s01BAL0223!K81</f>
        <v>0</v>
      </c>
      <c r="L81" s="1516">
        <f>[2]s01BAL0223!L81</f>
        <v>0</v>
      </c>
      <c r="M81" s="1516">
        <f>[2]s01BAL0223!M81</f>
        <v>0</v>
      </c>
      <c r="N81" s="1516">
        <f>[2]s01BAL0223!N81</f>
        <v>0</v>
      </c>
      <c r="O81" s="1516">
        <f>[2]s01BAL0223!O81</f>
        <v>0</v>
      </c>
      <c r="P81" s="1516">
        <f>[2]s01BAL0223!P81</f>
        <v>0</v>
      </c>
      <c r="Q81" s="1516">
        <f>[2]s01BAL0223!Q81</f>
        <v>0</v>
      </c>
      <c r="R81" s="1516">
        <f>[2]s01BAL0223!R81</f>
        <v>0</v>
      </c>
      <c r="S81" s="1516">
        <f>[2]s01BAL0223!S81</f>
        <v>0</v>
      </c>
      <c r="T81" s="1516">
        <f>[2]s01BAL0223!T81</f>
        <v>0</v>
      </c>
      <c r="U81" s="1516">
        <f>[2]s01BAL0223!U81</f>
        <v>0</v>
      </c>
      <c r="V81" s="1516">
        <f>[2]s01BAL0223!V81</f>
        <v>0</v>
      </c>
      <c r="W81" s="1516">
        <f>[2]s01BAL0223!W81</f>
        <v>4187131</v>
      </c>
      <c r="X81" s="1516">
        <f>[2]s01BAL0223!X81</f>
        <v>0</v>
      </c>
      <c r="Y81" s="1516">
        <f>[2]s01BAL0223!Y81</f>
        <v>134903</v>
      </c>
      <c r="Z81" s="1516">
        <f>[2]s01BAL0223!Z81</f>
        <v>0</v>
      </c>
    </row>
    <row r="82" spans="1:26" s="1491" customFormat="1" ht="16.7" customHeight="1" x14ac:dyDescent="0.15">
      <c r="A82" s="1508">
        <v>75</v>
      </c>
      <c r="B82" s="1513" t="s">
        <v>176</v>
      </c>
      <c r="C82" s="1510" t="s">
        <v>148</v>
      </c>
      <c r="D82" s="1516">
        <f>[2]s01BAL0223!D82</f>
        <v>4322034</v>
      </c>
      <c r="E82" s="1516">
        <f>[2]s01BAL0223!E82</f>
        <v>0</v>
      </c>
      <c r="F82" s="1516">
        <f>[2]s01BAL0223!F82</f>
        <v>0</v>
      </c>
      <c r="G82" s="1516">
        <f>[2]s01BAL0223!G82</f>
        <v>0</v>
      </c>
      <c r="H82" s="1516">
        <f>[2]s01BAL0223!H82</f>
        <v>0</v>
      </c>
      <c r="I82" s="1516">
        <f>[2]s01BAL0223!I82</f>
        <v>0</v>
      </c>
      <c r="J82" s="1516">
        <f>[2]s01BAL0223!J82</f>
        <v>0</v>
      </c>
      <c r="K82" s="1516">
        <f>[2]s01BAL0223!K82</f>
        <v>0</v>
      </c>
      <c r="L82" s="1516">
        <f>[2]s01BAL0223!L82</f>
        <v>0</v>
      </c>
      <c r="M82" s="1516">
        <f>[2]s01BAL0223!M82</f>
        <v>0</v>
      </c>
      <c r="N82" s="1516">
        <f>[2]s01BAL0223!N82</f>
        <v>0</v>
      </c>
      <c r="O82" s="1516">
        <f>[2]s01BAL0223!O82</f>
        <v>0</v>
      </c>
      <c r="P82" s="1516">
        <f>[2]s01BAL0223!P82</f>
        <v>0</v>
      </c>
      <c r="Q82" s="1516">
        <f>[2]s01BAL0223!Q82</f>
        <v>0</v>
      </c>
      <c r="R82" s="1516">
        <f>[2]s01BAL0223!R82</f>
        <v>0</v>
      </c>
      <c r="S82" s="1516">
        <f>[2]s01BAL0223!S82</f>
        <v>0</v>
      </c>
      <c r="T82" s="1516">
        <f>[2]s01BAL0223!T82</f>
        <v>0</v>
      </c>
      <c r="U82" s="1516">
        <f>[2]s01BAL0223!U82</f>
        <v>0</v>
      </c>
      <c r="V82" s="1516">
        <f>[2]s01BAL0223!V82</f>
        <v>0</v>
      </c>
      <c r="W82" s="1516">
        <f>[2]s01BAL0223!W82</f>
        <v>4187131</v>
      </c>
      <c r="X82" s="1516">
        <f>[2]s01BAL0223!X82</f>
        <v>0</v>
      </c>
      <c r="Y82" s="1516">
        <f>[2]s01BAL0223!Y82</f>
        <v>134903</v>
      </c>
      <c r="Z82" s="1516">
        <f>[2]s01BAL0223!Z82</f>
        <v>0</v>
      </c>
    </row>
    <row r="83" spans="1:26" s="1491" customFormat="1" ht="16.7" customHeight="1" x14ac:dyDescent="0.15">
      <c r="A83" s="1508">
        <v>76</v>
      </c>
      <c r="B83" s="1513" t="s">
        <v>177</v>
      </c>
      <c r="C83" s="1510" t="s">
        <v>148</v>
      </c>
      <c r="D83" s="1516">
        <f>[2]s01BAL0223!D83</f>
        <v>0</v>
      </c>
      <c r="E83" s="1516">
        <f>[2]s01BAL0223!E83</f>
        <v>0</v>
      </c>
      <c r="F83" s="1516">
        <f>[2]s01BAL0223!F83</f>
        <v>0</v>
      </c>
      <c r="G83" s="1516">
        <f>[2]s01BAL0223!G83</f>
        <v>0</v>
      </c>
      <c r="H83" s="1516">
        <f>[2]s01BAL0223!H83</f>
        <v>0</v>
      </c>
      <c r="I83" s="1516">
        <f>[2]s01BAL0223!I83</f>
        <v>0</v>
      </c>
      <c r="J83" s="1516">
        <f>[2]s01BAL0223!J83</f>
        <v>0</v>
      </c>
      <c r="K83" s="1516">
        <f>[2]s01BAL0223!K83</f>
        <v>0</v>
      </c>
      <c r="L83" s="1516">
        <f>[2]s01BAL0223!L83</f>
        <v>0</v>
      </c>
      <c r="M83" s="1516">
        <f>[2]s01BAL0223!M83</f>
        <v>0</v>
      </c>
      <c r="N83" s="1516">
        <f>[2]s01BAL0223!N83</f>
        <v>0</v>
      </c>
      <c r="O83" s="1516">
        <f>[2]s01BAL0223!O83</f>
        <v>0</v>
      </c>
      <c r="P83" s="1516">
        <f>[2]s01BAL0223!P83</f>
        <v>0</v>
      </c>
      <c r="Q83" s="1516">
        <f>[2]s01BAL0223!Q83</f>
        <v>0</v>
      </c>
      <c r="R83" s="1516">
        <f>[2]s01BAL0223!R83</f>
        <v>0</v>
      </c>
      <c r="S83" s="1516">
        <f>[2]s01BAL0223!S83</f>
        <v>0</v>
      </c>
      <c r="T83" s="1516">
        <f>[2]s01BAL0223!T83</f>
        <v>0</v>
      </c>
      <c r="U83" s="1516">
        <f>[2]s01BAL0223!U83</f>
        <v>0</v>
      </c>
      <c r="V83" s="1516">
        <f>[2]s01BAL0223!V83</f>
        <v>0</v>
      </c>
      <c r="W83" s="1516">
        <f>[2]s01BAL0223!W83</f>
        <v>0</v>
      </c>
      <c r="X83" s="1516">
        <f>[2]s01BAL0223!X83</f>
        <v>0</v>
      </c>
      <c r="Y83" s="1516">
        <f>[2]s01BAL0223!Y83</f>
        <v>0</v>
      </c>
      <c r="Z83" s="1516">
        <f>[2]s01BAL0223!Z83</f>
        <v>0</v>
      </c>
    </row>
    <row r="84" spans="1:26" s="1491" customFormat="1" ht="16.7" customHeight="1" x14ac:dyDescent="0.15">
      <c r="A84" s="1508">
        <v>77</v>
      </c>
      <c r="B84" s="1513" t="s">
        <v>178</v>
      </c>
      <c r="C84" s="1510" t="s">
        <v>148</v>
      </c>
      <c r="D84" s="1516">
        <f>[2]s01BAL0223!D84</f>
        <v>0</v>
      </c>
      <c r="E84" s="1516">
        <f>[2]s01BAL0223!E84</f>
        <v>0</v>
      </c>
      <c r="F84" s="1516">
        <f>[2]s01BAL0223!F84</f>
        <v>0</v>
      </c>
      <c r="G84" s="1516">
        <f>[2]s01BAL0223!G84</f>
        <v>0</v>
      </c>
      <c r="H84" s="1516">
        <f>[2]s01BAL0223!H84</f>
        <v>0</v>
      </c>
      <c r="I84" s="1516">
        <f>[2]s01BAL0223!I84</f>
        <v>0</v>
      </c>
      <c r="J84" s="1516">
        <f>[2]s01BAL0223!J84</f>
        <v>0</v>
      </c>
      <c r="K84" s="1516">
        <f>[2]s01BAL0223!K84</f>
        <v>0</v>
      </c>
      <c r="L84" s="1516">
        <f>[2]s01BAL0223!L84</f>
        <v>0</v>
      </c>
      <c r="M84" s="1516">
        <f>[2]s01BAL0223!M84</f>
        <v>0</v>
      </c>
      <c r="N84" s="1516">
        <f>[2]s01BAL0223!N84</f>
        <v>0</v>
      </c>
      <c r="O84" s="1516">
        <f>[2]s01BAL0223!O84</f>
        <v>0</v>
      </c>
      <c r="P84" s="1516">
        <f>[2]s01BAL0223!P84</f>
        <v>0</v>
      </c>
      <c r="Q84" s="1516">
        <f>[2]s01BAL0223!Q84</f>
        <v>0</v>
      </c>
      <c r="R84" s="1516">
        <f>[2]s01BAL0223!R84</f>
        <v>0</v>
      </c>
      <c r="S84" s="1516">
        <f>[2]s01BAL0223!S84</f>
        <v>0</v>
      </c>
      <c r="T84" s="1516">
        <f>[2]s01BAL0223!T84</f>
        <v>0</v>
      </c>
      <c r="U84" s="1516">
        <f>[2]s01BAL0223!U84</f>
        <v>0</v>
      </c>
      <c r="V84" s="1516">
        <f>[2]s01BAL0223!V84</f>
        <v>0</v>
      </c>
      <c r="W84" s="1516">
        <f>[2]s01BAL0223!W84</f>
        <v>0</v>
      </c>
      <c r="X84" s="1516">
        <f>[2]s01BAL0223!X84</f>
        <v>0</v>
      </c>
      <c r="Y84" s="1516">
        <f>[2]s01BAL0223!Y84</f>
        <v>0</v>
      </c>
      <c r="Z84" s="1516">
        <f>[2]s01BAL0223!Z84</f>
        <v>0</v>
      </c>
    </row>
    <row r="85" spans="1:26" s="1491" customFormat="1" ht="16.7" customHeight="1" x14ac:dyDescent="0.15">
      <c r="A85" s="1508">
        <v>78</v>
      </c>
      <c r="B85" s="1513" t="s">
        <v>179</v>
      </c>
      <c r="C85" s="1510" t="s">
        <v>180</v>
      </c>
      <c r="D85" s="1516">
        <f>[2]s01BAL0223!D85</f>
        <v>0</v>
      </c>
      <c r="E85" s="1516">
        <f>[2]s01BAL0223!E85</f>
        <v>0</v>
      </c>
      <c r="F85" s="1516">
        <f>[2]s01BAL0223!F85</f>
        <v>0</v>
      </c>
      <c r="G85" s="1516">
        <f>[2]s01BAL0223!G85</f>
        <v>0</v>
      </c>
      <c r="H85" s="1516">
        <f>[2]s01BAL0223!H85</f>
        <v>0</v>
      </c>
      <c r="I85" s="1516">
        <f>[2]s01BAL0223!I85</f>
        <v>0</v>
      </c>
      <c r="J85" s="1516">
        <f>[2]s01BAL0223!J85</f>
        <v>0</v>
      </c>
      <c r="K85" s="1516">
        <f>[2]s01BAL0223!K85</f>
        <v>0</v>
      </c>
      <c r="L85" s="1516">
        <f>[2]s01BAL0223!L85</f>
        <v>0</v>
      </c>
      <c r="M85" s="1516">
        <f>[2]s01BAL0223!M85</f>
        <v>0</v>
      </c>
      <c r="N85" s="1516">
        <f>[2]s01BAL0223!N85</f>
        <v>0</v>
      </c>
      <c r="O85" s="1516">
        <f>[2]s01BAL0223!O85</f>
        <v>0</v>
      </c>
      <c r="P85" s="1516">
        <f>[2]s01BAL0223!P85</f>
        <v>0</v>
      </c>
      <c r="Q85" s="1516">
        <f>[2]s01BAL0223!Q85</f>
        <v>0</v>
      </c>
      <c r="R85" s="1516">
        <f>[2]s01BAL0223!R85</f>
        <v>0</v>
      </c>
      <c r="S85" s="1516">
        <f>[2]s01BAL0223!S85</f>
        <v>0</v>
      </c>
      <c r="T85" s="1516">
        <f>[2]s01BAL0223!T85</f>
        <v>0</v>
      </c>
      <c r="U85" s="1516">
        <f>[2]s01BAL0223!U85</f>
        <v>0</v>
      </c>
      <c r="V85" s="1516">
        <f>[2]s01BAL0223!V85</f>
        <v>0</v>
      </c>
      <c r="W85" s="1516">
        <f>[2]s01BAL0223!W85</f>
        <v>0</v>
      </c>
      <c r="X85" s="1516">
        <f>[2]s01BAL0223!X85</f>
        <v>0</v>
      </c>
      <c r="Y85" s="1516">
        <f>[2]s01BAL0223!Y85</f>
        <v>0</v>
      </c>
      <c r="Z85" s="1516">
        <f>[2]s01BAL0223!Z85</f>
        <v>0</v>
      </c>
    </row>
    <row r="86" spans="1:26" s="1491" customFormat="1" ht="16.7" customHeight="1" x14ac:dyDescent="0.15">
      <c r="A86" s="1508">
        <v>79</v>
      </c>
      <c r="B86" s="1513" t="s">
        <v>181</v>
      </c>
      <c r="C86" s="1510" t="s">
        <v>148</v>
      </c>
      <c r="D86" s="1516">
        <f>[2]s01BAL0223!D86</f>
        <v>0</v>
      </c>
      <c r="E86" s="1516">
        <f>[2]s01BAL0223!E86</f>
        <v>0</v>
      </c>
      <c r="F86" s="1516">
        <f>[2]s01BAL0223!F86</f>
        <v>0</v>
      </c>
      <c r="G86" s="1516">
        <f>[2]s01BAL0223!G86</f>
        <v>0</v>
      </c>
      <c r="H86" s="1516">
        <f>[2]s01BAL0223!H86</f>
        <v>0</v>
      </c>
      <c r="I86" s="1516">
        <f>[2]s01BAL0223!I86</f>
        <v>0</v>
      </c>
      <c r="J86" s="1516">
        <f>[2]s01BAL0223!J86</f>
        <v>0</v>
      </c>
      <c r="K86" s="1516">
        <f>[2]s01BAL0223!K86</f>
        <v>0</v>
      </c>
      <c r="L86" s="1516">
        <f>[2]s01BAL0223!L86</f>
        <v>0</v>
      </c>
      <c r="M86" s="1516">
        <f>[2]s01BAL0223!M86</f>
        <v>0</v>
      </c>
      <c r="N86" s="1516">
        <f>[2]s01BAL0223!N86</f>
        <v>0</v>
      </c>
      <c r="O86" s="1516">
        <f>[2]s01BAL0223!O86</f>
        <v>0</v>
      </c>
      <c r="P86" s="1516">
        <f>[2]s01BAL0223!P86</f>
        <v>0</v>
      </c>
      <c r="Q86" s="1516">
        <f>[2]s01BAL0223!Q86</f>
        <v>0</v>
      </c>
      <c r="R86" s="1516">
        <f>[2]s01BAL0223!R86</f>
        <v>0</v>
      </c>
      <c r="S86" s="1516">
        <f>[2]s01BAL0223!S86</f>
        <v>0</v>
      </c>
      <c r="T86" s="1516">
        <f>[2]s01BAL0223!T86</f>
        <v>0</v>
      </c>
      <c r="U86" s="1516">
        <f>[2]s01BAL0223!U86</f>
        <v>0</v>
      </c>
      <c r="V86" s="1516">
        <f>[2]s01BAL0223!V86</f>
        <v>0</v>
      </c>
      <c r="W86" s="1516">
        <f>[2]s01BAL0223!W86</f>
        <v>0</v>
      </c>
      <c r="X86" s="1516">
        <f>[2]s01BAL0223!X86</f>
        <v>0</v>
      </c>
      <c r="Y86" s="1516">
        <f>[2]s01BAL0223!Y86</f>
        <v>0</v>
      </c>
      <c r="Z86" s="1516">
        <f>[2]s01BAL0223!Z86</f>
        <v>0</v>
      </c>
    </row>
    <row r="87" spans="1:26" s="1491" customFormat="1" ht="16.7" customHeight="1" x14ac:dyDescent="0.15">
      <c r="A87" s="1508">
        <v>80</v>
      </c>
      <c r="B87" s="1513"/>
      <c r="C87" s="1510"/>
      <c r="D87" s="1516">
        <f>[2]s01BAL0223!D87</f>
        <v>0</v>
      </c>
      <c r="E87" s="1516">
        <f>[2]s01BAL0223!E87</f>
        <v>0</v>
      </c>
      <c r="F87" s="1516">
        <f>[2]s01BAL0223!F87</f>
        <v>0</v>
      </c>
      <c r="G87" s="1516">
        <f>[2]s01BAL0223!G87</f>
        <v>0</v>
      </c>
      <c r="H87" s="1516">
        <f>[2]s01BAL0223!H87</f>
        <v>0</v>
      </c>
      <c r="I87" s="1516">
        <f>[2]s01BAL0223!I87</f>
        <v>0</v>
      </c>
      <c r="J87" s="1516">
        <f>[2]s01BAL0223!J87</f>
        <v>0</v>
      </c>
      <c r="K87" s="1516">
        <f>[2]s01BAL0223!K87</f>
        <v>0</v>
      </c>
      <c r="L87" s="1516">
        <f>[2]s01BAL0223!L87</f>
        <v>0</v>
      </c>
      <c r="M87" s="1516">
        <f>[2]s01BAL0223!M87</f>
        <v>0</v>
      </c>
      <c r="N87" s="1516">
        <f>[2]s01BAL0223!N87</f>
        <v>0</v>
      </c>
      <c r="O87" s="1516">
        <f>[2]s01BAL0223!O87</f>
        <v>0</v>
      </c>
      <c r="P87" s="1516">
        <f>[2]s01BAL0223!P87</f>
        <v>0</v>
      </c>
      <c r="Q87" s="1516">
        <f>[2]s01BAL0223!Q87</f>
        <v>0</v>
      </c>
      <c r="R87" s="1516">
        <f>[2]s01BAL0223!R87</f>
        <v>0</v>
      </c>
      <c r="S87" s="1516">
        <f>[2]s01BAL0223!S87</f>
        <v>0</v>
      </c>
      <c r="T87" s="1516">
        <f>[2]s01BAL0223!T87</f>
        <v>0</v>
      </c>
      <c r="U87" s="1516">
        <f>[2]s01BAL0223!U87</f>
        <v>0</v>
      </c>
      <c r="V87" s="1516">
        <f>[2]s01BAL0223!V87</f>
        <v>0</v>
      </c>
      <c r="W87" s="1516">
        <f>[2]s01BAL0223!W87</f>
        <v>0</v>
      </c>
      <c r="X87" s="1516">
        <f>[2]s01BAL0223!X87</f>
        <v>0</v>
      </c>
      <c r="Y87" s="1516">
        <f>[2]s01BAL0223!Y87</f>
        <v>0</v>
      </c>
      <c r="Z87" s="1516">
        <f>[2]s01BAL0223!Z87</f>
        <v>0</v>
      </c>
    </row>
    <row r="88" spans="1:26" s="1491" customFormat="1" ht="16.7" customHeight="1" x14ac:dyDescent="0.15">
      <c r="A88" s="1508">
        <v>81</v>
      </c>
      <c r="B88" s="1509" t="s">
        <v>183</v>
      </c>
      <c r="C88" s="1510"/>
      <c r="D88" s="1516">
        <f>[2]s01BAL0223!D88</f>
        <v>0</v>
      </c>
      <c r="E88" s="1516">
        <f>[2]s01BAL0223!E88</f>
        <v>0</v>
      </c>
      <c r="F88" s="1516">
        <f>[2]s01BAL0223!F88</f>
        <v>0</v>
      </c>
      <c r="G88" s="1516">
        <f>[2]s01BAL0223!G88</f>
        <v>0</v>
      </c>
      <c r="H88" s="1516">
        <f>[2]s01BAL0223!H88</f>
        <v>0</v>
      </c>
      <c r="I88" s="1516">
        <f>[2]s01BAL0223!I88</f>
        <v>0</v>
      </c>
      <c r="J88" s="1516">
        <f>[2]s01BAL0223!J88</f>
        <v>0</v>
      </c>
      <c r="K88" s="1516">
        <f>[2]s01BAL0223!K88</f>
        <v>0</v>
      </c>
      <c r="L88" s="1516">
        <f>[2]s01BAL0223!L88</f>
        <v>0</v>
      </c>
      <c r="M88" s="1516">
        <f>[2]s01BAL0223!M88</f>
        <v>0</v>
      </c>
      <c r="N88" s="1516">
        <f>[2]s01BAL0223!N88</f>
        <v>0</v>
      </c>
      <c r="O88" s="1516">
        <f>[2]s01BAL0223!O88</f>
        <v>0</v>
      </c>
      <c r="P88" s="1516">
        <f>[2]s01BAL0223!P88</f>
        <v>0</v>
      </c>
      <c r="Q88" s="1516">
        <f>[2]s01BAL0223!Q88</f>
        <v>0</v>
      </c>
      <c r="R88" s="1516">
        <f>[2]s01BAL0223!R88</f>
        <v>0</v>
      </c>
      <c r="S88" s="1516">
        <f>[2]s01BAL0223!S88</f>
        <v>0</v>
      </c>
      <c r="T88" s="1516">
        <f>[2]s01BAL0223!T88</f>
        <v>0</v>
      </c>
      <c r="U88" s="1516">
        <f>[2]s01BAL0223!U88</f>
        <v>0</v>
      </c>
      <c r="V88" s="1516">
        <f>[2]s01BAL0223!V88</f>
        <v>0</v>
      </c>
      <c r="W88" s="1516">
        <f>[2]s01BAL0223!W88</f>
        <v>0</v>
      </c>
      <c r="X88" s="1516">
        <f>[2]s01BAL0223!X88</f>
        <v>0</v>
      </c>
      <c r="Y88" s="1516">
        <f>[2]s01BAL0223!Y88</f>
        <v>0</v>
      </c>
      <c r="Z88" s="1516">
        <f>[2]s01BAL0223!Z88</f>
        <v>0</v>
      </c>
    </row>
    <row r="89" spans="1:26" s="1491" customFormat="1" ht="16.7" customHeight="1" x14ac:dyDescent="0.15">
      <c r="A89" s="1508">
        <v>82</v>
      </c>
      <c r="B89" s="1513" t="s">
        <v>175</v>
      </c>
      <c r="C89" s="1510" t="s">
        <v>148</v>
      </c>
      <c r="D89" s="1516">
        <f>[2]s01BAL0223!D89</f>
        <v>2157</v>
      </c>
      <c r="E89" s="1516">
        <f>[2]s01BAL0223!E89</f>
        <v>0</v>
      </c>
      <c r="F89" s="1516">
        <f>[2]s01BAL0223!F89</f>
        <v>0</v>
      </c>
      <c r="G89" s="1516">
        <f>[2]s01BAL0223!G89</f>
        <v>0</v>
      </c>
      <c r="H89" s="1516">
        <f>[2]s01BAL0223!H89</f>
        <v>0</v>
      </c>
      <c r="I89" s="1516">
        <f>[2]s01BAL0223!I89</f>
        <v>0</v>
      </c>
      <c r="J89" s="1516">
        <f>[2]s01BAL0223!J89</f>
        <v>6</v>
      </c>
      <c r="K89" s="1516">
        <f>[2]s01BAL0223!K89</f>
        <v>4</v>
      </c>
      <c r="L89" s="1516">
        <f>[2]s01BAL0223!L89</f>
        <v>0</v>
      </c>
      <c r="M89" s="1516">
        <f>[2]s01BAL0223!M89</f>
        <v>0</v>
      </c>
      <c r="N89" s="1516">
        <f>[2]s01BAL0223!N89</f>
        <v>0</v>
      </c>
      <c r="O89" s="1516">
        <f>[2]s01BAL0223!O89</f>
        <v>212</v>
      </c>
      <c r="P89" s="1516">
        <f>[2]s01BAL0223!P89</f>
        <v>0</v>
      </c>
      <c r="Q89" s="1516">
        <f>[2]s01BAL0223!Q89</f>
        <v>0</v>
      </c>
      <c r="R89" s="1516">
        <f>[2]s01BAL0223!R89</f>
        <v>540</v>
      </c>
      <c r="S89" s="1516">
        <f>[2]s01BAL0223!S89</f>
        <v>10</v>
      </c>
      <c r="T89" s="1516">
        <f>[2]s01BAL0223!T89</f>
        <v>142</v>
      </c>
      <c r="U89" s="1516">
        <f>[2]s01BAL0223!U89</f>
        <v>1</v>
      </c>
      <c r="V89" s="1516">
        <f>[2]s01BAL0223!V89</f>
        <v>0</v>
      </c>
      <c r="W89" s="1516">
        <f>[2]s01BAL0223!W89</f>
        <v>1195</v>
      </c>
      <c r="X89" s="1516">
        <f>[2]s01BAL0223!X89</f>
        <v>0</v>
      </c>
      <c r="Y89" s="1516">
        <f>[2]s01BAL0223!Y89</f>
        <v>47</v>
      </c>
      <c r="Z89" s="1516">
        <f>[2]s01BAL0223!Z89</f>
        <v>0</v>
      </c>
    </row>
    <row r="90" spans="1:26" s="1491" customFormat="1" ht="16.7" customHeight="1" x14ac:dyDescent="0.15">
      <c r="A90" s="1508">
        <v>83</v>
      </c>
      <c r="B90" s="1513" t="s">
        <v>176</v>
      </c>
      <c r="C90" s="1510" t="s">
        <v>148</v>
      </c>
      <c r="D90" s="1516">
        <f>[2]s01BAL0223!D90</f>
        <v>2116</v>
      </c>
      <c r="E90" s="1516">
        <f>[2]s01BAL0223!E90</f>
        <v>0</v>
      </c>
      <c r="F90" s="1516">
        <f>[2]s01BAL0223!F90</f>
        <v>0</v>
      </c>
      <c r="G90" s="1516">
        <f>[2]s01BAL0223!G90</f>
        <v>0</v>
      </c>
      <c r="H90" s="1516">
        <f>[2]s01BAL0223!H90</f>
        <v>0</v>
      </c>
      <c r="I90" s="1516">
        <f>[2]s01BAL0223!I90</f>
        <v>0</v>
      </c>
      <c r="J90" s="1516">
        <f>[2]s01BAL0223!J90</f>
        <v>6</v>
      </c>
      <c r="K90" s="1516">
        <f>[2]s01BAL0223!K90</f>
        <v>1</v>
      </c>
      <c r="L90" s="1516">
        <f>[2]s01BAL0223!L90</f>
        <v>0</v>
      </c>
      <c r="M90" s="1516">
        <f>[2]s01BAL0223!M90</f>
        <v>0</v>
      </c>
      <c r="N90" s="1516">
        <f>[2]s01BAL0223!N90</f>
        <v>0</v>
      </c>
      <c r="O90" s="1516">
        <f>[2]s01BAL0223!O90</f>
        <v>201</v>
      </c>
      <c r="P90" s="1516">
        <f>[2]s01BAL0223!P90</f>
        <v>0</v>
      </c>
      <c r="Q90" s="1516">
        <f>[2]s01BAL0223!Q90</f>
        <v>0</v>
      </c>
      <c r="R90" s="1516">
        <f>[2]s01BAL0223!R90</f>
        <v>539</v>
      </c>
      <c r="S90" s="1516">
        <f>[2]s01BAL0223!S90</f>
        <v>8</v>
      </c>
      <c r="T90" s="1516">
        <f>[2]s01BAL0223!T90</f>
        <v>140</v>
      </c>
      <c r="U90" s="1516">
        <f>[2]s01BAL0223!U90</f>
        <v>1</v>
      </c>
      <c r="V90" s="1516">
        <f>[2]s01BAL0223!V90</f>
        <v>0</v>
      </c>
      <c r="W90" s="1516">
        <f>[2]s01BAL0223!W90</f>
        <v>1178</v>
      </c>
      <c r="X90" s="1516">
        <f>[2]s01BAL0223!X90</f>
        <v>0</v>
      </c>
      <c r="Y90" s="1516">
        <f>[2]s01BAL0223!Y90</f>
        <v>42</v>
      </c>
      <c r="Z90" s="1516">
        <f>[2]s01BAL0223!Z90</f>
        <v>0</v>
      </c>
    </row>
    <row r="91" spans="1:26" s="1491" customFormat="1" ht="16.7" customHeight="1" x14ac:dyDescent="0.15">
      <c r="A91" s="1508">
        <v>84</v>
      </c>
      <c r="B91" s="1513" t="s">
        <v>177</v>
      </c>
      <c r="C91" s="1510" t="s">
        <v>148</v>
      </c>
      <c r="D91" s="1516">
        <f>[2]s01BAL0223!D91</f>
        <v>41</v>
      </c>
      <c r="E91" s="1516">
        <f>[2]s01BAL0223!E91</f>
        <v>0</v>
      </c>
      <c r="F91" s="1516">
        <f>[2]s01BAL0223!F91</f>
        <v>0</v>
      </c>
      <c r="G91" s="1516">
        <f>[2]s01BAL0223!G91</f>
        <v>0</v>
      </c>
      <c r="H91" s="1516">
        <f>[2]s01BAL0223!H91</f>
        <v>0</v>
      </c>
      <c r="I91" s="1516">
        <f>[2]s01BAL0223!I91</f>
        <v>0</v>
      </c>
      <c r="J91" s="1516">
        <f>[2]s01BAL0223!J91</f>
        <v>0</v>
      </c>
      <c r="K91" s="1516">
        <f>[2]s01BAL0223!K91</f>
        <v>3</v>
      </c>
      <c r="L91" s="1516">
        <f>[2]s01BAL0223!L91</f>
        <v>0</v>
      </c>
      <c r="M91" s="1516">
        <f>[2]s01BAL0223!M91</f>
        <v>0</v>
      </c>
      <c r="N91" s="1516">
        <f>[2]s01BAL0223!N91</f>
        <v>0</v>
      </c>
      <c r="O91" s="1516">
        <f>[2]s01BAL0223!O91</f>
        <v>11</v>
      </c>
      <c r="P91" s="1516">
        <f>[2]s01BAL0223!P91</f>
        <v>0</v>
      </c>
      <c r="Q91" s="1516">
        <f>[2]s01BAL0223!Q91</f>
        <v>0</v>
      </c>
      <c r="R91" s="1516">
        <f>[2]s01BAL0223!R91</f>
        <v>1</v>
      </c>
      <c r="S91" s="1516">
        <f>[2]s01BAL0223!S91</f>
        <v>2</v>
      </c>
      <c r="T91" s="1516">
        <f>[2]s01BAL0223!T91</f>
        <v>2</v>
      </c>
      <c r="U91" s="1516">
        <f>[2]s01BAL0223!U91</f>
        <v>0</v>
      </c>
      <c r="V91" s="1516">
        <f>[2]s01BAL0223!V91</f>
        <v>0</v>
      </c>
      <c r="W91" s="1516">
        <f>[2]s01BAL0223!W91</f>
        <v>17</v>
      </c>
      <c r="X91" s="1516">
        <f>[2]s01BAL0223!X91</f>
        <v>0</v>
      </c>
      <c r="Y91" s="1516">
        <f>[2]s01BAL0223!Y91</f>
        <v>5</v>
      </c>
      <c r="Z91" s="1516">
        <f>[2]s01BAL0223!Z91</f>
        <v>0</v>
      </c>
    </row>
    <row r="92" spans="1:26" s="1491" customFormat="1" ht="16.7" customHeight="1" x14ac:dyDescent="0.15">
      <c r="A92" s="1508">
        <v>85</v>
      </c>
      <c r="B92" s="1513" t="s">
        <v>178</v>
      </c>
      <c r="C92" s="1510" t="s">
        <v>148</v>
      </c>
      <c r="D92" s="1516">
        <f>[2]s01BAL0223!D92</f>
        <v>41</v>
      </c>
      <c r="E92" s="1516">
        <f>[2]s01BAL0223!E92</f>
        <v>0</v>
      </c>
      <c r="F92" s="1516">
        <f>[2]s01BAL0223!F92</f>
        <v>0</v>
      </c>
      <c r="G92" s="1516">
        <f>[2]s01BAL0223!G92</f>
        <v>0</v>
      </c>
      <c r="H92" s="1516">
        <f>[2]s01BAL0223!H92</f>
        <v>0</v>
      </c>
      <c r="I92" s="1516">
        <f>[2]s01BAL0223!I92</f>
        <v>0</v>
      </c>
      <c r="J92" s="1516">
        <f>[2]s01BAL0223!J92</f>
        <v>0</v>
      </c>
      <c r="K92" s="1516">
        <f>[2]s01BAL0223!K92</f>
        <v>3</v>
      </c>
      <c r="L92" s="1516">
        <f>[2]s01BAL0223!L92</f>
        <v>0</v>
      </c>
      <c r="M92" s="1516">
        <f>[2]s01BAL0223!M92</f>
        <v>0</v>
      </c>
      <c r="N92" s="1516">
        <f>[2]s01BAL0223!N92</f>
        <v>0</v>
      </c>
      <c r="O92" s="1516">
        <f>[2]s01BAL0223!O92</f>
        <v>11</v>
      </c>
      <c r="P92" s="1516">
        <f>[2]s01BAL0223!P92</f>
        <v>0</v>
      </c>
      <c r="Q92" s="1516">
        <f>[2]s01BAL0223!Q92</f>
        <v>0</v>
      </c>
      <c r="R92" s="1516">
        <f>[2]s01BAL0223!R92</f>
        <v>1</v>
      </c>
      <c r="S92" s="1516">
        <f>[2]s01BAL0223!S92</f>
        <v>2</v>
      </c>
      <c r="T92" s="1516">
        <f>[2]s01BAL0223!T92</f>
        <v>2</v>
      </c>
      <c r="U92" s="1516">
        <f>[2]s01BAL0223!U92</f>
        <v>0</v>
      </c>
      <c r="V92" s="1516">
        <f>[2]s01BAL0223!V92</f>
        <v>0</v>
      </c>
      <c r="W92" s="1516">
        <f>[2]s01BAL0223!W92</f>
        <v>17</v>
      </c>
      <c r="X92" s="1516">
        <f>[2]s01BAL0223!X92</f>
        <v>0</v>
      </c>
      <c r="Y92" s="1516">
        <f>[2]s01BAL0223!Y92</f>
        <v>5</v>
      </c>
      <c r="Z92" s="1516">
        <f>[2]s01BAL0223!Z92</f>
        <v>0</v>
      </c>
    </row>
    <row r="93" spans="1:26" s="1491" customFormat="1" ht="16.7" customHeight="1" x14ac:dyDescent="0.15">
      <c r="A93" s="1508">
        <v>86</v>
      </c>
      <c r="B93" s="1513" t="s">
        <v>179</v>
      </c>
      <c r="C93" s="1510" t="s">
        <v>180</v>
      </c>
      <c r="D93" s="1516">
        <f>[2]s01BAL0223!D93</f>
        <v>1.4633449925048182E-2</v>
      </c>
      <c r="E93" s="1516">
        <f>[2]s01BAL0223!E93</f>
        <v>0</v>
      </c>
      <c r="F93" s="1516">
        <f>[2]s01BAL0223!F93</f>
        <v>0</v>
      </c>
      <c r="G93" s="1516">
        <f>[2]s01BAL0223!G93</f>
        <v>0</v>
      </c>
      <c r="H93" s="1516">
        <f>[2]s01BAL0223!H93</f>
        <v>0</v>
      </c>
      <c r="I93" s="1516">
        <f>[2]s01BAL0223!I93</f>
        <v>0</v>
      </c>
      <c r="J93" s="1516">
        <f>[2]s01BAL0223!J93</f>
        <v>0</v>
      </c>
      <c r="K93" s="1516">
        <f>[2]s01BAL0223!K93</f>
        <v>1.0707402384181597E-3</v>
      </c>
      <c r="L93" s="1516">
        <f>[2]s01BAL0223!L93</f>
        <v>0</v>
      </c>
      <c r="M93" s="1516">
        <f>[2]s01BAL0223!M93</f>
        <v>0</v>
      </c>
      <c r="N93" s="1516">
        <f>[2]s01BAL0223!N93</f>
        <v>0</v>
      </c>
      <c r="O93" s="1516">
        <f>[2]s01BAL0223!O93</f>
        <v>3.9260475408665852E-3</v>
      </c>
      <c r="P93" s="1516">
        <f>[2]s01BAL0223!P93</f>
        <v>0</v>
      </c>
      <c r="Q93" s="1516">
        <f>[2]s01BAL0223!Q93</f>
        <v>0</v>
      </c>
      <c r="R93" s="1516">
        <f>[2]s01BAL0223!R93</f>
        <v>3.5691341280605327E-4</v>
      </c>
      <c r="S93" s="1516">
        <f>[2]s01BAL0223!S93</f>
        <v>7.1382682561210655E-4</v>
      </c>
      <c r="T93" s="1516">
        <f>[2]s01BAL0223!T93</f>
        <v>7.1382682561210655E-4</v>
      </c>
      <c r="U93" s="1516">
        <f>[2]s01BAL0223!U93</f>
        <v>0</v>
      </c>
      <c r="V93" s="1516">
        <f>[2]s01BAL0223!V93</f>
        <v>0</v>
      </c>
      <c r="W93" s="1516">
        <f>[2]s01BAL0223!W93</f>
        <v>6.0675280177029042E-3</v>
      </c>
      <c r="X93" s="1516">
        <f>[2]s01BAL0223!X93</f>
        <v>0</v>
      </c>
      <c r="Y93" s="1516">
        <f>[2]s01BAL0223!Y93</f>
        <v>1.7845670640302663E-3</v>
      </c>
      <c r="Z93" s="1516">
        <f>[2]s01BAL0223!Z93</f>
        <v>0</v>
      </c>
    </row>
    <row r="94" spans="1:26" s="1491" customFormat="1" ht="16.7" customHeight="1" x14ac:dyDescent="0.15">
      <c r="A94" s="1508">
        <v>87</v>
      </c>
      <c r="B94" s="1513" t="s">
        <v>181</v>
      </c>
      <c r="C94" s="1510" t="s">
        <v>148</v>
      </c>
      <c r="D94" s="1516">
        <f>[2]s01BAL0223!D94</f>
        <v>0</v>
      </c>
      <c r="E94" s="1516">
        <f>[2]s01BAL0223!E94</f>
        <v>0</v>
      </c>
      <c r="F94" s="1516">
        <f>[2]s01BAL0223!F94</f>
        <v>0</v>
      </c>
      <c r="G94" s="1516">
        <f>[2]s01BAL0223!G94</f>
        <v>0</v>
      </c>
      <c r="H94" s="1516">
        <f>[2]s01BAL0223!H94</f>
        <v>0</v>
      </c>
      <c r="I94" s="1516">
        <f>[2]s01BAL0223!I94</f>
        <v>0</v>
      </c>
      <c r="J94" s="1516">
        <f>[2]s01BAL0223!J94</f>
        <v>0</v>
      </c>
      <c r="K94" s="1516">
        <f>[2]s01BAL0223!K94</f>
        <v>0</v>
      </c>
      <c r="L94" s="1516">
        <f>[2]s01BAL0223!L94</f>
        <v>0</v>
      </c>
      <c r="M94" s="1516">
        <f>[2]s01BAL0223!M94</f>
        <v>0</v>
      </c>
      <c r="N94" s="1516">
        <f>[2]s01BAL0223!N94</f>
        <v>0</v>
      </c>
      <c r="O94" s="1516">
        <f>[2]s01BAL0223!O94</f>
        <v>0</v>
      </c>
      <c r="P94" s="1516">
        <f>[2]s01BAL0223!P94</f>
        <v>0</v>
      </c>
      <c r="Q94" s="1516">
        <f>[2]s01BAL0223!Q94</f>
        <v>0</v>
      </c>
      <c r="R94" s="1516">
        <f>[2]s01BAL0223!R94</f>
        <v>0</v>
      </c>
      <c r="S94" s="1516">
        <f>[2]s01BAL0223!S94</f>
        <v>0</v>
      </c>
      <c r="T94" s="1516">
        <f>[2]s01BAL0223!T94</f>
        <v>0</v>
      </c>
      <c r="U94" s="1516">
        <f>[2]s01BAL0223!U94</f>
        <v>0</v>
      </c>
      <c r="V94" s="1516">
        <f>[2]s01BAL0223!V94</f>
        <v>0</v>
      </c>
      <c r="W94" s="1516">
        <f>[2]s01BAL0223!W94</f>
        <v>0</v>
      </c>
      <c r="X94" s="1516">
        <f>[2]s01BAL0223!X94</f>
        <v>0</v>
      </c>
      <c r="Y94" s="1516">
        <f>[2]s01BAL0223!Y94</f>
        <v>0</v>
      </c>
      <c r="Z94" s="1516">
        <f>[2]s01BAL0223!Z94</f>
        <v>0</v>
      </c>
    </row>
    <row r="95" spans="1:26" s="1491" customFormat="1" ht="16.7" customHeight="1" x14ac:dyDescent="0.15">
      <c r="A95" s="1508"/>
      <c r="B95" s="1513"/>
      <c r="C95" s="1510"/>
      <c r="D95" s="1516" t="str">
        <f>[2]s01BAL0223!D95</f>
        <v>0,00</v>
      </c>
      <c r="E95" s="1516" t="str">
        <f>[2]s01BAL0223!E95</f>
        <v>0,00</v>
      </c>
      <c r="F95" s="1516" t="str">
        <f>[2]s01BAL0223!F95</f>
        <v>0,00</v>
      </c>
      <c r="G95" s="1516" t="str">
        <f>[2]s01BAL0223!G95</f>
        <v>0,00</v>
      </c>
      <c r="H95" s="1516" t="str">
        <f>[2]s01BAL0223!H95</f>
        <v>0,00</v>
      </c>
      <c r="I95" s="1516" t="str">
        <f>[2]s01BAL0223!I95</f>
        <v>0,00</v>
      </c>
      <c r="J95" s="1516" t="str">
        <f>[2]s01BAL0223!J95</f>
        <v>0,00</v>
      </c>
      <c r="K95" s="1516" t="str">
        <f>[2]s01BAL0223!K95</f>
        <v>0,00</v>
      </c>
      <c r="L95" s="1516" t="str">
        <f>[2]s01BAL0223!L95</f>
        <v>0,00</v>
      </c>
      <c r="M95" s="1516" t="str">
        <f>[2]s01BAL0223!M95</f>
        <v>0,00</v>
      </c>
      <c r="N95" s="1516" t="str">
        <f>[2]s01BAL0223!N95</f>
        <v>0,00</v>
      </c>
      <c r="O95" s="1516" t="str">
        <f>[2]s01BAL0223!O95</f>
        <v>0,00</v>
      </c>
      <c r="P95" s="1516" t="str">
        <f>[2]s01BAL0223!P95</f>
        <v>0,00</v>
      </c>
      <c r="Q95" s="1516" t="str">
        <f>[2]s01BAL0223!Q95</f>
        <v>0,00</v>
      </c>
      <c r="R95" s="1516" t="str">
        <f>[2]s01BAL0223!R95</f>
        <v>0,00</v>
      </c>
      <c r="S95" s="1516" t="str">
        <f>[2]s01BAL0223!S95</f>
        <v>0,00</v>
      </c>
      <c r="T95" s="1516" t="str">
        <f>[2]s01BAL0223!T95</f>
        <v>0,00</v>
      </c>
      <c r="U95" s="1516" t="str">
        <f>[2]s01BAL0223!U95</f>
        <v>0,00</v>
      </c>
      <c r="V95" s="1516" t="str">
        <f>[2]s01BAL0223!V95</f>
        <v>0,00</v>
      </c>
      <c r="W95" s="1516" t="str">
        <f>[2]s01BAL0223!W95</f>
        <v>0,00</v>
      </c>
      <c r="X95" s="1516" t="str">
        <f>[2]s01BAL0223!X95</f>
        <v>0,00</v>
      </c>
      <c r="Y95" s="1516" t="str">
        <f>[2]s01BAL0223!Y95</f>
        <v>0,00</v>
      </c>
      <c r="Z95" s="1516" t="str">
        <f>[2]s01BAL0223!Z95</f>
        <v>0,00</v>
      </c>
    </row>
    <row r="99" spans="4:4" x14ac:dyDescent="0.25">
      <c r="D99" s="23">
        <f>D89/D67</f>
        <v>1.7958146279716485E-4</v>
      </c>
    </row>
  </sheetData>
  <customSheetViews>
    <customSheetView guid="{2137AD37-2161-4EBC-A853-F39C54C19140}" scale="90" state="hidden">
      <selection sqref="A1:XFD1048576"/>
      <pageMargins left="0" right="0" top="0" bottom="0" header="0" footer="0"/>
      <pageSetup paperSize="9" orientation="portrait" r:id="rId1"/>
    </customSheetView>
    <customSheetView guid="{713BD61C-8F57-4AE4-95C7-1307A575E61F}" scale="90">
      <selection activeCell="D15" sqref="D15"/>
      <pageMargins left="0" right="0" top="0" bottom="0" header="0" footer="0"/>
      <pageSetup paperSize="9" orientation="portrait" r:id="rId2"/>
    </customSheetView>
  </customSheetViews>
  <mergeCells count="5">
    <mergeCell ref="A1:L1"/>
    <mergeCell ref="A2:L2"/>
    <mergeCell ref="A3:L3"/>
    <mergeCell ref="A4:K4"/>
    <mergeCell ref="Z7:Z8"/>
  </mergeCells>
  <pageMargins left="0.7" right="0.7" top="0.75" bottom="0.75" header="0.3" footer="0.3"/>
  <pageSetup paperSize="9" orientation="portrait"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D9"/>
  <sheetViews>
    <sheetView workbookViewId="0">
      <selection activeCell="B108" sqref="B108"/>
    </sheetView>
  </sheetViews>
  <sheetFormatPr defaultColWidth="9.28515625" defaultRowHeight="15" x14ac:dyDescent="0.25"/>
  <cols>
    <col min="1" max="1" width="9.28515625" style="5"/>
    <col min="2" max="2" width="23.42578125" style="5" customWidth="1"/>
    <col min="3" max="3" width="15.28515625" style="5" customWidth="1"/>
    <col min="4" max="16384" width="9.28515625" style="5"/>
  </cols>
  <sheetData>
    <row r="2" spans="1:4" ht="27.2" customHeight="1" x14ac:dyDescent="0.25">
      <c r="A2" s="5" t="s">
        <v>188</v>
      </c>
      <c r="B2" s="5" t="s">
        <v>189</v>
      </c>
      <c r="C2" s="5" t="s">
        <v>190</v>
      </c>
    </row>
    <row r="3" spans="1:4" ht="27.2" customHeight="1" x14ac:dyDescent="0.25">
      <c r="A3" s="5" t="s">
        <v>191</v>
      </c>
      <c r="B3" s="5" t="s">
        <v>192</v>
      </c>
      <c r="C3" s="5" t="s">
        <v>193</v>
      </c>
    </row>
    <row r="4" spans="1:4" ht="27.2" customHeight="1" x14ac:dyDescent="0.25">
      <c r="A4" s="5" t="s">
        <v>194</v>
      </c>
      <c r="B4" s="5" t="s">
        <v>195</v>
      </c>
      <c r="C4" s="5" t="s">
        <v>196</v>
      </c>
      <c r="D4" s="93" t="s">
        <v>197</v>
      </c>
    </row>
    <row r="5" spans="1:4" ht="27.2" customHeight="1" x14ac:dyDescent="0.25">
      <c r="A5" s="5" t="s">
        <v>198</v>
      </c>
      <c r="B5" s="5" t="s">
        <v>199</v>
      </c>
      <c r="C5" s="5">
        <v>3090061</v>
      </c>
    </row>
    <row r="6" spans="1:4" ht="27.2" customHeight="1" x14ac:dyDescent="0.25">
      <c r="B6" s="5" t="s">
        <v>200</v>
      </c>
      <c r="C6" s="5" t="s">
        <v>201</v>
      </c>
    </row>
    <row r="7" spans="1:4" ht="27.2" customHeight="1" x14ac:dyDescent="0.25">
      <c r="A7" s="5" t="s">
        <v>202</v>
      </c>
      <c r="B7" s="5" t="s">
        <v>203</v>
      </c>
      <c r="C7" s="5" t="s">
        <v>204</v>
      </c>
    </row>
    <row r="8" spans="1:4" ht="30" x14ac:dyDescent="0.25">
      <c r="A8" s="5" t="s">
        <v>205</v>
      </c>
      <c r="B8" s="5" t="s">
        <v>206</v>
      </c>
      <c r="C8" s="5" t="s">
        <v>207</v>
      </c>
    </row>
    <row r="9" spans="1:4" ht="30" x14ac:dyDescent="0.25">
      <c r="A9" s="5" t="s">
        <v>208</v>
      </c>
      <c r="B9" s="5" t="s">
        <v>209</v>
      </c>
      <c r="C9" s="5" t="s">
        <v>210</v>
      </c>
    </row>
  </sheetData>
  <customSheetViews>
    <customSheetView guid="{2137AD37-2161-4EBC-A853-F39C54C19140}" state="hidden">
      <selection activeCell="B108" sqref="B108"/>
      <pageMargins left="0" right="0" top="0" bottom="0" header="0" footer="0"/>
    </customSheetView>
    <customSheetView guid="{713BD61C-8F57-4AE4-95C7-1307A575E61F}" state="hidden">
      <selection activeCell="B108" sqref="B108"/>
      <pageMargins left="0" right="0" top="0" bottom="0" header="0" footer="0"/>
    </customSheetView>
  </customSheetViews>
  <hyperlinks>
    <hyperlink ref="D4" r:id="rId1" display="mailto:skarigina@bgpb.by" xr:uid="{00000000-0004-0000-0800-000000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70C0"/>
    <pageSetUpPr fitToPage="1"/>
  </sheetPr>
  <dimension ref="A1:V34"/>
  <sheetViews>
    <sheetView showGridLines="0" tabSelected="1" zoomScaleNormal="100" zoomScaleSheetLayoutView="100" workbookViewId="0"/>
  </sheetViews>
  <sheetFormatPr defaultRowHeight="15" x14ac:dyDescent="0.25"/>
  <cols>
    <col min="22" max="22" width="6.5703125" customWidth="1"/>
  </cols>
  <sheetData>
    <row r="1" spans="1:22" ht="33" x14ac:dyDescent="0.45">
      <c r="A1" s="382"/>
      <c r="B1" s="383"/>
      <c r="C1" s="383"/>
      <c r="D1" s="383"/>
      <c r="E1" s="383"/>
      <c r="F1" s="383"/>
      <c r="G1" s="383"/>
      <c r="H1" s="383"/>
      <c r="I1" s="383"/>
      <c r="J1" s="383"/>
      <c r="K1" s="383"/>
      <c r="L1" s="383"/>
      <c r="M1" s="383"/>
      <c r="N1" s="383"/>
      <c r="O1" s="383"/>
      <c r="P1" s="383"/>
      <c r="Q1" s="383"/>
      <c r="R1" s="383"/>
      <c r="S1" s="383"/>
      <c r="T1" s="383"/>
      <c r="U1" s="383"/>
      <c r="V1" s="383"/>
    </row>
    <row r="2" spans="1:22" x14ac:dyDescent="0.25">
      <c r="A2" s="380"/>
      <c r="B2" s="381"/>
      <c r="C2" s="381"/>
      <c r="D2" s="381"/>
      <c r="E2" s="381"/>
      <c r="F2" s="381"/>
      <c r="G2" s="381"/>
      <c r="H2" s="381"/>
      <c r="I2" s="381"/>
      <c r="J2" s="381"/>
      <c r="K2" s="381"/>
      <c r="L2" s="381"/>
      <c r="M2" s="381"/>
      <c r="N2" s="381"/>
      <c r="O2" s="381"/>
      <c r="P2" s="381"/>
      <c r="Q2" s="381"/>
      <c r="R2" s="381"/>
      <c r="S2" s="381"/>
      <c r="T2" s="381"/>
      <c r="U2" s="381"/>
      <c r="V2" s="381"/>
    </row>
    <row r="3" spans="1:22" x14ac:dyDescent="0.25">
      <c r="A3" s="380"/>
      <c r="B3" s="381"/>
      <c r="C3" s="381"/>
      <c r="D3" s="381"/>
      <c r="E3" s="381"/>
      <c r="F3" s="381"/>
      <c r="G3" s="381"/>
      <c r="H3" s="381"/>
      <c r="I3" s="381"/>
      <c r="J3" s="381"/>
      <c r="K3" s="381"/>
      <c r="L3" s="381"/>
      <c r="M3" s="381"/>
      <c r="N3" s="381"/>
      <c r="O3" s="381"/>
      <c r="P3" s="381"/>
      <c r="Q3" s="381"/>
      <c r="R3" s="381"/>
      <c r="S3" s="381"/>
      <c r="T3" s="381"/>
      <c r="U3" s="381"/>
      <c r="V3" s="381"/>
    </row>
    <row r="4" spans="1:22" x14ac:dyDescent="0.25">
      <c r="A4" s="380"/>
      <c r="B4" s="381"/>
      <c r="C4" s="381"/>
      <c r="D4" s="381"/>
      <c r="E4" s="381"/>
      <c r="F4" s="381"/>
      <c r="G4" s="381"/>
      <c r="H4" s="381"/>
      <c r="I4" s="381"/>
      <c r="J4" s="381"/>
      <c r="K4" s="381"/>
      <c r="L4" s="381"/>
      <c r="M4" s="381"/>
      <c r="N4" s="381"/>
      <c r="O4" s="381"/>
      <c r="P4" s="381"/>
      <c r="Q4" s="381"/>
      <c r="R4" s="381"/>
      <c r="S4" s="381"/>
      <c r="T4" s="381"/>
      <c r="U4" s="381"/>
      <c r="V4" s="381"/>
    </row>
    <row r="5" spans="1:22" x14ac:dyDescent="0.25">
      <c r="A5" s="380"/>
      <c r="B5" s="381"/>
      <c r="C5" s="381"/>
      <c r="D5" s="381"/>
      <c r="E5" s="381"/>
      <c r="F5" s="381"/>
      <c r="G5" s="381"/>
      <c r="H5" s="381"/>
      <c r="I5" s="381"/>
      <c r="J5" s="381"/>
      <c r="K5" s="381"/>
      <c r="L5" s="381"/>
      <c r="M5" s="381"/>
      <c r="N5" s="381"/>
      <c r="O5" s="381"/>
      <c r="P5" s="381"/>
      <c r="Q5" s="381"/>
      <c r="R5" s="381"/>
      <c r="S5" s="381"/>
      <c r="T5" s="381"/>
      <c r="U5" s="381"/>
      <c r="V5" s="381"/>
    </row>
    <row r="6" spans="1:22" x14ac:dyDescent="0.25">
      <c r="A6" s="380"/>
      <c r="B6" s="381"/>
      <c r="C6" s="381"/>
      <c r="D6" s="381"/>
      <c r="E6" s="381"/>
      <c r="F6" s="381"/>
      <c r="G6" s="381"/>
      <c r="H6" s="381"/>
      <c r="I6" s="381"/>
      <c r="J6" s="381"/>
      <c r="K6" s="381"/>
      <c r="L6" s="381"/>
      <c r="M6" s="381"/>
      <c r="N6" s="381"/>
      <c r="O6" s="381"/>
      <c r="P6" s="381"/>
      <c r="Q6" s="381"/>
      <c r="R6" s="381"/>
      <c r="S6" s="381"/>
      <c r="T6" s="381"/>
      <c r="U6" s="381"/>
      <c r="V6" s="381"/>
    </row>
    <row r="7" spans="1:22" x14ac:dyDescent="0.25">
      <c r="A7" s="380"/>
      <c r="B7" s="381"/>
      <c r="C7" s="381"/>
      <c r="D7" s="381"/>
      <c r="E7" s="381"/>
      <c r="F7" s="381"/>
      <c r="G7" s="381"/>
      <c r="H7" s="381"/>
      <c r="I7" s="381"/>
      <c r="J7" s="381"/>
      <c r="K7" s="381"/>
      <c r="L7" s="381"/>
      <c r="M7" s="381"/>
      <c r="N7" s="381"/>
      <c r="O7" s="381"/>
      <c r="P7" s="381"/>
      <c r="Q7" s="381"/>
      <c r="R7" s="381"/>
      <c r="S7" s="381"/>
      <c r="T7" s="381"/>
      <c r="U7" s="381"/>
      <c r="V7" s="381"/>
    </row>
    <row r="8" spans="1:22" x14ac:dyDescent="0.25">
      <c r="A8" s="380"/>
      <c r="B8" s="381"/>
      <c r="C8" s="381"/>
      <c r="D8" s="381"/>
      <c r="E8" s="381"/>
      <c r="F8" s="381"/>
      <c r="G8" s="381"/>
      <c r="H8" s="381"/>
      <c r="I8" s="381"/>
      <c r="J8" s="381"/>
      <c r="K8" s="381"/>
      <c r="L8" s="381"/>
      <c r="M8" s="381"/>
      <c r="N8" s="381"/>
      <c r="O8" s="381"/>
      <c r="P8" s="381"/>
      <c r="Q8" s="381"/>
      <c r="R8" s="381"/>
      <c r="S8" s="381"/>
      <c r="T8" s="381"/>
      <c r="U8" s="381"/>
      <c r="V8" s="381"/>
    </row>
    <row r="9" spans="1:22" x14ac:dyDescent="0.25">
      <c r="A9" s="380"/>
      <c r="B9" s="381"/>
      <c r="C9" s="381"/>
      <c r="D9" s="381"/>
      <c r="E9" s="381"/>
      <c r="F9" s="381"/>
      <c r="G9" s="381"/>
      <c r="H9" s="381"/>
      <c r="I9" s="381"/>
      <c r="J9" s="381"/>
      <c r="K9" s="381"/>
      <c r="L9" s="381"/>
      <c r="M9" s="381"/>
      <c r="N9" s="381"/>
      <c r="O9" s="381"/>
      <c r="P9" s="381"/>
      <c r="Q9" s="381"/>
      <c r="R9" s="381"/>
      <c r="S9" s="381"/>
      <c r="T9" s="381"/>
      <c r="U9" s="381"/>
      <c r="V9" s="381"/>
    </row>
    <row r="10" spans="1:22" x14ac:dyDescent="0.25">
      <c r="A10" s="380"/>
      <c r="B10" s="381"/>
      <c r="C10" s="381"/>
      <c r="D10" s="381"/>
      <c r="E10" s="381"/>
      <c r="F10" s="381"/>
      <c r="G10" s="381"/>
      <c r="H10" s="381"/>
      <c r="I10" s="381"/>
      <c r="J10" s="381"/>
      <c r="K10" s="381"/>
      <c r="L10" s="381"/>
      <c r="M10" s="381"/>
      <c r="N10" s="381"/>
      <c r="O10" s="381"/>
      <c r="P10" s="381"/>
      <c r="Q10" s="381"/>
      <c r="R10" s="381"/>
      <c r="S10" s="381"/>
      <c r="T10" s="381"/>
      <c r="U10" s="381"/>
      <c r="V10" s="381"/>
    </row>
    <row r="11" spans="1:22" x14ac:dyDescent="0.25">
      <c r="A11" s="380"/>
      <c r="B11" s="381"/>
      <c r="C11" s="381"/>
      <c r="D11" s="381"/>
      <c r="E11" s="381"/>
      <c r="F11" s="381"/>
      <c r="G11" s="381"/>
      <c r="H11" s="381"/>
      <c r="I11" s="381"/>
      <c r="J11" s="381"/>
      <c r="K11" s="381"/>
      <c r="L11" s="381"/>
      <c r="M11" s="381"/>
      <c r="N11" s="381"/>
      <c r="O11" s="381"/>
      <c r="P11" s="381"/>
      <c r="Q11" s="381"/>
      <c r="R11" s="381"/>
      <c r="S11" s="381"/>
      <c r="T11" s="381"/>
      <c r="U11" s="381"/>
      <c r="V11" s="381"/>
    </row>
    <row r="12" spans="1:22" x14ac:dyDescent="0.25">
      <c r="A12" s="380"/>
      <c r="B12" s="381"/>
      <c r="C12" s="381"/>
      <c r="D12" s="381"/>
      <c r="E12" s="381"/>
      <c r="F12" s="381"/>
      <c r="G12" s="381"/>
      <c r="H12" s="381"/>
      <c r="I12" s="381"/>
      <c r="J12" s="381"/>
      <c r="K12" s="381"/>
      <c r="L12" s="381"/>
      <c r="M12" s="381"/>
      <c r="N12" s="381"/>
      <c r="O12" s="381"/>
      <c r="P12" s="381"/>
      <c r="Q12" s="381"/>
      <c r="R12" s="381"/>
      <c r="S12" s="381"/>
      <c r="T12" s="381"/>
      <c r="U12" s="381"/>
      <c r="V12" s="381"/>
    </row>
    <row r="13" spans="1:22" x14ac:dyDescent="0.25">
      <c r="A13" s="380"/>
      <c r="B13" s="381"/>
      <c r="C13" s="381"/>
      <c r="D13" s="381"/>
      <c r="E13" s="381"/>
      <c r="F13" s="381"/>
      <c r="G13" s="381"/>
      <c r="H13" s="381"/>
      <c r="I13" s="381"/>
      <c r="J13" s="381"/>
      <c r="K13" s="381"/>
      <c r="L13" s="381"/>
      <c r="M13" s="381"/>
      <c r="N13" s="381"/>
      <c r="O13" s="381"/>
      <c r="P13" s="381"/>
      <c r="Q13" s="381"/>
      <c r="R13" s="381"/>
      <c r="S13" s="381"/>
      <c r="T13" s="381"/>
      <c r="U13" s="381"/>
      <c r="V13" s="381"/>
    </row>
    <row r="14" spans="1:22" x14ac:dyDescent="0.25">
      <c r="A14" s="380"/>
      <c r="B14" s="381"/>
      <c r="C14" s="381"/>
      <c r="D14" s="381"/>
      <c r="E14" s="381"/>
      <c r="F14" s="381"/>
      <c r="G14" s="381"/>
      <c r="H14" s="381"/>
      <c r="I14" s="381"/>
      <c r="J14" s="381"/>
      <c r="K14" s="381"/>
      <c r="L14" s="381"/>
      <c r="M14" s="381"/>
      <c r="N14" s="381"/>
      <c r="O14" s="381"/>
      <c r="P14" s="381"/>
      <c r="Q14" s="381"/>
      <c r="R14" s="381"/>
      <c r="S14" s="381"/>
      <c r="T14" s="381"/>
      <c r="U14" s="381"/>
      <c r="V14" s="381"/>
    </row>
    <row r="15" spans="1:22" x14ac:dyDescent="0.25">
      <c r="A15" s="380"/>
      <c r="B15" s="381"/>
      <c r="C15" s="381"/>
      <c r="D15" s="381"/>
      <c r="E15" s="381"/>
      <c r="F15" s="381"/>
      <c r="G15" s="381"/>
      <c r="H15" s="381"/>
      <c r="I15" s="381"/>
      <c r="J15" s="381"/>
      <c r="K15" s="381"/>
      <c r="L15" s="381"/>
      <c r="M15" s="381"/>
      <c r="N15" s="381"/>
      <c r="O15" s="381"/>
      <c r="P15" s="381"/>
      <c r="Q15" s="381"/>
      <c r="R15" s="381"/>
      <c r="S15" s="381"/>
      <c r="T15" s="381"/>
      <c r="U15" s="381"/>
      <c r="V15" s="381"/>
    </row>
    <row r="16" spans="1:22" x14ac:dyDescent="0.25">
      <c r="A16" s="380"/>
      <c r="B16" s="381"/>
      <c r="C16" s="381"/>
      <c r="D16" s="381"/>
      <c r="E16" s="381"/>
      <c r="F16" s="381"/>
      <c r="G16" s="381"/>
      <c r="H16" s="381"/>
      <c r="I16" s="381"/>
      <c r="J16" s="381"/>
      <c r="K16" s="381"/>
      <c r="L16" s="381"/>
      <c r="M16" s="381"/>
      <c r="N16" s="381"/>
      <c r="O16" s="381"/>
      <c r="P16" s="381"/>
      <c r="Q16" s="381"/>
      <c r="R16" s="381"/>
      <c r="S16" s="381"/>
      <c r="T16" s="381"/>
      <c r="U16" s="381"/>
      <c r="V16" s="381"/>
    </row>
    <row r="17" spans="1:22" x14ac:dyDescent="0.25">
      <c r="A17" s="380"/>
      <c r="B17" s="381"/>
      <c r="C17" s="381"/>
      <c r="D17" s="381"/>
      <c r="E17" s="381"/>
      <c r="F17" s="381"/>
      <c r="G17" s="381"/>
      <c r="H17" s="381"/>
      <c r="I17" s="381"/>
      <c r="J17" s="381"/>
      <c r="K17" s="381"/>
      <c r="L17" s="381"/>
      <c r="M17" s="381"/>
      <c r="N17" s="381"/>
      <c r="O17" s="381"/>
      <c r="P17" s="381"/>
      <c r="Q17" s="381"/>
      <c r="R17" s="381"/>
      <c r="S17" s="381"/>
      <c r="T17" s="381"/>
      <c r="U17" s="381"/>
      <c r="V17" s="381"/>
    </row>
    <row r="18" spans="1:22" x14ac:dyDescent="0.25">
      <c r="A18" s="380"/>
      <c r="B18" s="381"/>
      <c r="C18" s="381"/>
      <c r="D18" s="381"/>
      <c r="E18" s="381"/>
      <c r="F18" s="381"/>
      <c r="G18" s="381"/>
      <c r="H18" s="381"/>
      <c r="I18" s="381"/>
      <c r="J18" s="381"/>
      <c r="K18" s="381"/>
      <c r="L18" s="381"/>
      <c r="M18" s="381"/>
      <c r="N18" s="381"/>
      <c r="O18" s="381"/>
      <c r="P18" s="381"/>
      <c r="Q18" s="381"/>
      <c r="R18" s="381"/>
      <c r="S18" s="381"/>
      <c r="T18" s="381"/>
      <c r="U18" s="381"/>
      <c r="V18" s="381"/>
    </row>
    <row r="19" spans="1:22" x14ac:dyDescent="0.25">
      <c r="A19" s="380"/>
      <c r="B19" s="381"/>
      <c r="C19" s="381"/>
      <c r="D19" s="381"/>
      <c r="E19" s="381"/>
      <c r="F19" s="381"/>
      <c r="G19" s="381"/>
      <c r="H19" s="381"/>
      <c r="I19" s="381"/>
      <c r="J19" s="381"/>
      <c r="K19" s="381"/>
      <c r="L19" s="381"/>
      <c r="M19" s="381"/>
      <c r="N19" s="381"/>
      <c r="O19" s="381"/>
      <c r="P19" s="381"/>
      <c r="Q19" s="381"/>
      <c r="R19" s="381"/>
      <c r="S19" s="381"/>
      <c r="T19" s="381"/>
      <c r="U19" s="381"/>
      <c r="V19" s="381"/>
    </row>
    <row r="20" spans="1:22" x14ac:dyDescent="0.25">
      <c r="A20" s="380"/>
      <c r="B20" s="381"/>
      <c r="C20" s="381"/>
      <c r="D20" s="381"/>
      <c r="E20" s="381"/>
      <c r="F20" s="381"/>
      <c r="G20" s="381"/>
      <c r="H20" s="381"/>
      <c r="I20" s="381"/>
      <c r="J20" s="381"/>
      <c r="K20" s="381"/>
      <c r="L20" s="381"/>
      <c r="M20" s="381"/>
      <c r="N20" s="381"/>
      <c r="O20" s="381"/>
      <c r="P20" s="381"/>
      <c r="Q20" s="381"/>
      <c r="R20" s="381"/>
      <c r="S20" s="381"/>
      <c r="T20" s="381"/>
      <c r="U20" s="381"/>
      <c r="V20" s="381"/>
    </row>
    <row r="21" spans="1:22" x14ac:dyDescent="0.25">
      <c r="A21" s="380"/>
      <c r="B21" s="381"/>
      <c r="C21" s="381"/>
      <c r="D21" s="381"/>
      <c r="E21" s="381"/>
      <c r="F21" s="381"/>
      <c r="G21" s="381"/>
      <c r="H21" s="381"/>
      <c r="I21" s="381"/>
      <c r="J21" s="381"/>
      <c r="K21" s="381"/>
      <c r="L21" s="381"/>
      <c r="M21" s="381"/>
      <c r="N21" s="381"/>
      <c r="O21" s="381"/>
      <c r="P21" s="381"/>
      <c r="Q21" s="381"/>
      <c r="R21" s="381"/>
      <c r="S21" s="381"/>
      <c r="T21" s="381"/>
      <c r="U21" s="381"/>
      <c r="V21" s="381"/>
    </row>
    <row r="22" spans="1:22" x14ac:dyDescent="0.25">
      <c r="A22" s="380"/>
      <c r="B22" s="381"/>
      <c r="C22" s="381"/>
      <c r="D22" s="381"/>
      <c r="E22" s="381"/>
      <c r="F22" s="381"/>
      <c r="G22" s="381"/>
      <c r="H22" s="381"/>
      <c r="I22" s="381"/>
      <c r="J22" s="381"/>
      <c r="K22" s="381"/>
      <c r="L22" s="381"/>
      <c r="M22" s="381"/>
      <c r="N22" s="381"/>
      <c r="O22" s="381"/>
      <c r="P22" s="381"/>
      <c r="Q22" s="381"/>
      <c r="R22" s="381"/>
      <c r="S22" s="381"/>
      <c r="T22" s="381"/>
      <c r="U22" s="381"/>
      <c r="V22" s="381"/>
    </row>
    <row r="23" spans="1:22" x14ac:dyDescent="0.25">
      <c r="A23" s="380"/>
      <c r="B23" s="381"/>
      <c r="C23" s="381"/>
      <c r="D23" s="381"/>
      <c r="E23" s="381"/>
      <c r="F23" s="381"/>
      <c r="G23" s="381"/>
      <c r="H23" s="381"/>
      <c r="I23" s="381"/>
      <c r="J23" s="381"/>
      <c r="K23" s="381"/>
      <c r="L23" s="381"/>
      <c r="M23" s="381"/>
      <c r="N23" s="381"/>
      <c r="O23" s="381"/>
      <c r="P23" s="381"/>
      <c r="Q23" s="381"/>
      <c r="R23" s="381"/>
      <c r="S23" s="381"/>
      <c r="T23" s="381"/>
      <c r="U23" s="381"/>
      <c r="V23" s="381"/>
    </row>
    <row r="24" spans="1:22" x14ac:dyDescent="0.25">
      <c r="A24" s="380"/>
      <c r="B24" s="381"/>
      <c r="C24" s="381"/>
      <c r="D24" s="381"/>
      <c r="E24" s="381"/>
      <c r="F24" s="381"/>
      <c r="G24" s="381"/>
      <c r="H24" s="381"/>
      <c r="I24" s="381"/>
      <c r="J24" s="381"/>
      <c r="K24" s="381"/>
      <c r="L24" s="381"/>
      <c r="M24" s="381"/>
      <c r="N24" s="381"/>
      <c r="O24" s="381"/>
      <c r="P24" s="381"/>
      <c r="Q24" s="381"/>
      <c r="R24" s="381"/>
      <c r="S24" s="381"/>
      <c r="T24" s="381"/>
      <c r="U24" s="381"/>
      <c r="V24" s="381"/>
    </row>
    <row r="25" spans="1:22" x14ac:dyDescent="0.25">
      <c r="A25" s="380"/>
      <c r="B25" s="381"/>
      <c r="C25" s="381"/>
      <c r="D25" s="381"/>
      <c r="E25" s="381"/>
      <c r="F25" s="381"/>
      <c r="G25" s="381"/>
      <c r="H25" s="381"/>
      <c r="I25" s="381"/>
      <c r="J25" s="381"/>
      <c r="K25" s="381"/>
      <c r="L25" s="381"/>
      <c r="M25" s="381"/>
      <c r="N25" s="381"/>
      <c r="O25" s="381"/>
      <c r="P25" s="381"/>
      <c r="Q25" s="381"/>
      <c r="R25" s="381"/>
      <c r="S25" s="381"/>
      <c r="T25" s="381"/>
      <c r="U25" s="381"/>
      <c r="V25" s="381"/>
    </row>
    <row r="26" spans="1:22" x14ac:dyDescent="0.25">
      <c r="A26" s="380"/>
      <c r="B26" s="381"/>
      <c r="C26" s="381"/>
      <c r="D26" s="381"/>
      <c r="E26" s="381"/>
      <c r="F26" s="381"/>
      <c r="G26" s="381"/>
      <c r="H26" s="381"/>
      <c r="I26" s="381"/>
      <c r="J26" s="381"/>
      <c r="K26" s="381"/>
      <c r="L26" s="381"/>
      <c r="M26" s="381"/>
      <c r="N26" s="381"/>
      <c r="O26" s="381"/>
      <c r="P26" s="381"/>
      <c r="Q26" s="381"/>
      <c r="R26" s="381"/>
      <c r="S26" s="381"/>
      <c r="T26" s="381"/>
      <c r="U26" s="381"/>
      <c r="V26" s="381"/>
    </row>
    <row r="27" spans="1:22" x14ac:dyDescent="0.25">
      <c r="A27" s="380"/>
      <c r="B27" s="381"/>
      <c r="C27" s="381"/>
      <c r="D27" s="381"/>
      <c r="E27" s="381"/>
      <c r="F27" s="381"/>
      <c r="G27" s="381"/>
      <c r="H27" s="381"/>
      <c r="I27" s="381"/>
      <c r="J27" s="381"/>
      <c r="K27" s="381"/>
      <c r="L27" s="381"/>
      <c r="M27" s="381"/>
      <c r="N27" s="381"/>
      <c r="O27" s="381"/>
      <c r="P27" s="381"/>
      <c r="Q27" s="381"/>
      <c r="R27" s="381"/>
      <c r="S27" s="381"/>
      <c r="T27" s="381"/>
      <c r="U27" s="381"/>
      <c r="V27" s="381"/>
    </row>
    <row r="28" spans="1:22" x14ac:dyDescent="0.25">
      <c r="A28" s="380"/>
      <c r="B28" s="381"/>
      <c r="C28" s="381"/>
      <c r="D28" s="381"/>
      <c r="E28" s="381"/>
      <c r="F28" s="381"/>
      <c r="G28" s="381"/>
      <c r="H28" s="381"/>
      <c r="I28" s="381"/>
      <c r="J28" s="381"/>
      <c r="K28" s="381"/>
      <c r="L28" s="381"/>
      <c r="M28" s="381"/>
      <c r="N28" s="381"/>
      <c r="O28" s="381"/>
      <c r="P28" s="381"/>
      <c r="Q28" s="381"/>
      <c r="R28" s="381"/>
      <c r="S28" s="381"/>
      <c r="T28" s="381"/>
      <c r="U28" s="381"/>
      <c r="V28" s="381"/>
    </row>
    <row r="29" spans="1:22" x14ac:dyDescent="0.25">
      <c r="A29" s="380"/>
      <c r="B29" s="381"/>
      <c r="C29" s="381"/>
      <c r="D29" s="381"/>
      <c r="E29" s="381"/>
      <c r="F29" s="381"/>
      <c r="G29" s="381"/>
      <c r="H29" s="381"/>
      <c r="I29" s="381"/>
      <c r="J29" s="381"/>
      <c r="K29" s="381"/>
      <c r="L29" s="381"/>
      <c r="M29" s="381"/>
      <c r="N29" s="381"/>
      <c r="O29" s="381"/>
      <c r="P29" s="381"/>
      <c r="Q29" s="381"/>
      <c r="R29" s="381"/>
      <c r="S29" s="381"/>
      <c r="T29" s="381"/>
      <c r="U29" s="381"/>
      <c r="V29" s="381"/>
    </row>
    <row r="30" spans="1:22" x14ac:dyDescent="0.25">
      <c r="A30" s="380"/>
      <c r="B30" s="381"/>
      <c r="C30" s="381"/>
      <c r="D30" s="381"/>
      <c r="E30" s="381"/>
      <c r="F30" s="381"/>
      <c r="G30" s="381"/>
      <c r="H30" s="381"/>
      <c r="I30" s="381"/>
      <c r="J30" s="381"/>
      <c r="K30" s="381"/>
      <c r="L30" s="381"/>
      <c r="M30" s="381"/>
      <c r="N30" s="381"/>
      <c r="O30" s="381"/>
      <c r="P30" s="381"/>
      <c r="Q30" s="381"/>
      <c r="R30" s="381"/>
      <c r="S30" s="381"/>
      <c r="T30" s="381"/>
      <c r="U30" s="381"/>
      <c r="V30" s="381"/>
    </row>
    <row r="31" spans="1:22" ht="16.7" customHeight="1" x14ac:dyDescent="0.25">
      <c r="A31" s="380"/>
      <c r="B31" s="381"/>
      <c r="C31" s="381"/>
      <c r="D31" s="381"/>
      <c r="E31" s="381"/>
      <c r="F31" s="381"/>
      <c r="G31" s="381"/>
      <c r="H31" s="381"/>
      <c r="I31" s="381"/>
      <c r="J31" s="381"/>
      <c r="K31" s="381"/>
      <c r="L31" s="381"/>
      <c r="M31" s="381"/>
      <c r="N31" s="381"/>
      <c r="O31" s="381"/>
      <c r="P31" s="381"/>
      <c r="Q31" s="381"/>
      <c r="R31" s="381"/>
      <c r="S31" s="381"/>
      <c r="T31" s="381"/>
      <c r="U31" s="381"/>
      <c r="V31" s="381"/>
    </row>
    <row r="32" spans="1:22" x14ac:dyDescent="0.25">
      <c r="A32" s="380"/>
      <c r="B32" s="381"/>
      <c r="C32" s="381"/>
      <c r="D32" s="381"/>
      <c r="E32" s="381"/>
      <c r="F32" s="381"/>
      <c r="G32" s="381"/>
      <c r="H32" s="381"/>
      <c r="I32" s="381"/>
      <c r="J32" s="381"/>
      <c r="K32" s="381"/>
      <c r="L32" s="381"/>
      <c r="M32" s="381"/>
      <c r="N32" s="381"/>
      <c r="O32" s="381"/>
      <c r="P32" s="381"/>
      <c r="Q32" s="381"/>
      <c r="R32" s="381"/>
      <c r="S32" s="381"/>
      <c r="T32" s="381"/>
      <c r="U32" s="381"/>
      <c r="V32" s="381"/>
    </row>
    <row r="33" spans="1:22" x14ac:dyDescent="0.25">
      <c r="A33" s="380"/>
      <c r="B33" s="381"/>
      <c r="C33" s="381"/>
      <c r="D33" s="381"/>
      <c r="E33" s="381"/>
      <c r="F33" s="381"/>
      <c r="G33" s="381"/>
      <c r="H33" s="381"/>
      <c r="I33" s="381"/>
      <c r="J33" s="381"/>
      <c r="K33" s="381"/>
      <c r="L33" s="381"/>
      <c r="M33" s="381"/>
      <c r="N33" s="381"/>
      <c r="O33" s="381"/>
      <c r="P33" s="381"/>
      <c r="Q33" s="381"/>
      <c r="R33" s="381"/>
      <c r="S33" s="381"/>
      <c r="T33" s="381"/>
      <c r="U33" s="381"/>
      <c r="V33" s="381"/>
    </row>
    <row r="34" spans="1:22" x14ac:dyDescent="0.25">
      <c r="A34" s="380"/>
      <c r="B34" s="381"/>
      <c r="C34" s="381"/>
      <c r="D34" s="381"/>
      <c r="E34" s="381"/>
      <c r="F34" s="381"/>
      <c r="G34" s="381"/>
      <c r="H34" s="381"/>
      <c r="I34" s="381"/>
      <c r="J34" s="381"/>
      <c r="K34" s="381"/>
      <c r="L34" s="381"/>
      <c r="M34" s="381"/>
      <c r="N34" s="381"/>
      <c r="O34" s="381"/>
      <c r="P34" s="381"/>
      <c r="Q34" s="381"/>
      <c r="R34" s="381"/>
      <c r="S34" s="381"/>
      <c r="T34" s="381"/>
      <c r="U34" s="381"/>
      <c r="V34" s="381"/>
    </row>
  </sheetData>
  <pageMargins left="0.70866141732283472" right="0.70866141732283472" top="0.74803149606299213" bottom="0.74803149606299213" header="0.31496062992125984" footer="0.31496062992125984"/>
  <pageSetup paperSize="9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642D"/>
    <pageSetUpPr fitToPage="1"/>
  </sheetPr>
  <dimension ref="A1:T38"/>
  <sheetViews>
    <sheetView showGridLines="0" zoomScale="115" zoomScaleNormal="115" zoomScaleSheetLayoutView="130" workbookViewId="0">
      <selection sqref="A1:K1"/>
    </sheetView>
  </sheetViews>
  <sheetFormatPr defaultColWidth="9.28515625" defaultRowHeight="15.75" x14ac:dyDescent="0.25"/>
  <cols>
    <col min="1" max="8" width="9.28515625" style="363"/>
    <col min="9" max="9" width="17.28515625" style="363" bestFit="1" customWidth="1"/>
    <col min="10" max="10" width="10.28515625" style="363" customWidth="1"/>
    <col min="11" max="15" width="9.28515625" style="363"/>
    <col min="16" max="16" width="9.5703125" style="363" customWidth="1"/>
    <col min="17" max="16384" width="9.28515625" style="363"/>
  </cols>
  <sheetData>
    <row r="1" spans="1:16" ht="20.25" customHeight="1" x14ac:dyDescent="0.25">
      <c r="A1" s="2095" t="s">
        <v>545</v>
      </c>
      <c r="B1" s="2095"/>
      <c r="C1" s="2095"/>
      <c r="D1" s="2095"/>
      <c r="E1" s="2095"/>
      <c r="F1" s="2095"/>
      <c r="G1" s="2095"/>
      <c r="H1" s="2095"/>
      <c r="I1" s="2095"/>
      <c r="J1" s="2095"/>
      <c r="K1" s="2095"/>
      <c r="L1" s="2094">
        <f>'Статистика ЮЛ'!BL4</f>
        <v>44986</v>
      </c>
      <c r="M1" s="2094"/>
      <c r="N1" s="362"/>
      <c r="O1" s="362"/>
    </row>
    <row r="2" spans="1:16" ht="1.5" customHeight="1" x14ac:dyDescent="0.25">
      <c r="A2" s="2084"/>
      <c r="B2" s="2084"/>
      <c r="C2" s="2084"/>
      <c r="D2" s="2084"/>
      <c r="E2" s="2084"/>
      <c r="F2" s="2084"/>
      <c r="G2" s="2084"/>
      <c r="H2" s="2084"/>
      <c r="I2" s="2084"/>
      <c r="J2" s="2084"/>
      <c r="K2" s="2084"/>
      <c r="L2" s="2084"/>
      <c r="M2" s="2084"/>
      <c r="N2" s="2084"/>
      <c r="O2" s="2084"/>
    </row>
    <row r="4" spans="1:16" ht="175.5" customHeight="1" x14ac:dyDescent="0.25"/>
    <row r="5" spans="1:16" ht="15.75" hidden="1" customHeight="1" x14ac:dyDescent="0.25"/>
    <row r="6" spans="1:16" ht="15.75" hidden="1" customHeight="1" x14ac:dyDescent="0.25"/>
    <row r="7" spans="1:16" ht="15.75" hidden="1" customHeight="1" x14ac:dyDescent="0.25"/>
    <row r="8" spans="1:16" ht="15.75" hidden="1" customHeight="1" x14ac:dyDescent="0.25"/>
    <row r="9" spans="1:16" ht="15.75" hidden="1" customHeight="1" x14ac:dyDescent="0.25"/>
    <row r="10" spans="1:16" ht="15.75" hidden="1" customHeight="1" x14ac:dyDescent="0.25"/>
    <row r="11" spans="1:16" ht="15.75" hidden="1" customHeight="1" x14ac:dyDescent="0.25"/>
    <row r="12" spans="1:16" x14ac:dyDescent="0.25">
      <c r="P12" s="364"/>
    </row>
    <row r="20" spans="1:20" x14ac:dyDescent="0.25">
      <c r="P20" s="364"/>
    </row>
    <row r="22" spans="1:20" ht="21.75" customHeight="1" x14ac:dyDescent="0.25"/>
    <row r="23" spans="1:20" ht="16.5" thickBot="1" x14ac:dyDescent="0.3"/>
    <row r="24" spans="1:20" ht="0.75" customHeight="1" x14ac:dyDescent="0.25">
      <c r="A24" s="2085" t="s">
        <v>990</v>
      </c>
      <c r="B24" s="2086"/>
      <c r="C24" s="2086"/>
      <c r="D24" s="2086"/>
      <c r="E24" s="2086"/>
      <c r="F24" s="2086"/>
      <c r="G24" s="2086"/>
      <c r="H24" s="2086"/>
      <c r="I24" s="2086"/>
      <c r="J24" s="2086"/>
      <c r="K24" s="2086"/>
      <c r="L24" s="2086"/>
      <c r="M24" s="2086"/>
      <c r="N24" s="2086"/>
      <c r="O24" s="2087"/>
      <c r="P24" s="363" t="s">
        <v>535</v>
      </c>
    </row>
    <row r="25" spans="1:20" ht="13.5" customHeight="1" x14ac:dyDescent="0.25">
      <c r="A25" s="2088"/>
      <c r="B25" s="2089"/>
      <c r="C25" s="2089"/>
      <c r="D25" s="2089"/>
      <c r="E25" s="2089"/>
      <c r="F25" s="2089"/>
      <c r="G25" s="2089"/>
      <c r="H25" s="2089"/>
      <c r="I25" s="2089"/>
      <c r="J25" s="2089"/>
      <c r="K25" s="2089"/>
      <c r="L25" s="2089"/>
      <c r="M25" s="2089"/>
      <c r="N25" s="2089"/>
      <c r="O25" s="2090"/>
      <c r="T25" s="636"/>
    </row>
    <row r="26" spans="1:20" ht="41.25" customHeight="1" thickBot="1" x14ac:dyDescent="0.3">
      <c r="A26" s="2091"/>
      <c r="B26" s="2092"/>
      <c r="C26" s="2092"/>
      <c r="D26" s="2092"/>
      <c r="E26" s="2092"/>
      <c r="F26" s="2092"/>
      <c r="G26" s="2092"/>
      <c r="H26" s="2092"/>
      <c r="I26" s="2092"/>
      <c r="J26" s="2092"/>
      <c r="K26" s="2092"/>
      <c r="L26" s="2092"/>
      <c r="M26" s="2092"/>
      <c r="N26" s="2092"/>
      <c r="O26" s="2093"/>
    </row>
    <row r="27" spans="1:20" ht="45.75" customHeight="1" x14ac:dyDescent="0.25">
      <c r="A27" s="363">
        <v>9</v>
      </c>
    </row>
    <row r="35" spans="9:9" ht="103.5" customHeight="1" x14ac:dyDescent="0.25"/>
    <row r="38" spans="9:9" x14ac:dyDescent="0.25">
      <c r="I38" s="252"/>
    </row>
  </sheetData>
  <customSheetViews>
    <customSheetView guid="{2137AD37-2161-4EBC-A853-F39C54C19140}" scale="160" showPageBreaks="1" fitToPage="1" printArea="1" hiddenRows="1" topLeftCell="A18">
      <selection activeCell="P31" sqref="P31"/>
      <pageMargins left="0" right="0" top="0" bottom="0" header="0" footer="0"/>
      <pageSetup paperSize="9" scale="85" orientation="landscape" horizontalDpi="200" verticalDpi="200" r:id="rId1"/>
    </customSheetView>
    <customSheetView guid="{713BD61C-8F57-4AE4-95C7-1307A575E61F}" scale="160" fitToPage="1" printArea="1" hiddenRows="1" topLeftCell="A18">
      <selection activeCell="A29" sqref="A29:XFD29"/>
      <pageMargins left="0" right="0" top="0" bottom="0" header="0" footer="0"/>
      <pageSetup paperSize="9" scale="84" orientation="landscape" horizontalDpi="200" verticalDpi="200" r:id="rId2"/>
    </customSheetView>
  </customSheetViews>
  <mergeCells count="4">
    <mergeCell ref="A2:O2"/>
    <mergeCell ref="A24:O26"/>
    <mergeCell ref="L1:M1"/>
    <mergeCell ref="A1:K1"/>
  </mergeCells>
  <pageMargins left="0.70866141732283472" right="0.70866141732283472" top="0.15748031496062992" bottom="0.15748031496062992" header="0.31496062992125984" footer="0.31496062992125984"/>
  <pageSetup paperSize="9" scale="80" orientation="landscape" verticalDpi="200" r:id="rId3"/>
  <drawing r:id="rId4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C00000"/>
    <pageSetUpPr fitToPage="1"/>
  </sheetPr>
  <dimension ref="A1:BI65"/>
  <sheetViews>
    <sheetView showGridLines="0" zoomScale="70" zoomScaleNormal="70" zoomScaleSheetLayoutView="70" workbookViewId="0"/>
  </sheetViews>
  <sheetFormatPr defaultColWidth="9.28515625" defaultRowHeight="15" x14ac:dyDescent="0.25"/>
  <cols>
    <col min="1" max="10" width="12.42578125" style="45" customWidth="1"/>
    <col min="11" max="11" width="13.7109375" style="45" customWidth="1"/>
    <col min="12" max="12" width="9.42578125" style="45" customWidth="1"/>
    <col min="13" max="13" width="15.28515625" style="45" customWidth="1"/>
    <col min="14" max="14" width="14.42578125" style="45" customWidth="1"/>
    <col min="15" max="15" width="12.140625" style="45" customWidth="1"/>
    <col min="16" max="16" width="10.7109375" style="45" customWidth="1"/>
    <col min="17" max="17" width="12.7109375" style="45" customWidth="1"/>
    <col min="18" max="18" width="13.7109375" style="45" customWidth="1"/>
    <col min="19" max="19" width="14.5703125" style="45" customWidth="1"/>
    <col min="20" max="20" width="12.140625" style="45" customWidth="1"/>
    <col min="21" max="21" width="14.7109375" style="45" customWidth="1"/>
    <col min="22" max="22" width="13.7109375" style="45" customWidth="1"/>
    <col min="23" max="23" width="14" style="45" customWidth="1"/>
    <col min="24" max="24" width="14.42578125" style="45" customWidth="1"/>
    <col min="25" max="25" width="172.28515625" style="45" customWidth="1"/>
    <col min="26" max="26" width="29.28515625" style="183" customWidth="1"/>
    <col min="27" max="28" width="8.5703125" style="183" customWidth="1"/>
    <col min="29" max="29" width="7" style="183" customWidth="1"/>
    <col min="30" max="31" width="7.5703125" style="183" customWidth="1"/>
    <col min="32" max="35" width="8.5703125" style="183" customWidth="1"/>
    <col min="36" max="36" width="9.7109375" style="183" customWidth="1"/>
    <col min="37" max="40" width="8.5703125" style="183" customWidth="1"/>
    <col min="41" max="59" width="9.28515625" style="183"/>
    <col min="60" max="60" width="9.28515625" style="45"/>
    <col min="61" max="61" width="25.28515625" style="45" customWidth="1"/>
    <col min="62" max="16384" width="9.28515625" style="45"/>
  </cols>
  <sheetData>
    <row r="1" spans="1:38" s="183" customFormat="1" ht="35.25" customHeight="1" thickTop="1" x14ac:dyDescent="0.35">
      <c r="A1" s="477"/>
      <c r="B1" s="220"/>
      <c r="C1" s="220"/>
      <c r="D1" s="220"/>
      <c r="E1" s="220"/>
      <c r="F1" s="220"/>
      <c r="G1" s="220"/>
      <c r="H1" s="220"/>
      <c r="I1" s="220"/>
      <c r="J1" s="220"/>
      <c r="K1" s="220"/>
      <c r="L1" s="220"/>
      <c r="M1" s="2102" t="s">
        <v>211</v>
      </c>
      <c r="N1" s="2102"/>
      <c r="O1" s="2102"/>
      <c r="P1" s="2102"/>
      <c r="Q1" s="2102"/>
      <c r="R1" s="2102"/>
      <c r="S1" s="2102"/>
      <c r="T1" s="2102"/>
      <c r="U1" s="2102"/>
      <c r="V1" s="2102"/>
      <c r="W1" s="2096" t="str">
        <f>ИЗМЕНЕНИЕ!AO5</f>
        <v xml:space="preserve">02.03.2023
</v>
      </c>
      <c r="X1" s="2097"/>
      <c r="Y1" s="184"/>
      <c r="Z1" s="184"/>
      <c r="AA1" s="184"/>
      <c r="AB1" s="184"/>
    </row>
    <row r="2" spans="1:38" s="186" customFormat="1" ht="103.7" customHeight="1" x14ac:dyDescent="0.3">
      <c r="A2" s="221"/>
      <c r="B2" s="222"/>
      <c r="C2" s="222"/>
      <c r="D2" s="222"/>
      <c r="E2" s="222"/>
      <c r="F2" s="222"/>
      <c r="G2" s="222"/>
      <c r="H2" s="222"/>
      <c r="I2" s="222"/>
      <c r="J2" s="222"/>
      <c r="K2" s="222"/>
      <c r="L2" s="222"/>
      <c r="M2" s="2100" t="s">
        <v>991</v>
      </c>
      <c r="N2" s="2100"/>
      <c r="O2" s="2100"/>
      <c r="P2" s="2100"/>
      <c r="Q2" s="2100"/>
      <c r="R2" s="2100"/>
      <c r="S2" s="2100"/>
      <c r="T2" s="2100"/>
      <c r="U2" s="2100"/>
      <c r="V2" s="2100"/>
      <c r="W2" s="2100"/>
      <c r="X2" s="2101"/>
      <c r="Y2" s="185"/>
      <c r="Z2" s="185"/>
      <c r="AA2" s="185"/>
      <c r="AB2" s="185"/>
      <c r="AC2" s="185"/>
      <c r="AD2" s="185"/>
      <c r="AE2" s="185"/>
      <c r="AF2" s="185"/>
      <c r="AG2" s="185"/>
      <c r="AH2" s="185"/>
      <c r="AI2" s="185"/>
      <c r="AJ2" s="185"/>
      <c r="AK2" s="185"/>
      <c r="AL2" s="185"/>
    </row>
    <row r="3" spans="1:38" s="186" customFormat="1" ht="54.75" customHeight="1" x14ac:dyDescent="0.3">
      <c r="A3" s="221"/>
      <c r="B3" s="222"/>
      <c r="C3" s="222"/>
      <c r="D3" s="222"/>
      <c r="E3" s="222"/>
      <c r="F3" s="222"/>
      <c r="G3" s="222"/>
      <c r="H3" s="222"/>
      <c r="I3" s="222"/>
      <c r="J3" s="222"/>
      <c r="K3" s="222"/>
      <c r="L3" s="222"/>
      <c r="M3" s="2100"/>
      <c r="N3" s="2100"/>
      <c r="O3" s="2100"/>
      <c r="P3" s="2100"/>
      <c r="Q3" s="2100"/>
      <c r="R3" s="2100"/>
      <c r="S3" s="2100"/>
      <c r="T3" s="2100"/>
      <c r="U3" s="2100"/>
      <c r="V3" s="2100"/>
      <c r="W3" s="2100"/>
      <c r="X3" s="2101"/>
      <c r="Y3" s="185"/>
      <c r="Z3" s="185"/>
      <c r="AA3" s="185"/>
      <c r="AB3" s="185"/>
      <c r="AC3" s="185"/>
      <c r="AD3" s="185"/>
      <c r="AE3" s="185"/>
      <c r="AF3" s="185"/>
      <c r="AG3" s="185"/>
      <c r="AH3" s="185"/>
      <c r="AI3" s="185"/>
      <c r="AJ3" s="185"/>
      <c r="AK3" s="185"/>
      <c r="AL3" s="185"/>
    </row>
    <row r="4" spans="1:38" s="186" customFormat="1" ht="58.7" customHeight="1" x14ac:dyDescent="0.3">
      <c r="A4" s="221"/>
      <c r="B4" s="222"/>
      <c r="C4" s="222"/>
      <c r="D4" s="222"/>
      <c r="E4" s="222"/>
      <c r="F4" s="222"/>
      <c r="G4" s="222"/>
      <c r="H4" s="222"/>
      <c r="I4" s="222"/>
      <c r="J4" s="222"/>
      <c r="K4" s="222"/>
      <c r="L4" s="222"/>
      <c r="M4" s="2100"/>
      <c r="N4" s="2100"/>
      <c r="O4" s="2100"/>
      <c r="P4" s="2100"/>
      <c r="Q4" s="2100"/>
      <c r="R4" s="2100"/>
      <c r="S4" s="2100"/>
      <c r="T4" s="2100"/>
      <c r="U4" s="2100"/>
      <c r="V4" s="2100"/>
      <c r="W4" s="2100"/>
      <c r="X4" s="2101"/>
      <c r="Y4" s="185"/>
      <c r="Z4" s="185"/>
      <c r="AA4" s="185"/>
      <c r="AB4" s="185"/>
      <c r="AC4" s="185"/>
      <c r="AD4" s="185"/>
      <c r="AE4" s="185"/>
      <c r="AF4" s="185"/>
      <c r="AG4" s="185"/>
      <c r="AH4" s="185"/>
      <c r="AI4" s="185"/>
      <c r="AJ4" s="185"/>
      <c r="AK4" s="185"/>
      <c r="AL4" s="185"/>
    </row>
    <row r="5" spans="1:38" s="186" customFormat="1" ht="58.7" customHeight="1" x14ac:dyDescent="0.3">
      <c r="A5" s="221"/>
      <c r="B5" s="222"/>
      <c r="C5" s="222"/>
      <c r="D5" s="222"/>
      <c r="E5" s="222"/>
      <c r="F5" s="222"/>
      <c r="G5" s="222"/>
      <c r="H5" s="222"/>
      <c r="I5" s="222"/>
      <c r="J5" s="222"/>
      <c r="K5" s="222"/>
      <c r="L5" s="222"/>
      <c r="M5" s="2100"/>
      <c r="N5" s="2100"/>
      <c r="O5" s="2100"/>
      <c r="P5" s="2100"/>
      <c r="Q5" s="2100"/>
      <c r="R5" s="2100"/>
      <c r="S5" s="2100"/>
      <c r="T5" s="2100"/>
      <c r="U5" s="2100"/>
      <c r="V5" s="2100"/>
      <c r="W5" s="2100"/>
      <c r="X5" s="2101"/>
      <c r="Y5" s="185"/>
      <c r="Z5" s="185"/>
      <c r="AA5" s="185"/>
      <c r="AB5" s="185"/>
      <c r="AC5" s="185"/>
      <c r="AD5" s="185"/>
      <c r="AE5" s="185"/>
      <c r="AF5" s="185"/>
      <c r="AG5" s="185"/>
      <c r="AH5" s="185"/>
      <c r="AI5" s="185"/>
      <c r="AJ5" s="185"/>
      <c r="AK5" s="185"/>
      <c r="AL5" s="185"/>
    </row>
    <row r="6" spans="1:38" s="186" customFormat="1" ht="58.7" customHeight="1" x14ac:dyDescent="0.3">
      <c r="A6" s="221"/>
      <c r="B6" s="222"/>
      <c r="C6" s="222"/>
      <c r="D6" s="222"/>
      <c r="E6" s="222"/>
      <c r="F6" s="222"/>
      <c r="G6" s="222"/>
      <c r="H6" s="222"/>
      <c r="I6" s="222"/>
      <c r="J6" s="222"/>
      <c r="K6" s="222"/>
      <c r="L6" s="222"/>
      <c r="M6" s="2100"/>
      <c r="N6" s="2100"/>
      <c r="O6" s="2100"/>
      <c r="P6" s="2100"/>
      <c r="Q6" s="2100"/>
      <c r="R6" s="2100"/>
      <c r="S6" s="2100"/>
      <c r="T6" s="2100"/>
      <c r="U6" s="2100"/>
      <c r="V6" s="2100"/>
      <c r="W6" s="2100"/>
      <c r="X6" s="2101"/>
      <c r="Y6" s="185"/>
      <c r="Z6" s="185"/>
      <c r="AA6" s="185"/>
      <c r="AB6" s="185"/>
      <c r="AC6" s="185"/>
      <c r="AD6" s="185"/>
      <c r="AE6" s="187"/>
      <c r="AF6" s="187"/>
      <c r="AG6" s="185"/>
      <c r="AH6" s="185"/>
      <c r="AI6" s="185"/>
      <c r="AJ6" s="185"/>
      <c r="AK6" s="185"/>
      <c r="AL6" s="185"/>
    </row>
    <row r="7" spans="1:38" s="186" customFormat="1" ht="84" customHeight="1" x14ac:dyDescent="0.3">
      <c r="A7" s="221"/>
      <c r="B7" s="222"/>
      <c r="C7" s="222"/>
      <c r="D7" s="222"/>
      <c r="E7" s="222"/>
      <c r="F7" s="222"/>
      <c r="G7" s="222"/>
      <c r="H7" s="222"/>
      <c r="I7" s="222"/>
      <c r="J7" s="222"/>
      <c r="K7" s="222"/>
      <c r="L7" s="222"/>
      <c r="M7" s="2100"/>
      <c r="N7" s="2100"/>
      <c r="O7" s="2100"/>
      <c r="P7" s="2100"/>
      <c r="Q7" s="2100"/>
      <c r="R7" s="2100"/>
      <c r="S7" s="2100"/>
      <c r="T7" s="2100"/>
      <c r="U7" s="2100"/>
      <c r="V7" s="2100"/>
      <c r="W7" s="2100"/>
      <c r="X7" s="2101"/>
      <c r="Y7" s="185"/>
      <c r="Z7" s="185"/>
      <c r="AA7" s="185"/>
      <c r="AB7" s="185"/>
      <c r="AC7" s="185"/>
      <c r="AD7" s="185"/>
      <c r="AE7" s="185"/>
      <c r="AF7" s="185"/>
      <c r="AG7" s="185"/>
      <c r="AH7" s="185"/>
      <c r="AI7" s="185"/>
      <c r="AJ7" s="185"/>
      <c r="AK7" s="185"/>
      <c r="AL7" s="185"/>
    </row>
    <row r="8" spans="1:38" s="186" customFormat="1" ht="44.25" customHeight="1" x14ac:dyDescent="0.3">
      <c r="A8" s="221"/>
      <c r="B8" s="222"/>
      <c r="C8" s="222"/>
      <c r="D8" s="222"/>
      <c r="E8" s="222"/>
      <c r="F8" s="222"/>
      <c r="G8" s="222"/>
      <c r="H8" s="222"/>
      <c r="I8" s="222"/>
      <c r="J8" s="222"/>
      <c r="K8" s="222"/>
      <c r="L8" s="222"/>
      <c r="M8" s="219"/>
      <c r="N8" s="219"/>
      <c r="O8" s="219"/>
      <c r="P8" s="219"/>
      <c r="Q8" s="219"/>
      <c r="R8" s="219"/>
      <c r="S8" s="219"/>
      <c r="T8" s="219"/>
      <c r="U8" s="219"/>
      <c r="V8" s="219"/>
      <c r="W8" s="219"/>
      <c r="X8" s="223"/>
      <c r="Y8" s="185"/>
      <c r="Z8" s="185"/>
      <c r="AA8" s="185"/>
      <c r="AB8" s="185"/>
      <c r="AC8" s="185"/>
      <c r="AD8" s="185"/>
      <c r="AE8" s="185"/>
      <c r="AF8" s="185"/>
      <c r="AG8" s="185"/>
      <c r="AH8" s="185"/>
      <c r="AI8" s="185"/>
      <c r="AJ8" s="185"/>
      <c r="AK8" s="185"/>
      <c r="AL8" s="185"/>
    </row>
    <row r="9" spans="1:38" s="186" customFormat="1" ht="44.25" customHeight="1" x14ac:dyDescent="0.3">
      <c r="A9" s="221"/>
      <c r="B9" s="222"/>
      <c r="C9" s="222"/>
      <c r="D9" s="222"/>
      <c r="E9" s="222"/>
      <c r="F9" s="222"/>
      <c r="G9" s="222"/>
      <c r="H9" s="222"/>
      <c r="I9" s="222"/>
      <c r="J9" s="222"/>
      <c r="K9" s="222"/>
      <c r="L9" s="222"/>
      <c r="M9" s="219"/>
      <c r="N9" s="219"/>
      <c r="O9" s="219"/>
      <c r="P9" s="219"/>
      <c r="Q9" s="219"/>
      <c r="R9" s="219"/>
      <c r="S9" s="219"/>
      <c r="T9" s="219"/>
      <c r="U9" s="219"/>
      <c r="V9" s="219"/>
      <c r="W9" s="219"/>
      <c r="X9" s="223"/>
      <c r="Y9" s="187"/>
      <c r="Z9" s="187"/>
      <c r="AA9" s="187"/>
      <c r="AB9" s="187"/>
      <c r="AC9" s="187"/>
      <c r="AD9" s="187"/>
      <c r="AE9" s="187"/>
      <c r="AF9" s="187"/>
      <c r="AG9" s="187"/>
      <c r="AH9" s="187"/>
      <c r="AI9" s="187"/>
      <c r="AJ9" s="187"/>
      <c r="AK9" s="187"/>
      <c r="AL9" s="187"/>
    </row>
    <row r="10" spans="1:38" s="186" customFormat="1" ht="44.25" customHeight="1" x14ac:dyDescent="0.3">
      <c r="A10" s="221"/>
      <c r="B10" s="222"/>
      <c r="C10" s="222"/>
      <c r="D10" s="222"/>
      <c r="E10" s="222"/>
      <c r="F10" s="222"/>
      <c r="G10" s="222"/>
      <c r="H10" s="222"/>
      <c r="I10" s="222"/>
      <c r="J10" s="222"/>
      <c r="K10" s="222"/>
      <c r="L10" s="222"/>
      <c r="M10" s="219"/>
      <c r="N10" s="219"/>
      <c r="O10" s="219"/>
      <c r="P10" s="219"/>
      <c r="Q10" s="219"/>
      <c r="R10" s="219"/>
      <c r="S10" s="219"/>
      <c r="T10" s="219"/>
      <c r="U10" s="219"/>
      <c r="V10" s="219"/>
      <c r="W10" s="219"/>
      <c r="X10" s="223"/>
      <c r="Y10" s="187"/>
      <c r="Z10" s="187"/>
      <c r="AA10" s="187"/>
      <c r="AB10" s="187"/>
      <c r="AC10" s="187"/>
      <c r="AD10" s="187"/>
      <c r="AE10" s="187"/>
      <c r="AF10" s="187"/>
      <c r="AG10" s="187"/>
      <c r="AH10" s="187"/>
      <c r="AI10" s="187"/>
      <c r="AJ10" s="187"/>
      <c r="AK10" s="187"/>
      <c r="AL10" s="187"/>
    </row>
    <row r="11" spans="1:38" s="186" customFormat="1" ht="32.85" customHeight="1" x14ac:dyDescent="0.3">
      <c r="A11" s="221"/>
      <c r="B11" s="222"/>
      <c r="C11" s="222"/>
      <c r="D11" s="222"/>
      <c r="E11" s="222"/>
      <c r="F11" s="222"/>
      <c r="G11" s="222"/>
      <c r="H11" s="222"/>
      <c r="I11" s="222"/>
      <c r="J11" s="222"/>
      <c r="K11" s="222"/>
      <c r="L11" s="222"/>
      <c r="M11" s="219"/>
      <c r="N11" s="219"/>
      <c r="O11" s="219"/>
      <c r="P11" s="219"/>
      <c r="Q11" s="219"/>
      <c r="R11" s="219"/>
      <c r="S11" s="219"/>
      <c r="T11" s="219"/>
      <c r="U11" s="219"/>
      <c r="V11" s="219"/>
      <c r="W11" s="219"/>
      <c r="X11" s="223"/>
      <c r="Y11" s="187"/>
      <c r="Z11" s="187"/>
      <c r="AA11" s="187"/>
      <c r="AB11" s="187"/>
      <c r="AC11" s="187"/>
      <c r="AD11" s="187"/>
      <c r="AE11" s="187"/>
      <c r="AF11" s="187"/>
      <c r="AG11" s="187"/>
      <c r="AH11" s="187"/>
      <c r="AI11" s="187"/>
      <c r="AJ11" s="187"/>
      <c r="AK11" s="187"/>
      <c r="AL11" s="187"/>
    </row>
    <row r="12" spans="1:38" ht="44.25" customHeight="1" x14ac:dyDescent="0.25">
      <c r="A12" s="224"/>
      <c r="B12" s="225"/>
      <c r="C12" s="225"/>
      <c r="D12" s="225"/>
      <c r="E12" s="225"/>
      <c r="F12" s="225"/>
      <c r="G12" s="225"/>
      <c r="H12" s="225"/>
      <c r="I12" s="225"/>
      <c r="J12" s="225"/>
      <c r="K12" s="225"/>
      <c r="L12" s="225"/>
      <c r="M12" s="219"/>
      <c r="N12" s="219"/>
      <c r="O12" s="219"/>
      <c r="P12" s="219"/>
      <c r="Q12" s="219"/>
      <c r="R12" s="219"/>
      <c r="S12" s="219"/>
      <c r="T12" s="219"/>
      <c r="U12" s="219"/>
      <c r="V12" s="219"/>
      <c r="W12" s="219"/>
      <c r="X12" s="223"/>
      <c r="Y12" s="46"/>
      <c r="Z12" s="463"/>
      <c r="AA12" s="463"/>
      <c r="AB12" s="463"/>
      <c r="AC12" s="463"/>
      <c r="AD12" s="463"/>
      <c r="AE12" s="463"/>
      <c r="AF12" s="463"/>
      <c r="AG12" s="463"/>
      <c r="AH12" s="463"/>
      <c r="AI12" s="463"/>
      <c r="AJ12" s="463"/>
      <c r="AK12" s="463"/>
      <c r="AL12" s="463"/>
    </row>
    <row r="13" spans="1:38" ht="44.25" customHeight="1" x14ac:dyDescent="0.25">
      <c r="A13" s="224"/>
      <c r="B13" s="225"/>
      <c r="C13" s="225"/>
      <c r="D13" s="225"/>
      <c r="E13" s="225"/>
      <c r="F13" s="225"/>
      <c r="G13" s="225"/>
      <c r="H13" s="225"/>
      <c r="I13" s="225"/>
      <c r="J13" s="225"/>
      <c r="K13" s="225"/>
      <c r="L13" s="225"/>
      <c r="M13" s="219"/>
      <c r="N13" s="219"/>
      <c r="O13" s="219"/>
      <c r="P13" s="219"/>
      <c r="Q13" s="219"/>
      <c r="R13" s="219"/>
      <c r="S13" s="219"/>
      <c r="T13" s="219"/>
      <c r="U13" s="219"/>
      <c r="V13" s="219"/>
      <c r="W13" s="219"/>
      <c r="X13" s="223"/>
      <c r="Y13" s="46"/>
      <c r="Z13" s="463"/>
      <c r="AA13" s="463"/>
      <c r="AB13" s="463"/>
      <c r="AC13" s="463"/>
      <c r="AD13" s="463"/>
      <c r="AE13" s="463"/>
      <c r="AF13" s="463"/>
      <c r="AG13" s="463"/>
      <c r="AH13" s="463"/>
      <c r="AI13" s="463"/>
      <c r="AJ13" s="463"/>
      <c r="AK13" s="463"/>
      <c r="AL13" s="463"/>
    </row>
    <row r="14" spans="1:38" ht="44.25" customHeight="1" x14ac:dyDescent="0.25">
      <c r="A14" s="224"/>
      <c r="B14" s="225"/>
      <c r="C14" s="225"/>
      <c r="D14" s="225"/>
      <c r="E14" s="225"/>
      <c r="F14" s="225"/>
      <c r="G14" s="225"/>
      <c r="H14" s="225"/>
      <c r="I14" s="225"/>
      <c r="J14" s="225"/>
      <c r="K14" s="225"/>
      <c r="L14" s="225"/>
      <c r="M14" s="219"/>
      <c r="N14" s="219"/>
      <c r="O14" s="219"/>
      <c r="P14" s="219"/>
      <c r="Q14" s="219"/>
      <c r="R14" s="219"/>
      <c r="S14" s="219"/>
      <c r="T14" s="219"/>
      <c r="U14" s="219"/>
      <c r="V14" s="219"/>
      <c r="W14" s="219"/>
      <c r="X14" s="223"/>
      <c r="Y14" s="46"/>
      <c r="Z14" s="463"/>
      <c r="AA14" s="463"/>
      <c r="AB14" s="463"/>
      <c r="AC14" s="463"/>
      <c r="AD14" s="463"/>
      <c r="AE14" s="463"/>
      <c r="AF14" s="463"/>
      <c r="AG14" s="463"/>
      <c r="AH14" s="463"/>
      <c r="AI14" s="463"/>
      <c r="AJ14" s="463"/>
      <c r="AK14" s="463"/>
      <c r="AL14" s="463"/>
    </row>
    <row r="15" spans="1:38" ht="44.25" customHeight="1" x14ac:dyDescent="0.25">
      <c r="A15" s="224"/>
      <c r="B15" s="225"/>
      <c r="C15" s="225"/>
      <c r="D15" s="225"/>
      <c r="E15" s="225"/>
      <c r="F15" s="225"/>
      <c r="G15" s="225"/>
      <c r="H15" s="225"/>
      <c r="I15" s="225"/>
      <c r="J15" s="225"/>
      <c r="K15" s="225"/>
      <c r="L15" s="225"/>
      <c r="M15" s="219"/>
      <c r="N15" s="219"/>
      <c r="O15" s="219"/>
      <c r="P15" s="219"/>
      <c r="Q15" s="219"/>
      <c r="R15" s="219"/>
      <c r="S15" s="219"/>
      <c r="T15" s="219"/>
      <c r="U15" s="219"/>
      <c r="V15" s="219"/>
      <c r="W15" s="219"/>
      <c r="X15" s="223"/>
      <c r="Y15" s="46"/>
      <c r="Z15" s="463"/>
      <c r="AA15" s="463"/>
      <c r="AB15" s="463"/>
      <c r="AC15" s="463"/>
      <c r="AD15" s="463"/>
      <c r="AE15" s="463"/>
      <c r="AF15" s="463"/>
      <c r="AG15" s="463"/>
      <c r="AH15" s="463"/>
      <c r="AI15" s="463"/>
      <c r="AJ15" s="463"/>
      <c r="AK15" s="463"/>
      <c r="AL15" s="463"/>
    </row>
    <row r="16" spans="1:38" ht="36" customHeight="1" x14ac:dyDescent="0.25">
      <c r="A16" s="224"/>
      <c r="B16" s="225"/>
      <c r="C16" s="225"/>
      <c r="D16" s="225"/>
      <c r="E16" s="225"/>
      <c r="F16" s="225"/>
      <c r="G16" s="225"/>
      <c r="H16" s="225"/>
      <c r="I16" s="225"/>
      <c r="J16" s="225"/>
      <c r="K16" s="225"/>
      <c r="L16" s="225"/>
      <c r="M16" s="219"/>
      <c r="N16" s="219"/>
      <c r="O16" s="219"/>
      <c r="P16" s="219"/>
      <c r="Q16" s="219"/>
      <c r="R16" s="219"/>
      <c r="S16" s="219"/>
      <c r="T16" s="219"/>
      <c r="U16" s="219"/>
      <c r="V16" s="219"/>
      <c r="W16" s="219"/>
      <c r="X16" s="223"/>
      <c r="Y16" s="46"/>
      <c r="Z16" s="463"/>
      <c r="AA16" s="463"/>
      <c r="AB16" s="463"/>
      <c r="AC16" s="463"/>
      <c r="AD16" s="463"/>
      <c r="AE16" s="463"/>
      <c r="AF16" s="463"/>
      <c r="AG16" s="463"/>
      <c r="AH16" s="463"/>
      <c r="AI16" s="463"/>
      <c r="AJ16" s="463"/>
      <c r="AK16" s="463"/>
      <c r="AL16" s="463"/>
    </row>
    <row r="17" spans="1:38" ht="20.25" customHeight="1" x14ac:dyDescent="0.25">
      <c r="A17" s="224"/>
      <c r="B17" s="225"/>
      <c r="C17" s="225"/>
      <c r="D17" s="225"/>
      <c r="E17" s="225"/>
      <c r="F17" s="225"/>
      <c r="G17" s="225"/>
      <c r="H17" s="225"/>
      <c r="I17" s="225"/>
      <c r="J17" s="225"/>
      <c r="K17" s="225"/>
      <c r="L17" s="225"/>
      <c r="M17" s="225"/>
      <c r="N17" s="225"/>
      <c r="O17" s="225"/>
      <c r="P17" s="225"/>
      <c r="Q17" s="225"/>
      <c r="R17" s="225"/>
      <c r="S17" s="225"/>
      <c r="T17" s="225"/>
      <c r="U17" s="225"/>
      <c r="V17" s="226"/>
      <c r="W17" s="226"/>
      <c r="X17" s="227"/>
      <c r="Y17" s="46"/>
      <c r="Z17" s="463"/>
      <c r="AA17" s="463"/>
      <c r="AB17" s="463"/>
      <c r="AC17" s="463"/>
      <c r="AD17" s="463"/>
      <c r="AE17" s="463"/>
      <c r="AF17" s="463"/>
      <c r="AG17" s="463"/>
      <c r="AH17" s="463"/>
      <c r="AI17" s="463"/>
      <c r="AJ17" s="463"/>
      <c r="AK17" s="463"/>
      <c r="AL17" s="463"/>
    </row>
    <row r="18" spans="1:38" ht="20.25" customHeight="1" x14ac:dyDescent="0.25">
      <c r="A18" s="224"/>
      <c r="B18" s="225"/>
      <c r="C18" s="225"/>
      <c r="D18" s="225"/>
      <c r="E18" s="225"/>
      <c r="F18" s="225"/>
      <c r="G18" s="225"/>
      <c r="H18" s="225"/>
      <c r="I18" s="225"/>
      <c r="J18" s="225"/>
      <c r="K18" s="225"/>
      <c r="L18" s="225"/>
      <c r="M18" s="225"/>
      <c r="N18" s="225"/>
      <c r="O18" s="225"/>
      <c r="P18" s="225"/>
      <c r="Q18" s="225"/>
      <c r="R18" s="225"/>
      <c r="S18" s="225"/>
      <c r="T18" s="225"/>
      <c r="U18" s="225"/>
      <c r="V18" s="226"/>
      <c r="W18" s="226"/>
      <c r="X18" s="227"/>
      <c r="Y18" s="46"/>
      <c r="Z18" s="463"/>
      <c r="AA18" s="463"/>
      <c r="AB18" s="463"/>
      <c r="AC18" s="463"/>
      <c r="AD18" s="463"/>
      <c r="AE18" s="463"/>
      <c r="AF18" s="463"/>
      <c r="AG18" s="463"/>
      <c r="AH18" s="463"/>
      <c r="AI18" s="463"/>
      <c r="AJ18" s="463"/>
      <c r="AK18" s="463"/>
      <c r="AL18" s="463"/>
    </row>
    <row r="19" spans="1:38" ht="20.25" customHeight="1" x14ac:dyDescent="0.25">
      <c r="A19" s="224"/>
      <c r="B19" s="225"/>
      <c r="C19" s="225"/>
      <c r="D19" s="225"/>
      <c r="E19" s="225"/>
      <c r="F19" s="225"/>
      <c r="G19" s="225"/>
      <c r="H19" s="225"/>
      <c r="I19" s="225"/>
      <c r="J19" s="225"/>
      <c r="K19" s="225"/>
      <c r="L19" s="225"/>
      <c r="M19" s="225"/>
      <c r="N19" s="225"/>
      <c r="O19" s="225"/>
      <c r="P19" s="225"/>
      <c r="Q19" s="225"/>
      <c r="R19" s="225"/>
      <c r="S19" s="225"/>
      <c r="T19" s="225"/>
      <c r="U19" s="225"/>
      <c r="V19" s="225"/>
      <c r="W19" s="225"/>
      <c r="X19" s="228"/>
    </row>
    <row r="20" spans="1:38" ht="20.25" customHeight="1" x14ac:dyDescent="0.25">
      <c r="A20" s="224"/>
      <c r="B20" s="225"/>
      <c r="C20" s="225"/>
      <c r="D20" s="225"/>
      <c r="E20" s="225"/>
      <c r="F20" s="225"/>
      <c r="G20" s="225"/>
      <c r="H20" s="225"/>
      <c r="I20" s="225"/>
      <c r="J20" s="225"/>
      <c r="K20" s="225"/>
      <c r="L20" s="225"/>
      <c r="M20" s="225"/>
      <c r="N20" s="225"/>
      <c r="O20" s="225"/>
      <c r="P20" s="225"/>
      <c r="Q20" s="225"/>
      <c r="R20" s="225"/>
      <c r="S20" s="225"/>
      <c r="T20" s="225"/>
      <c r="U20" s="225"/>
      <c r="V20" s="225"/>
      <c r="W20" s="225"/>
      <c r="X20" s="228"/>
    </row>
    <row r="21" spans="1:38" ht="20.25" customHeight="1" x14ac:dyDescent="0.25">
      <c r="A21" s="224"/>
      <c r="B21" s="225"/>
      <c r="C21" s="225"/>
      <c r="D21" s="225"/>
      <c r="E21" s="225"/>
      <c r="F21" s="225"/>
      <c r="G21" s="225"/>
      <c r="H21" s="225"/>
      <c r="I21" s="225"/>
      <c r="J21" s="225"/>
      <c r="K21" s="225"/>
      <c r="L21" s="225"/>
      <c r="M21" s="225"/>
      <c r="N21" s="225"/>
      <c r="O21" s="225"/>
      <c r="P21" s="225"/>
      <c r="Q21" s="225"/>
      <c r="R21" s="225"/>
      <c r="S21" s="225"/>
      <c r="T21" s="225"/>
      <c r="U21" s="225"/>
      <c r="V21" s="225"/>
      <c r="W21" s="225"/>
      <c r="X21" s="228"/>
    </row>
    <row r="22" spans="1:38" ht="20.25" customHeight="1" x14ac:dyDescent="0.25">
      <c r="A22" s="224"/>
      <c r="B22" s="225"/>
      <c r="C22" s="225"/>
      <c r="D22" s="225"/>
      <c r="E22" s="225"/>
      <c r="F22" s="225"/>
      <c r="G22" s="225"/>
      <c r="H22" s="225"/>
      <c r="I22" s="225"/>
      <c r="J22" s="225"/>
      <c r="K22" s="225"/>
      <c r="L22" s="225"/>
      <c r="M22" s="225"/>
      <c r="N22" s="225"/>
      <c r="O22" s="225"/>
      <c r="P22" s="225"/>
      <c r="Q22" s="225"/>
      <c r="R22" s="225"/>
      <c r="S22" s="225"/>
      <c r="T22" s="225"/>
      <c r="U22" s="225"/>
      <c r="V22" s="225"/>
      <c r="W22" s="225"/>
      <c r="X22" s="228"/>
    </row>
    <row r="23" spans="1:38" ht="20.25" customHeight="1" x14ac:dyDescent="0.25">
      <c r="A23" s="224"/>
      <c r="B23" s="225"/>
      <c r="C23" s="225"/>
      <c r="D23" s="225"/>
      <c r="E23" s="225"/>
      <c r="F23" s="225"/>
      <c r="G23" s="225"/>
      <c r="H23" s="225"/>
      <c r="I23" s="225"/>
      <c r="J23" s="225"/>
      <c r="K23" s="225"/>
      <c r="L23" s="225"/>
      <c r="M23" s="225"/>
      <c r="N23" s="225"/>
      <c r="O23" s="225"/>
      <c r="P23" s="225"/>
      <c r="Q23" s="225"/>
      <c r="R23" s="225"/>
      <c r="S23" s="225"/>
      <c r="T23" s="225"/>
      <c r="U23" s="225"/>
      <c r="V23" s="225"/>
      <c r="W23" s="225"/>
      <c r="X23" s="228"/>
    </row>
    <row r="24" spans="1:38" ht="19.7" customHeight="1" x14ac:dyDescent="0.25">
      <c r="A24" s="224"/>
      <c r="B24" s="225"/>
      <c r="C24" s="225"/>
      <c r="D24" s="225"/>
      <c r="E24" s="225"/>
      <c r="F24" s="225"/>
      <c r="G24" s="225"/>
      <c r="H24" s="225"/>
      <c r="I24" s="225"/>
      <c r="J24" s="225"/>
      <c r="K24" s="225"/>
      <c r="L24" s="225"/>
      <c r="M24" s="225"/>
      <c r="N24" s="225"/>
      <c r="O24" s="225"/>
      <c r="P24" s="225"/>
      <c r="Q24" s="225"/>
      <c r="R24" s="225"/>
      <c r="S24" s="225"/>
      <c r="T24" s="225"/>
      <c r="U24" s="225"/>
      <c r="V24" s="225"/>
      <c r="W24" s="225"/>
      <c r="X24" s="228"/>
    </row>
    <row r="25" spans="1:38" ht="20.25" customHeight="1" x14ac:dyDescent="0.25">
      <c r="A25" s="224"/>
      <c r="B25" s="225"/>
      <c r="C25" s="225"/>
      <c r="D25" s="225"/>
      <c r="E25" s="225"/>
      <c r="F25" s="225"/>
      <c r="G25" s="225"/>
      <c r="H25" s="225"/>
      <c r="I25" s="225"/>
      <c r="J25" s="225"/>
      <c r="K25" s="225"/>
      <c r="L25" s="225"/>
      <c r="M25" s="225"/>
      <c r="N25" s="225"/>
      <c r="O25" s="225"/>
      <c r="P25" s="225"/>
      <c r="Q25" s="225"/>
      <c r="R25" s="225"/>
      <c r="S25" s="225"/>
      <c r="T25" s="225"/>
      <c r="U25" s="225"/>
      <c r="V25" s="225"/>
      <c r="W25" s="225"/>
      <c r="X25" s="228"/>
    </row>
    <row r="26" spans="1:38" ht="20.25" customHeight="1" x14ac:dyDescent="0.25">
      <c r="A26" s="224"/>
      <c r="B26" s="225"/>
      <c r="C26" s="225"/>
      <c r="D26" s="225"/>
      <c r="E26" s="225"/>
      <c r="F26" s="225"/>
      <c r="G26" s="225"/>
      <c r="H26" s="225"/>
      <c r="I26" s="225"/>
      <c r="J26" s="225"/>
      <c r="K26" s="225"/>
      <c r="L26" s="225"/>
      <c r="M26" s="225"/>
      <c r="N26" s="225"/>
      <c r="O26" s="225"/>
      <c r="P26" s="225"/>
      <c r="Q26" s="225"/>
      <c r="R26" s="225"/>
      <c r="S26" s="225"/>
      <c r="T26" s="225"/>
      <c r="U26" s="225"/>
      <c r="V26" s="225"/>
      <c r="W26" s="225"/>
      <c r="X26" s="228"/>
    </row>
    <row r="27" spans="1:38" ht="20.25" customHeight="1" x14ac:dyDescent="0.25">
      <c r="A27" s="224"/>
      <c r="B27" s="225"/>
      <c r="C27" s="225"/>
      <c r="D27" s="225"/>
      <c r="E27" s="225"/>
      <c r="F27" s="225"/>
      <c r="G27" s="225"/>
      <c r="H27" s="225"/>
      <c r="I27" s="225"/>
      <c r="J27" s="225"/>
      <c r="K27" s="225"/>
      <c r="L27" s="225"/>
      <c r="M27" s="225"/>
      <c r="N27" s="225"/>
      <c r="O27" s="225"/>
      <c r="P27" s="225"/>
      <c r="Q27" s="225"/>
      <c r="R27" s="225"/>
      <c r="S27" s="225"/>
      <c r="T27" s="225"/>
      <c r="U27" s="225"/>
      <c r="V27" s="225"/>
      <c r="W27" s="225"/>
      <c r="X27" s="228"/>
    </row>
    <row r="28" spans="1:38" ht="20.25" customHeight="1" x14ac:dyDescent="0.25">
      <c r="A28" s="224"/>
      <c r="B28" s="225"/>
      <c r="C28" s="225"/>
      <c r="D28" s="225"/>
      <c r="E28" s="225"/>
      <c r="F28" s="225"/>
      <c r="G28" s="225"/>
      <c r="H28" s="225"/>
      <c r="I28" s="225"/>
      <c r="J28" s="225"/>
      <c r="K28" s="225"/>
      <c r="L28" s="225"/>
      <c r="M28" s="225"/>
      <c r="N28" s="225"/>
      <c r="O28" s="225"/>
      <c r="P28" s="225"/>
      <c r="Q28" s="225"/>
      <c r="R28" s="225"/>
      <c r="S28" s="225"/>
      <c r="T28" s="225"/>
      <c r="U28" s="225"/>
      <c r="V28" s="225"/>
      <c r="W28" s="225"/>
      <c r="X28" s="228"/>
    </row>
    <row r="29" spans="1:38" ht="20.25" customHeight="1" x14ac:dyDescent="0.25">
      <c r="A29" s="224"/>
      <c r="B29" s="225"/>
      <c r="C29" s="225"/>
      <c r="D29" s="225"/>
      <c r="E29" s="225"/>
      <c r="F29" s="225"/>
      <c r="G29" s="225"/>
      <c r="H29" s="225"/>
      <c r="I29" s="225"/>
      <c r="J29" s="225"/>
      <c r="K29" s="225"/>
      <c r="L29" s="225"/>
      <c r="M29" s="225"/>
      <c r="N29" s="225"/>
      <c r="O29" s="225"/>
      <c r="P29" s="225"/>
      <c r="Q29" s="225"/>
      <c r="R29" s="225"/>
      <c r="S29" s="225"/>
      <c r="T29" s="225"/>
      <c r="U29" s="225"/>
      <c r="V29" s="225"/>
      <c r="W29" s="225"/>
      <c r="X29" s="228"/>
    </row>
    <row r="30" spans="1:38" ht="20.25" customHeight="1" x14ac:dyDescent="0.25">
      <c r="A30" s="224"/>
      <c r="B30" s="225"/>
      <c r="C30" s="225"/>
      <c r="D30" s="225"/>
      <c r="E30" s="225"/>
      <c r="F30" s="225"/>
      <c r="G30" s="225"/>
      <c r="H30" s="225"/>
      <c r="I30" s="225"/>
      <c r="J30" s="225"/>
      <c r="K30" s="225"/>
      <c r="L30" s="225"/>
      <c r="M30" s="225"/>
      <c r="N30" s="225"/>
      <c r="O30" s="225"/>
      <c r="P30" s="225"/>
      <c r="Q30" s="225"/>
      <c r="R30" s="225"/>
      <c r="S30" s="225"/>
      <c r="T30" s="225"/>
      <c r="U30" s="225"/>
      <c r="V30" s="225"/>
      <c r="W30" s="225"/>
      <c r="X30" s="228"/>
    </row>
    <row r="31" spans="1:38" ht="20.25" customHeight="1" x14ac:dyDescent="0.25">
      <c r="A31" s="224"/>
      <c r="B31" s="225"/>
      <c r="C31" s="225"/>
      <c r="D31" s="225"/>
      <c r="E31" s="225"/>
      <c r="F31" s="225"/>
      <c r="G31" s="225"/>
      <c r="H31" s="225"/>
      <c r="I31" s="225"/>
      <c r="J31" s="225"/>
      <c r="K31" s="225"/>
      <c r="L31" s="225"/>
      <c r="M31" s="225"/>
      <c r="N31" s="225"/>
      <c r="O31" s="225"/>
      <c r="P31" s="225"/>
      <c r="Q31" s="225"/>
      <c r="R31" s="225"/>
      <c r="S31" s="225"/>
      <c r="T31" s="225"/>
      <c r="U31" s="225"/>
      <c r="V31" s="225"/>
      <c r="W31" s="225"/>
      <c r="X31" s="228"/>
    </row>
    <row r="32" spans="1:38" ht="20.25" customHeight="1" x14ac:dyDescent="0.25">
      <c r="A32" s="224"/>
      <c r="B32" s="225"/>
      <c r="C32" s="225"/>
      <c r="D32" s="225"/>
      <c r="E32" s="225"/>
      <c r="F32" s="225"/>
      <c r="G32" s="225"/>
      <c r="H32" s="225"/>
      <c r="I32" s="225"/>
      <c r="J32" s="225"/>
      <c r="K32" s="225"/>
      <c r="L32" s="225"/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8"/>
    </row>
    <row r="33" spans="1:24" ht="20.25" customHeight="1" x14ac:dyDescent="0.25">
      <c r="A33" s="224"/>
      <c r="B33" s="225"/>
      <c r="C33" s="225"/>
      <c r="D33" s="225"/>
      <c r="E33" s="225"/>
      <c r="F33" s="225"/>
      <c r="G33" s="225"/>
      <c r="H33" s="225"/>
      <c r="I33" s="225"/>
      <c r="J33" s="225"/>
      <c r="K33" s="225"/>
      <c r="L33" s="225"/>
      <c r="M33" s="225"/>
      <c r="N33" s="225"/>
      <c r="O33" s="225"/>
      <c r="P33" s="225"/>
      <c r="Q33" s="225"/>
      <c r="R33" s="225"/>
      <c r="S33" s="225"/>
      <c r="T33" s="225"/>
      <c r="U33" s="225"/>
      <c r="V33" s="225"/>
      <c r="W33" s="225"/>
      <c r="X33" s="228"/>
    </row>
    <row r="34" spans="1:24" ht="20.25" customHeight="1" x14ac:dyDescent="0.25">
      <c r="A34" s="224"/>
      <c r="B34" s="225"/>
      <c r="C34" s="225"/>
      <c r="D34" s="225"/>
      <c r="E34" s="225"/>
      <c r="F34" s="225"/>
      <c r="G34" s="225"/>
      <c r="H34" s="225"/>
      <c r="I34" s="225"/>
      <c r="J34" s="225"/>
      <c r="K34" s="225"/>
      <c r="L34" s="225"/>
      <c r="M34" s="225"/>
      <c r="N34" s="225"/>
      <c r="O34" s="225"/>
      <c r="P34" s="225"/>
      <c r="Q34" s="225"/>
      <c r="R34" s="225"/>
      <c r="S34" s="225"/>
      <c r="T34" s="225"/>
      <c r="U34" s="225"/>
      <c r="V34" s="225"/>
      <c r="W34" s="225"/>
      <c r="X34" s="228"/>
    </row>
    <row r="35" spans="1:24" ht="20.25" customHeight="1" thickBot="1" x14ac:dyDescent="0.3">
      <c r="A35" s="229"/>
      <c r="B35" s="230"/>
      <c r="C35" s="230"/>
      <c r="D35" s="230"/>
      <c r="E35" s="230"/>
      <c r="F35" s="230"/>
      <c r="G35" s="230"/>
      <c r="H35" s="230"/>
      <c r="I35" s="230"/>
      <c r="J35" s="230"/>
      <c r="K35" s="230"/>
      <c r="L35" s="230"/>
      <c r="M35" s="230"/>
      <c r="N35" s="230"/>
      <c r="O35" s="230"/>
      <c r="P35" s="230"/>
      <c r="Q35" s="230"/>
      <c r="R35" s="230"/>
      <c r="S35" s="230"/>
      <c r="T35" s="230"/>
      <c r="U35" s="230"/>
      <c r="V35" s="230"/>
      <c r="W35" s="230"/>
      <c r="X35" s="231"/>
    </row>
    <row r="36" spans="1:24" ht="15.75" thickTop="1" x14ac:dyDescent="0.25"/>
    <row r="37" spans="1:24" x14ac:dyDescent="0.25">
      <c r="A37" s="45" t="s">
        <v>212</v>
      </c>
    </row>
    <row r="52" spans="19:61" x14ac:dyDescent="0.25">
      <c r="S52" s="123"/>
    </row>
    <row r="54" spans="19:61" ht="15.75" x14ac:dyDescent="0.25">
      <c r="Z54" s="2098" t="s">
        <v>213</v>
      </c>
      <c r="AA54" s="2098"/>
      <c r="AB54" s="2098"/>
      <c r="AC54" s="2098"/>
      <c r="AD54" s="2098"/>
      <c r="AE54" s="2098"/>
      <c r="AF54" s="2098"/>
      <c r="AG54" s="2098"/>
      <c r="AH54" s="464"/>
      <c r="AI54" s="464"/>
      <c r="AJ54" s="464"/>
      <c r="AK54" s="464"/>
      <c r="AL54" s="464"/>
    </row>
    <row r="55" spans="19:61" ht="15.75" x14ac:dyDescent="0.25">
      <c r="Z55" s="2099" t="s">
        <v>214</v>
      </c>
      <c r="AA55" s="2099"/>
      <c r="AB55" s="2099"/>
      <c r="AC55" s="2099"/>
      <c r="AD55" s="2099"/>
      <c r="AE55" s="2099"/>
      <c r="AF55" s="2099"/>
      <c r="AG55" s="2099"/>
      <c r="AH55" s="464"/>
      <c r="AI55" s="464"/>
      <c r="AJ55" s="464"/>
      <c r="AK55" s="464"/>
      <c r="AL55" s="464"/>
    </row>
    <row r="56" spans="19:61" ht="38.25" x14ac:dyDescent="0.25">
      <c r="Z56" s="465"/>
      <c r="AA56" s="691" t="s">
        <v>432</v>
      </c>
      <c r="AB56" s="691" t="s">
        <v>433</v>
      </c>
      <c r="AC56" s="691" t="s">
        <v>215</v>
      </c>
      <c r="AD56" s="691" t="s">
        <v>438</v>
      </c>
      <c r="AE56" s="691" t="s">
        <v>439</v>
      </c>
      <c r="AF56" s="691" t="s">
        <v>234</v>
      </c>
      <c r="AG56" s="691" t="s">
        <v>441</v>
      </c>
      <c r="AH56" s="691" t="s">
        <v>442</v>
      </c>
      <c r="AI56" s="691" t="s">
        <v>443</v>
      </c>
      <c r="AJ56" s="691" t="s">
        <v>444</v>
      </c>
      <c r="AK56" s="691" t="s">
        <v>445</v>
      </c>
      <c r="AL56" s="691" t="s">
        <v>446</v>
      </c>
      <c r="AM56" s="691" t="s">
        <v>434</v>
      </c>
      <c r="AN56" s="691" t="s">
        <v>435</v>
      </c>
      <c r="AO56" s="691" t="s">
        <v>436</v>
      </c>
      <c r="AP56" s="691" t="s">
        <v>437</v>
      </c>
      <c r="AQ56" s="691" t="s">
        <v>440</v>
      </c>
      <c r="AR56" s="691" t="s">
        <v>454</v>
      </c>
      <c r="AS56" s="691" t="s">
        <v>463</v>
      </c>
      <c r="AT56" s="691" t="s">
        <v>470</v>
      </c>
      <c r="AU56" s="691" t="s">
        <v>471</v>
      </c>
      <c r="AV56" s="691" t="s">
        <v>482</v>
      </c>
      <c r="AW56" s="691" t="s">
        <v>531</v>
      </c>
      <c r="AX56" s="691" t="s">
        <v>557</v>
      </c>
      <c r="AY56" s="691" t="s">
        <v>558</v>
      </c>
      <c r="AZ56" s="691" t="s">
        <v>660</v>
      </c>
      <c r="BA56" s="691" t="s">
        <v>661</v>
      </c>
      <c r="BB56" s="691" t="s">
        <v>662</v>
      </c>
      <c r="BC56" s="691" t="s">
        <v>675</v>
      </c>
      <c r="BD56" s="691" t="s">
        <v>712</v>
      </c>
      <c r="BE56" s="691" t="s">
        <v>733</v>
      </c>
      <c r="BF56" s="691" t="s">
        <v>773</v>
      </c>
      <c r="BG56" s="691" t="s">
        <v>792</v>
      </c>
      <c r="BH56" s="183"/>
      <c r="BI56" s="183"/>
    </row>
    <row r="57" spans="19:61" ht="87" customHeight="1" x14ac:dyDescent="0.25">
      <c r="Z57" s="466" t="s">
        <v>217</v>
      </c>
      <c r="AA57" s="467">
        <v>11.667238261873935</v>
      </c>
      <c r="AB57" s="467">
        <v>11.469895169241942</v>
      </c>
      <c r="AC57" s="467">
        <v>11.626377021973578</v>
      </c>
      <c r="AD57" s="467">
        <v>12.232659395611277</v>
      </c>
      <c r="AE57" s="467">
        <v>11.914536579631548</v>
      </c>
      <c r="AF57" s="467">
        <v>11.254232570269918</v>
      </c>
      <c r="AG57" s="467">
        <v>10.74</v>
      </c>
      <c r="AH57" s="467">
        <v>10.96</v>
      </c>
      <c r="AI57" s="467">
        <v>10.63</v>
      </c>
      <c r="AJ57" s="467">
        <v>10.33</v>
      </c>
      <c r="AK57" s="467">
        <v>10.36</v>
      </c>
      <c r="AL57" s="467">
        <v>10.39</v>
      </c>
      <c r="AM57" s="467">
        <v>9.67</v>
      </c>
      <c r="AN57" s="467">
        <v>9.5399999999999991</v>
      </c>
      <c r="AO57" s="467">
        <v>11.13</v>
      </c>
      <c r="AP57" s="467">
        <v>11.86</v>
      </c>
      <c r="AQ57" s="467">
        <v>12.96</v>
      </c>
      <c r="AR57" s="467">
        <v>12.86</v>
      </c>
      <c r="AS57" s="467">
        <v>12.95</v>
      </c>
      <c r="AT57" s="467">
        <v>13.91</v>
      </c>
      <c r="AU57" s="467">
        <v>13.74</v>
      </c>
      <c r="AV57" s="467">
        <v>13.71</v>
      </c>
      <c r="AW57" s="467">
        <v>13.65</v>
      </c>
      <c r="AX57" s="467">
        <v>13.85</v>
      </c>
      <c r="AY57" s="467">
        <v>14.15</v>
      </c>
      <c r="AZ57" s="467">
        <v>14.28</v>
      </c>
      <c r="BA57" s="467">
        <v>15.72</v>
      </c>
      <c r="BB57" s="467">
        <v>16.04</v>
      </c>
      <c r="BC57" s="467">
        <v>16.489999999999998</v>
      </c>
      <c r="BD57" s="467">
        <v>16.399999999999999</v>
      </c>
      <c r="BE57" s="467">
        <v>16.510000000000002</v>
      </c>
      <c r="BF57" s="467">
        <v>16.53</v>
      </c>
      <c r="BG57" s="467">
        <v>16.21</v>
      </c>
      <c r="BH57" s="868">
        <f>BG57-BF57</f>
        <v>-0.32000000000000028</v>
      </c>
      <c r="BI57" s="183"/>
    </row>
    <row r="58" spans="19:61" ht="49.5" customHeight="1" x14ac:dyDescent="0.25">
      <c r="Z58" s="466" t="s">
        <v>464</v>
      </c>
      <c r="AA58" s="468">
        <v>9.02</v>
      </c>
      <c r="AB58" s="468">
        <v>9.83</v>
      </c>
      <c r="AC58" s="468">
        <v>9.7200000000000006</v>
      </c>
      <c r="AD58" s="468">
        <v>10.050000000000001</v>
      </c>
      <c r="AE58" s="468">
        <v>9.5299999999999994</v>
      </c>
      <c r="AF58" s="468">
        <v>9.1999999999999993</v>
      </c>
      <c r="AG58" s="468">
        <v>9.59</v>
      </c>
      <c r="AH58" s="468">
        <v>9.5500000000000007</v>
      </c>
      <c r="AI58" s="468">
        <v>8.52</v>
      </c>
      <c r="AJ58" s="468">
        <v>8.68</v>
      </c>
      <c r="AK58" s="468">
        <v>8.76</v>
      </c>
      <c r="AL58" s="183">
        <v>8.6</v>
      </c>
      <c r="AM58" s="183">
        <v>8.98</v>
      </c>
      <c r="AN58" s="183">
        <v>9.33</v>
      </c>
      <c r="AO58" s="183">
        <v>9.65</v>
      </c>
      <c r="AP58" s="183">
        <v>10.52</v>
      </c>
      <c r="AQ58" s="183">
        <v>10.69</v>
      </c>
      <c r="AR58" s="183">
        <v>10.74</v>
      </c>
      <c r="AS58" s="183">
        <v>11.01</v>
      </c>
      <c r="AT58" s="754">
        <v>11.2</v>
      </c>
      <c r="AU58" s="754">
        <v>11.04</v>
      </c>
      <c r="AV58" s="754">
        <v>11.05</v>
      </c>
      <c r="AW58" s="754">
        <v>10.95</v>
      </c>
      <c r="AX58" s="754">
        <v>10.88</v>
      </c>
      <c r="AY58" s="754">
        <v>11.31</v>
      </c>
      <c r="AZ58" s="754">
        <v>11.65</v>
      </c>
      <c r="BA58" s="754">
        <v>11.86</v>
      </c>
      <c r="BB58" s="754">
        <v>12.85</v>
      </c>
      <c r="BC58" s="754">
        <v>13.09</v>
      </c>
      <c r="BD58" s="754">
        <v>13.93</v>
      </c>
      <c r="BE58" s="754">
        <v>13.93</v>
      </c>
      <c r="BF58" s="754">
        <v>13.47</v>
      </c>
      <c r="BG58" s="754">
        <v>12.65</v>
      </c>
      <c r="BH58" s="868">
        <f>BG58-BF58</f>
        <v>-0.82000000000000028</v>
      </c>
      <c r="BI58" s="1148" t="s">
        <v>576</v>
      </c>
    </row>
    <row r="62" spans="19:61" ht="17.25" customHeight="1" x14ac:dyDescent="0.25"/>
    <row r="63" spans="19:61" ht="25.5" x14ac:dyDescent="0.25">
      <c r="AY63" s="691" t="s">
        <v>558</v>
      </c>
      <c r="AZ63" s="691" t="s">
        <v>660</v>
      </c>
      <c r="BA63" s="691" t="s">
        <v>661</v>
      </c>
      <c r="BB63" s="691" t="s">
        <v>662</v>
      </c>
      <c r="BC63" s="691" t="s">
        <v>675</v>
      </c>
      <c r="BD63" s="691" t="s">
        <v>712</v>
      </c>
      <c r="BE63" s="691" t="s">
        <v>733</v>
      </c>
      <c r="BF63" s="691" t="s">
        <v>773</v>
      </c>
      <c r="BG63" s="691" t="s">
        <v>773</v>
      </c>
    </row>
    <row r="65" spans="21:59" x14ac:dyDescent="0.25">
      <c r="U65" s="123"/>
      <c r="AX65" s="183" t="s">
        <v>797</v>
      </c>
      <c r="AY65" s="754">
        <v>11.31</v>
      </c>
      <c r="AZ65" s="754">
        <v>11.65</v>
      </c>
      <c r="BA65" s="754">
        <v>11.86</v>
      </c>
      <c r="BB65" s="754">
        <v>12.85</v>
      </c>
      <c r="BC65" s="754">
        <v>13.09</v>
      </c>
      <c r="BD65" s="754">
        <v>13.93</v>
      </c>
      <c r="BE65" s="754">
        <v>13.93</v>
      </c>
      <c r="BF65" s="754">
        <v>13.47</v>
      </c>
      <c r="BG65" s="754">
        <v>13.47</v>
      </c>
    </row>
  </sheetData>
  <customSheetViews>
    <customSheetView guid="{2137AD37-2161-4EBC-A853-F39C54C19140}" scale="70" showPageBreaks="1" fitToPage="1" printArea="1">
      <pageMargins left="0" right="0" top="0" bottom="0" header="0" footer="0"/>
      <printOptions horizontalCentered="1"/>
      <pageSetup paperSize="9" scale="45" orientation="landscape" verticalDpi="300" r:id="rId1"/>
    </customSheetView>
    <customSheetView guid="{713BD61C-8F57-4AE4-95C7-1307A575E61F}" scale="70" fitToPage="1">
      <selection activeCell="M2" sqref="M2:X7"/>
      <pageMargins left="0" right="0" top="0" bottom="0" header="0" footer="0"/>
      <printOptions horizontalCentered="1"/>
      <pageSetup paperSize="9" scale="48" orientation="landscape" verticalDpi="300" r:id="rId2"/>
    </customSheetView>
  </customSheetViews>
  <mergeCells count="5">
    <mergeCell ref="W1:X1"/>
    <mergeCell ref="Z54:AG54"/>
    <mergeCell ref="Z55:AG55"/>
    <mergeCell ref="M2:X7"/>
    <mergeCell ref="M1:V1"/>
  </mergeCells>
  <printOptions horizontalCentered="1"/>
  <pageMargins left="0.11811023622047245" right="0" top="0.15748031496062992" bottom="0" header="0.31496062992125984" footer="0.31496062992125984"/>
  <pageSetup paperSize="9" scale="42" orientation="landscape" verticalDpi="300" r:id="rId3"/>
  <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7C80"/>
  </sheetPr>
  <dimension ref="A1:X37"/>
  <sheetViews>
    <sheetView topLeftCell="A13" zoomScaleNormal="100" zoomScaleSheetLayoutView="80" workbookViewId="0">
      <selection activeCell="Z36" sqref="Z36"/>
    </sheetView>
  </sheetViews>
  <sheetFormatPr defaultRowHeight="15" x14ac:dyDescent="0.25"/>
  <cols>
    <col min="5" max="5" width="12" customWidth="1"/>
    <col min="10" max="10" width="15.5703125" customWidth="1"/>
    <col min="23" max="23" width="9.28515625" style="171"/>
    <col min="24" max="24" width="4.7109375" style="90" customWidth="1"/>
  </cols>
  <sheetData>
    <row r="1" spans="1:23" ht="6" customHeight="1" x14ac:dyDescent="0.25">
      <c r="A1" s="235"/>
      <c r="B1" s="235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34"/>
      <c r="O1" s="234"/>
      <c r="P1" s="234"/>
      <c r="Q1" s="234"/>
      <c r="R1" s="234"/>
      <c r="S1" s="234"/>
      <c r="T1" s="234"/>
      <c r="U1" s="234"/>
      <c r="V1" s="234"/>
      <c r="W1" s="205"/>
    </row>
    <row r="2" spans="1:23" ht="1.5" customHeight="1" x14ac:dyDescent="0.25">
      <c r="A2" s="235"/>
      <c r="B2" s="235"/>
      <c r="C2" s="205"/>
      <c r="D2" s="205"/>
      <c r="E2" s="205"/>
      <c r="F2" s="205"/>
      <c r="G2" s="205"/>
      <c r="H2" s="205"/>
      <c r="I2" s="205"/>
      <c r="J2" s="205"/>
      <c r="K2" s="205"/>
      <c r="L2" s="205"/>
      <c r="M2" s="205"/>
      <c r="N2" s="205"/>
      <c r="O2" s="205"/>
      <c r="P2" s="205"/>
      <c r="Q2" s="205"/>
      <c r="R2" s="205"/>
      <c r="S2" s="205"/>
      <c r="T2" s="205"/>
      <c r="U2" s="205"/>
      <c r="V2" s="205"/>
      <c r="W2" s="205"/>
    </row>
    <row r="3" spans="1:23" x14ac:dyDescent="0.25">
      <c r="A3" s="232"/>
      <c r="B3" s="232"/>
      <c r="C3" s="232"/>
      <c r="D3" s="232"/>
      <c r="E3" s="232"/>
      <c r="F3" s="232"/>
      <c r="G3" s="232"/>
      <c r="H3" s="232"/>
      <c r="I3" s="232"/>
      <c r="J3" s="232"/>
      <c r="K3" s="232"/>
      <c r="L3" s="232"/>
      <c r="M3" s="232"/>
      <c r="N3" s="232"/>
      <c r="O3" s="232"/>
      <c r="P3" s="232"/>
      <c r="Q3" s="232"/>
      <c r="R3" s="232"/>
      <c r="S3" s="232"/>
      <c r="T3" s="232"/>
      <c r="U3" s="232"/>
      <c r="V3" s="232"/>
      <c r="W3" s="232"/>
    </row>
    <row r="4" spans="1:23" ht="30" customHeight="1" x14ac:dyDescent="0.25">
      <c r="A4" s="232"/>
      <c r="B4" s="232"/>
      <c r="C4" s="232"/>
      <c r="D4" s="232"/>
      <c r="E4" s="232"/>
      <c r="F4" s="232"/>
      <c r="G4" s="232"/>
      <c r="H4" s="232"/>
      <c r="I4" s="232"/>
      <c r="J4" s="232"/>
      <c r="K4" s="232"/>
      <c r="L4" s="232"/>
      <c r="M4" s="232"/>
      <c r="N4" s="232"/>
      <c r="O4" s="232"/>
      <c r="P4" s="232"/>
      <c r="Q4" s="232"/>
      <c r="R4" s="232"/>
      <c r="S4" s="232"/>
      <c r="T4" s="232"/>
      <c r="U4" s="232"/>
      <c r="V4" s="232"/>
      <c r="W4" s="232"/>
    </row>
    <row r="5" spans="1:23" ht="30" customHeight="1" x14ac:dyDescent="0.25">
      <c r="A5" s="232"/>
      <c r="B5" s="232"/>
      <c r="C5" s="232"/>
      <c r="D5" s="232"/>
      <c r="E5" s="232"/>
      <c r="F5" s="232"/>
      <c r="G5" s="232"/>
      <c r="H5" s="232"/>
      <c r="I5" s="232"/>
      <c r="J5" s="232"/>
      <c r="K5" s="232"/>
      <c r="L5" s="232"/>
      <c r="M5" s="232"/>
      <c r="N5" s="232"/>
      <c r="O5" s="232"/>
      <c r="P5" s="232"/>
      <c r="Q5" s="232"/>
      <c r="R5" s="232"/>
      <c r="S5" s="232"/>
      <c r="T5" s="232"/>
      <c r="U5" s="232"/>
      <c r="V5" s="232"/>
      <c r="W5" s="232"/>
    </row>
    <row r="6" spans="1:23" ht="30" customHeight="1" x14ac:dyDescent="0.25">
      <c r="A6" s="232"/>
      <c r="B6" s="232"/>
      <c r="C6" s="232"/>
      <c r="D6" s="232"/>
      <c r="E6" s="232"/>
      <c r="F6" s="232"/>
      <c r="G6" s="232"/>
      <c r="H6" s="232"/>
      <c r="I6" s="232"/>
      <c r="J6" s="232"/>
      <c r="K6" s="232"/>
      <c r="L6" s="232"/>
      <c r="M6" s="232"/>
      <c r="N6" s="232"/>
      <c r="O6" s="232"/>
      <c r="P6" s="232"/>
      <c r="Q6" s="232"/>
      <c r="R6" s="232"/>
      <c r="S6" s="232"/>
      <c r="T6" s="232"/>
      <c r="U6" s="232"/>
      <c r="V6" s="232"/>
      <c r="W6" s="232"/>
    </row>
    <row r="7" spans="1:23" ht="30" customHeight="1" x14ac:dyDescent="0.25">
      <c r="A7" s="232"/>
      <c r="B7" s="232"/>
      <c r="C7" s="232"/>
      <c r="D7" s="232"/>
      <c r="E7" s="232"/>
      <c r="F7" s="232"/>
      <c r="G7" s="232"/>
      <c r="H7" s="232"/>
      <c r="I7" s="232"/>
      <c r="J7" s="232"/>
      <c r="K7" s="232"/>
      <c r="L7" s="232"/>
      <c r="M7" s="232"/>
      <c r="N7" s="232"/>
      <c r="O7" s="232"/>
      <c r="P7" s="232"/>
      <c r="Q7" s="232"/>
      <c r="R7" s="232"/>
      <c r="S7" s="232"/>
      <c r="T7" s="232"/>
      <c r="U7" s="232"/>
      <c r="V7" s="232"/>
      <c r="W7" s="232"/>
    </row>
    <row r="8" spans="1:23" ht="30" customHeight="1" x14ac:dyDescent="0.25">
      <c r="A8" s="232"/>
      <c r="B8" s="232"/>
      <c r="C8" s="232"/>
      <c r="D8" s="232"/>
      <c r="E8" s="232"/>
      <c r="F8" s="232"/>
      <c r="G8" s="232"/>
      <c r="H8" s="232"/>
      <c r="I8" s="232"/>
      <c r="J8" s="232"/>
      <c r="K8" s="232"/>
      <c r="L8" s="232"/>
      <c r="M8" s="232"/>
      <c r="N8" s="232"/>
      <c r="O8" s="232"/>
      <c r="P8" s="232"/>
      <c r="Q8" s="232"/>
      <c r="R8" s="232"/>
      <c r="S8" s="232"/>
      <c r="T8" s="232"/>
      <c r="U8" s="232"/>
      <c r="V8" s="232"/>
      <c r="W8" s="232"/>
    </row>
    <row r="9" spans="1:23" ht="30" customHeight="1" x14ac:dyDescent="0.25">
      <c r="A9" s="232"/>
      <c r="B9" s="232"/>
      <c r="C9" s="232"/>
      <c r="D9" s="232"/>
      <c r="E9" s="232"/>
      <c r="F9" s="232"/>
      <c r="G9" s="232"/>
      <c r="H9" s="232"/>
      <c r="I9" s="232"/>
      <c r="J9" s="232"/>
      <c r="K9" s="232"/>
      <c r="L9" s="232"/>
      <c r="M9" s="232"/>
      <c r="N9" s="232"/>
      <c r="O9" s="232"/>
      <c r="P9" s="232"/>
      <c r="Q9" s="232"/>
      <c r="R9" s="232"/>
      <c r="S9" s="232"/>
      <c r="T9" s="232"/>
      <c r="U9" s="232"/>
      <c r="V9" s="232"/>
      <c r="W9" s="232"/>
    </row>
    <row r="10" spans="1:23" ht="30" customHeight="1" x14ac:dyDescent="0.25">
      <c r="A10" s="232"/>
      <c r="B10" s="232"/>
      <c r="C10" s="232"/>
      <c r="D10" s="232"/>
      <c r="E10" s="232"/>
      <c r="F10" s="232"/>
      <c r="G10" s="232"/>
      <c r="H10" s="232"/>
      <c r="I10" s="232"/>
      <c r="J10" s="232"/>
      <c r="K10" s="232"/>
      <c r="L10" s="232"/>
      <c r="M10" s="232"/>
      <c r="N10" s="232"/>
      <c r="O10" s="232"/>
      <c r="P10" s="232"/>
      <c r="Q10" s="232"/>
      <c r="R10" s="232"/>
      <c r="S10" s="232"/>
      <c r="T10" s="232"/>
      <c r="U10" s="232"/>
      <c r="V10" s="232"/>
      <c r="W10" s="232"/>
    </row>
    <row r="11" spans="1:23" ht="30" customHeight="1" x14ac:dyDescent="0.25">
      <c r="A11" s="232"/>
      <c r="B11" s="232"/>
      <c r="C11" s="232"/>
      <c r="D11" s="232"/>
      <c r="E11" s="232"/>
      <c r="F11" s="232"/>
      <c r="G11" s="232"/>
      <c r="H11" s="232"/>
      <c r="I11" s="232"/>
      <c r="J11" s="232"/>
      <c r="K11" s="232"/>
      <c r="L11" s="232"/>
      <c r="M11" s="232"/>
      <c r="N11" s="232"/>
      <c r="O11" s="232"/>
      <c r="P11" s="232"/>
      <c r="Q11" s="232"/>
      <c r="R11" s="232"/>
      <c r="S11" s="232"/>
      <c r="T11" s="232"/>
      <c r="U11" s="232"/>
      <c r="V11" s="232"/>
      <c r="W11" s="232"/>
    </row>
    <row r="12" spans="1:23" ht="30" customHeight="1" x14ac:dyDescent="0.25">
      <c r="A12" s="232"/>
      <c r="B12" s="232"/>
      <c r="C12" s="232"/>
      <c r="D12" s="232"/>
      <c r="E12" s="232"/>
      <c r="F12" s="232"/>
      <c r="G12" s="232"/>
      <c r="H12" s="232"/>
      <c r="I12" s="232"/>
      <c r="J12" s="232"/>
      <c r="K12" s="232"/>
      <c r="L12" s="232"/>
      <c r="M12" s="232"/>
      <c r="N12" s="232"/>
      <c r="O12" s="232"/>
      <c r="P12" s="232"/>
      <c r="Q12" s="232"/>
      <c r="R12" s="232"/>
      <c r="S12" s="232"/>
      <c r="T12" s="232"/>
      <c r="U12" s="232"/>
      <c r="V12" s="232"/>
      <c r="W12" s="232"/>
    </row>
    <row r="13" spans="1:23" ht="30" customHeight="1" x14ac:dyDescent="0.25">
      <c r="A13" s="232"/>
      <c r="B13" s="232"/>
      <c r="C13" s="232"/>
      <c r="D13" s="232"/>
      <c r="E13" s="232"/>
      <c r="F13" s="232"/>
      <c r="G13" s="232"/>
      <c r="H13" s="232"/>
      <c r="I13" s="232"/>
      <c r="J13" s="232"/>
      <c r="K13" s="232"/>
      <c r="L13" s="232"/>
      <c r="M13" s="232"/>
      <c r="N13" s="232"/>
      <c r="O13" s="232"/>
      <c r="P13" s="232"/>
      <c r="Q13" s="232"/>
      <c r="R13" s="232"/>
      <c r="S13" s="232"/>
      <c r="T13" s="232"/>
      <c r="U13" s="232"/>
      <c r="V13" s="232"/>
      <c r="W13" s="232"/>
    </row>
    <row r="14" spans="1:23" ht="30" customHeight="1" x14ac:dyDescent="0.25">
      <c r="A14" s="232"/>
      <c r="B14" s="232"/>
      <c r="C14" s="232"/>
      <c r="D14" s="232"/>
      <c r="E14" s="232"/>
      <c r="F14" s="232"/>
      <c r="G14" s="232"/>
      <c r="H14" s="232"/>
      <c r="I14" s="232"/>
      <c r="J14" s="232"/>
      <c r="K14" s="232"/>
      <c r="L14" s="232"/>
      <c r="M14" s="232"/>
      <c r="N14" s="232"/>
      <c r="O14" s="232"/>
      <c r="P14" s="232"/>
      <c r="Q14" s="232"/>
      <c r="R14" s="232"/>
      <c r="S14" s="232"/>
      <c r="T14" s="232"/>
      <c r="U14" s="232"/>
      <c r="V14" s="232"/>
      <c r="W14" s="232"/>
    </row>
    <row r="15" spans="1:23" ht="30" customHeight="1" x14ac:dyDescent="0.25">
      <c r="A15" s="232"/>
      <c r="B15" s="232"/>
      <c r="C15" s="232"/>
      <c r="D15" s="232"/>
      <c r="E15" s="232"/>
      <c r="F15" s="232"/>
      <c r="G15" s="232"/>
      <c r="H15" s="232"/>
      <c r="I15" s="232"/>
      <c r="J15" s="232"/>
      <c r="K15" s="232"/>
      <c r="L15" s="232"/>
      <c r="M15" s="232"/>
      <c r="N15" s="232"/>
      <c r="O15" s="232"/>
      <c r="P15" s="232"/>
      <c r="Q15" s="232"/>
      <c r="R15" s="232"/>
      <c r="S15" s="232"/>
      <c r="T15" s="232"/>
      <c r="U15" s="232"/>
      <c r="V15" s="232"/>
      <c r="W15" s="232"/>
    </row>
    <row r="16" spans="1:23" ht="30" customHeight="1" x14ac:dyDescent="0.25">
      <c r="A16" s="232"/>
      <c r="B16" s="232"/>
      <c r="C16" s="232"/>
      <c r="D16" s="232"/>
      <c r="E16" s="232"/>
      <c r="F16" s="232"/>
      <c r="G16" s="232"/>
      <c r="H16" s="232"/>
      <c r="I16" s="232"/>
      <c r="J16" s="232"/>
      <c r="K16" s="232"/>
      <c r="L16" s="232"/>
      <c r="M16" s="232"/>
      <c r="N16" s="232"/>
      <c r="O16" s="232"/>
      <c r="P16" s="232"/>
      <c r="Q16" s="232"/>
      <c r="R16" s="232"/>
      <c r="S16" s="232"/>
      <c r="T16" s="232"/>
      <c r="U16" s="232"/>
      <c r="V16" s="232"/>
      <c r="W16" s="232"/>
    </row>
    <row r="17" spans="1:23" ht="30" customHeight="1" x14ac:dyDescent="0.25">
      <c r="A17" s="232"/>
      <c r="B17" s="232"/>
      <c r="C17" s="232"/>
      <c r="D17" s="232"/>
      <c r="E17" s="232"/>
      <c r="F17" s="232"/>
      <c r="G17" s="232"/>
      <c r="H17" s="232"/>
      <c r="I17" s="232"/>
      <c r="J17" s="232"/>
      <c r="K17" s="232"/>
      <c r="L17" s="232"/>
      <c r="M17" s="232"/>
      <c r="N17" s="232"/>
      <c r="O17" s="232"/>
      <c r="P17" s="232"/>
      <c r="Q17" s="232"/>
      <c r="R17" s="232"/>
      <c r="S17" s="232"/>
      <c r="T17" s="232"/>
      <c r="U17" s="232"/>
      <c r="V17" s="232"/>
      <c r="W17" s="232"/>
    </row>
    <row r="18" spans="1:23" ht="30" customHeight="1" x14ac:dyDescent="0.25">
      <c r="A18" s="232"/>
      <c r="B18" s="232"/>
      <c r="C18" s="232"/>
      <c r="D18" s="232"/>
      <c r="E18" s="232"/>
      <c r="F18" s="232"/>
      <c r="G18" s="232"/>
      <c r="H18" s="232"/>
      <c r="I18" s="232"/>
      <c r="J18" s="232"/>
      <c r="K18" s="232"/>
      <c r="L18" s="232"/>
      <c r="M18" s="232"/>
      <c r="N18" s="232"/>
      <c r="O18" s="232"/>
      <c r="P18" s="232"/>
      <c r="Q18" s="232"/>
      <c r="R18" s="232"/>
      <c r="S18" s="232"/>
      <c r="T18" s="232"/>
      <c r="U18" s="232"/>
      <c r="V18" s="232"/>
      <c r="W18" s="232"/>
    </row>
    <row r="19" spans="1:23" ht="12.95" customHeight="1" x14ac:dyDescent="0.25">
      <c r="A19" s="232"/>
      <c r="B19" s="232"/>
      <c r="C19" s="232"/>
      <c r="D19" s="232"/>
      <c r="E19" s="232"/>
      <c r="F19" s="232"/>
      <c r="G19" s="232"/>
      <c r="H19" s="232"/>
      <c r="I19" s="232"/>
      <c r="J19" s="232"/>
      <c r="K19" s="232"/>
      <c r="L19" s="232"/>
      <c r="M19" s="232"/>
      <c r="N19" s="232"/>
      <c r="O19" s="232"/>
      <c r="P19" s="232"/>
      <c r="Q19" s="232"/>
      <c r="R19" s="232"/>
      <c r="S19" s="232"/>
      <c r="T19" s="232"/>
      <c r="U19" s="232"/>
      <c r="V19" s="232"/>
      <c r="W19" s="232"/>
    </row>
    <row r="20" spans="1:23" ht="12.95" customHeight="1" x14ac:dyDescent="0.25">
      <c r="A20" s="232"/>
      <c r="B20" s="232"/>
      <c r="C20" s="232"/>
      <c r="D20" s="232"/>
      <c r="E20" s="232"/>
      <c r="F20" s="232"/>
      <c r="G20" s="232"/>
      <c r="H20" s="232"/>
      <c r="I20" s="232"/>
      <c r="J20" s="232"/>
      <c r="K20" s="232"/>
      <c r="L20" s="232"/>
      <c r="M20" s="232"/>
      <c r="N20" s="232"/>
      <c r="O20" s="232"/>
      <c r="P20" s="232"/>
      <c r="Q20" s="232"/>
      <c r="R20" s="232"/>
      <c r="S20" s="232"/>
      <c r="T20" s="232"/>
      <c r="U20" s="232"/>
      <c r="V20" s="232"/>
      <c r="W20" s="232"/>
    </row>
    <row r="21" spans="1:23" ht="30" customHeight="1" x14ac:dyDescent="0.25">
      <c r="A21" s="232"/>
      <c r="B21" s="232"/>
      <c r="C21" s="232"/>
      <c r="D21" s="232"/>
      <c r="E21" s="232"/>
      <c r="F21" s="232"/>
      <c r="G21" s="232"/>
      <c r="H21" s="232"/>
      <c r="I21" s="232"/>
      <c r="J21" s="232"/>
      <c r="K21" s="232"/>
      <c r="L21" s="232"/>
      <c r="M21" s="232"/>
      <c r="N21" s="232"/>
      <c r="O21" s="232"/>
      <c r="P21" s="232"/>
      <c r="Q21" s="232"/>
      <c r="R21" s="232"/>
      <c r="S21" s="232"/>
      <c r="T21" s="232"/>
      <c r="U21" s="232"/>
      <c r="V21" s="232"/>
      <c r="W21" s="232"/>
    </row>
    <row r="22" spans="1:23" ht="30" customHeight="1" x14ac:dyDescent="0.25">
      <c r="A22" s="232"/>
      <c r="B22" s="232"/>
      <c r="C22" s="232"/>
      <c r="D22" s="232"/>
      <c r="E22" s="232"/>
      <c r="F22" s="232"/>
      <c r="G22" s="232"/>
      <c r="H22" s="232"/>
      <c r="I22" s="232"/>
      <c r="J22" s="232"/>
      <c r="K22" s="232"/>
      <c r="L22" s="232"/>
      <c r="M22" s="232"/>
      <c r="N22" s="232"/>
      <c r="O22" s="232"/>
      <c r="P22" s="232"/>
      <c r="Q22" s="232"/>
      <c r="R22" s="232"/>
      <c r="S22" s="232"/>
      <c r="T22" s="232"/>
      <c r="U22" s="232"/>
      <c r="V22" s="232"/>
      <c r="W22" s="232"/>
    </row>
    <row r="23" spans="1:23" ht="30" customHeight="1" x14ac:dyDescent="0.25">
      <c r="A23" s="232"/>
      <c r="B23" s="232"/>
      <c r="C23" s="232"/>
      <c r="D23" s="232"/>
      <c r="E23" s="232"/>
      <c r="F23" s="232"/>
      <c r="G23" s="232"/>
      <c r="H23" s="232"/>
      <c r="I23" s="232"/>
      <c r="J23" s="232"/>
      <c r="K23" s="232"/>
      <c r="L23" s="232"/>
      <c r="M23" s="232"/>
      <c r="N23" s="232"/>
      <c r="O23" s="232"/>
      <c r="P23" s="232"/>
      <c r="Q23" s="232"/>
      <c r="R23" s="232"/>
      <c r="S23" s="232"/>
      <c r="T23" s="232"/>
      <c r="U23" s="232"/>
      <c r="V23" s="232"/>
      <c r="W23" s="232"/>
    </row>
    <row r="24" spans="1:23" ht="30" customHeight="1" x14ac:dyDescent="0.25">
      <c r="A24" s="232"/>
      <c r="B24" s="232"/>
      <c r="C24" s="232"/>
      <c r="D24" s="232"/>
      <c r="E24" s="232"/>
      <c r="F24" s="232"/>
      <c r="G24" s="232"/>
      <c r="H24" s="232"/>
      <c r="I24" s="232"/>
      <c r="J24" s="232"/>
      <c r="K24" s="232"/>
      <c r="L24" s="232"/>
      <c r="M24" s="232"/>
      <c r="N24" s="232"/>
      <c r="O24" s="232"/>
      <c r="P24" s="232"/>
      <c r="Q24" s="232"/>
      <c r="R24" s="232"/>
      <c r="S24" s="232"/>
      <c r="T24" s="232"/>
      <c r="U24" s="232"/>
      <c r="V24" s="232"/>
      <c r="W24" s="232"/>
    </row>
    <row r="25" spans="1:23" ht="30" customHeight="1" x14ac:dyDescent="0.25">
      <c r="A25" s="232"/>
      <c r="B25" s="232"/>
      <c r="C25" s="232"/>
      <c r="D25" s="232"/>
      <c r="E25" s="232"/>
      <c r="F25" s="232"/>
      <c r="G25" s="232"/>
      <c r="H25" s="232"/>
      <c r="I25" s="232"/>
      <c r="J25" s="232"/>
      <c r="K25" s="232"/>
      <c r="L25" s="232"/>
      <c r="M25" s="232"/>
      <c r="N25" s="232"/>
      <c r="O25" s="232"/>
      <c r="P25" s="232"/>
      <c r="Q25" s="232"/>
      <c r="R25" s="232"/>
      <c r="S25" s="232"/>
      <c r="T25" s="232"/>
      <c r="U25" s="232"/>
      <c r="V25" s="232"/>
      <c r="W25" s="232"/>
    </row>
    <row r="26" spans="1:23" ht="30" customHeight="1" x14ac:dyDescent="0.25">
      <c r="A26" s="232"/>
      <c r="B26" s="232"/>
      <c r="C26" s="232"/>
      <c r="D26" s="232"/>
      <c r="E26" s="232"/>
      <c r="F26" s="232"/>
      <c r="G26" s="232"/>
      <c r="H26" s="232"/>
      <c r="I26" s="232"/>
      <c r="J26" s="232"/>
      <c r="K26" s="232"/>
      <c r="L26" s="232"/>
      <c r="M26" s="232"/>
      <c r="N26" s="232"/>
      <c r="O26" s="232"/>
      <c r="P26" s="232"/>
      <c r="Q26" s="232"/>
      <c r="R26" s="232"/>
      <c r="S26" s="232"/>
      <c r="T26" s="232"/>
      <c r="U26" s="232"/>
      <c r="V26" s="232"/>
      <c r="W26" s="232"/>
    </row>
    <row r="27" spans="1:23" ht="30" customHeight="1" x14ac:dyDescent="0.25">
      <c r="A27" s="232"/>
      <c r="B27" s="232"/>
      <c r="C27" s="232"/>
      <c r="D27" s="232"/>
      <c r="E27" s="232"/>
      <c r="F27" s="232"/>
      <c r="G27" s="232"/>
      <c r="H27" s="232"/>
      <c r="I27" s="232"/>
      <c r="J27" s="232"/>
      <c r="K27" s="232"/>
      <c r="L27" s="232"/>
      <c r="M27" s="232"/>
      <c r="N27" s="232"/>
      <c r="O27" s="232"/>
      <c r="P27" s="232"/>
      <c r="Q27" s="232"/>
      <c r="R27" s="232"/>
      <c r="S27" s="232"/>
      <c r="T27" s="232"/>
      <c r="U27" s="232"/>
      <c r="V27" s="232"/>
      <c r="W27" s="232"/>
    </row>
    <row r="28" spans="1:23" ht="30" customHeight="1" x14ac:dyDescent="0.25">
      <c r="A28" s="232"/>
      <c r="B28" s="232"/>
      <c r="C28" s="232"/>
      <c r="D28" s="232"/>
      <c r="E28" s="232"/>
      <c r="F28" s="232"/>
      <c r="G28" s="232"/>
      <c r="H28" s="232"/>
      <c r="I28" s="232"/>
      <c r="J28" s="232"/>
      <c r="K28" s="232"/>
      <c r="L28" s="232"/>
      <c r="M28" s="232"/>
      <c r="N28" s="232"/>
      <c r="O28" s="232"/>
      <c r="P28" s="232"/>
      <c r="Q28" s="232"/>
      <c r="R28" s="232"/>
      <c r="S28" s="232"/>
      <c r="T28" s="232"/>
      <c r="U28" s="232"/>
      <c r="V28" s="232"/>
      <c r="W28" s="232"/>
    </row>
    <row r="29" spans="1:23" ht="30" customHeight="1" x14ac:dyDescent="0.25">
      <c r="A29" s="232"/>
      <c r="B29" s="232"/>
      <c r="C29" s="232"/>
      <c r="D29" s="232"/>
      <c r="E29" s="232"/>
      <c r="F29" s="232"/>
      <c r="G29" s="232"/>
      <c r="H29" s="232"/>
      <c r="I29" s="232"/>
      <c r="J29" s="232"/>
      <c r="K29" s="232"/>
      <c r="L29" s="232"/>
      <c r="M29" s="232"/>
      <c r="N29" s="232"/>
      <c r="O29" s="232"/>
      <c r="P29" s="232"/>
      <c r="Q29" s="232"/>
      <c r="R29" s="232"/>
      <c r="S29" s="232"/>
      <c r="T29" s="232"/>
      <c r="U29" s="232"/>
      <c r="V29" s="232"/>
      <c r="W29" s="232"/>
    </row>
    <row r="30" spans="1:23" ht="30" customHeight="1" x14ac:dyDescent="0.25">
      <c r="A30" s="232"/>
      <c r="B30" s="232"/>
      <c r="C30" s="232"/>
      <c r="D30" s="232"/>
      <c r="E30" s="232"/>
      <c r="F30" s="232"/>
      <c r="G30" s="232"/>
      <c r="H30" s="232"/>
      <c r="I30" s="232"/>
      <c r="J30" s="232"/>
      <c r="K30" s="232"/>
      <c r="L30" s="232"/>
      <c r="M30" s="232"/>
      <c r="N30" s="232"/>
      <c r="O30" s="232"/>
      <c r="P30" s="232"/>
      <c r="Q30" s="232"/>
      <c r="R30" s="232"/>
      <c r="S30" s="232"/>
      <c r="T30" s="232"/>
      <c r="U30" s="232"/>
      <c r="V30" s="232"/>
      <c r="W30" s="232"/>
    </row>
    <row r="31" spans="1:23" ht="30" customHeight="1" x14ac:dyDescent="0.25">
      <c r="A31" s="232"/>
      <c r="B31" s="232"/>
      <c r="C31" s="232"/>
      <c r="D31" s="232"/>
      <c r="E31" s="232"/>
      <c r="F31" s="232"/>
      <c r="G31" s="232"/>
      <c r="H31" s="232"/>
      <c r="I31" s="232"/>
      <c r="J31" s="232"/>
      <c r="K31" s="232"/>
      <c r="L31" s="232"/>
      <c r="M31" s="232"/>
      <c r="N31" s="232"/>
      <c r="O31" s="232"/>
      <c r="P31" s="232"/>
      <c r="Q31" s="232"/>
      <c r="R31" s="232"/>
      <c r="S31" s="232"/>
      <c r="T31" s="232"/>
      <c r="U31" s="232"/>
      <c r="V31" s="232"/>
      <c r="W31" s="232"/>
    </row>
    <row r="32" spans="1:23" ht="30" customHeight="1" x14ac:dyDescent="0.25">
      <c r="A32" s="232"/>
      <c r="B32" s="232"/>
      <c r="C32" s="232"/>
      <c r="D32" s="232"/>
      <c r="E32" s="232"/>
      <c r="F32" s="232"/>
      <c r="G32" s="232"/>
      <c r="H32" s="232"/>
      <c r="I32" s="232"/>
      <c r="J32" s="232"/>
      <c r="K32" s="232"/>
      <c r="L32" s="232"/>
      <c r="M32" s="232"/>
      <c r="N32" s="232"/>
      <c r="O32" s="232"/>
      <c r="P32" s="232"/>
      <c r="Q32" s="232"/>
      <c r="R32" s="232"/>
      <c r="S32" s="232"/>
      <c r="T32" s="232"/>
      <c r="U32" s="232"/>
      <c r="V32" s="232"/>
      <c r="W32" s="232"/>
    </row>
    <row r="33" spans="1:23" ht="30" customHeight="1" x14ac:dyDescent="0.25">
      <c r="A33" s="232"/>
      <c r="B33" s="232"/>
      <c r="C33" s="232"/>
      <c r="D33" s="232"/>
      <c r="E33" s="232"/>
      <c r="F33" s="232"/>
      <c r="G33" s="232"/>
      <c r="H33" s="232"/>
      <c r="I33" s="232"/>
      <c r="J33" s="232"/>
      <c r="K33" s="232"/>
      <c r="L33" s="232"/>
      <c r="M33" s="232"/>
      <c r="N33" s="232"/>
      <c r="O33" s="232"/>
      <c r="P33" s="232"/>
      <c r="Q33" s="232"/>
      <c r="R33" s="232"/>
      <c r="S33" s="232"/>
      <c r="T33" s="232"/>
      <c r="U33" s="232"/>
      <c r="V33" s="232"/>
      <c r="W33" s="232"/>
    </row>
    <row r="34" spans="1:23" ht="30" customHeight="1" x14ac:dyDescent="0.25">
      <c r="A34" s="232"/>
      <c r="B34" s="232"/>
      <c r="C34" s="232"/>
      <c r="D34" s="232"/>
      <c r="E34" s="232"/>
      <c r="F34" s="232"/>
      <c r="G34" s="232"/>
      <c r="H34" s="232"/>
      <c r="I34" s="232"/>
      <c r="J34" s="232"/>
      <c r="K34" s="232"/>
      <c r="L34" s="232"/>
      <c r="M34" s="232"/>
      <c r="N34" s="232"/>
      <c r="O34" s="232"/>
      <c r="P34" s="232"/>
      <c r="Q34" s="232"/>
      <c r="R34" s="232"/>
      <c r="S34" s="232"/>
      <c r="T34" s="232"/>
      <c r="U34" s="232"/>
      <c r="V34" s="232"/>
      <c r="W34" s="232"/>
    </row>
    <row r="35" spans="1:23" ht="30" customHeight="1" x14ac:dyDescent="0.25">
      <c r="A35" s="232"/>
      <c r="B35" s="232"/>
      <c r="C35" s="232"/>
      <c r="D35" s="232"/>
      <c r="E35" s="232"/>
      <c r="F35" s="232"/>
      <c r="G35" s="232"/>
      <c r="H35" s="232"/>
      <c r="I35" s="232"/>
      <c r="J35" s="232"/>
      <c r="K35" s="232"/>
      <c r="L35" s="232"/>
      <c r="M35" s="232"/>
      <c r="N35" s="232"/>
      <c r="O35" s="232"/>
      <c r="P35" s="232"/>
      <c r="Q35" s="232"/>
      <c r="R35" s="232"/>
      <c r="S35" s="232"/>
      <c r="T35" s="232"/>
      <c r="U35" s="232"/>
      <c r="V35" s="232"/>
      <c r="W35" s="232"/>
    </row>
    <row r="36" spans="1:23" ht="30" customHeight="1" x14ac:dyDescent="0.25">
      <c r="A36" s="232"/>
      <c r="B36" s="232"/>
      <c r="C36" s="232"/>
      <c r="D36" s="232"/>
      <c r="E36" s="232"/>
      <c r="F36" s="232"/>
      <c r="G36" s="232"/>
      <c r="H36" s="232"/>
      <c r="I36" s="232"/>
      <c r="J36" s="232"/>
      <c r="K36" s="232"/>
      <c r="L36" s="232"/>
      <c r="M36" s="232"/>
      <c r="N36" s="232"/>
      <c r="O36" s="232"/>
      <c r="P36" s="232"/>
      <c r="Q36" s="232"/>
      <c r="R36" s="232"/>
      <c r="S36" s="232"/>
      <c r="T36" s="232"/>
      <c r="U36" s="232"/>
      <c r="V36" s="232"/>
      <c r="W36" s="232"/>
    </row>
    <row r="37" spans="1:23" ht="30" customHeight="1" x14ac:dyDescent="0.25">
      <c r="A37" s="232"/>
      <c r="B37" s="232"/>
      <c r="C37" s="232"/>
      <c r="D37" s="232"/>
      <c r="E37" s="232"/>
      <c r="F37" s="232"/>
      <c r="G37" s="232"/>
      <c r="H37" s="232"/>
      <c r="I37" s="232"/>
      <c r="J37" s="232"/>
      <c r="K37" s="232"/>
      <c r="L37" s="232"/>
      <c r="M37" s="232"/>
      <c r="N37" s="232"/>
      <c r="O37" s="232"/>
      <c r="P37" s="232"/>
      <c r="Q37" s="232"/>
      <c r="R37" s="232"/>
      <c r="S37" s="232"/>
      <c r="T37" s="232"/>
      <c r="U37" s="232"/>
      <c r="V37" s="232"/>
      <c r="W37" s="232"/>
    </row>
  </sheetData>
  <customSheetViews>
    <customSheetView guid="{2137AD37-2161-4EBC-A853-F39C54C19140}" showPageBreaks="1" printArea="1">
      <rowBreaks count="1" manualBreakCount="1">
        <brk id="36" max="22" man="1"/>
      </rowBreaks>
      <pageMargins left="0" right="0" top="0" bottom="0" header="0" footer="0"/>
      <printOptions horizontalCentered="1"/>
      <pageSetup paperSize="9" scale="63" orientation="landscape" verticalDpi="0" r:id="rId1"/>
    </customSheetView>
    <customSheetView guid="{713BD61C-8F57-4AE4-95C7-1307A575E61F}">
      <rowBreaks count="1" manualBreakCount="1">
        <brk id="36" max="22" man="1"/>
      </rowBreaks>
      <pageMargins left="0" right="0" top="0" bottom="0" header="0" footer="0"/>
      <printOptions horizontalCentered="1"/>
      <pageSetup paperSize="9" scale="63" orientation="landscape" verticalDpi="0" r:id="rId2"/>
    </customSheetView>
  </customSheetViews>
  <printOptions horizontalCentered="1"/>
  <pageMargins left="0.23622047244094491" right="3.937007874015748E-2" top="0.15748031496062992" bottom="0.15748031496062992" header="0" footer="0"/>
  <pageSetup paperSize="9" scale="63" orientation="landscape" r:id="rId3"/>
  <rowBreaks count="1" manualBreakCount="1">
    <brk id="36" max="22" man="1"/>
  </rowBreaks>
  <drawing r:id="rId4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7C80"/>
    <pageSetUpPr fitToPage="1"/>
  </sheetPr>
  <dimension ref="A1:BM127"/>
  <sheetViews>
    <sheetView view="pageBreakPreview" zoomScale="90" zoomScaleNormal="90" zoomScaleSheetLayoutView="90" workbookViewId="0">
      <selection activeCell="AP4" sqref="AP4"/>
    </sheetView>
  </sheetViews>
  <sheetFormatPr defaultRowHeight="15" x14ac:dyDescent="0.25"/>
  <cols>
    <col min="1" max="1" width="20.42578125" customWidth="1"/>
    <col min="2" max="13" width="7.7109375" hidden="1" customWidth="1"/>
    <col min="14" max="25" width="9.5703125" hidden="1" customWidth="1"/>
    <col min="26" max="36" width="9.5703125" customWidth="1"/>
    <col min="37" max="38" width="12.5703125" customWidth="1"/>
    <col min="39" max="39" width="10.28515625" customWidth="1"/>
    <col min="40" max="42" width="10.5703125" customWidth="1"/>
    <col min="43" max="43" width="11.7109375" customWidth="1"/>
    <col min="44" max="44" width="14.28515625" customWidth="1"/>
    <col min="45" max="45" width="17.28515625" customWidth="1"/>
    <col min="46" max="46" width="13" customWidth="1"/>
    <col min="47" max="57" width="9.28515625" customWidth="1"/>
    <col min="63" max="64" width="16.7109375" customWidth="1"/>
  </cols>
  <sheetData>
    <row r="1" spans="1:65" ht="35.25" customHeight="1" x14ac:dyDescent="0.25"/>
    <row r="2" spans="1:65" ht="120.95" customHeight="1" x14ac:dyDescent="0.25">
      <c r="A2" s="2103" t="s">
        <v>968</v>
      </c>
      <c r="B2" s="2103"/>
      <c r="C2" s="2103"/>
      <c r="D2" s="2103"/>
      <c r="E2" s="2103"/>
      <c r="F2" s="2103"/>
      <c r="G2" s="2103"/>
      <c r="H2" s="2103"/>
      <c r="I2" s="2103"/>
      <c r="J2" s="2103"/>
      <c r="K2" s="2103"/>
      <c r="L2" s="2103"/>
      <c r="M2" s="2103"/>
      <c r="N2" s="2103"/>
      <c r="O2" s="2103"/>
      <c r="P2" s="2103"/>
      <c r="Q2" s="2103"/>
      <c r="R2" s="2103"/>
      <c r="S2" s="2103"/>
      <c r="T2" s="2103"/>
      <c r="U2" s="2103"/>
      <c r="V2" s="2103"/>
      <c r="W2" s="2103"/>
      <c r="X2" s="2103"/>
      <c r="Y2" s="2103"/>
      <c r="Z2" s="2103"/>
      <c r="AA2" s="2103"/>
      <c r="AB2" s="2103"/>
      <c r="AC2" s="2103"/>
      <c r="AD2" s="2103"/>
      <c r="AE2" s="2103"/>
      <c r="AF2" s="2103"/>
      <c r="AG2" s="2103"/>
      <c r="AH2" s="2103"/>
      <c r="AI2" s="2103"/>
      <c r="AJ2" s="2103"/>
      <c r="AK2" s="2103"/>
      <c r="AL2" s="2103"/>
      <c r="AM2" s="2103"/>
      <c r="AN2" s="233"/>
      <c r="AO2" s="233"/>
      <c r="AP2" s="233"/>
      <c r="AS2" s="499"/>
      <c r="AT2" s="499"/>
      <c r="AU2" s="499"/>
      <c r="AV2" s="499"/>
      <c r="AW2" s="499"/>
      <c r="AX2" s="499"/>
      <c r="AY2" s="499"/>
      <c r="AZ2" s="499"/>
      <c r="BA2" s="499"/>
      <c r="BB2" s="499"/>
      <c r="BC2" s="499"/>
      <c r="BD2" s="499"/>
      <c r="BE2" s="499"/>
      <c r="BF2" s="499"/>
      <c r="BG2" s="499"/>
      <c r="BH2" s="499"/>
      <c r="BI2" s="498"/>
      <c r="BJ2" s="498"/>
      <c r="BK2" s="499"/>
      <c r="BL2" s="499"/>
      <c r="BM2" s="498"/>
    </row>
    <row r="3" spans="1:65" ht="13.35" customHeight="1" x14ac:dyDescent="0.25">
      <c r="A3" s="2103"/>
      <c r="B3" s="2103"/>
      <c r="C3" s="2103"/>
      <c r="D3" s="2103"/>
      <c r="E3" s="2103"/>
      <c r="F3" s="2103"/>
      <c r="G3" s="2103"/>
      <c r="H3" s="2103"/>
      <c r="I3" s="2103"/>
      <c r="J3" s="2103"/>
      <c r="K3" s="2103"/>
      <c r="L3" s="2103"/>
      <c r="M3" s="2103"/>
      <c r="N3" s="2103"/>
      <c r="O3" s="2103"/>
      <c r="P3" s="2103"/>
      <c r="Q3" s="2103"/>
      <c r="R3" s="2103"/>
      <c r="S3" s="2103"/>
      <c r="T3" s="2103"/>
      <c r="U3" s="2103"/>
      <c r="V3" s="2103"/>
      <c r="W3" s="2103"/>
      <c r="X3" s="2103"/>
      <c r="Y3" s="2103"/>
      <c r="Z3" s="2103"/>
      <c r="AA3" s="2103"/>
      <c r="AB3" s="2103"/>
      <c r="AC3" s="2103"/>
      <c r="AD3" s="2103"/>
      <c r="AE3" s="2103"/>
      <c r="AF3" s="2103"/>
      <c r="AG3" s="2103"/>
      <c r="AH3" s="2103"/>
      <c r="AI3" s="2103"/>
      <c r="AJ3" s="2103"/>
      <c r="AK3" s="2103"/>
      <c r="AL3" s="2103"/>
      <c r="AM3" s="2103"/>
      <c r="AN3" s="233"/>
      <c r="AO3" s="233"/>
      <c r="AP3" s="233"/>
      <c r="AS3" s="500"/>
      <c r="AT3" s="501"/>
      <c r="AU3" s="501"/>
      <c r="AV3" s="501"/>
      <c r="AW3" s="501"/>
      <c r="AX3" s="501"/>
      <c r="AY3" s="501"/>
      <c r="AZ3" s="501"/>
      <c r="BA3" s="501"/>
      <c r="BB3" s="501"/>
      <c r="BC3" s="501"/>
      <c r="BD3" s="501"/>
      <c r="BE3" s="501"/>
      <c r="BF3" s="501"/>
      <c r="BG3" s="501"/>
      <c r="BH3" s="501"/>
      <c r="BI3" s="509"/>
      <c r="BJ3" s="503"/>
      <c r="BK3" s="504"/>
      <c r="BL3" s="504"/>
      <c r="BM3" s="498"/>
    </row>
    <row r="4" spans="1:65" ht="47.25" customHeight="1" x14ac:dyDescent="0.25">
      <c r="A4" s="233"/>
      <c r="B4" s="233"/>
      <c r="C4" s="233"/>
      <c r="D4" s="233"/>
      <c r="E4" s="233"/>
      <c r="F4" s="233"/>
      <c r="G4" s="233"/>
      <c r="H4" s="233"/>
      <c r="I4" s="233"/>
      <c r="J4" s="233"/>
      <c r="K4" s="233"/>
      <c r="L4" s="233"/>
      <c r="M4" s="233"/>
      <c r="N4" s="233"/>
      <c r="O4" s="233"/>
      <c r="P4" s="233"/>
      <c r="Q4" s="233"/>
      <c r="R4" s="233"/>
      <c r="S4" s="233"/>
      <c r="T4" s="233"/>
      <c r="U4" s="233"/>
      <c r="V4" s="233"/>
      <c r="W4" s="233"/>
      <c r="X4" s="233"/>
      <c r="Y4" s="233"/>
      <c r="Z4" s="233"/>
      <c r="AA4" s="233"/>
      <c r="AB4" s="233"/>
      <c r="AC4" s="233"/>
      <c r="AD4" s="233"/>
      <c r="AE4" s="233"/>
      <c r="AF4" s="233"/>
      <c r="AG4" s="233"/>
      <c r="AH4" s="233"/>
      <c r="AI4" s="233"/>
      <c r="AJ4" s="233"/>
      <c r="AK4" s="233"/>
      <c r="AL4" s="233"/>
      <c r="AM4" s="233"/>
      <c r="AN4" s="233"/>
      <c r="AO4" s="233"/>
      <c r="AP4" s="233"/>
      <c r="AS4" s="500"/>
      <c r="AT4" s="501"/>
      <c r="AU4" s="501"/>
      <c r="AV4" s="501"/>
      <c r="AW4" s="501"/>
      <c r="AX4" s="501"/>
      <c r="AY4" s="501"/>
      <c r="AZ4" s="501"/>
      <c r="BA4" s="501"/>
      <c r="BB4" s="501"/>
      <c r="BC4" s="501"/>
      <c r="BD4" s="501"/>
      <c r="BE4" s="501"/>
      <c r="BF4" s="501"/>
      <c r="BG4" s="501"/>
      <c r="BH4" s="501"/>
      <c r="BI4" s="509"/>
      <c r="BJ4" s="503"/>
      <c r="BK4" s="504"/>
      <c r="BL4" s="504"/>
      <c r="BM4" s="498"/>
    </row>
    <row r="5" spans="1:65" ht="35.25" customHeight="1" x14ac:dyDescent="0.25">
      <c r="A5" s="233"/>
      <c r="B5" s="233"/>
      <c r="C5" s="233"/>
      <c r="D5" s="233"/>
      <c r="E5" s="233"/>
      <c r="F5" s="233"/>
      <c r="G5" s="233"/>
      <c r="H5" s="233"/>
      <c r="I5" s="233"/>
      <c r="J5" s="233"/>
      <c r="K5" s="233"/>
      <c r="L5" s="233"/>
      <c r="M5" s="233"/>
      <c r="N5" s="233"/>
      <c r="O5" s="233"/>
      <c r="P5" s="233"/>
      <c r="Q5" s="233"/>
      <c r="R5" s="233"/>
      <c r="S5" s="233"/>
      <c r="T5" s="233"/>
      <c r="U5" s="233"/>
      <c r="V5" s="233"/>
      <c r="W5" s="233"/>
      <c r="X5" s="233"/>
      <c r="Y5" s="233"/>
      <c r="Z5" s="233"/>
      <c r="AA5" s="233"/>
      <c r="AB5" s="233"/>
      <c r="AC5" s="233"/>
      <c r="AD5" s="233"/>
      <c r="AE5" s="233"/>
      <c r="AF5" s="233"/>
      <c r="AG5" s="233"/>
      <c r="AH5" s="233"/>
      <c r="AI5" s="233"/>
      <c r="AJ5" s="233"/>
      <c r="AK5" s="233"/>
      <c r="AL5" s="233"/>
      <c r="AM5" s="233"/>
      <c r="AN5" s="233"/>
      <c r="AO5" s="233"/>
      <c r="AP5" s="233"/>
      <c r="AS5" s="505"/>
      <c r="AT5" s="506"/>
      <c r="AU5" s="506"/>
      <c r="AV5" s="506"/>
      <c r="AW5" s="506"/>
      <c r="AX5" s="506"/>
      <c r="AY5" s="506"/>
      <c r="AZ5" s="506"/>
      <c r="BA5" s="506"/>
      <c r="BB5" s="506"/>
      <c r="BC5" s="506"/>
      <c r="BD5" s="506"/>
      <c r="BE5" s="506"/>
      <c r="BF5" s="506"/>
      <c r="BG5" s="506"/>
      <c r="BH5" s="506"/>
      <c r="BI5" s="509"/>
      <c r="BJ5" s="503"/>
      <c r="BK5" s="504"/>
      <c r="BL5" s="504"/>
      <c r="BM5" s="498"/>
    </row>
    <row r="6" spans="1:65" ht="17.25" customHeight="1" x14ac:dyDescent="0.25">
      <c r="A6" s="233"/>
      <c r="B6" s="233"/>
      <c r="C6" s="233"/>
      <c r="D6" s="233"/>
      <c r="E6" s="233"/>
      <c r="F6" s="233"/>
      <c r="G6" s="233"/>
      <c r="H6" s="233"/>
      <c r="I6" s="233"/>
      <c r="J6" s="233"/>
      <c r="K6" s="233"/>
      <c r="L6" s="233"/>
      <c r="M6" s="233"/>
      <c r="N6" s="233"/>
      <c r="O6" s="233"/>
      <c r="P6" s="233"/>
      <c r="Q6" s="233"/>
      <c r="R6" s="233"/>
      <c r="S6" s="233"/>
      <c r="T6" s="233"/>
      <c r="U6" s="233"/>
      <c r="V6" s="233"/>
      <c r="W6" s="233"/>
      <c r="X6" s="233"/>
      <c r="Y6" s="233"/>
      <c r="Z6" s="233"/>
      <c r="AA6" s="233"/>
      <c r="AB6" s="233"/>
      <c r="AC6" s="233"/>
      <c r="AD6" s="233"/>
      <c r="AE6" s="233"/>
      <c r="AF6" s="233"/>
      <c r="AG6" s="233"/>
      <c r="AH6" s="233"/>
      <c r="AI6" s="233"/>
      <c r="AJ6" s="233"/>
      <c r="AK6" s="233"/>
      <c r="AL6" s="233"/>
      <c r="AM6" s="233"/>
      <c r="AN6" s="233"/>
      <c r="AO6" s="233"/>
      <c r="AP6" s="233"/>
      <c r="AS6" s="507"/>
      <c r="AT6" s="508"/>
      <c r="AU6" s="508"/>
      <c r="AV6" s="508"/>
      <c r="AW6" s="508"/>
      <c r="AX6" s="508"/>
      <c r="AY6" s="508"/>
      <c r="AZ6" s="508"/>
      <c r="BA6" s="508"/>
      <c r="BB6" s="508"/>
      <c r="BC6" s="508"/>
      <c r="BD6" s="508"/>
      <c r="BE6" s="508"/>
      <c r="BF6" s="508"/>
      <c r="BG6" s="508"/>
      <c r="BH6" s="508"/>
      <c r="BI6" s="509"/>
      <c r="BJ6" s="503"/>
      <c r="BK6" s="510"/>
      <c r="BL6" s="504"/>
      <c r="BM6" s="511"/>
    </row>
    <row r="7" spans="1:65" ht="17.25" customHeight="1" x14ac:dyDescent="0.25">
      <c r="A7" s="233"/>
      <c r="B7" s="233"/>
      <c r="C7" s="233"/>
      <c r="D7" s="233"/>
      <c r="E7" s="233"/>
      <c r="F7" s="233"/>
      <c r="G7" s="233"/>
      <c r="H7" s="233"/>
      <c r="I7" s="233"/>
      <c r="J7" s="233"/>
      <c r="K7" s="233"/>
      <c r="L7" s="233"/>
      <c r="M7" s="233"/>
      <c r="N7" s="233"/>
      <c r="O7" s="233"/>
      <c r="P7" s="233"/>
      <c r="Q7" s="233"/>
      <c r="R7" s="233"/>
      <c r="S7" s="233"/>
      <c r="T7" s="233"/>
      <c r="U7" s="233"/>
      <c r="V7" s="233"/>
      <c r="W7" s="233"/>
      <c r="X7" s="233"/>
      <c r="Y7" s="233"/>
      <c r="Z7" s="233"/>
      <c r="AA7" s="233"/>
      <c r="AB7" s="233"/>
      <c r="AC7" s="233"/>
      <c r="AD7" s="233"/>
      <c r="AE7" s="233"/>
      <c r="AF7" s="233"/>
      <c r="AG7" s="233"/>
      <c r="AH7" s="233"/>
      <c r="AI7" s="233"/>
      <c r="AJ7" s="233"/>
      <c r="AK7" s="233"/>
      <c r="AL7" s="233"/>
      <c r="AM7" s="233"/>
      <c r="AN7" s="233"/>
      <c r="AO7" s="233"/>
      <c r="AP7" s="233"/>
      <c r="AS7" s="498"/>
      <c r="AT7" s="498"/>
      <c r="AU7" s="498"/>
      <c r="AV7" s="498"/>
      <c r="AW7" s="498"/>
      <c r="AX7" s="498"/>
      <c r="AY7" s="498"/>
      <c r="AZ7" s="498"/>
      <c r="BA7" s="498"/>
      <c r="BB7" s="498"/>
      <c r="BC7" s="498"/>
      <c r="BD7" s="498"/>
      <c r="BE7" s="498"/>
      <c r="BF7" s="498"/>
      <c r="BG7" s="498"/>
      <c r="BH7" s="498"/>
      <c r="BI7" s="502"/>
      <c r="BJ7" s="503"/>
      <c r="BK7" s="504"/>
      <c r="BL7" s="504"/>
      <c r="BM7" s="498"/>
    </row>
    <row r="8" spans="1:65" ht="17.25" customHeight="1" x14ac:dyDescent="0.25">
      <c r="A8" s="233"/>
      <c r="B8" s="233"/>
      <c r="C8" s="233"/>
      <c r="D8" s="233"/>
      <c r="E8" s="233"/>
      <c r="F8" s="233"/>
      <c r="G8" s="233"/>
      <c r="H8" s="233"/>
      <c r="I8" s="233"/>
      <c r="J8" s="233"/>
      <c r="K8" s="233"/>
      <c r="L8" s="233"/>
      <c r="M8" s="233"/>
      <c r="N8" s="233"/>
      <c r="O8" s="233"/>
      <c r="P8" s="233"/>
      <c r="Q8" s="233"/>
      <c r="R8" s="233"/>
      <c r="S8" s="233"/>
      <c r="T8" s="233"/>
      <c r="U8" s="233"/>
      <c r="V8" s="233"/>
      <c r="W8" s="233"/>
      <c r="X8" s="233"/>
      <c r="Y8" s="233"/>
      <c r="Z8" s="233"/>
      <c r="AA8" s="233"/>
      <c r="AB8" s="233"/>
      <c r="AC8" s="233"/>
      <c r="AD8" s="233"/>
      <c r="AE8" s="233"/>
      <c r="AF8" s="233"/>
      <c r="AG8" s="233"/>
      <c r="AH8" s="233"/>
      <c r="AI8" s="233"/>
      <c r="AJ8" s="233"/>
      <c r="AK8" s="233"/>
      <c r="AL8" s="233"/>
      <c r="AM8" s="233"/>
      <c r="AN8" s="233"/>
      <c r="AO8" s="233"/>
      <c r="AP8" s="233"/>
    </row>
    <row r="9" spans="1:65" ht="17.25" customHeight="1" x14ac:dyDescent="0.25">
      <c r="A9" s="233"/>
      <c r="B9" s="233"/>
      <c r="C9" s="233"/>
      <c r="D9" s="233"/>
      <c r="E9" s="233"/>
      <c r="F9" s="233"/>
      <c r="G9" s="233"/>
      <c r="H9" s="233"/>
      <c r="I9" s="233"/>
      <c r="J9" s="233"/>
      <c r="K9" s="233"/>
      <c r="L9" s="233"/>
      <c r="M9" s="233"/>
      <c r="N9" s="233"/>
      <c r="O9" s="233"/>
      <c r="P9" s="233"/>
      <c r="Q9" s="233"/>
      <c r="R9" s="233"/>
      <c r="S9" s="233"/>
      <c r="T9" s="233"/>
      <c r="U9" s="233"/>
      <c r="V9" s="233"/>
      <c r="W9" s="233"/>
      <c r="X9" s="233"/>
      <c r="Y9" s="233"/>
      <c r="Z9" s="233"/>
      <c r="AA9" s="233"/>
      <c r="AB9" s="233"/>
      <c r="AC9" s="233"/>
      <c r="AD9" s="233"/>
      <c r="AE9" s="233"/>
      <c r="AF9" s="233"/>
      <c r="AG9" s="233"/>
      <c r="AH9" s="233"/>
      <c r="AI9" s="233"/>
      <c r="AJ9" s="233"/>
      <c r="AK9" s="233"/>
      <c r="AL9" s="233"/>
      <c r="AM9" s="233"/>
      <c r="AN9" s="233"/>
      <c r="AO9" s="233"/>
      <c r="AP9" s="233"/>
    </row>
    <row r="10" spans="1:65" ht="17.25" customHeight="1" x14ac:dyDescent="0.25">
      <c r="A10" s="233"/>
      <c r="B10" s="233"/>
      <c r="C10" s="233"/>
      <c r="D10" s="233"/>
      <c r="E10" s="233"/>
      <c r="F10" s="233"/>
      <c r="G10" s="233"/>
      <c r="H10" s="233"/>
      <c r="I10" s="233"/>
      <c r="J10" s="233"/>
      <c r="K10" s="233"/>
      <c r="L10" s="233"/>
      <c r="M10" s="233"/>
      <c r="N10" s="233"/>
      <c r="O10" s="233"/>
      <c r="P10" s="233"/>
      <c r="Q10" s="233"/>
      <c r="R10" s="233"/>
      <c r="S10" s="233"/>
      <c r="T10" s="233"/>
      <c r="U10" s="233"/>
      <c r="V10" s="233"/>
      <c r="W10" s="233"/>
      <c r="X10" s="233"/>
      <c r="Y10" s="233"/>
      <c r="Z10" s="233"/>
      <c r="AA10" s="233"/>
      <c r="AB10" s="233"/>
      <c r="AC10" s="233"/>
      <c r="AD10" s="233"/>
      <c r="AE10" s="233"/>
      <c r="AF10" s="233"/>
      <c r="AG10" s="233"/>
      <c r="AH10" s="233"/>
      <c r="AI10" s="233"/>
      <c r="AJ10" s="233"/>
      <c r="AK10" s="233"/>
      <c r="AL10" s="233"/>
      <c r="AM10" s="233"/>
      <c r="AN10" s="233"/>
      <c r="AO10" s="233"/>
      <c r="AP10" s="233"/>
      <c r="BG10" s="22"/>
      <c r="BH10" s="22"/>
      <c r="BI10" s="509"/>
      <c r="BJ10" s="503"/>
    </row>
    <row r="11" spans="1:65" ht="17.25" customHeight="1" x14ac:dyDescent="0.25">
      <c r="A11" s="233"/>
      <c r="B11" s="233"/>
      <c r="C11" s="233"/>
      <c r="D11" s="233"/>
      <c r="E11" s="233"/>
      <c r="F11" s="233"/>
      <c r="G11" s="233"/>
      <c r="H11" s="233"/>
      <c r="I11" s="233"/>
      <c r="J11" s="233"/>
      <c r="K11" s="233"/>
      <c r="L11" s="233"/>
      <c r="M11" s="233"/>
      <c r="N11" s="233"/>
      <c r="O11" s="233"/>
      <c r="P11" s="233"/>
      <c r="Q11" s="233"/>
      <c r="R11" s="233"/>
      <c r="S11" s="233"/>
      <c r="T11" s="233"/>
      <c r="U11" s="233"/>
      <c r="V11" s="233"/>
      <c r="W11" s="233"/>
      <c r="X11" s="233"/>
      <c r="Y11" s="233"/>
      <c r="Z11" s="233"/>
      <c r="AA11" s="233"/>
      <c r="AB11" s="233"/>
      <c r="AC11" s="233"/>
      <c r="AD11" s="233"/>
      <c r="AE11" s="233"/>
      <c r="AF11" s="233"/>
      <c r="AG11" s="233"/>
      <c r="AH11" s="233"/>
      <c r="AI11" s="233"/>
      <c r="AJ11" s="233"/>
      <c r="AK11" s="233"/>
      <c r="AL11" s="233"/>
      <c r="AM11" s="233"/>
      <c r="AN11" s="233"/>
      <c r="AO11" s="233"/>
      <c r="AP11" s="233"/>
    </row>
    <row r="12" spans="1:65" ht="17.25" customHeight="1" x14ac:dyDescent="0.25">
      <c r="A12" s="233"/>
      <c r="B12" s="233"/>
      <c r="C12" s="233"/>
      <c r="D12" s="233"/>
      <c r="E12" s="233"/>
      <c r="F12" s="233"/>
      <c r="G12" s="233"/>
      <c r="H12" s="233"/>
      <c r="I12" s="233"/>
      <c r="J12" s="233"/>
      <c r="K12" s="233"/>
      <c r="L12" s="233"/>
      <c r="M12" s="233"/>
      <c r="N12" s="233"/>
      <c r="O12" s="233"/>
      <c r="P12" s="233"/>
      <c r="Q12" s="233"/>
      <c r="R12" s="233"/>
      <c r="S12" s="233"/>
      <c r="T12" s="233"/>
      <c r="U12" s="233"/>
      <c r="V12" s="233"/>
      <c r="W12" s="233"/>
      <c r="X12" s="233"/>
      <c r="Y12" s="233"/>
      <c r="Z12" s="233"/>
      <c r="AA12" s="233"/>
      <c r="AB12" s="233"/>
      <c r="AC12" s="233"/>
      <c r="AD12" s="233"/>
      <c r="AE12" s="233"/>
      <c r="AF12" s="233"/>
      <c r="AG12" s="233"/>
      <c r="AH12" s="233"/>
      <c r="AI12" s="233"/>
      <c r="AJ12" s="233"/>
      <c r="AK12" s="233"/>
      <c r="AL12" s="233"/>
      <c r="AM12" s="233"/>
      <c r="AN12" s="233"/>
      <c r="AO12" s="233"/>
      <c r="AP12" s="233"/>
    </row>
    <row r="13" spans="1:65" ht="17.25" customHeight="1" x14ac:dyDescent="0.25">
      <c r="A13" s="233"/>
      <c r="B13" s="233"/>
      <c r="C13" s="233"/>
      <c r="D13" s="233"/>
      <c r="E13" s="233"/>
      <c r="F13" s="233"/>
      <c r="G13" s="233"/>
      <c r="H13" s="233"/>
      <c r="I13" s="233"/>
      <c r="J13" s="233"/>
      <c r="K13" s="233"/>
      <c r="L13" s="233"/>
      <c r="M13" s="233"/>
      <c r="N13" s="233"/>
      <c r="O13" s="233"/>
      <c r="P13" s="233"/>
      <c r="Q13" s="233"/>
      <c r="R13" s="233"/>
      <c r="S13" s="233"/>
      <c r="T13" s="233"/>
      <c r="U13" s="233"/>
      <c r="V13" s="233"/>
      <c r="W13" s="233"/>
      <c r="X13" s="233"/>
      <c r="Y13" s="233"/>
      <c r="Z13" s="233"/>
      <c r="AA13" s="233"/>
      <c r="AB13" s="233"/>
      <c r="AC13" s="233"/>
      <c r="AD13" s="233"/>
      <c r="AE13" s="233"/>
      <c r="AF13" s="233"/>
      <c r="AG13" s="233"/>
      <c r="AH13" s="233"/>
      <c r="AI13" s="233"/>
      <c r="AJ13" s="233"/>
      <c r="AK13" s="233"/>
      <c r="AL13" s="233"/>
      <c r="AM13" s="233"/>
      <c r="AN13" s="233"/>
      <c r="AO13" s="233"/>
      <c r="AP13" s="233"/>
    </row>
    <row r="14" spans="1:65" ht="17.25" customHeight="1" x14ac:dyDescent="0.25">
      <c r="A14" s="233"/>
      <c r="B14" s="233"/>
      <c r="C14" s="233"/>
      <c r="D14" s="233"/>
      <c r="E14" s="233"/>
      <c r="F14" s="233"/>
      <c r="G14" s="233"/>
      <c r="H14" s="233"/>
      <c r="I14" s="233"/>
      <c r="J14" s="233"/>
      <c r="K14" s="233"/>
      <c r="L14" s="233"/>
      <c r="M14" s="233"/>
      <c r="N14" s="233"/>
      <c r="O14" s="233"/>
      <c r="P14" s="233"/>
      <c r="Q14" s="233"/>
      <c r="R14" s="233"/>
      <c r="S14" s="233"/>
      <c r="T14" s="233"/>
      <c r="U14" s="233"/>
      <c r="V14" s="233"/>
      <c r="W14" s="233"/>
      <c r="X14" s="233"/>
      <c r="Y14" s="233"/>
      <c r="Z14" s="233"/>
      <c r="AA14" s="233"/>
      <c r="AB14" s="233"/>
      <c r="AC14" s="233"/>
      <c r="AD14" s="233"/>
      <c r="AE14" s="233"/>
      <c r="AF14" s="233"/>
      <c r="AG14" s="233"/>
      <c r="AH14" s="233"/>
      <c r="AI14" s="233"/>
      <c r="AJ14" s="233"/>
      <c r="AK14" s="233"/>
      <c r="AL14" s="233"/>
      <c r="AM14" s="233"/>
      <c r="AN14" s="233"/>
      <c r="AO14" s="233"/>
      <c r="AP14" s="233"/>
    </row>
    <row r="15" spans="1:65" ht="17.25" customHeight="1" x14ac:dyDescent="0.25">
      <c r="A15" s="233"/>
      <c r="B15" s="233"/>
      <c r="C15" s="233"/>
      <c r="D15" s="233"/>
      <c r="E15" s="233"/>
      <c r="F15" s="233"/>
      <c r="G15" s="233"/>
      <c r="H15" s="233"/>
      <c r="I15" s="233"/>
      <c r="J15" s="233"/>
      <c r="K15" s="233"/>
      <c r="L15" s="233"/>
      <c r="M15" s="233"/>
      <c r="N15" s="233"/>
      <c r="O15" s="233"/>
      <c r="P15" s="233"/>
      <c r="Q15" s="233"/>
      <c r="R15" s="233"/>
      <c r="S15" s="233"/>
      <c r="T15" s="233"/>
      <c r="U15" s="233"/>
      <c r="V15" s="233"/>
      <c r="W15" s="233"/>
      <c r="X15" s="233"/>
      <c r="Y15" s="233"/>
      <c r="Z15" s="233"/>
      <c r="AA15" s="233"/>
      <c r="AB15" s="233"/>
      <c r="AC15" s="233"/>
      <c r="AD15" s="233"/>
      <c r="AE15" s="233"/>
      <c r="AF15" s="233"/>
      <c r="AG15" s="233"/>
      <c r="AH15" s="233"/>
      <c r="AI15" s="233"/>
      <c r="AJ15" s="233"/>
      <c r="AK15" s="233"/>
      <c r="AL15" s="233"/>
      <c r="AM15" s="233"/>
      <c r="AN15" s="233"/>
      <c r="AO15" s="233"/>
      <c r="AP15" s="233"/>
    </row>
    <row r="16" spans="1:65" ht="17.25" customHeight="1" x14ac:dyDescent="0.25">
      <c r="A16" s="233"/>
      <c r="B16" s="233"/>
      <c r="C16" s="233"/>
      <c r="D16" s="233"/>
      <c r="E16" s="233"/>
      <c r="F16" s="233"/>
      <c r="G16" s="233"/>
      <c r="H16" s="233"/>
      <c r="I16" s="233"/>
      <c r="J16" s="233"/>
      <c r="K16" s="233"/>
      <c r="L16" s="233"/>
      <c r="M16" s="233"/>
      <c r="N16" s="233"/>
      <c r="O16" s="233"/>
      <c r="P16" s="233"/>
      <c r="Q16" s="233"/>
      <c r="R16" s="233"/>
      <c r="S16" s="233"/>
      <c r="T16" s="233"/>
      <c r="U16" s="233"/>
      <c r="V16" s="233"/>
      <c r="W16" s="233"/>
      <c r="X16" s="233"/>
      <c r="Y16" s="233"/>
      <c r="Z16" s="233"/>
      <c r="AA16" s="233"/>
      <c r="AB16" s="233"/>
      <c r="AC16" s="233"/>
      <c r="AD16" s="233"/>
      <c r="AE16" s="233"/>
      <c r="AF16" s="233"/>
      <c r="AG16" s="233"/>
      <c r="AH16" s="233"/>
      <c r="AI16" s="233"/>
      <c r="AJ16" s="233"/>
      <c r="AK16" s="233"/>
      <c r="AL16" s="233"/>
      <c r="AM16" s="233"/>
      <c r="AN16" s="233"/>
      <c r="AO16" s="233"/>
      <c r="AP16" s="233"/>
    </row>
    <row r="17" spans="1:46" ht="17.25" customHeight="1" x14ac:dyDescent="0.25">
      <c r="A17" s="233"/>
      <c r="B17" s="233"/>
      <c r="C17" s="233"/>
      <c r="D17" s="233"/>
      <c r="E17" s="233"/>
      <c r="F17" s="233"/>
      <c r="G17" s="233"/>
      <c r="H17" s="233"/>
      <c r="I17" s="233"/>
      <c r="J17" s="233"/>
      <c r="K17" s="233"/>
      <c r="L17" s="233"/>
      <c r="M17" s="233"/>
      <c r="N17" s="233"/>
      <c r="O17" s="233"/>
      <c r="P17" s="233"/>
      <c r="Q17" s="233"/>
      <c r="R17" s="233"/>
      <c r="S17" s="233"/>
      <c r="T17" s="233"/>
      <c r="U17" s="233"/>
      <c r="V17" s="233"/>
      <c r="W17" s="233"/>
      <c r="X17" s="233"/>
      <c r="Y17" s="233"/>
      <c r="Z17" s="233"/>
      <c r="AA17" s="233"/>
      <c r="AB17" s="233"/>
      <c r="AC17" s="233"/>
      <c r="AD17" s="233"/>
      <c r="AE17" s="233"/>
      <c r="AF17" s="233"/>
      <c r="AG17" s="233"/>
      <c r="AH17" s="233"/>
      <c r="AI17" s="233"/>
      <c r="AJ17" s="233"/>
      <c r="AK17" s="233"/>
      <c r="AL17" s="233"/>
      <c r="AM17" s="233"/>
      <c r="AN17" s="233"/>
      <c r="AO17" s="233"/>
      <c r="AP17" s="233"/>
    </row>
    <row r="18" spans="1:46" ht="17.25" customHeight="1" x14ac:dyDescent="0.25">
      <c r="A18" s="233"/>
      <c r="B18" s="233"/>
      <c r="C18" s="233"/>
      <c r="D18" s="233"/>
      <c r="E18" s="233"/>
      <c r="F18" s="233"/>
      <c r="G18" s="233"/>
      <c r="H18" s="233"/>
      <c r="I18" s="233"/>
      <c r="J18" s="233"/>
      <c r="K18" s="233"/>
      <c r="L18" s="233"/>
      <c r="M18" s="233"/>
      <c r="N18" s="233"/>
      <c r="O18" s="233"/>
      <c r="P18" s="233"/>
      <c r="Q18" s="233"/>
      <c r="R18" s="233"/>
      <c r="S18" s="233"/>
      <c r="T18" s="233"/>
      <c r="U18" s="233"/>
      <c r="V18" s="233"/>
      <c r="W18" s="233"/>
      <c r="X18" s="233"/>
      <c r="Y18" s="233"/>
      <c r="Z18" s="233"/>
      <c r="AA18" s="233"/>
      <c r="AB18" s="233"/>
      <c r="AC18" s="233"/>
      <c r="AD18" s="233"/>
      <c r="AE18" s="233"/>
      <c r="AF18" s="233"/>
      <c r="AG18" s="233"/>
      <c r="AH18" s="233"/>
      <c r="AI18" s="233"/>
      <c r="AJ18" s="233"/>
      <c r="AK18" s="233"/>
      <c r="AL18" s="233"/>
      <c r="AM18" s="233"/>
      <c r="AN18" s="233"/>
      <c r="AO18" s="233"/>
      <c r="AP18" s="233"/>
    </row>
    <row r="19" spans="1:46" ht="17.25" customHeight="1" x14ac:dyDescent="0.25">
      <c r="A19" s="233"/>
      <c r="B19" s="233"/>
      <c r="C19" s="233"/>
      <c r="D19" s="233"/>
      <c r="E19" s="233"/>
      <c r="F19" s="233"/>
      <c r="G19" s="233"/>
      <c r="H19" s="233"/>
      <c r="I19" s="233"/>
      <c r="J19" s="233"/>
      <c r="K19" s="233"/>
      <c r="L19" s="233"/>
      <c r="M19" s="233"/>
      <c r="N19" s="233"/>
      <c r="O19" s="233"/>
      <c r="P19" s="233"/>
      <c r="Q19" s="233"/>
      <c r="R19" s="233"/>
      <c r="S19" s="233"/>
      <c r="T19" s="233"/>
      <c r="U19" s="233"/>
      <c r="V19" s="233"/>
      <c r="W19" s="233"/>
      <c r="X19" s="233"/>
      <c r="Y19" s="233"/>
      <c r="Z19" s="233"/>
      <c r="AA19" s="233"/>
      <c r="AB19" s="233"/>
      <c r="AC19" s="233"/>
      <c r="AD19" s="233"/>
      <c r="AE19" s="233"/>
      <c r="AF19" s="233"/>
      <c r="AG19" s="233"/>
      <c r="AH19" s="233"/>
      <c r="AI19" s="233"/>
      <c r="AJ19" s="233"/>
      <c r="AK19" s="233"/>
      <c r="AL19" s="233"/>
      <c r="AM19" s="233"/>
      <c r="AN19" s="233"/>
      <c r="AO19" s="233"/>
      <c r="AP19" s="233"/>
    </row>
    <row r="20" spans="1:46" ht="17.25" customHeight="1" x14ac:dyDescent="0.25">
      <c r="A20" s="233"/>
      <c r="B20" s="233"/>
      <c r="C20" s="233"/>
      <c r="D20" s="233"/>
      <c r="E20" s="233"/>
      <c r="F20" s="233"/>
      <c r="G20" s="233"/>
      <c r="H20" s="233"/>
      <c r="I20" s="233"/>
      <c r="J20" s="233"/>
      <c r="K20" s="233"/>
      <c r="L20" s="233"/>
      <c r="M20" s="233"/>
      <c r="N20" s="233"/>
      <c r="O20" s="233"/>
      <c r="P20" s="233"/>
      <c r="Q20" s="233"/>
      <c r="R20" s="233"/>
      <c r="S20" s="233"/>
      <c r="T20" s="233"/>
      <c r="U20" s="233"/>
      <c r="V20" s="233"/>
      <c r="W20" s="233"/>
      <c r="X20" s="233"/>
      <c r="Y20" s="233"/>
      <c r="Z20" s="233"/>
      <c r="AA20" s="233"/>
      <c r="AB20" s="233"/>
      <c r="AC20" s="233"/>
      <c r="AD20" s="233"/>
      <c r="AE20" s="233"/>
      <c r="AF20" s="233"/>
      <c r="AG20" s="233"/>
      <c r="AH20" s="233"/>
      <c r="AI20" s="233"/>
      <c r="AJ20" s="233"/>
      <c r="AK20" s="233"/>
      <c r="AL20" s="233"/>
      <c r="AM20" s="233"/>
      <c r="AN20" s="233"/>
      <c r="AO20" s="233"/>
      <c r="AP20" s="233"/>
      <c r="AT20" s="58"/>
    </row>
    <row r="21" spans="1:46" ht="17.25" customHeight="1" x14ac:dyDescent="0.25">
      <c r="A21" s="233"/>
      <c r="B21" s="233"/>
      <c r="C21" s="233"/>
      <c r="D21" s="233"/>
      <c r="E21" s="233"/>
      <c r="F21" s="233"/>
      <c r="G21" s="233"/>
      <c r="H21" s="233"/>
      <c r="I21" s="233"/>
      <c r="J21" s="233"/>
      <c r="K21" s="233"/>
      <c r="L21" s="233"/>
      <c r="M21" s="233"/>
      <c r="N21" s="233"/>
      <c r="O21" s="233"/>
      <c r="P21" s="233"/>
      <c r="Q21" s="233"/>
      <c r="R21" s="233"/>
      <c r="S21" s="233"/>
      <c r="T21" s="233"/>
      <c r="U21" s="233"/>
      <c r="V21" s="233"/>
      <c r="W21" s="233"/>
      <c r="X21" s="233"/>
      <c r="Y21" s="233"/>
      <c r="Z21" s="233"/>
      <c r="AA21" s="233"/>
      <c r="AB21" s="233"/>
      <c r="AC21" s="233"/>
      <c r="AD21" s="233"/>
      <c r="AE21" s="233"/>
      <c r="AF21" s="233"/>
      <c r="AG21" s="233"/>
      <c r="AH21" s="233"/>
      <c r="AI21" s="233"/>
      <c r="AJ21" s="233"/>
      <c r="AK21" s="233"/>
      <c r="AL21" s="233"/>
      <c r="AM21" s="233"/>
      <c r="AN21" s="233"/>
      <c r="AO21" s="233"/>
      <c r="AP21" s="233"/>
    </row>
    <row r="27" spans="1:46" s="1080" customFormat="1" x14ac:dyDescent="0.25"/>
    <row r="28" spans="1:46" s="1080" customFormat="1" x14ac:dyDescent="0.25"/>
    <row r="29" spans="1:46" s="1080" customFormat="1" x14ac:dyDescent="0.25"/>
    <row r="30" spans="1:46" s="1080" customFormat="1" x14ac:dyDescent="0.25"/>
    <row r="31" spans="1:46" s="1080" customFormat="1" x14ac:dyDescent="0.25"/>
    <row r="32" spans="1:46" s="1080" customFormat="1" x14ac:dyDescent="0.25"/>
    <row r="33" spans="1:52" s="1514" customFormat="1" ht="33.75" customHeight="1" x14ac:dyDescent="0.25"/>
    <row r="34" spans="1:52" s="1198" customFormat="1" x14ac:dyDescent="0.25"/>
    <row r="35" spans="1:52" s="1515" customFormat="1" ht="18" customHeight="1" x14ac:dyDescent="0.25"/>
    <row r="36" spans="1:52" s="1531" customFormat="1" ht="30" customHeight="1" x14ac:dyDescent="0.25">
      <c r="A36" s="1530"/>
      <c r="B36" s="1530" t="s">
        <v>230</v>
      </c>
      <c r="C36" s="1530" t="s">
        <v>231</v>
      </c>
      <c r="D36" s="1530" t="s">
        <v>215</v>
      </c>
      <c r="E36" s="1530" t="s">
        <v>232</v>
      </c>
      <c r="F36" s="1530" t="s">
        <v>233</v>
      </c>
      <c r="G36" s="1530" t="s">
        <v>234</v>
      </c>
      <c r="H36" s="1530" t="s">
        <v>216</v>
      </c>
      <c r="I36" s="1530" t="s">
        <v>453</v>
      </c>
      <c r="J36" s="1530" t="s">
        <v>236</v>
      </c>
      <c r="K36" s="1530" t="s">
        <v>237</v>
      </c>
      <c r="L36" s="1530" t="s">
        <v>238</v>
      </c>
      <c r="M36" s="1530" t="s">
        <v>239</v>
      </c>
      <c r="N36" s="1530" t="s">
        <v>240</v>
      </c>
      <c r="O36" s="1530" t="s">
        <v>241</v>
      </c>
      <c r="P36" s="1530" t="s">
        <v>242</v>
      </c>
      <c r="Q36" s="1530" t="s">
        <v>243</v>
      </c>
      <c r="R36" s="1530" t="s">
        <v>431</v>
      </c>
      <c r="S36" s="1530" t="s">
        <v>452</v>
      </c>
      <c r="T36" s="1530" t="s">
        <v>461</v>
      </c>
      <c r="U36" s="1530" t="s">
        <v>470</v>
      </c>
      <c r="V36" s="1530" t="s">
        <v>476</v>
      </c>
      <c r="W36" s="1530" t="s">
        <v>482</v>
      </c>
      <c r="X36" s="1530" t="s">
        <v>531</v>
      </c>
      <c r="Y36" s="1530" t="s">
        <v>557</v>
      </c>
      <c r="Z36" s="1530" t="s">
        <v>573</v>
      </c>
      <c r="AA36" s="1530" t="s">
        <v>580</v>
      </c>
      <c r="AB36" s="1530" t="s">
        <v>589</v>
      </c>
      <c r="AC36" s="1530" t="s">
        <v>632</v>
      </c>
      <c r="AD36" s="1530" t="s">
        <v>675</v>
      </c>
      <c r="AE36" s="1530" t="s">
        <v>712</v>
      </c>
      <c r="AF36" s="1530" t="s">
        <v>733</v>
      </c>
      <c r="AG36" s="1530" t="s">
        <v>773</v>
      </c>
      <c r="AH36" s="1530" t="s">
        <v>792</v>
      </c>
      <c r="AI36" s="1530" t="s">
        <v>822</v>
      </c>
      <c r="AJ36" s="1530" t="s">
        <v>848</v>
      </c>
      <c r="AK36" s="1530" t="s">
        <v>881</v>
      </c>
      <c r="AL36" s="1530" t="s">
        <v>958</v>
      </c>
      <c r="AO36" s="1530" t="s">
        <v>959</v>
      </c>
      <c r="AP36" s="1530" t="s">
        <v>574</v>
      </c>
      <c r="AQ36" s="1530" t="s">
        <v>244</v>
      </c>
      <c r="AR36" s="1530" t="s">
        <v>245</v>
      </c>
    </row>
    <row r="37" spans="1:52" s="1531" customFormat="1" ht="44.25" customHeight="1" x14ac:dyDescent="0.25">
      <c r="A37" s="1532" t="s">
        <v>246</v>
      </c>
      <c r="B37" s="1533">
        <v>281.8</v>
      </c>
      <c r="C37" s="1533">
        <v>299.93688900000001</v>
      </c>
      <c r="D37" s="1533">
        <v>430.7264330000001</v>
      </c>
      <c r="E37" s="1533">
        <v>197.408906</v>
      </c>
      <c r="F37" s="1533">
        <v>189.3</v>
      </c>
      <c r="G37" s="1533">
        <v>237.03800000000001</v>
      </c>
      <c r="H37" s="1533">
        <v>278.29899999999998</v>
      </c>
      <c r="I37" s="1533">
        <v>318.7</v>
      </c>
      <c r="J37" s="1533">
        <v>114.593</v>
      </c>
      <c r="K37" s="1533">
        <v>106.786</v>
      </c>
      <c r="L37" s="1533">
        <v>134.50200000000001</v>
      </c>
      <c r="M37" s="1533">
        <v>186.02</v>
      </c>
      <c r="N37" s="1533">
        <v>125.372</v>
      </c>
      <c r="O37" s="1533">
        <v>136.37700000000001</v>
      </c>
      <c r="P37" s="1533">
        <v>193.74600000000001</v>
      </c>
      <c r="Q37" s="1533">
        <v>197.64</v>
      </c>
      <c r="R37" s="1534">
        <v>188.48</v>
      </c>
      <c r="S37" s="1534">
        <v>203</v>
      </c>
      <c r="T37" s="1534">
        <v>207.434</v>
      </c>
      <c r="U37" s="1534">
        <v>229.43</v>
      </c>
      <c r="V37" s="1534">
        <v>202.61693263999987</v>
      </c>
      <c r="W37" s="1534">
        <v>192.15088661000001</v>
      </c>
      <c r="X37" s="1534">
        <v>227.74299999999999</v>
      </c>
      <c r="Y37" s="1534">
        <v>241.37049704000034</v>
      </c>
      <c r="Z37" s="1534">
        <v>177.81</v>
      </c>
      <c r="AA37" s="1534">
        <v>214.59</v>
      </c>
      <c r="AB37" s="1534">
        <v>107.94131386999997</v>
      </c>
      <c r="AC37" s="1534">
        <v>79.36</v>
      </c>
      <c r="AD37" s="1534">
        <v>110.25621268999996</v>
      </c>
      <c r="AE37" s="1534">
        <v>157.68464033999996</v>
      </c>
      <c r="AF37" s="1534">
        <v>196.67121329000025</v>
      </c>
      <c r="AG37" s="1534">
        <v>229.94514517000039</v>
      </c>
      <c r="AH37" s="1534">
        <v>225.22662831999972</v>
      </c>
      <c r="AI37" s="1534">
        <v>238.65195122000009</v>
      </c>
      <c r="AJ37" s="1534">
        <v>287.76</v>
      </c>
      <c r="AK37" s="1534">
        <v>339.23964394999962</v>
      </c>
      <c r="AL37" s="1534">
        <v>281.52922899000049</v>
      </c>
      <c r="AM37" s="1535">
        <f>AL37-AK37</f>
        <v>-57.710414959999127</v>
      </c>
      <c r="AN37" s="1536">
        <f>AL37/AK37-1</f>
        <v>-0.17011695416265982</v>
      </c>
      <c r="AO37" s="1536"/>
      <c r="AP37" s="1568">
        <f>SUM(Z37:AK37)</f>
        <v>2365.13674885</v>
      </c>
      <c r="AQ37" s="1568">
        <f>SUM(N37:Y37)</f>
        <v>2345.3603162900004</v>
      </c>
      <c r="AR37" s="1568">
        <f>SUM(B37:M37)</f>
        <v>2775.110228</v>
      </c>
      <c r="AS37" s="1569">
        <f>SUM(B37:I37)</f>
        <v>2233.2092280000002</v>
      </c>
      <c r="AT37" s="1687">
        <f>AP37-AQ37</f>
        <v>19.776432559999648</v>
      </c>
      <c r="AU37" s="1688">
        <f t="shared" ref="AU37:AU40" si="0">AQ37/AR37-1</f>
        <v>-0.1548586817827835</v>
      </c>
      <c r="AV37" s="1689"/>
      <c r="AW37" s="1539"/>
      <c r="AX37" s="1540"/>
    </row>
    <row r="38" spans="1:52" s="1531" customFormat="1" ht="44.25" customHeight="1" x14ac:dyDescent="0.25">
      <c r="A38" s="1532" t="s">
        <v>247</v>
      </c>
      <c r="B38" s="1533">
        <v>349.66656499999999</v>
      </c>
      <c r="C38" s="1533">
        <v>353.06384399999996</v>
      </c>
      <c r="D38" s="1533">
        <v>450.00266800000003</v>
      </c>
      <c r="E38" s="1533">
        <v>347.21410800000001</v>
      </c>
      <c r="F38" s="1533">
        <v>346.02600000000001</v>
      </c>
      <c r="G38" s="1533">
        <v>385.9</v>
      </c>
      <c r="H38" s="1533">
        <v>367.267</v>
      </c>
      <c r="I38" s="1533">
        <v>395.7</v>
      </c>
      <c r="J38" s="1533">
        <v>382.48399999999998</v>
      </c>
      <c r="K38" s="1533">
        <v>365.77499999999998</v>
      </c>
      <c r="L38" s="1533">
        <v>373.065</v>
      </c>
      <c r="M38" s="1533">
        <v>409.02</v>
      </c>
      <c r="N38" s="1533">
        <v>324.60399999999998</v>
      </c>
      <c r="O38" s="1533">
        <v>338.75799999999998</v>
      </c>
      <c r="P38" s="1533">
        <v>409.10700000000003</v>
      </c>
      <c r="Q38" s="1533">
        <v>382.51</v>
      </c>
      <c r="R38" s="1534">
        <v>387.84</v>
      </c>
      <c r="S38" s="1534">
        <v>390.048</v>
      </c>
      <c r="T38" s="1534">
        <v>369.36900000000003</v>
      </c>
      <c r="U38" s="1534">
        <v>405</v>
      </c>
      <c r="V38" s="1534">
        <v>388.40046188000002</v>
      </c>
      <c r="W38" s="1534">
        <v>368.82374370000002</v>
      </c>
      <c r="X38" s="1534">
        <v>412.80900000000003</v>
      </c>
      <c r="Y38" s="1534">
        <v>430.2859681299999</v>
      </c>
      <c r="Z38" s="1534">
        <v>360.8</v>
      </c>
      <c r="AA38" s="1534">
        <v>379.3</v>
      </c>
      <c r="AB38" s="1534">
        <v>447.29996194</v>
      </c>
      <c r="AC38" s="1534">
        <v>366.19</v>
      </c>
      <c r="AD38" s="1534">
        <v>402.96334013000023</v>
      </c>
      <c r="AE38" s="1534">
        <v>386.88145853999998</v>
      </c>
      <c r="AF38" s="1534">
        <v>371.93336143999994</v>
      </c>
      <c r="AG38" s="1534">
        <v>420.99185081999991</v>
      </c>
      <c r="AH38" s="1534">
        <v>404.29245425000011</v>
      </c>
      <c r="AI38" s="1534">
        <v>413.60636516999978</v>
      </c>
      <c r="AJ38" s="1534">
        <v>423.14</v>
      </c>
      <c r="AK38" s="1534">
        <v>441.49604820000025</v>
      </c>
      <c r="AL38" s="1534">
        <v>401.56442223999994</v>
      </c>
      <c r="AM38" s="1535">
        <f t="shared" ref="AM38:AM101" si="1">AL38-AK38</f>
        <v>-39.931625960000304</v>
      </c>
      <c r="AN38" s="1536">
        <f t="shared" ref="AN38:AN101" si="2">AL38/AK38-1</f>
        <v>-9.0446168482828715E-2</v>
      </c>
      <c r="AO38" s="1536"/>
      <c r="AP38" s="1568">
        <f t="shared" ref="AP38:AP101" si="3">SUM(Z38:AK38)</f>
        <v>4818.8948404900002</v>
      </c>
      <c r="AQ38" s="1568">
        <f t="shared" ref="AQ38:AQ101" si="4">SUM(N38:Y38)</f>
        <v>4607.5551737100004</v>
      </c>
      <c r="AR38" s="1568">
        <f>SUM(B38:M38)</f>
        <v>4525.1841850000001</v>
      </c>
      <c r="AS38" s="1569">
        <f>SUM(B38:I38)</f>
        <v>2994.8401849999996</v>
      </c>
      <c r="AT38" s="1687">
        <f t="shared" ref="AT38:AT101" si="5">AP38-AQ38</f>
        <v>211.33966677999979</v>
      </c>
      <c r="AU38" s="1688">
        <f>AQ38/AR38-1</f>
        <v>1.8202792492522768E-2</v>
      </c>
      <c r="AV38" s="1689"/>
      <c r="AW38" s="1539"/>
      <c r="AX38" s="1540"/>
      <c r="AZ38" s="1531">
        <f>AP38/AQ38</f>
        <v>1.0458680707690429</v>
      </c>
    </row>
    <row r="39" spans="1:52" s="1531" customFormat="1" ht="44.25" customHeight="1" x14ac:dyDescent="0.25">
      <c r="A39" s="1532" t="s">
        <v>248</v>
      </c>
      <c r="B39" s="1533">
        <v>39.328540000000004</v>
      </c>
      <c r="C39" s="1533">
        <v>54.164065999999998</v>
      </c>
      <c r="D39" s="1533">
        <v>105.26533599999999</v>
      </c>
      <c r="E39" s="1533">
        <v>31.885346000000002</v>
      </c>
      <c r="F39" s="1533">
        <v>19.003</v>
      </c>
      <c r="G39" s="1533">
        <v>21.52</v>
      </c>
      <c r="H39" s="1533">
        <v>39.210999999999999</v>
      </c>
      <c r="I39" s="1533">
        <v>43.9</v>
      </c>
      <c r="J39" s="1533">
        <v>27.643999999999998</v>
      </c>
      <c r="K39" s="1533">
        <v>20.745000000000001</v>
      </c>
      <c r="L39" s="1533">
        <v>19.2</v>
      </c>
      <c r="M39" s="1533">
        <v>19.600000000000001</v>
      </c>
      <c r="N39" s="1533">
        <v>9.375</v>
      </c>
      <c r="O39" s="1533">
        <v>11.32</v>
      </c>
      <c r="P39" s="1533">
        <v>19.577000000000002</v>
      </c>
      <c r="Q39" s="1533">
        <v>21.09</v>
      </c>
      <c r="R39" s="1534">
        <v>17.63</v>
      </c>
      <c r="S39" s="1534">
        <v>20.501999999999999</v>
      </c>
      <c r="T39" s="1534">
        <v>24.452000000000002</v>
      </c>
      <c r="U39" s="1534">
        <v>32.25</v>
      </c>
      <c r="V39" s="1534">
        <v>21.85891178</v>
      </c>
      <c r="W39" s="1534">
        <v>24.283981189999999</v>
      </c>
      <c r="X39" s="1534">
        <v>26.7</v>
      </c>
      <c r="Y39" s="1534">
        <v>30.471476469999995</v>
      </c>
      <c r="Z39" s="1534">
        <v>12.45</v>
      </c>
      <c r="AA39" s="1534">
        <v>21.74</v>
      </c>
      <c r="AB39" s="1534">
        <v>17.902397539999999</v>
      </c>
      <c r="AC39" s="1534">
        <v>3.37</v>
      </c>
      <c r="AD39" s="1534">
        <v>2.2452612200000002</v>
      </c>
      <c r="AE39" s="1534">
        <v>5.6049308</v>
      </c>
      <c r="AF39" s="1534">
        <v>3.8373134500000003</v>
      </c>
      <c r="AG39" s="1534">
        <v>2.5944358299999997</v>
      </c>
      <c r="AH39" s="1534">
        <v>2.23279659</v>
      </c>
      <c r="AI39" s="1534">
        <v>2.5355908700000001</v>
      </c>
      <c r="AJ39" s="1534">
        <v>8.3699999999999992</v>
      </c>
      <c r="AK39" s="1534">
        <v>20.876472280000002</v>
      </c>
      <c r="AL39" s="1534">
        <v>11.34981135</v>
      </c>
      <c r="AM39" s="1535">
        <f t="shared" si="1"/>
        <v>-9.526660930000002</v>
      </c>
      <c r="AN39" s="1536">
        <f t="shared" si="2"/>
        <v>-0.45633480610259514</v>
      </c>
      <c r="AO39" s="1536"/>
      <c r="AP39" s="1568">
        <f t="shared" si="3"/>
        <v>103.75919858</v>
      </c>
      <c r="AQ39" s="1568">
        <f t="shared" si="4"/>
        <v>259.51036943999998</v>
      </c>
      <c r="AR39" s="1568">
        <f>SUM(B39:M39)</f>
        <v>441.46628799999996</v>
      </c>
      <c r="AS39" s="1569">
        <f>SUM(B39:I39)</f>
        <v>354.27728799999994</v>
      </c>
      <c r="AT39" s="1687">
        <f t="shared" si="5"/>
        <v>-155.75117085999997</v>
      </c>
      <c r="AU39" s="1688">
        <f t="shared" si="0"/>
        <v>-0.41216265772937122</v>
      </c>
      <c r="AV39" s="1690">
        <f>(AQ37+AQ38+AQ39)/(AT37+AT38+AT39)-1</f>
        <v>94.70002924309884</v>
      </c>
      <c r="AW39" s="1539"/>
      <c r="AX39" s="1540"/>
    </row>
    <row r="40" spans="1:52" s="1531" customFormat="1" ht="44.25" customHeight="1" x14ac:dyDescent="0.25">
      <c r="A40" s="1541" t="s">
        <v>249</v>
      </c>
      <c r="B40" s="1542">
        <v>146.518429</v>
      </c>
      <c r="C40" s="1542">
        <v>179.130976</v>
      </c>
      <c r="D40" s="1542">
        <v>227.17997599999998</v>
      </c>
      <c r="E40" s="1542">
        <v>162.11926299999999</v>
      </c>
      <c r="F40" s="1542">
        <v>178.63900000000001</v>
      </c>
      <c r="G40" s="1542">
        <v>205.31399999999999</v>
      </c>
      <c r="H40" s="1542">
        <v>191.54900000000001</v>
      </c>
      <c r="I40" s="1542">
        <v>179.857</v>
      </c>
      <c r="J40" s="1542">
        <v>218.84</v>
      </c>
      <c r="K40" s="1542">
        <v>128.024</v>
      </c>
      <c r="L40" s="1542">
        <v>165.93299999999999</v>
      </c>
      <c r="M40" s="1542">
        <v>200.58</v>
      </c>
      <c r="N40" s="1542">
        <v>83.522999999999996</v>
      </c>
      <c r="O40" s="1542">
        <v>111.82899999999999</v>
      </c>
      <c r="P40" s="1542">
        <v>119.197</v>
      </c>
      <c r="Q40" s="1542">
        <v>155.82</v>
      </c>
      <c r="R40" s="1543">
        <v>113.07</v>
      </c>
      <c r="S40" s="1543">
        <v>148.24700000000001</v>
      </c>
      <c r="T40" s="1543">
        <v>194.95949999999999</v>
      </c>
      <c r="U40" s="1543">
        <v>168.22</v>
      </c>
      <c r="V40" s="1543">
        <v>166.19</v>
      </c>
      <c r="W40" s="1543">
        <v>173.77</v>
      </c>
      <c r="X40" s="1543">
        <v>163.74</v>
      </c>
      <c r="Y40" s="1543">
        <v>195.66</v>
      </c>
      <c r="Z40" s="1543">
        <v>96.19</v>
      </c>
      <c r="AA40" s="1543">
        <v>107.56</v>
      </c>
      <c r="AB40" s="1543">
        <v>129.51</v>
      </c>
      <c r="AC40" s="1543">
        <v>120.56</v>
      </c>
      <c r="AD40" s="1543">
        <v>124.7</v>
      </c>
      <c r="AE40" s="1543">
        <v>144.5</v>
      </c>
      <c r="AF40" s="1543">
        <v>121.08</v>
      </c>
      <c r="AG40" s="1543">
        <v>139.99</v>
      </c>
      <c r="AH40" s="1543">
        <v>152.21</v>
      </c>
      <c r="AI40" s="1543">
        <v>156.13</v>
      </c>
      <c r="AJ40" s="1543">
        <v>157.84</v>
      </c>
      <c r="AK40" s="1543">
        <v>202.93</v>
      </c>
      <c r="AL40" s="1543">
        <v>102.46</v>
      </c>
      <c r="AM40" s="1535">
        <f t="shared" si="1"/>
        <v>-100.47000000000001</v>
      </c>
      <c r="AN40" s="1536">
        <f t="shared" si="2"/>
        <v>-0.4950968314197014</v>
      </c>
      <c r="AO40" s="1536"/>
      <c r="AP40" s="1568">
        <f t="shared" si="3"/>
        <v>1653.1999999999998</v>
      </c>
      <c r="AQ40" s="1568">
        <f t="shared" si="4"/>
        <v>1794.2255</v>
      </c>
      <c r="AR40" s="1568">
        <f>SUM(B40:M40)</f>
        <v>2183.6846439999999</v>
      </c>
      <c r="AS40" s="1569">
        <f>SUM(B40:I40)</f>
        <v>1470.307644</v>
      </c>
      <c r="AT40" s="1687">
        <f t="shared" si="5"/>
        <v>-141.02550000000019</v>
      </c>
      <c r="AU40" s="1688">
        <f t="shared" si="0"/>
        <v>-0.17834953644524498</v>
      </c>
      <c r="AV40" s="1689"/>
      <c r="AW40" s="1539"/>
      <c r="AX40" s="1540"/>
    </row>
    <row r="41" spans="1:52" s="1548" customFormat="1" ht="44.25" customHeight="1" x14ac:dyDescent="0.3">
      <c r="A41" s="1544" t="s">
        <v>250</v>
      </c>
      <c r="B41" s="1545">
        <f t="shared" ref="B41:H41" si="6">SUM(B37:B40)</f>
        <v>817.31353399999989</v>
      </c>
      <c r="C41" s="1545">
        <f t="shared" si="6"/>
        <v>886.29577500000005</v>
      </c>
      <c r="D41" s="1545">
        <f t="shared" si="6"/>
        <v>1213.174413</v>
      </c>
      <c r="E41" s="1545">
        <f t="shared" si="6"/>
        <v>738.62762300000009</v>
      </c>
      <c r="F41" s="1545">
        <f t="shared" si="6"/>
        <v>732.96800000000007</v>
      </c>
      <c r="G41" s="1545">
        <f t="shared" si="6"/>
        <v>849.77199999999993</v>
      </c>
      <c r="H41" s="1545">
        <f t="shared" si="6"/>
        <v>876.32600000000002</v>
      </c>
      <c r="I41" s="1545">
        <v>938.15699999999993</v>
      </c>
      <c r="J41" s="1545">
        <v>743.56100000000004</v>
      </c>
      <c r="K41" s="1545">
        <f>SUM(K37:K40)</f>
        <v>621.32999999999993</v>
      </c>
      <c r="L41" s="1545">
        <v>692.7</v>
      </c>
      <c r="M41" s="1545">
        <v>815.22</v>
      </c>
      <c r="N41" s="1546">
        <v>542.87400000000002</v>
      </c>
      <c r="O41" s="1546">
        <v>598.28399999999999</v>
      </c>
      <c r="P41" s="1546">
        <v>741.62700000000007</v>
      </c>
      <c r="Q41" s="1546">
        <v>757.06</v>
      </c>
      <c r="R41" s="1547">
        <f>SUM(R37:R40)</f>
        <v>707.02</v>
      </c>
      <c r="S41" s="1547">
        <f>SUM(S37:S40)</f>
        <v>761.79700000000003</v>
      </c>
      <c r="T41" s="1547">
        <f>SUM(T37:T40)</f>
        <v>796.21450000000004</v>
      </c>
      <c r="U41" s="1547">
        <v>834.90000000000009</v>
      </c>
      <c r="V41" s="1547">
        <f>SUM(V37:V40)</f>
        <v>779.06630629999995</v>
      </c>
      <c r="W41" s="1547">
        <v>759.02861150000001</v>
      </c>
      <c r="X41" s="1547">
        <f>SUM(X37:X40)</f>
        <v>830.99200000000008</v>
      </c>
      <c r="Y41" s="1547">
        <v>897.78794164000021</v>
      </c>
      <c r="Z41" s="1547">
        <v>647.25</v>
      </c>
      <c r="AA41" s="1547">
        <v>723.19</v>
      </c>
      <c r="AB41" s="1547">
        <f>SUM(AB37:AB40)</f>
        <v>702.65367334999996</v>
      </c>
      <c r="AC41" s="1547">
        <v>569.48</v>
      </c>
      <c r="AD41" s="1547">
        <v>640.16481404000024</v>
      </c>
      <c r="AE41" s="1547">
        <v>694.67102967999995</v>
      </c>
      <c r="AF41" s="1547">
        <v>693.52188818000025</v>
      </c>
      <c r="AG41" s="1547">
        <f>SUM(AG37:AG40)</f>
        <v>793.5214318200002</v>
      </c>
      <c r="AH41" s="1547">
        <v>783.96187915999985</v>
      </c>
      <c r="AI41" s="1547">
        <v>810.92390725999985</v>
      </c>
      <c r="AJ41" s="1547">
        <f>SUM(AJ37:AJ40)</f>
        <v>877.11</v>
      </c>
      <c r="AK41" s="1547">
        <f>SUM(AK37:AK40)</f>
        <v>1004.54216443</v>
      </c>
      <c r="AL41" s="1547">
        <f>SUM(AL37:AL40)</f>
        <v>796.90346258000045</v>
      </c>
      <c r="AM41" s="1535">
        <f t="shared" si="1"/>
        <v>-207.63870184999951</v>
      </c>
      <c r="AN41" s="1536">
        <f t="shared" si="2"/>
        <v>-0.20669983720177487</v>
      </c>
      <c r="AO41" s="1536"/>
      <c r="AP41" s="1568">
        <f t="shared" si="3"/>
        <v>8940.99078792</v>
      </c>
      <c r="AQ41" s="1568">
        <f t="shared" si="4"/>
        <v>9006.6513594400003</v>
      </c>
      <c r="AR41" s="1570">
        <f>SUM(B41:M41)</f>
        <v>9925.4453450000001</v>
      </c>
      <c r="AS41" s="1571">
        <f>SUM(B41:I41)</f>
        <v>7052.6343450000004</v>
      </c>
      <c r="AT41" s="1687">
        <f>AP41-AQ41</f>
        <v>-65.660571520000303</v>
      </c>
      <c r="AU41" s="1691">
        <f>AQ41/AR41-1</f>
        <v>-9.2569547624666293E-2</v>
      </c>
      <c r="AV41" s="1692"/>
      <c r="AW41" s="1549"/>
      <c r="AX41" s="1550"/>
    </row>
    <row r="42" spans="1:52" s="1548" customFormat="1" ht="44.25" customHeight="1" x14ac:dyDescent="0.3">
      <c r="A42" s="1551" t="s">
        <v>659</v>
      </c>
      <c r="B42" s="1545"/>
      <c r="C42" s="1545"/>
      <c r="D42" s="1545"/>
      <c r="E42" s="1545"/>
      <c r="F42" s="1545"/>
      <c r="G42" s="1545"/>
      <c r="H42" s="1545"/>
      <c r="I42" s="1545"/>
      <c r="J42" s="1545"/>
      <c r="K42" s="1545"/>
      <c r="L42" s="1545"/>
      <c r="M42" s="1545"/>
      <c r="N42" s="1552">
        <f>N38/(N37+N38+N39)</f>
        <v>0.70665787164934868</v>
      </c>
      <c r="O42" s="1552">
        <f t="shared" ref="O42:AT42" si="7">O38/(O37+O38+O39)</f>
        <v>0.69638096021214702</v>
      </c>
      <c r="P42" s="1552">
        <f t="shared" si="7"/>
        <v>0.65727391031923266</v>
      </c>
      <c r="Q42" s="1552">
        <f t="shared" si="7"/>
        <v>0.63620184951101055</v>
      </c>
      <c r="R42" s="1552">
        <f t="shared" si="7"/>
        <v>0.65298425793416959</v>
      </c>
      <c r="S42" s="1552">
        <f t="shared" si="7"/>
        <v>0.6357232499388803</v>
      </c>
      <c r="T42" s="1552">
        <f t="shared" si="7"/>
        <v>0.61433002636152723</v>
      </c>
      <c r="U42" s="1552">
        <f t="shared" si="7"/>
        <v>0.60748785024299512</v>
      </c>
      <c r="V42" s="1552">
        <f t="shared" si="7"/>
        <v>0.63373385116617631</v>
      </c>
      <c r="W42" s="1552">
        <f t="shared" si="7"/>
        <v>0.63018934955047645</v>
      </c>
      <c r="X42" s="1552">
        <f t="shared" si="7"/>
        <v>0.61867030747004126</v>
      </c>
      <c r="Y42" s="1552">
        <f t="shared" si="7"/>
        <v>0.61283128417444321</v>
      </c>
      <c r="Z42" s="1552">
        <f t="shared" si="7"/>
        <v>0.65473814103727357</v>
      </c>
      <c r="AA42" s="1552">
        <f t="shared" si="7"/>
        <v>0.61611682341666263</v>
      </c>
      <c r="AB42" s="1552">
        <f t="shared" si="7"/>
        <v>0.78043252109117955</v>
      </c>
      <c r="AC42" s="1552">
        <f t="shared" si="7"/>
        <v>0.81571326739730909</v>
      </c>
      <c r="AD42" s="1552">
        <f t="shared" si="7"/>
        <v>0.78174752020751936</v>
      </c>
      <c r="AE42" s="1552">
        <f t="shared" si="7"/>
        <v>0.70320216381626766</v>
      </c>
      <c r="AF42" s="1552">
        <f t="shared" si="7"/>
        <v>0.649731211359306</v>
      </c>
      <c r="AG42" s="1552">
        <f t="shared" si="7"/>
        <v>0.64417995879340073</v>
      </c>
      <c r="AH42" s="1552">
        <v>0.63995449414026595</v>
      </c>
      <c r="AI42" s="1552">
        <v>0.63165884804998429</v>
      </c>
      <c r="AJ42" s="1552">
        <f t="shared" ref="AJ42:AK42" si="8">AJ38/(AJ37+AJ38+AJ39)</f>
        <v>0.58829090605753054</v>
      </c>
      <c r="AK42" s="1552">
        <f t="shared" si="8"/>
        <v>0.55076016531502314</v>
      </c>
      <c r="AL42" s="1552">
        <f t="shared" si="7"/>
        <v>0.57825358560955487</v>
      </c>
      <c r="AM42" s="1535">
        <f t="shared" si="1"/>
        <v>2.7493420294531723E-2</v>
      </c>
      <c r="AN42" s="1536">
        <f t="shared" si="2"/>
        <v>4.9919042853809215E-2</v>
      </c>
      <c r="AO42" s="1536"/>
      <c r="AP42" s="1552">
        <f t="shared" si="7"/>
        <v>0.66122848209057261</v>
      </c>
      <c r="AQ42" s="1552">
        <f t="shared" si="7"/>
        <v>0.63883570708451587</v>
      </c>
      <c r="AR42" s="1552">
        <f t="shared" si="7"/>
        <v>0.58451615333647344</v>
      </c>
      <c r="AS42" s="1552">
        <f t="shared" si="7"/>
        <v>0.53648601119377581</v>
      </c>
      <c r="AT42" s="1552">
        <f t="shared" si="7"/>
        <v>2.8042177050043331</v>
      </c>
      <c r="AU42" s="1691"/>
      <c r="AV42" s="1692"/>
      <c r="AW42" s="1549"/>
      <c r="AX42" s="1550"/>
    </row>
    <row r="43" spans="1:52" s="1531" customFormat="1" ht="44.25" customHeight="1" x14ac:dyDescent="0.25">
      <c r="A43" s="1551" t="s">
        <v>462</v>
      </c>
      <c r="B43" s="1540">
        <f>B38/B41</f>
        <v>0.4278242687218245</v>
      </c>
      <c r="C43" s="1540">
        <f t="shared" ref="C43:AR43" si="9">C38/C41</f>
        <v>0.3983589383577959</v>
      </c>
      <c r="D43" s="1540">
        <f t="shared" si="9"/>
        <v>0.37092990354718275</v>
      </c>
      <c r="E43" s="1540">
        <f t="shared" si="9"/>
        <v>0.47008004735831543</v>
      </c>
      <c r="F43" s="1540">
        <f t="shared" si="9"/>
        <v>0.4720888224315386</v>
      </c>
      <c r="G43" s="1540">
        <f t="shared" si="9"/>
        <v>0.45412181149767233</v>
      </c>
      <c r="H43" s="1540">
        <f t="shared" si="9"/>
        <v>0.41909860029258517</v>
      </c>
      <c r="I43" s="1540">
        <f t="shared" si="9"/>
        <v>0.42178441348303114</v>
      </c>
      <c r="J43" s="1540">
        <f t="shared" si="9"/>
        <v>0.51439491850702224</v>
      </c>
      <c r="K43" s="1540">
        <f t="shared" si="9"/>
        <v>0.58869682777268117</v>
      </c>
      <c r="L43" s="1540">
        <f t="shared" si="9"/>
        <v>0.53856647899523602</v>
      </c>
      <c r="M43" s="1540">
        <f t="shared" si="9"/>
        <v>0.50172959446529763</v>
      </c>
      <c r="N43" s="1540">
        <f>N38/N41</f>
        <v>0.59793616935053062</v>
      </c>
      <c r="O43" s="1540">
        <f t="shared" si="9"/>
        <v>0.56621604455409136</v>
      </c>
      <c r="P43" s="1540">
        <f t="shared" si="9"/>
        <v>0.55163444696592756</v>
      </c>
      <c r="Q43" s="1540">
        <f t="shared" si="9"/>
        <v>0.50525717908752277</v>
      </c>
      <c r="R43" s="1540">
        <f t="shared" si="9"/>
        <v>0.54855591072388332</v>
      </c>
      <c r="S43" s="1540">
        <f t="shared" si="9"/>
        <v>0.51201041747342135</v>
      </c>
      <c r="T43" s="1540">
        <f>T38/T41</f>
        <v>0.46390639708269571</v>
      </c>
      <c r="U43" s="1540">
        <v>0.48508803449514909</v>
      </c>
      <c r="V43" s="1540">
        <f>V38/V41</f>
        <v>0.49854609131361433</v>
      </c>
      <c r="W43" s="1540">
        <v>0.48591546894540222</v>
      </c>
      <c r="X43" s="1540">
        <f>X38/X41</f>
        <v>0.49676651520110904</v>
      </c>
      <c r="Y43" s="1540">
        <v>0.47927349897793375</v>
      </c>
      <c r="Z43" s="1540">
        <v>0.55743530320587098</v>
      </c>
      <c r="AA43" s="1540">
        <v>0.52448180975953762</v>
      </c>
      <c r="AB43" s="1540">
        <f>AB38/AB41</f>
        <v>0.63658666979912693</v>
      </c>
      <c r="AC43" s="1540">
        <v>0.64302521598651396</v>
      </c>
      <c r="AD43" s="1540">
        <v>0.62946811710401407</v>
      </c>
      <c r="AE43" s="1540">
        <v>0.55692758443981294</v>
      </c>
      <c r="AF43" s="1540">
        <v>0.53629650019563113</v>
      </c>
      <c r="AG43" s="1540">
        <f>AG38/AG41</f>
        <v>0.5305362072633929</v>
      </c>
      <c r="AH43" s="1540">
        <v>0.51570422618404832</v>
      </c>
      <c r="AI43" s="1540">
        <v>0.5100433733265044</v>
      </c>
      <c r="AJ43" s="1540">
        <f>AJ38/AJ41</f>
        <v>0.48242523742746063</v>
      </c>
      <c r="AK43" s="1540">
        <f>AK38/AK41</f>
        <v>0.43949976798685714</v>
      </c>
      <c r="AL43" s="1540">
        <f>AL38/AL41</f>
        <v>0.5039059824635751</v>
      </c>
      <c r="AM43" s="1535">
        <f t="shared" si="1"/>
        <v>6.440621447671796E-2</v>
      </c>
      <c r="AN43" s="1536">
        <f t="shared" si="2"/>
        <v>0.14654436513523694</v>
      </c>
      <c r="AO43" s="1536"/>
      <c r="AP43" s="1568">
        <f t="shared" si="3"/>
        <v>6.5624300126787718</v>
      </c>
      <c r="AQ43" s="1568">
        <f t="shared" si="4"/>
        <v>6.1911061741712814</v>
      </c>
      <c r="AR43" s="1572">
        <f t="shared" si="9"/>
        <v>0.4559174956597376</v>
      </c>
      <c r="AS43" s="1573"/>
      <c r="AT43" s="1687">
        <f t="shared" si="5"/>
        <v>0.3713238385074904</v>
      </c>
      <c r="AU43" s="1688">
        <f t="shared" ref="AU43:AU104" si="10">AQ43/AR43-1</f>
        <v>12.579444160642293</v>
      </c>
      <c r="AV43" s="1689"/>
      <c r="AW43" s="1539"/>
      <c r="AX43" s="1540"/>
    </row>
    <row r="44" spans="1:52" s="1531" customFormat="1" ht="44.25" hidden="1" customHeight="1" x14ac:dyDescent="0.25">
      <c r="A44" s="1531" t="s">
        <v>251</v>
      </c>
      <c r="B44" s="1537">
        <f t="shared" ref="B44:AL44" si="11">B37+B38+B39</f>
        <v>670.79510499999992</v>
      </c>
      <c r="C44" s="1537">
        <f t="shared" si="11"/>
        <v>707.16479900000002</v>
      </c>
      <c r="D44" s="1537">
        <f t="shared" si="11"/>
        <v>985.99443700000006</v>
      </c>
      <c r="E44" s="1537">
        <f t="shared" si="11"/>
        <v>576.50836000000004</v>
      </c>
      <c r="F44" s="1537">
        <f t="shared" si="11"/>
        <v>554.32900000000006</v>
      </c>
      <c r="G44" s="1537">
        <f t="shared" si="11"/>
        <v>644.45799999999997</v>
      </c>
      <c r="H44" s="1537">
        <f t="shared" si="11"/>
        <v>684.77700000000004</v>
      </c>
      <c r="I44" s="1537">
        <f t="shared" si="11"/>
        <v>758.3</v>
      </c>
      <c r="J44" s="1537">
        <f t="shared" si="11"/>
        <v>524.721</v>
      </c>
      <c r="K44" s="1537">
        <f t="shared" si="11"/>
        <v>493.30599999999998</v>
      </c>
      <c r="L44" s="1537">
        <f t="shared" si="11"/>
        <v>526.76700000000005</v>
      </c>
      <c r="M44" s="1537">
        <f t="shared" si="11"/>
        <v>614.64</v>
      </c>
      <c r="N44" s="1537">
        <f t="shared" si="11"/>
        <v>459.351</v>
      </c>
      <c r="O44" s="1537">
        <f t="shared" si="11"/>
        <v>486.45499999999998</v>
      </c>
      <c r="P44" s="1537">
        <f t="shared" si="11"/>
        <v>622.43000000000006</v>
      </c>
      <c r="Q44" s="1537">
        <f t="shared" si="11"/>
        <v>601.24</v>
      </c>
      <c r="R44" s="1537">
        <f t="shared" si="11"/>
        <v>593.94999999999993</v>
      </c>
      <c r="S44" s="1537">
        <f>S37+S38+S39</f>
        <v>613.54999999999995</v>
      </c>
      <c r="T44" s="1537">
        <f>T37+T38+T39</f>
        <v>601.255</v>
      </c>
      <c r="U44" s="1537">
        <v>666.68000000000006</v>
      </c>
      <c r="V44" s="1537">
        <f>V37+V38+V39</f>
        <v>612.8763062999999</v>
      </c>
      <c r="W44" s="1537">
        <v>585.25861150000003</v>
      </c>
      <c r="X44" s="1537">
        <f>X37+X38+X39</f>
        <v>667.25200000000007</v>
      </c>
      <c r="Y44" s="1537"/>
      <c r="Z44" s="1537">
        <v>551.06000000000006</v>
      </c>
      <c r="AA44" s="1537">
        <v>615.63</v>
      </c>
      <c r="AB44" s="1537">
        <f t="shared" ref="AB44" si="12">AB37+AB38+AB39</f>
        <v>573.14367334999997</v>
      </c>
      <c r="AC44" s="1537">
        <v>448.92</v>
      </c>
      <c r="AD44" s="1537">
        <v>515.46481404000019</v>
      </c>
      <c r="AE44" s="1537">
        <v>550.17102967999995</v>
      </c>
      <c r="AF44" s="1537">
        <v>572.44188818000021</v>
      </c>
      <c r="AG44" s="1537">
        <f t="shared" ref="AG44" si="13">AG37+AG38+AG39</f>
        <v>653.53143182000019</v>
      </c>
      <c r="AH44" s="1537">
        <v>631.75187915999982</v>
      </c>
      <c r="AI44" s="1537">
        <v>654.79390725999986</v>
      </c>
      <c r="AJ44" s="1537">
        <f t="shared" ref="AJ44:AK44" si="14">AJ37+AJ38+AJ39</f>
        <v>719.27</v>
      </c>
      <c r="AK44" s="1537">
        <f t="shared" si="14"/>
        <v>801.61216442999989</v>
      </c>
      <c r="AL44" s="1537">
        <f t="shared" si="11"/>
        <v>694.44346258000041</v>
      </c>
      <c r="AM44" s="1535">
        <f t="shared" si="1"/>
        <v>-107.16870184999948</v>
      </c>
      <c r="AN44" s="1536">
        <f t="shared" si="2"/>
        <v>-0.13369146153888978</v>
      </c>
      <c r="AO44" s="1536"/>
      <c r="AP44" s="1568">
        <f t="shared" si="3"/>
        <v>7287.7907879200011</v>
      </c>
      <c r="AQ44" s="1568">
        <f t="shared" si="4"/>
        <v>6510.2979178000005</v>
      </c>
      <c r="AR44" s="1568">
        <f t="shared" ref="AR44:AR102" si="15">SUM(B44:L44)</f>
        <v>7127.1207009999989</v>
      </c>
      <c r="AS44" s="1573" t="s">
        <v>457</v>
      </c>
      <c r="AT44" s="1687">
        <f t="shared" si="5"/>
        <v>777.49287012000059</v>
      </c>
      <c r="AU44" s="1688">
        <f t="shared" si="10"/>
        <v>-8.6545858990917934E-2</v>
      </c>
      <c r="AV44" s="1689"/>
      <c r="AW44" s="1539"/>
      <c r="AX44" s="1540"/>
    </row>
    <row r="45" spans="1:52" s="1531" customFormat="1" ht="15.75" hidden="1" x14ac:dyDescent="0.25">
      <c r="A45" s="1531" t="s">
        <v>455</v>
      </c>
      <c r="M45" s="1539"/>
      <c r="N45" s="1539">
        <f>N44/B44*100</f>
        <v>68.478585573459142</v>
      </c>
      <c r="O45" s="1539">
        <f>O44/C44*100</f>
        <v>68.78948170043175</v>
      </c>
      <c r="P45" s="1539">
        <f>P44/D44*100</f>
        <v>63.127131010375059</v>
      </c>
      <c r="Q45" s="1539">
        <f>Q44/E44*100</f>
        <v>104.28990136413631</v>
      </c>
      <c r="R45" s="1539">
        <f>R44/F44*100</f>
        <v>107.14756038381536</v>
      </c>
      <c r="S45" s="1539">
        <f>S44/F44*100</f>
        <v>110.6833667370821</v>
      </c>
      <c r="T45" s="1539">
        <f>T44/F44*100</f>
        <v>108.46536984354056</v>
      </c>
      <c r="U45" s="1539">
        <v>103.44816884886217</v>
      </c>
      <c r="V45" s="1539">
        <f>V44/F44*100</f>
        <v>110.56183355011191</v>
      </c>
      <c r="W45" s="1539">
        <v>90.81408121242967</v>
      </c>
      <c r="X45" s="1539">
        <f>X44/F44*100</f>
        <v>120.37111534846633</v>
      </c>
      <c r="Y45" s="1539"/>
      <c r="Z45" s="1539">
        <v>85.507511738546199</v>
      </c>
      <c r="AA45" s="1539">
        <v>95.526783746962565</v>
      </c>
      <c r="AB45" s="1539">
        <f>AB44/F44*100</f>
        <v>103.39413477375348</v>
      </c>
      <c r="AC45" s="1539">
        <v>69.658534768751423</v>
      </c>
      <c r="AD45" s="1539">
        <v>79.984236992946052</v>
      </c>
      <c r="AE45" s="1539">
        <v>85.369570969714076</v>
      </c>
      <c r="AF45" s="1539">
        <v>88.825321150486175</v>
      </c>
      <c r="AG45" s="1539">
        <f>AG44/F44*100</f>
        <v>117.89594840248303</v>
      </c>
      <c r="AH45" s="1539">
        <v>98.028402030853812</v>
      </c>
      <c r="AI45" s="1539">
        <v>101.60381394287911</v>
      </c>
      <c r="AJ45" s="1539">
        <f>AJ44/F44*100</f>
        <v>129.75507325072294</v>
      </c>
      <c r="AK45" s="1539">
        <f>AK44/F44*100</f>
        <v>144.60945835956622</v>
      </c>
      <c r="AL45" s="1539">
        <f>AL44/G44*100</f>
        <v>107.75620173541185</v>
      </c>
      <c r="AM45" s="1535">
        <f t="shared" si="1"/>
        <v>-36.853256624154369</v>
      </c>
      <c r="AN45" s="1536">
        <f t="shared" si="2"/>
        <v>-0.25484679247273079</v>
      </c>
      <c r="AO45" s="1536"/>
      <c r="AP45" s="1568">
        <f t="shared" si="3"/>
        <v>1200.158790127665</v>
      </c>
      <c r="AQ45" s="1568">
        <f t="shared" si="4"/>
        <v>1056.1765955727103</v>
      </c>
      <c r="AR45" s="1568">
        <f t="shared" si="15"/>
        <v>0</v>
      </c>
      <c r="AS45" s="1573"/>
      <c r="AT45" s="1687">
        <f t="shared" si="5"/>
        <v>143.98219455495473</v>
      </c>
      <c r="AU45" s="1688" t="e">
        <f t="shared" si="10"/>
        <v>#DIV/0!</v>
      </c>
      <c r="AV45" s="1689"/>
      <c r="AW45" s="1539"/>
      <c r="AX45" s="1540"/>
    </row>
    <row r="46" spans="1:52" s="1531" customFormat="1" ht="15.75" hidden="1" x14ac:dyDescent="0.25">
      <c r="A46" s="1531" t="s">
        <v>456</v>
      </c>
      <c r="M46" s="1539">
        <f t="shared" ref="M46:R46" si="16">M44/L44*100</f>
        <v>116.68156889098975</v>
      </c>
      <c r="N46" s="1539">
        <f t="shared" si="16"/>
        <v>74.734966809839904</v>
      </c>
      <c r="O46" s="1539">
        <f t="shared" si="16"/>
        <v>105.90049874714542</v>
      </c>
      <c r="P46" s="1539">
        <f t="shared" si="16"/>
        <v>127.95222579683632</v>
      </c>
      <c r="Q46" s="1539">
        <f t="shared" si="16"/>
        <v>96.5956011117716</v>
      </c>
      <c r="R46" s="1539">
        <f t="shared" si="16"/>
        <v>98.787505821302631</v>
      </c>
      <c r="S46" s="1539">
        <f>S44/Q44*100</f>
        <v>102.04743530037921</v>
      </c>
      <c r="T46" s="1539">
        <f>T44/Q44*100</f>
        <v>100.00249484398908</v>
      </c>
      <c r="U46" s="1539">
        <v>112.24513847967003</v>
      </c>
      <c r="V46" s="1539">
        <f>V44/Q44*100</f>
        <v>101.93538458851705</v>
      </c>
      <c r="W46" s="1539">
        <v>98.536680107753199</v>
      </c>
      <c r="X46" s="1539">
        <f>X44/Q44*100</f>
        <v>110.97930942718384</v>
      </c>
      <c r="Y46" s="1539"/>
      <c r="Z46" s="1539">
        <v>92.778853438841665</v>
      </c>
      <c r="AA46" s="1539">
        <v>103.65013890058086</v>
      </c>
      <c r="AB46" s="1539">
        <f>AB44/Q44*100</f>
        <v>95.326936556117346</v>
      </c>
      <c r="AC46" s="1539">
        <v>75.582119707046061</v>
      </c>
      <c r="AD46" s="1539">
        <v>86.785893432107116</v>
      </c>
      <c r="AE46" s="1539">
        <v>92.629182537250614</v>
      </c>
      <c r="AF46" s="1539">
        <v>96.378800939473066</v>
      </c>
      <c r="AG46" s="1539">
        <f>AG44/Q44*100</f>
        <v>108.69726429046639</v>
      </c>
      <c r="AH46" s="1539">
        <v>106.36448845188986</v>
      </c>
      <c r="AI46" s="1539">
        <v>110.24394431517803</v>
      </c>
      <c r="AJ46" s="1539">
        <f>AJ44/Q44*100</f>
        <v>119.63109573548</v>
      </c>
      <c r="AK46" s="1539">
        <f>AK44/Q44*100</f>
        <v>133.32648600059872</v>
      </c>
      <c r="AL46" s="1539">
        <f>AL44/R44*100</f>
        <v>116.91951554507965</v>
      </c>
      <c r="AM46" s="1535">
        <f t="shared" si="1"/>
        <v>-16.406970455519073</v>
      </c>
      <c r="AN46" s="1536">
        <f t="shared" si="2"/>
        <v>-0.12305859809014541</v>
      </c>
      <c r="AO46" s="1536"/>
      <c r="AP46" s="1568">
        <f t="shared" si="3"/>
        <v>1221.3952043050299</v>
      </c>
      <c r="AQ46" s="1568">
        <f t="shared" si="4"/>
        <v>1129.7172410343883</v>
      </c>
      <c r="AR46" s="1568">
        <f t="shared" si="15"/>
        <v>0</v>
      </c>
      <c r="AS46" s="1573"/>
      <c r="AT46" s="1687">
        <f t="shared" si="5"/>
        <v>91.677963270641612</v>
      </c>
      <c r="AU46" s="1688" t="e">
        <f t="shared" si="10"/>
        <v>#DIV/0!</v>
      </c>
      <c r="AV46" s="1689"/>
      <c r="AW46" s="1539"/>
      <c r="AX46" s="1540"/>
    </row>
    <row r="47" spans="1:52" s="1531" customFormat="1" ht="15.75" hidden="1" x14ac:dyDescent="0.25">
      <c r="S47" s="1537"/>
      <c r="T47" s="1537"/>
      <c r="U47" s="1537"/>
      <c r="V47" s="1537"/>
      <c r="W47" s="1537"/>
      <c r="X47" s="1537"/>
      <c r="Y47" s="1537"/>
      <c r="Z47" s="1537"/>
      <c r="AA47" s="1537"/>
      <c r="AB47" s="1537"/>
      <c r="AC47" s="1537"/>
      <c r="AD47" s="1537"/>
      <c r="AE47" s="1537"/>
      <c r="AF47" s="1537"/>
      <c r="AG47" s="1537"/>
      <c r="AH47" s="1537"/>
      <c r="AI47" s="1537"/>
      <c r="AJ47" s="1537"/>
      <c r="AK47" s="1537"/>
      <c r="AL47" s="1537"/>
      <c r="AM47" s="1535">
        <f t="shared" si="1"/>
        <v>0</v>
      </c>
      <c r="AN47" s="1536" t="e">
        <f t="shared" si="2"/>
        <v>#DIV/0!</v>
      </c>
      <c r="AO47" s="1536"/>
      <c r="AP47" s="1568">
        <f t="shared" si="3"/>
        <v>0</v>
      </c>
      <c r="AQ47" s="1568">
        <f t="shared" si="4"/>
        <v>0</v>
      </c>
      <c r="AR47" s="1568">
        <f t="shared" si="15"/>
        <v>0</v>
      </c>
      <c r="AS47" s="1573"/>
      <c r="AT47" s="1687">
        <f t="shared" si="5"/>
        <v>0</v>
      </c>
      <c r="AU47" s="1688" t="e">
        <f t="shared" si="10"/>
        <v>#DIV/0!</v>
      </c>
      <c r="AV47" s="1689"/>
      <c r="AW47" s="1539"/>
      <c r="AX47" s="1540"/>
    </row>
    <row r="48" spans="1:52" s="1531" customFormat="1" ht="24" hidden="1" x14ac:dyDescent="0.25">
      <c r="A48" s="1553" t="s">
        <v>252</v>
      </c>
      <c r="H48" s="1531">
        <v>196.37714399999999</v>
      </c>
      <c r="I48" s="1531">
        <v>207.894004</v>
      </c>
      <c r="J48" s="1531">
        <v>208.894004</v>
      </c>
      <c r="K48" s="1531">
        <v>195.3</v>
      </c>
      <c r="M48" s="1531">
        <v>195.3</v>
      </c>
      <c r="N48" s="1531">
        <v>195.3</v>
      </c>
      <c r="O48" s="1531">
        <v>195.3</v>
      </c>
      <c r="P48" s="1531">
        <v>195.3</v>
      </c>
      <c r="S48" s="1537">
        <f>H48-G48</f>
        <v>196.37714399999999</v>
      </c>
      <c r="T48" s="1537">
        <f>H48-G48</f>
        <v>196.37714399999999</v>
      </c>
      <c r="U48" s="1537">
        <v>11.516860000000008</v>
      </c>
      <c r="V48" s="1537">
        <f>H48-G48</f>
        <v>196.37714399999999</v>
      </c>
      <c r="W48" s="1537">
        <v>11.516860000000008</v>
      </c>
      <c r="X48" s="1537">
        <f>H48-G48</f>
        <v>196.37714399999999</v>
      </c>
      <c r="Y48" s="1537"/>
      <c r="Z48" s="1537">
        <v>11.516860000000008</v>
      </c>
      <c r="AA48" s="1537">
        <v>11.516860000000008</v>
      </c>
      <c r="AB48" s="1537">
        <f>H48-G48</f>
        <v>196.37714399999999</v>
      </c>
      <c r="AC48" s="1537">
        <v>11.516860000000008</v>
      </c>
      <c r="AD48" s="1537">
        <v>11.516860000000008</v>
      </c>
      <c r="AE48" s="1537">
        <v>11.516860000000008</v>
      </c>
      <c r="AF48" s="1537">
        <v>11.516860000000008</v>
      </c>
      <c r="AG48" s="1537">
        <f>H48-G48</f>
        <v>196.37714399999999</v>
      </c>
      <c r="AH48" s="1537">
        <v>11.516860000000008</v>
      </c>
      <c r="AI48" s="1537">
        <v>11.516860000000008</v>
      </c>
      <c r="AJ48" s="1537">
        <f>H48-G48</f>
        <v>196.37714399999999</v>
      </c>
      <c r="AK48" s="1537">
        <f>H48-G48</f>
        <v>196.37714399999999</v>
      </c>
      <c r="AL48" s="1537">
        <f>I48-H48</f>
        <v>11.516860000000008</v>
      </c>
      <c r="AM48" s="1535">
        <f t="shared" si="1"/>
        <v>-184.86028399999998</v>
      </c>
      <c r="AN48" s="1536">
        <f t="shared" si="2"/>
        <v>-0.94135335831139288</v>
      </c>
      <c r="AO48" s="1536"/>
      <c r="AP48" s="1568">
        <f t="shared" si="3"/>
        <v>877.64345600000001</v>
      </c>
      <c r="AQ48" s="1568">
        <f t="shared" si="4"/>
        <v>1394.4422960000002</v>
      </c>
      <c r="AR48" s="1568">
        <f t="shared" si="15"/>
        <v>808.46515199999999</v>
      </c>
      <c r="AS48" s="1573"/>
      <c r="AT48" s="1687">
        <f t="shared" si="5"/>
        <v>-516.79884000000015</v>
      </c>
      <c r="AU48" s="1688">
        <f t="shared" si="10"/>
        <v>0.72480198132275242</v>
      </c>
      <c r="AV48" s="1689"/>
      <c r="AW48" s="1539"/>
      <c r="AX48" s="1540"/>
    </row>
    <row r="49" spans="1:50" s="1531" customFormat="1" ht="15.75" hidden="1" x14ac:dyDescent="0.25">
      <c r="H49" s="1540">
        <f>H48/H44</f>
        <v>0.28677532101691494</v>
      </c>
      <c r="I49" s="1540">
        <f>I48/P44</f>
        <v>0.33400383014957502</v>
      </c>
      <c r="J49" s="1540">
        <f>J48/AL44</f>
        <v>0.30080779106756333</v>
      </c>
      <c r="AM49" s="1535">
        <f t="shared" si="1"/>
        <v>0</v>
      </c>
      <c r="AN49" s="1536" t="e">
        <f t="shared" si="2"/>
        <v>#DIV/0!</v>
      </c>
      <c r="AO49" s="1536"/>
      <c r="AP49" s="1568">
        <f t="shared" si="3"/>
        <v>0</v>
      </c>
      <c r="AQ49" s="1568">
        <f t="shared" si="4"/>
        <v>0</v>
      </c>
      <c r="AR49" s="1568">
        <f t="shared" si="15"/>
        <v>0.92158694223405324</v>
      </c>
      <c r="AS49" s="1573"/>
      <c r="AT49" s="1687">
        <f t="shared" si="5"/>
        <v>0</v>
      </c>
      <c r="AU49" s="1688">
        <f t="shared" si="10"/>
        <v>-1</v>
      </c>
      <c r="AV49" s="1689"/>
      <c r="AW49" s="1539"/>
      <c r="AX49" s="1540"/>
    </row>
    <row r="50" spans="1:50" s="1531" customFormat="1" ht="15.75" hidden="1" x14ac:dyDescent="0.25">
      <c r="AM50" s="1535">
        <f t="shared" si="1"/>
        <v>0</v>
      </c>
      <c r="AN50" s="1536" t="e">
        <f t="shared" si="2"/>
        <v>#DIV/0!</v>
      </c>
      <c r="AO50" s="1536"/>
      <c r="AP50" s="1568">
        <f t="shared" si="3"/>
        <v>0</v>
      </c>
      <c r="AQ50" s="1568">
        <f t="shared" si="4"/>
        <v>0</v>
      </c>
      <c r="AR50" s="1568">
        <f t="shared" si="15"/>
        <v>0</v>
      </c>
      <c r="AS50" s="1573"/>
      <c r="AT50" s="1687">
        <f t="shared" si="5"/>
        <v>0</v>
      </c>
      <c r="AU50" s="1688" t="e">
        <f t="shared" si="10"/>
        <v>#DIV/0!</v>
      </c>
      <c r="AV50" s="1689"/>
      <c r="AW50" s="1539"/>
      <c r="AX50" s="1540"/>
    </row>
    <row r="51" spans="1:50" s="1531" customFormat="1" ht="15.75" hidden="1" x14ac:dyDescent="0.25">
      <c r="AM51" s="1535">
        <f t="shared" si="1"/>
        <v>0</v>
      </c>
      <c r="AN51" s="1536" t="e">
        <f t="shared" si="2"/>
        <v>#DIV/0!</v>
      </c>
      <c r="AO51" s="1536"/>
      <c r="AP51" s="1568">
        <f t="shared" si="3"/>
        <v>0</v>
      </c>
      <c r="AQ51" s="1568">
        <f t="shared" si="4"/>
        <v>0</v>
      </c>
      <c r="AR51" s="1568">
        <f t="shared" si="15"/>
        <v>0</v>
      </c>
      <c r="AS51" s="1573"/>
      <c r="AT51" s="1687">
        <f t="shared" si="5"/>
        <v>0</v>
      </c>
      <c r="AU51" s="1688" t="e">
        <f t="shared" si="10"/>
        <v>#DIV/0!</v>
      </c>
      <c r="AV51" s="1689"/>
      <c r="AW51" s="1539"/>
      <c r="AX51" s="1540"/>
    </row>
    <row r="52" spans="1:50" s="1531" customFormat="1" ht="75" hidden="1" x14ac:dyDescent="0.25">
      <c r="A52" s="1551" t="s">
        <v>253</v>
      </c>
      <c r="B52" s="1537">
        <f>B37+B38</f>
        <v>631.46656499999995</v>
      </c>
      <c r="C52" s="1537">
        <f t="shared" ref="C52:I52" si="17">C37+C38</f>
        <v>653.00073299999997</v>
      </c>
      <c r="D52" s="1537">
        <f t="shared" si="17"/>
        <v>880.72910100000013</v>
      </c>
      <c r="E52" s="1537">
        <f t="shared" si="17"/>
        <v>544.62301400000001</v>
      </c>
      <c r="F52" s="1537">
        <f t="shared" si="17"/>
        <v>535.32600000000002</v>
      </c>
      <c r="G52" s="1537">
        <f t="shared" si="17"/>
        <v>622.93799999999999</v>
      </c>
      <c r="H52" s="1537">
        <f t="shared" si="17"/>
        <v>645.56600000000003</v>
      </c>
      <c r="I52" s="1537">
        <f t="shared" si="17"/>
        <v>714.4</v>
      </c>
      <c r="J52" s="1537"/>
      <c r="K52" s="1537">
        <f>K37+K38</f>
        <v>472.56099999999998</v>
      </c>
      <c r="L52" s="1537"/>
      <c r="M52" s="1537">
        <v>595.04</v>
      </c>
      <c r="N52" s="1537">
        <v>449.976</v>
      </c>
      <c r="O52" s="1537">
        <v>475.13499999999999</v>
      </c>
      <c r="P52" s="1537">
        <f>AL37+AL38</f>
        <v>683.09365123000043</v>
      </c>
      <c r="Q52" s="1537"/>
      <c r="R52" s="1537"/>
      <c r="AM52" s="1535">
        <f t="shared" si="1"/>
        <v>0</v>
      </c>
      <c r="AN52" s="1536" t="e">
        <f t="shared" si="2"/>
        <v>#DIV/0!</v>
      </c>
      <c r="AO52" s="1536"/>
      <c r="AP52" s="1568">
        <f t="shared" si="3"/>
        <v>0</v>
      </c>
      <c r="AQ52" s="1568">
        <f t="shared" si="4"/>
        <v>1608.2046512300003</v>
      </c>
      <c r="AR52" s="1568">
        <f t="shared" si="15"/>
        <v>5700.6104129999994</v>
      </c>
      <c r="AS52" s="1573"/>
      <c r="AT52" s="1687">
        <f t="shared" si="5"/>
        <v>-1608.2046512300003</v>
      </c>
      <c r="AU52" s="1688">
        <f t="shared" si="10"/>
        <v>-0.71788904437978118</v>
      </c>
      <c r="AV52" s="1689"/>
      <c r="AW52" s="1539"/>
      <c r="AX52" s="1540"/>
    </row>
    <row r="53" spans="1:50" s="1531" customFormat="1" ht="15.75" hidden="1" x14ac:dyDescent="0.25">
      <c r="A53" s="1551" t="s">
        <v>125</v>
      </c>
      <c r="B53" s="1540">
        <f>B37/B41</f>
        <v>0.34478812386826335</v>
      </c>
      <c r="C53" s="1540">
        <f t="shared" ref="C53:L53" si="18">C37/C41</f>
        <v>0.33841624597612463</v>
      </c>
      <c r="D53" s="1540">
        <f t="shared" si="18"/>
        <v>0.35504081555336936</v>
      </c>
      <c r="E53" s="1540">
        <f t="shared" si="18"/>
        <v>0.2672644507907877</v>
      </c>
      <c r="F53" s="1540">
        <f t="shared" si="18"/>
        <v>0.25826502657687644</v>
      </c>
      <c r="G53" s="1540">
        <f t="shared" si="18"/>
        <v>0.27894305766723315</v>
      </c>
      <c r="H53" s="1540">
        <f t="shared" si="18"/>
        <v>0.31757473816821591</v>
      </c>
      <c r="I53" s="1540">
        <f t="shared" si="18"/>
        <v>0.3397085988805712</v>
      </c>
      <c r="J53" s="1540">
        <f t="shared" si="18"/>
        <v>0.15411378488113281</v>
      </c>
      <c r="K53" s="1540">
        <f t="shared" si="18"/>
        <v>0.17186680186052503</v>
      </c>
      <c r="L53" s="1540">
        <f t="shared" si="18"/>
        <v>0.19417063663923775</v>
      </c>
      <c r="M53" s="1540">
        <v>0.22818380314516326</v>
      </c>
      <c r="N53" s="1540">
        <v>0.23094124971908767</v>
      </c>
      <c r="O53" s="1540">
        <v>0.22794692821469403</v>
      </c>
      <c r="P53" s="1540">
        <f>AL37/AL41</f>
        <v>0.35327896314886198</v>
      </c>
      <c r="Q53" s="1540"/>
      <c r="R53" s="1540"/>
      <c r="S53" s="1540"/>
      <c r="T53" s="1540"/>
      <c r="U53" s="1540"/>
      <c r="V53" s="1540"/>
      <c r="W53" s="1540"/>
      <c r="X53" s="1540"/>
      <c r="Y53" s="1540"/>
      <c r="Z53" s="1540"/>
      <c r="AA53" s="1540"/>
      <c r="AB53" s="1540"/>
      <c r="AC53" s="1540"/>
      <c r="AD53" s="1540"/>
      <c r="AE53" s="1540"/>
      <c r="AF53" s="1540"/>
      <c r="AG53" s="1540"/>
      <c r="AH53" s="1540"/>
      <c r="AI53" s="1540"/>
      <c r="AJ53" s="1540"/>
      <c r="AK53" s="1540"/>
      <c r="AL53" s="1540"/>
      <c r="AM53" s="1535">
        <f t="shared" si="1"/>
        <v>0</v>
      </c>
      <c r="AN53" s="1536" t="e">
        <f t="shared" si="2"/>
        <v>#DIV/0!</v>
      </c>
      <c r="AO53" s="1536"/>
      <c r="AP53" s="1568">
        <f t="shared" si="3"/>
        <v>0</v>
      </c>
      <c r="AQ53" s="1568">
        <f t="shared" si="4"/>
        <v>0.81216714108264365</v>
      </c>
      <c r="AR53" s="1568">
        <f t="shared" si="15"/>
        <v>3.0201522808623373</v>
      </c>
      <c r="AS53" s="1573"/>
      <c r="AT53" s="1687">
        <f t="shared" si="5"/>
        <v>-0.81216714108264365</v>
      </c>
      <c r="AU53" s="1688">
        <f t="shared" si="10"/>
        <v>-0.73108404293748142</v>
      </c>
      <c r="AV53" s="1689"/>
      <c r="AW53" s="1539"/>
      <c r="AX53" s="1540"/>
    </row>
    <row r="54" spans="1:50" s="1556" customFormat="1" ht="15.75" hidden="1" x14ac:dyDescent="0.25">
      <c r="A54" s="1554" t="s">
        <v>254</v>
      </c>
      <c r="B54" s="1555">
        <f>B38/B41</f>
        <v>0.4278242687218245</v>
      </c>
      <c r="C54" s="1555">
        <f t="shared" ref="C54:L54" si="19">C38/C41</f>
        <v>0.3983589383577959</v>
      </c>
      <c r="D54" s="1555">
        <f t="shared" si="19"/>
        <v>0.37092990354718275</v>
      </c>
      <c r="E54" s="1555">
        <f t="shared" si="19"/>
        <v>0.47008004735831543</v>
      </c>
      <c r="F54" s="1555">
        <f t="shared" si="19"/>
        <v>0.4720888224315386</v>
      </c>
      <c r="G54" s="1555">
        <f t="shared" si="19"/>
        <v>0.45412181149767233</v>
      </c>
      <c r="H54" s="1555">
        <f t="shared" si="19"/>
        <v>0.41909860029258517</v>
      </c>
      <c r="I54" s="1555">
        <f t="shared" si="19"/>
        <v>0.42178441348303114</v>
      </c>
      <c r="J54" s="1555">
        <f t="shared" si="19"/>
        <v>0.51439491850702224</v>
      </c>
      <c r="K54" s="1555">
        <f t="shared" si="19"/>
        <v>0.58869682777268117</v>
      </c>
      <c r="L54" s="1555">
        <f t="shared" si="19"/>
        <v>0.53856647899523602</v>
      </c>
      <c r="M54" s="1555">
        <v>0.50172959446529763</v>
      </c>
      <c r="N54" s="1555">
        <v>0.59793616935053062</v>
      </c>
      <c r="O54" s="1555">
        <v>0.56621604455409136</v>
      </c>
      <c r="P54" s="1555">
        <f>AL38/AL41</f>
        <v>0.5039059824635751</v>
      </c>
      <c r="Q54" s="1555"/>
      <c r="R54" s="1555"/>
      <c r="S54" s="1555"/>
      <c r="T54" s="1555"/>
      <c r="U54" s="1555"/>
      <c r="V54" s="1555"/>
      <c r="W54" s="1555"/>
      <c r="X54" s="1555"/>
      <c r="Y54" s="1555"/>
      <c r="Z54" s="1555"/>
      <c r="AA54" s="1555"/>
      <c r="AB54" s="1555"/>
      <c r="AC54" s="1555"/>
      <c r="AD54" s="1555"/>
      <c r="AE54" s="1555"/>
      <c r="AF54" s="1555"/>
      <c r="AG54" s="1555"/>
      <c r="AH54" s="1555"/>
      <c r="AI54" s="1555"/>
      <c r="AJ54" s="1555"/>
      <c r="AK54" s="1555"/>
      <c r="AL54" s="1555"/>
      <c r="AM54" s="1535">
        <f t="shared" si="1"/>
        <v>0</v>
      </c>
      <c r="AN54" s="1536" t="e">
        <f t="shared" si="2"/>
        <v>#DIV/0!</v>
      </c>
      <c r="AO54" s="1536"/>
      <c r="AP54" s="1568">
        <f t="shared" si="3"/>
        <v>0</v>
      </c>
      <c r="AQ54" s="1568">
        <f t="shared" si="4"/>
        <v>1.6680581963681971</v>
      </c>
      <c r="AR54" s="1568">
        <f t="shared" si="15"/>
        <v>5.0759450309648848</v>
      </c>
      <c r="AS54" s="1574"/>
      <c r="AT54" s="1687">
        <f t="shared" si="5"/>
        <v>-1.6680581963681971</v>
      </c>
      <c r="AU54" s="1688">
        <f t="shared" si="10"/>
        <v>-0.67137977535365145</v>
      </c>
      <c r="AV54" s="1693"/>
      <c r="AW54" s="1539"/>
      <c r="AX54" s="1540"/>
    </row>
    <row r="55" spans="1:50" s="1556" customFormat="1" ht="15.75" hidden="1" x14ac:dyDescent="0.25">
      <c r="A55" s="1554" t="s">
        <v>255</v>
      </c>
      <c r="B55" s="1555">
        <f>B40/B41</f>
        <v>0.17926832592986283</v>
      </c>
      <c r="C55" s="1555">
        <f t="shared" ref="C55:L55" si="20">C40/C41</f>
        <v>0.20211195974616938</v>
      </c>
      <c r="D55" s="1555">
        <f t="shared" si="20"/>
        <v>0.18726077105287581</v>
      </c>
      <c r="E55" s="1555">
        <f t="shared" si="20"/>
        <v>0.21948713797290514</v>
      </c>
      <c r="F55" s="1555">
        <f t="shared" si="20"/>
        <v>0.24372005326289822</v>
      </c>
      <c r="G55" s="1555">
        <f t="shared" si="20"/>
        <v>0.24161069086766804</v>
      </c>
      <c r="H55" s="1555">
        <f t="shared" si="20"/>
        <v>0.21858189760431621</v>
      </c>
      <c r="I55" s="1555">
        <f t="shared" si="20"/>
        <v>0.19171311411629399</v>
      </c>
      <c r="J55" s="1555">
        <f t="shared" si="20"/>
        <v>0.29431344570250456</v>
      </c>
      <c r="K55" s="1555">
        <f t="shared" si="20"/>
        <v>0.20604831570984825</v>
      </c>
      <c r="L55" s="1555">
        <f t="shared" si="20"/>
        <v>0.2395452576873105</v>
      </c>
      <c r="M55" s="1555">
        <v>0.24604401265915951</v>
      </c>
      <c r="N55" s="1555">
        <v>0.15385338034239987</v>
      </c>
      <c r="O55" s="1555">
        <v>0.18691624713346838</v>
      </c>
      <c r="P55" s="1555">
        <f>AL40/AL41</f>
        <v>0.12857266257606972</v>
      </c>
      <c r="Q55" s="1555"/>
      <c r="R55" s="1555"/>
      <c r="S55" s="1555"/>
      <c r="T55" s="1555"/>
      <c r="U55" s="1555"/>
      <c r="V55" s="1555"/>
      <c r="W55" s="1555"/>
      <c r="X55" s="1555"/>
      <c r="Y55" s="1555"/>
      <c r="Z55" s="1555"/>
      <c r="AA55" s="1555"/>
      <c r="AB55" s="1555"/>
      <c r="AC55" s="1555"/>
      <c r="AD55" s="1555"/>
      <c r="AE55" s="1555"/>
      <c r="AF55" s="1555"/>
      <c r="AG55" s="1555"/>
      <c r="AH55" s="1555"/>
      <c r="AI55" s="1555"/>
      <c r="AJ55" s="1555"/>
      <c r="AK55" s="1555"/>
      <c r="AL55" s="1555"/>
      <c r="AM55" s="1535">
        <f t="shared" si="1"/>
        <v>0</v>
      </c>
      <c r="AN55" s="1536" t="e">
        <f t="shared" si="2"/>
        <v>#DIV/0!</v>
      </c>
      <c r="AO55" s="1536"/>
      <c r="AP55" s="1568">
        <f t="shared" si="3"/>
        <v>0</v>
      </c>
      <c r="AQ55" s="1568">
        <f t="shared" si="4"/>
        <v>0.46934229005193795</v>
      </c>
      <c r="AR55" s="1568">
        <f t="shared" si="15"/>
        <v>2.4236609696526523</v>
      </c>
      <c r="AS55" s="1574"/>
      <c r="AT55" s="1687">
        <f t="shared" si="5"/>
        <v>-0.46934229005193795</v>
      </c>
      <c r="AU55" s="1688">
        <f t="shared" si="10"/>
        <v>-0.80634985836356399</v>
      </c>
      <c r="AV55" s="1693"/>
      <c r="AW55" s="1539"/>
      <c r="AX55" s="1540"/>
    </row>
    <row r="56" spans="1:50" s="1556" customFormat="1" ht="15.75" hidden="1" x14ac:dyDescent="0.25">
      <c r="A56" s="1554" t="s">
        <v>256</v>
      </c>
      <c r="B56" s="1555">
        <f>B39/B41</f>
        <v>4.81192814800495E-2</v>
      </c>
      <c r="C56" s="1555">
        <f t="shared" ref="C56:L56" si="21">C39/C41</f>
        <v>6.1112855919910024E-2</v>
      </c>
      <c r="D56" s="1555">
        <f t="shared" si="21"/>
        <v>8.6768509846572237E-2</v>
      </c>
      <c r="E56" s="1555">
        <f t="shared" si="21"/>
        <v>4.3168363877991604E-2</v>
      </c>
      <c r="F56" s="1555">
        <f t="shared" si="21"/>
        <v>2.5926097728686651E-2</v>
      </c>
      <c r="G56" s="1555">
        <f t="shared" si="21"/>
        <v>2.532443996742656E-2</v>
      </c>
      <c r="H56" s="1555">
        <f t="shared" si="21"/>
        <v>4.4744763934882678E-2</v>
      </c>
      <c r="I56" s="1555">
        <f t="shared" si="21"/>
        <v>4.6793873520103779E-2</v>
      </c>
      <c r="J56" s="1555">
        <f t="shared" si="21"/>
        <v>3.7177850909340317E-2</v>
      </c>
      <c r="K56" s="1555">
        <f t="shared" si="21"/>
        <v>3.3388054656945589E-2</v>
      </c>
      <c r="L56" s="1555">
        <f t="shared" si="21"/>
        <v>2.7717626678215673E-2</v>
      </c>
      <c r="M56" s="1555">
        <v>2.4042589730379531E-2</v>
      </c>
      <c r="N56" s="1555">
        <v>1.7269200587981742E-2</v>
      </c>
      <c r="O56" s="1555">
        <v>1.8920780097746222E-2</v>
      </c>
      <c r="P56" s="1555">
        <f>AL39/AL41</f>
        <v>1.4242391811493229E-2</v>
      </c>
      <c r="Q56" s="1555"/>
      <c r="R56" s="1555"/>
      <c r="S56" s="1555"/>
      <c r="T56" s="1555"/>
      <c r="U56" s="1555"/>
      <c r="V56" s="1555"/>
      <c r="W56" s="1555"/>
      <c r="X56" s="1555"/>
      <c r="Y56" s="1555"/>
      <c r="Z56" s="1555"/>
      <c r="AA56" s="1555"/>
      <c r="AB56" s="1555"/>
      <c r="AC56" s="1555"/>
      <c r="AD56" s="1555"/>
      <c r="AE56" s="1555"/>
      <c r="AF56" s="1555"/>
      <c r="AG56" s="1555"/>
      <c r="AH56" s="1555"/>
      <c r="AI56" s="1555"/>
      <c r="AJ56" s="1555"/>
      <c r="AK56" s="1555"/>
      <c r="AL56" s="1555"/>
      <c r="AM56" s="1535">
        <f t="shared" si="1"/>
        <v>0</v>
      </c>
      <c r="AN56" s="1536" t="e">
        <f t="shared" si="2"/>
        <v>#DIV/0!</v>
      </c>
      <c r="AO56" s="1536"/>
      <c r="AP56" s="1568">
        <f t="shared" si="3"/>
        <v>0</v>
      </c>
      <c r="AQ56" s="1568">
        <f t="shared" si="4"/>
        <v>5.0432372497221191E-2</v>
      </c>
      <c r="AR56" s="1568">
        <f t="shared" si="15"/>
        <v>0.48024171852012465</v>
      </c>
      <c r="AS56" s="1574"/>
      <c r="AT56" s="1687">
        <f t="shared" si="5"/>
        <v>-5.0432372497221191E-2</v>
      </c>
      <c r="AU56" s="1688">
        <f t="shared" si="10"/>
        <v>-0.89498544055558182</v>
      </c>
      <c r="AV56" s="1693"/>
      <c r="AW56" s="1539"/>
      <c r="AX56" s="1540"/>
    </row>
    <row r="57" spans="1:50" s="1556" customFormat="1" ht="15.75" hidden="1" x14ac:dyDescent="0.25">
      <c r="A57" s="1554"/>
      <c r="B57" s="1557">
        <f>SUM(B53:B56)</f>
        <v>1.0000000000000002</v>
      </c>
      <c r="C57" s="1557">
        <f t="shared" ref="C57:AL57" si="22">SUM(C53:C56)</f>
        <v>0.99999999999999989</v>
      </c>
      <c r="D57" s="1557">
        <f t="shared" si="22"/>
        <v>1.0000000000000002</v>
      </c>
      <c r="E57" s="1557">
        <f t="shared" si="22"/>
        <v>0.99999999999999978</v>
      </c>
      <c r="F57" s="1557">
        <f t="shared" si="22"/>
        <v>1</v>
      </c>
      <c r="G57" s="1557">
        <f t="shared" si="22"/>
        <v>1.0000000000000002</v>
      </c>
      <c r="H57" s="1557">
        <f t="shared" si="22"/>
        <v>1</v>
      </c>
      <c r="I57" s="1557">
        <f t="shared" si="22"/>
        <v>1</v>
      </c>
      <c r="J57" s="1557">
        <f t="shared" si="22"/>
        <v>1</v>
      </c>
      <c r="K57" s="1557">
        <f t="shared" si="22"/>
        <v>1</v>
      </c>
      <c r="L57" s="1557">
        <f t="shared" si="22"/>
        <v>0.99999999999999989</v>
      </c>
      <c r="M57" s="1557">
        <v>1</v>
      </c>
      <c r="N57" s="1557">
        <v>1</v>
      </c>
      <c r="O57" s="1557">
        <v>1</v>
      </c>
      <c r="P57" s="1557">
        <f t="shared" si="22"/>
        <v>1</v>
      </c>
      <c r="Q57" s="1557"/>
      <c r="R57" s="1557"/>
      <c r="S57" s="1557">
        <f>SUM(S53:S56)</f>
        <v>0</v>
      </c>
      <c r="T57" s="1557">
        <f>SUM(T53:T56)</f>
        <v>0</v>
      </c>
      <c r="U57" s="1557">
        <v>0</v>
      </c>
      <c r="V57" s="1557">
        <f>SUM(V53:V56)</f>
        <v>0</v>
      </c>
      <c r="W57" s="1557">
        <v>0</v>
      </c>
      <c r="X57" s="1557">
        <f>SUM(X53:X56)</f>
        <v>0</v>
      </c>
      <c r="Y57" s="1557"/>
      <c r="Z57" s="1557">
        <v>0</v>
      </c>
      <c r="AA57" s="1557">
        <v>0</v>
      </c>
      <c r="AB57" s="1557">
        <f t="shared" ref="AB57" si="23">SUM(AB53:AB56)</f>
        <v>0</v>
      </c>
      <c r="AC57" s="1557">
        <v>0</v>
      </c>
      <c r="AD57" s="1557">
        <v>0</v>
      </c>
      <c r="AE57" s="1557">
        <v>0</v>
      </c>
      <c r="AF57" s="1557">
        <v>0</v>
      </c>
      <c r="AG57" s="1557">
        <f t="shared" ref="AG57" si="24">SUM(AG53:AG56)</f>
        <v>0</v>
      </c>
      <c r="AH57" s="1557">
        <v>0</v>
      </c>
      <c r="AI57" s="1557">
        <v>0</v>
      </c>
      <c r="AJ57" s="1557">
        <f t="shared" ref="AJ57:AK57" si="25">SUM(AJ53:AJ56)</f>
        <v>0</v>
      </c>
      <c r="AK57" s="1557">
        <f t="shared" si="25"/>
        <v>0</v>
      </c>
      <c r="AL57" s="1557">
        <f t="shared" si="22"/>
        <v>0</v>
      </c>
      <c r="AM57" s="1535">
        <f t="shared" si="1"/>
        <v>0</v>
      </c>
      <c r="AN57" s="1536" t="e">
        <f t="shared" si="2"/>
        <v>#DIV/0!</v>
      </c>
      <c r="AO57" s="1536"/>
      <c r="AP57" s="1568">
        <f t="shared" si="3"/>
        <v>0</v>
      </c>
      <c r="AQ57" s="1568">
        <f t="shared" si="4"/>
        <v>3</v>
      </c>
      <c r="AR57" s="1568">
        <f t="shared" si="15"/>
        <v>11</v>
      </c>
      <c r="AS57" s="1574"/>
      <c r="AT57" s="1687">
        <f t="shared" si="5"/>
        <v>-3</v>
      </c>
      <c r="AU57" s="1688">
        <f t="shared" si="10"/>
        <v>-0.72727272727272729</v>
      </c>
      <c r="AV57" s="1693"/>
      <c r="AW57" s="1539"/>
      <c r="AX57" s="1540"/>
    </row>
    <row r="58" spans="1:50" s="1556" customFormat="1" ht="15.75" hidden="1" x14ac:dyDescent="0.25">
      <c r="AM58" s="1535">
        <f t="shared" si="1"/>
        <v>0</v>
      </c>
      <c r="AN58" s="1536" t="e">
        <f t="shared" si="2"/>
        <v>#DIV/0!</v>
      </c>
      <c r="AO58" s="1536"/>
      <c r="AP58" s="1568">
        <f t="shared" si="3"/>
        <v>0</v>
      </c>
      <c r="AQ58" s="1568">
        <f t="shared" si="4"/>
        <v>0</v>
      </c>
      <c r="AR58" s="1568">
        <f t="shared" si="15"/>
        <v>0</v>
      </c>
      <c r="AS58" s="1574"/>
      <c r="AT58" s="1687">
        <f t="shared" si="5"/>
        <v>0</v>
      </c>
      <c r="AU58" s="1688" t="e">
        <f t="shared" si="10"/>
        <v>#DIV/0!</v>
      </c>
      <c r="AV58" s="1693"/>
      <c r="AW58" s="1539"/>
      <c r="AX58" s="1540"/>
    </row>
    <row r="59" spans="1:50" s="1556" customFormat="1" ht="15.75" hidden="1" x14ac:dyDescent="0.25">
      <c r="AM59" s="1535">
        <f t="shared" si="1"/>
        <v>0</v>
      </c>
      <c r="AN59" s="1536" t="e">
        <f t="shared" si="2"/>
        <v>#DIV/0!</v>
      </c>
      <c r="AO59" s="1536"/>
      <c r="AP59" s="1568">
        <f t="shared" si="3"/>
        <v>0</v>
      </c>
      <c r="AQ59" s="1568">
        <f t="shared" si="4"/>
        <v>0</v>
      </c>
      <c r="AR59" s="1568">
        <f t="shared" si="15"/>
        <v>0</v>
      </c>
      <c r="AS59" s="1574"/>
      <c r="AT59" s="1687">
        <f t="shared" si="5"/>
        <v>0</v>
      </c>
      <c r="AU59" s="1688" t="e">
        <f t="shared" si="10"/>
        <v>#DIV/0!</v>
      </c>
      <c r="AV59" s="1693"/>
      <c r="AW59" s="1539"/>
      <c r="AX59" s="1540"/>
    </row>
    <row r="60" spans="1:50" s="1556" customFormat="1" ht="15.75" hidden="1" x14ac:dyDescent="0.25">
      <c r="AM60" s="1535">
        <f t="shared" si="1"/>
        <v>0</v>
      </c>
      <c r="AN60" s="1536" t="e">
        <f t="shared" si="2"/>
        <v>#DIV/0!</v>
      </c>
      <c r="AO60" s="1536"/>
      <c r="AP60" s="1568">
        <f t="shared" si="3"/>
        <v>0</v>
      </c>
      <c r="AQ60" s="1568">
        <f t="shared" si="4"/>
        <v>0</v>
      </c>
      <c r="AR60" s="1568">
        <f t="shared" si="15"/>
        <v>0</v>
      </c>
      <c r="AS60" s="1574"/>
      <c r="AT60" s="1687">
        <f t="shared" si="5"/>
        <v>0</v>
      </c>
      <c r="AU60" s="1688" t="e">
        <f t="shared" si="10"/>
        <v>#DIV/0!</v>
      </c>
      <c r="AV60" s="1693"/>
      <c r="AW60" s="1539"/>
      <c r="AX60" s="1540"/>
    </row>
    <row r="61" spans="1:50" s="1556" customFormat="1" ht="15.75" hidden="1" x14ac:dyDescent="0.25">
      <c r="AM61" s="1535">
        <f t="shared" si="1"/>
        <v>0</v>
      </c>
      <c r="AN61" s="1536" t="e">
        <f t="shared" si="2"/>
        <v>#DIV/0!</v>
      </c>
      <c r="AO61" s="1536"/>
      <c r="AP61" s="1568">
        <f t="shared" si="3"/>
        <v>0</v>
      </c>
      <c r="AQ61" s="1568">
        <f t="shared" si="4"/>
        <v>0</v>
      </c>
      <c r="AR61" s="1568">
        <f t="shared" si="15"/>
        <v>0</v>
      </c>
      <c r="AS61" s="1574"/>
      <c r="AT61" s="1687">
        <f t="shared" si="5"/>
        <v>0</v>
      </c>
      <c r="AU61" s="1688" t="e">
        <f t="shared" si="10"/>
        <v>#DIV/0!</v>
      </c>
      <c r="AV61" s="1693"/>
      <c r="AW61" s="1539"/>
      <c r="AX61" s="1540"/>
    </row>
    <row r="62" spans="1:50" s="1556" customFormat="1" ht="15.75" hidden="1" x14ac:dyDescent="0.25">
      <c r="B62" s="1556" t="s">
        <v>230</v>
      </c>
      <c r="C62" s="1556" t="s">
        <v>231</v>
      </c>
      <c r="D62" s="1556" t="s">
        <v>215</v>
      </c>
      <c r="E62" s="1556" t="s">
        <v>232</v>
      </c>
      <c r="F62" s="1556" t="s">
        <v>233</v>
      </c>
      <c r="G62" s="1556" t="s">
        <v>234</v>
      </c>
      <c r="H62" s="1556" t="s">
        <v>216</v>
      </c>
      <c r="I62" s="1556" t="s">
        <v>235</v>
      </c>
      <c r="J62" s="1556" t="s">
        <v>236</v>
      </c>
      <c r="K62" s="1556" t="s">
        <v>237</v>
      </c>
      <c r="L62" s="1556" t="s">
        <v>238</v>
      </c>
      <c r="M62" s="1556" t="s">
        <v>239</v>
      </c>
      <c r="N62" s="1556" t="s">
        <v>240</v>
      </c>
      <c r="O62" s="1556" t="s">
        <v>241</v>
      </c>
      <c r="P62" s="1556" t="s">
        <v>242</v>
      </c>
      <c r="AM62" s="1535">
        <f t="shared" si="1"/>
        <v>0</v>
      </c>
      <c r="AN62" s="1536" t="e">
        <f t="shared" si="2"/>
        <v>#DIV/0!</v>
      </c>
      <c r="AO62" s="1536"/>
      <c r="AP62" s="1568">
        <f t="shared" si="3"/>
        <v>0</v>
      </c>
      <c r="AQ62" s="1568">
        <f t="shared" si="4"/>
        <v>0</v>
      </c>
      <c r="AR62" s="1568">
        <f t="shared" si="15"/>
        <v>0</v>
      </c>
      <c r="AS62" s="1574"/>
      <c r="AT62" s="1687">
        <f t="shared" si="5"/>
        <v>0</v>
      </c>
      <c r="AU62" s="1688" t="e">
        <f t="shared" si="10"/>
        <v>#DIV/0!</v>
      </c>
      <c r="AV62" s="1693"/>
      <c r="AW62" s="1539"/>
      <c r="AX62" s="1540"/>
    </row>
    <row r="63" spans="1:50" s="1556" customFormat="1" ht="30" hidden="1" x14ac:dyDescent="0.25">
      <c r="A63" s="1558" t="s">
        <v>257</v>
      </c>
      <c r="B63" s="1559">
        <v>349.66656499999999</v>
      </c>
      <c r="C63" s="1559">
        <v>353.06384399999996</v>
      </c>
      <c r="D63" s="1559">
        <v>450.00266800000003</v>
      </c>
      <c r="E63" s="1559">
        <v>347.21410800000001</v>
      </c>
      <c r="F63" s="1559">
        <v>346.02600000000001</v>
      </c>
      <c r="G63" s="1559">
        <v>385.9</v>
      </c>
      <c r="H63" s="1559">
        <v>367.267</v>
      </c>
      <c r="I63" s="1559">
        <v>395.7</v>
      </c>
      <c r="J63" s="1559">
        <v>382.48399999999998</v>
      </c>
      <c r="K63" s="1559">
        <v>365.77499999999998</v>
      </c>
      <c r="L63" s="1559">
        <v>373.065</v>
      </c>
      <c r="M63" s="1559">
        <v>409.02</v>
      </c>
      <c r="N63" s="1559">
        <v>324.60399999999998</v>
      </c>
      <c r="O63" s="1559">
        <v>338.75799999999998</v>
      </c>
      <c r="P63" s="1559">
        <v>409.1</v>
      </c>
      <c r="Q63" s="1559"/>
      <c r="R63" s="1559"/>
      <c r="S63" s="1560">
        <f>O63-N63</f>
        <v>14.153999999999996</v>
      </c>
      <c r="T63" s="1560">
        <f>O63-N63</f>
        <v>14.153999999999996</v>
      </c>
      <c r="U63" s="1560">
        <v>70.342000000000041</v>
      </c>
      <c r="V63" s="1560">
        <f>O63-N63</f>
        <v>14.153999999999996</v>
      </c>
      <c r="W63" s="1560">
        <v>70.342000000000041</v>
      </c>
      <c r="X63" s="1560">
        <f>O63-N63</f>
        <v>14.153999999999996</v>
      </c>
      <c r="Y63" s="1560"/>
      <c r="Z63" s="1560">
        <v>70.342000000000041</v>
      </c>
      <c r="AA63" s="1560">
        <v>70.342000000000041</v>
      </c>
      <c r="AB63" s="1560">
        <f>O63-N63</f>
        <v>14.153999999999996</v>
      </c>
      <c r="AC63" s="1560">
        <v>70.342000000000041</v>
      </c>
      <c r="AD63" s="1560">
        <v>70.342000000000041</v>
      </c>
      <c r="AE63" s="1560">
        <v>70.342000000000041</v>
      </c>
      <c r="AF63" s="1560">
        <v>70.342000000000041</v>
      </c>
      <c r="AG63" s="1560">
        <f>O63-N63</f>
        <v>14.153999999999996</v>
      </c>
      <c r="AH63" s="1560">
        <v>70.342000000000041</v>
      </c>
      <c r="AI63" s="1560">
        <v>70.342000000000041</v>
      </c>
      <c r="AJ63" s="1560">
        <f>O63-N63</f>
        <v>14.153999999999996</v>
      </c>
      <c r="AK63" s="1560">
        <f>O63-N63</f>
        <v>14.153999999999996</v>
      </c>
      <c r="AL63" s="1560">
        <f>P63-O63</f>
        <v>70.342000000000041</v>
      </c>
      <c r="AM63" s="1535">
        <f t="shared" si="1"/>
        <v>56.188000000000045</v>
      </c>
      <c r="AN63" s="1536">
        <f t="shared" si="2"/>
        <v>3.9697611982478493</v>
      </c>
      <c r="AO63" s="1536"/>
      <c r="AP63" s="1568">
        <f t="shared" si="3"/>
        <v>619.35200000000032</v>
      </c>
      <c r="AQ63" s="1568">
        <f t="shared" si="4"/>
        <v>1269.7620000000002</v>
      </c>
      <c r="AR63" s="1568">
        <f t="shared" si="15"/>
        <v>4116.1641849999996</v>
      </c>
      <c r="AS63" s="1574"/>
      <c r="AT63" s="1687">
        <f t="shared" si="5"/>
        <v>-650.40999999999985</v>
      </c>
      <c r="AU63" s="1688">
        <f t="shared" si="10"/>
        <v>-0.6915181360774606</v>
      </c>
      <c r="AV63" s="1693"/>
      <c r="AW63" s="1539"/>
      <c r="AX63" s="1540"/>
    </row>
    <row r="64" spans="1:50" s="1556" customFormat="1" ht="15.75" hidden="1" x14ac:dyDescent="0.25">
      <c r="A64" s="1561" t="s">
        <v>258</v>
      </c>
      <c r="B64" s="1562">
        <f>B41-B38-B40</f>
        <v>321.12853999999993</v>
      </c>
      <c r="C64" s="1562">
        <f t="shared" ref="C64:O64" si="26">C41-C38-C40</f>
        <v>354.100955</v>
      </c>
      <c r="D64" s="1562">
        <f t="shared" si="26"/>
        <v>535.99176899999986</v>
      </c>
      <c r="E64" s="1562">
        <f t="shared" si="26"/>
        <v>229.29425200000009</v>
      </c>
      <c r="F64" s="1562">
        <f t="shared" si="26"/>
        <v>208.30300000000005</v>
      </c>
      <c r="G64" s="1562">
        <f t="shared" si="26"/>
        <v>258.55799999999999</v>
      </c>
      <c r="H64" s="1562">
        <f t="shared" si="26"/>
        <v>317.51</v>
      </c>
      <c r="I64" s="1562">
        <f t="shared" si="26"/>
        <v>362.59999999999991</v>
      </c>
      <c r="J64" s="1562">
        <f t="shared" si="26"/>
        <v>142.23700000000005</v>
      </c>
      <c r="K64" s="1562">
        <f t="shared" si="26"/>
        <v>127.53099999999995</v>
      </c>
      <c r="L64" s="1562">
        <f t="shared" si="26"/>
        <v>153.70200000000006</v>
      </c>
      <c r="M64" s="1562">
        <f t="shared" si="26"/>
        <v>205.62000000000003</v>
      </c>
      <c r="N64" s="1562">
        <f t="shared" si="26"/>
        <v>134.74700000000004</v>
      </c>
      <c r="O64" s="1562">
        <f t="shared" si="26"/>
        <v>147.697</v>
      </c>
      <c r="P64" s="1562">
        <f>AL41-AL38-AL40</f>
        <v>292.87904034000053</v>
      </c>
      <c r="Q64" s="1562"/>
      <c r="R64" s="1562"/>
      <c r="AM64" s="1535">
        <f t="shared" si="1"/>
        <v>0</v>
      </c>
      <c r="AN64" s="1536" t="e">
        <f t="shared" si="2"/>
        <v>#DIV/0!</v>
      </c>
      <c r="AO64" s="1536"/>
      <c r="AP64" s="1568">
        <f t="shared" si="3"/>
        <v>0</v>
      </c>
      <c r="AQ64" s="1568">
        <f t="shared" si="4"/>
        <v>575.3230403400006</v>
      </c>
      <c r="AR64" s="1568">
        <f t="shared" si="15"/>
        <v>3010.9565160000002</v>
      </c>
      <c r="AS64" s="1574"/>
      <c r="AT64" s="1687">
        <f t="shared" si="5"/>
        <v>-575.3230403400006</v>
      </c>
      <c r="AU64" s="1688">
        <f t="shared" si="10"/>
        <v>-0.80892349747238912</v>
      </c>
      <c r="AV64" s="1693"/>
      <c r="AW64" s="1539"/>
      <c r="AX64" s="1540"/>
    </row>
    <row r="65" spans="2:50" s="1556" customFormat="1" ht="15.75" hidden="1" x14ac:dyDescent="0.25">
      <c r="B65" s="1555">
        <f>B63/(B64+B63)</f>
        <v>0.52127178984110212</v>
      </c>
      <c r="C65" s="1555">
        <f t="shared" ref="C65:P65" si="27">C63/(C64+C63)</f>
        <v>0.4992667119450328</v>
      </c>
      <c r="D65" s="1555">
        <f t="shared" si="27"/>
        <v>0.4563947331885404</v>
      </c>
      <c r="E65" s="1555">
        <f t="shared" si="27"/>
        <v>0.60227072509408186</v>
      </c>
      <c r="F65" s="1555">
        <f t="shared" si="27"/>
        <v>0.62422496387524373</v>
      </c>
      <c r="G65" s="1555">
        <f t="shared" si="27"/>
        <v>0.59879774942664998</v>
      </c>
      <c r="H65" s="1555">
        <f t="shared" si="27"/>
        <v>0.5363308055031053</v>
      </c>
      <c r="I65" s="1555">
        <f t="shared" si="27"/>
        <v>0.52182513517077678</v>
      </c>
      <c r="J65" s="1555">
        <f t="shared" si="27"/>
        <v>0.7289283257197634</v>
      </c>
      <c r="K65" s="1555">
        <f t="shared" si="27"/>
        <v>0.74147689263864625</v>
      </c>
      <c r="L65" s="1555">
        <f t="shared" si="27"/>
        <v>0.70821634612646567</v>
      </c>
      <c r="M65" s="1555">
        <f t="shared" si="27"/>
        <v>0.66546270987895351</v>
      </c>
      <c r="N65" s="1555">
        <f t="shared" si="27"/>
        <v>0.70665787164934868</v>
      </c>
      <c r="O65" s="1555">
        <f t="shared" si="27"/>
        <v>0.69638096021214702</v>
      </c>
      <c r="P65" s="1555">
        <f t="shared" si="27"/>
        <v>0.58278093289203359</v>
      </c>
      <c r="Q65" s="1555"/>
      <c r="R65" s="1555"/>
      <c r="AM65" s="1535">
        <f t="shared" si="1"/>
        <v>0</v>
      </c>
      <c r="AN65" s="1536" t="e">
        <f t="shared" si="2"/>
        <v>#DIV/0!</v>
      </c>
      <c r="AO65" s="1536"/>
      <c r="AP65" s="1568">
        <f t="shared" si="3"/>
        <v>0</v>
      </c>
      <c r="AQ65" s="1568">
        <f t="shared" si="4"/>
        <v>1.9858197647535292</v>
      </c>
      <c r="AR65" s="1568">
        <f t="shared" si="15"/>
        <v>6.5390041785294075</v>
      </c>
      <c r="AS65" s="1574"/>
      <c r="AT65" s="1687">
        <f t="shared" si="5"/>
        <v>-1.9858197647535292</v>
      </c>
      <c r="AU65" s="1688">
        <f t="shared" si="10"/>
        <v>-0.69631159263150511</v>
      </c>
      <c r="AV65" s="1693"/>
      <c r="AW65" s="1539"/>
      <c r="AX65" s="1540"/>
    </row>
    <row r="66" spans="2:50" s="1556" customFormat="1" ht="15.75" hidden="1" x14ac:dyDescent="0.25">
      <c r="AM66" s="1535">
        <f t="shared" si="1"/>
        <v>0</v>
      </c>
      <c r="AN66" s="1536" t="e">
        <f t="shared" si="2"/>
        <v>#DIV/0!</v>
      </c>
      <c r="AO66" s="1536"/>
      <c r="AP66" s="1568">
        <f t="shared" si="3"/>
        <v>0</v>
      </c>
      <c r="AQ66" s="1568">
        <f t="shared" si="4"/>
        <v>0</v>
      </c>
      <c r="AR66" s="1568">
        <f t="shared" si="15"/>
        <v>0</v>
      </c>
      <c r="AS66" s="1574"/>
      <c r="AT66" s="1687">
        <f t="shared" si="5"/>
        <v>0</v>
      </c>
      <c r="AU66" s="1688" t="e">
        <f t="shared" si="10"/>
        <v>#DIV/0!</v>
      </c>
      <c r="AV66" s="1693"/>
      <c r="AW66" s="1539"/>
      <c r="AX66" s="1540"/>
    </row>
    <row r="67" spans="2:50" s="1556" customFormat="1" ht="15.75" hidden="1" x14ac:dyDescent="0.25">
      <c r="N67" s="1563">
        <f>SUM(N63:N64)</f>
        <v>459.351</v>
      </c>
      <c r="O67" s="1563">
        <f>SUM(O63:O64)</f>
        <v>486.45499999999998</v>
      </c>
      <c r="P67" s="1563">
        <f>SUM(P63:P64)</f>
        <v>701.97904034000055</v>
      </c>
      <c r="Q67" s="1563"/>
      <c r="R67" s="1563"/>
      <c r="AM67" s="1535">
        <f t="shared" si="1"/>
        <v>0</v>
      </c>
      <c r="AN67" s="1536" t="e">
        <f t="shared" si="2"/>
        <v>#DIV/0!</v>
      </c>
      <c r="AO67" s="1536"/>
      <c r="AP67" s="1568">
        <f t="shared" si="3"/>
        <v>0</v>
      </c>
      <c r="AQ67" s="1568">
        <f t="shared" si="4"/>
        <v>1647.7850403400007</v>
      </c>
      <c r="AR67" s="1568">
        <f t="shared" si="15"/>
        <v>0</v>
      </c>
      <c r="AS67" s="1574"/>
      <c r="AT67" s="1687">
        <f t="shared" si="5"/>
        <v>-1647.7850403400007</v>
      </c>
      <c r="AU67" s="1688" t="e">
        <f t="shared" si="10"/>
        <v>#DIV/0!</v>
      </c>
      <c r="AV67" s="1693"/>
      <c r="AW67" s="1539"/>
      <c r="AX67" s="1540"/>
    </row>
    <row r="68" spans="2:50" s="1556" customFormat="1" ht="15.75" hidden="1" x14ac:dyDescent="0.25">
      <c r="P68" s="1556">
        <f>P67/N67</f>
        <v>1.5281974793567459</v>
      </c>
      <c r="AM68" s="1535">
        <f t="shared" si="1"/>
        <v>0</v>
      </c>
      <c r="AN68" s="1536" t="e">
        <f t="shared" si="2"/>
        <v>#DIV/0!</v>
      </c>
      <c r="AO68" s="1536"/>
      <c r="AP68" s="1568">
        <f t="shared" si="3"/>
        <v>0</v>
      </c>
      <c r="AQ68" s="1568">
        <f t="shared" si="4"/>
        <v>1.5281974793567459</v>
      </c>
      <c r="AR68" s="1568">
        <f t="shared" si="15"/>
        <v>0</v>
      </c>
      <c r="AS68" s="1574"/>
      <c r="AT68" s="1687">
        <f t="shared" si="5"/>
        <v>-1.5281974793567459</v>
      </c>
      <c r="AU68" s="1688" t="e">
        <f t="shared" si="10"/>
        <v>#DIV/0!</v>
      </c>
      <c r="AV68" s="1693"/>
      <c r="AW68" s="1539"/>
      <c r="AX68" s="1540"/>
    </row>
    <row r="69" spans="2:50" s="1556" customFormat="1" ht="15.75" hidden="1" x14ac:dyDescent="0.25">
      <c r="AM69" s="1535">
        <f t="shared" si="1"/>
        <v>0</v>
      </c>
      <c r="AN69" s="1536" t="e">
        <f t="shared" si="2"/>
        <v>#DIV/0!</v>
      </c>
      <c r="AO69" s="1536"/>
      <c r="AP69" s="1568">
        <f t="shared" si="3"/>
        <v>0</v>
      </c>
      <c r="AQ69" s="1568">
        <f t="shared" si="4"/>
        <v>0</v>
      </c>
      <c r="AR69" s="1568">
        <f t="shared" si="15"/>
        <v>0</v>
      </c>
      <c r="AS69" s="1574"/>
      <c r="AT69" s="1687">
        <f t="shared" si="5"/>
        <v>0</v>
      </c>
      <c r="AU69" s="1688" t="e">
        <f t="shared" si="10"/>
        <v>#DIV/0!</v>
      </c>
      <c r="AV69" s="1693"/>
      <c r="AW69" s="1539"/>
      <c r="AX69" s="1540"/>
    </row>
    <row r="70" spans="2:50" s="1556" customFormat="1" ht="15.75" hidden="1" x14ac:dyDescent="0.25">
      <c r="AM70" s="1535">
        <f t="shared" si="1"/>
        <v>0</v>
      </c>
      <c r="AN70" s="1536" t="e">
        <f t="shared" si="2"/>
        <v>#DIV/0!</v>
      </c>
      <c r="AO70" s="1536"/>
      <c r="AP70" s="1568">
        <f t="shared" si="3"/>
        <v>0</v>
      </c>
      <c r="AQ70" s="1568">
        <f t="shared" si="4"/>
        <v>0</v>
      </c>
      <c r="AR70" s="1568">
        <f t="shared" si="15"/>
        <v>0</v>
      </c>
      <c r="AS70" s="1574"/>
      <c r="AT70" s="1687">
        <f t="shared" si="5"/>
        <v>0</v>
      </c>
      <c r="AU70" s="1688" t="e">
        <f t="shared" si="10"/>
        <v>#DIV/0!</v>
      </c>
      <c r="AV70" s="1693"/>
      <c r="AW70" s="1539"/>
      <c r="AX70" s="1540"/>
    </row>
    <row r="71" spans="2:50" s="1556" customFormat="1" ht="15.75" hidden="1" x14ac:dyDescent="0.25">
      <c r="AM71" s="1535">
        <f t="shared" si="1"/>
        <v>0</v>
      </c>
      <c r="AN71" s="1536" t="e">
        <f t="shared" si="2"/>
        <v>#DIV/0!</v>
      </c>
      <c r="AO71" s="1536"/>
      <c r="AP71" s="1568">
        <f t="shared" si="3"/>
        <v>0</v>
      </c>
      <c r="AQ71" s="1568">
        <f t="shared" si="4"/>
        <v>0</v>
      </c>
      <c r="AR71" s="1568">
        <f t="shared" si="15"/>
        <v>0</v>
      </c>
      <c r="AS71" s="1574"/>
      <c r="AT71" s="1687">
        <f t="shared" si="5"/>
        <v>0</v>
      </c>
      <c r="AU71" s="1688" t="e">
        <f t="shared" si="10"/>
        <v>#DIV/0!</v>
      </c>
      <c r="AV71" s="1693"/>
      <c r="AW71" s="1539"/>
      <c r="AX71" s="1540"/>
    </row>
    <row r="72" spans="2:50" s="1556" customFormat="1" ht="15.75" hidden="1" x14ac:dyDescent="0.25">
      <c r="AM72" s="1535">
        <f t="shared" si="1"/>
        <v>0</v>
      </c>
      <c r="AN72" s="1536" t="e">
        <f t="shared" si="2"/>
        <v>#DIV/0!</v>
      </c>
      <c r="AO72" s="1536"/>
      <c r="AP72" s="1568">
        <f t="shared" si="3"/>
        <v>0</v>
      </c>
      <c r="AQ72" s="1568">
        <f t="shared" si="4"/>
        <v>0</v>
      </c>
      <c r="AR72" s="1568">
        <f t="shared" si="15"/>
        <v>0</v>
      </c>
      <c r="AS72" s="1574"/>
      <c r="AT72" s="1687">
        <f t="shared" si="5"/>
        <v>0</v>
      </c>
      <c r="AU72" s="1688" t="e">
        <f t="shared" si="10"/>
        <v>#DIV/0!</v>
      </c>
      <c r="AV72" s="1693"/>
      <c r="AW72" s="1539"/>
      <c r="AX72" s="1540"/>
    </row>
    <row r="73" spans="2:50" s="1556" customFormat="1" ht="15.75" hidden="1" x14ac:dyDescent="0.25">
      <c r="AM73" s="1535">
        <f t="shared" si="1"/>
        <v>0</v>
      </c>
      <c r="AN73" s="1536" t="e">
        <f t="shared" si="2"/>
        <v>#DIV/0!</v>
      </c>
      <c r="AO73" s="1536"/>
      <c r="AP73" s="1568">
        <f t="shared" si="3"/>
        <v>0</v>
      </c>
      <c r="AQ73" s="1568">
        <f t="shared" si="4"/>
        <v>0</v>
      </c>
      <c r="AR73" s="1568">
        <f t="shared" si="15"/>
        <v>0</v>
      </c>
      <c r="AS73" s="1574"/>
      <c r="AT73" s="1687">
        <f t="shared" si="5"/>
        <v>0</v>
      </c>
      <c r="AU73" s="1688" t="e">
        <f t="shared" si="10"/>
        <v>#DIV/0!</v>
      </c>
      <c r="AV73" s="1693"/>
      <c r="AW73" s="1539"/>
      <c r="AX73" s="1540"/>
    </row>
    <row r="74" spans="2:50" s="1556" customFormat="1" ht="15.75" hidden="1" x14ac:dyDescent="0.25">
      <c r="AM74" s="1535">
        <f t="shared" si="1"/>
        <v>0</v>
      </c>
      <c r="AN74" s="1536" t="e">
        <f t="shared" si="2"/>
        <v>#DIV/0!</v>
      </c>
      <c r="AO74" s="1536"/>
      <c r="AP74" s="1568">
        <f t="shared" si="3"/>
        <v>0</v>
      </c>
      <c r="AQ74" s="1568">
        <f t="shared" si="4"/>
        <v>0</v>
      </c>
      <c r="AR74" s="1568">
        <f t="shared" si="15"/>
        <v>0</v>
      </c>
      <c r="AS74" s="1574"/>
      <c r="AT74" s="1687">
        <f t="shared" si="5"/>
        <v>0</v>
      </c>
      <c r="AU74" s="1688" t="e">
        <f t="shared" si="10"/>
        <v>#DIV/0!</v>
      </c>
      <c r="AV74" s="1693"/>
      <c r="AW74" s="1539"/>
      <c r="AX74" s="1540"/>
    </row>
    <row r="75" spans="2:50" s="1556" customFormat="1" ht="15.75" hidden="1" x14ac:dyDescent="0.25">
      <c r="AM75" s="1535">
        <f t="shared" si="1"/>
        <v>0</v>
      </c>
      <c r="AN75" s="1536" t="e">
        <f t="shared" si="2"/>
        <v>#DIV/0!</v>
      </c>
      <c r="AO75" s="1536"/>
      <c r="AP75" s="1568">
        <f t="shared" si="3"/>
        <v>0</v>
      </c>
      <c r="AQ75" s="1568">
        <f t="shared" si="4"/>
        <v>0</v>
      </c>
      <c r="AR75" s="1568">
        <f t="shared" si="15"/>
        <v>0</v>
      </c>
      <c r="AS75" s="1574"/>
      <c r="AT75" s="1687">
        <f t="shared" si="5"/>
        <v>0</v>
      </c>
      <c r="AU75" s="1688" t="e">
        <f t="shared" si="10"/>
        <v>#DIV/0!</v>
      </c>
      <c r="AV75" s="1693"/>
      <c r="AW75" s="1539"/>
      <c r="AX75" s="1540"/>
    </row>
    <row r="76" spans="2:50" s="1556" customFormat="1" ht="15.75" hidden="1" x14ac:dyDescent="0.25">
      <c r="AM76" s="1535">
        <f t="shared" si="1"/>
        <v>0</v>
      </c>
      <c r="AN76" s="1536" t="e">
        <f t="shared" si="2"/>
        <v>#DIV/0!</v>
      </c>
      <c r="AO76" s="1536"/>
      <c r="AP76" s="1568">
        <f t="shared" si="3"/>
        <v>0</v>
      </c>
      <c r="AQ76" s="1568">
        <f t="shared" si="4"/>
        <v>0</v>
      </c>
      <c r="AR76" s="1568">
        <f t="shared" si="15"/>
        <v>0</v>
      </c>
      <c r="AS76" s="1574"/>
      <c r="AT76" s="1687">
        <f t="shared" si="5"/>
        <v>0</v>
      </c>
      <c r="AU76" s="1688" t="e">
        <f t="shared" si="10"/>
        <v>#DIV/0!</v>
      </c>
      <c r="AV76" s="1693"/>
      <c r="AW76" s="1539"/>
      <c r="AX76" s="1540"/>
    </row>
    <row r="77" spans="2:50" s="1556" customFormat="1" ht="15.75" hidden="1" x14ac:dyDescent="0.25">
      <c r="AM77" s="1535">
        <f t="shared" si="1"/>
        <v>0</v>
      </c>
      <c r="AN77" s="1536" t="e">
        <f t="shared" si="2"/>
        <v>#DIV/0!</v>
      </c>
      <c r="AO77" s="1536"/>
      <c r="AP77" s="1568">
        <f t="shared" si="3"/>
        <v>0</v>
      </c>
      <c r="AQ77" s="1568">
        <f t="shared" si="4"/>
        <v>0</v>
      </c>
      <c r="AR77" s="1568">
        <f t="shared" si="15"/>
        <v>0</v>
      </c>
      <c r="AS77" s="1574"/>
      <c r="AT77" s="1687">
        <f t="shared" si="5"/>
        <v>0</v>
      </c>
      <c r="AU77" s="1688" t="e">
        <f t="shared" si="10"/>
        <v>#DIV/0!</v>
      </c>
      <c r="AV77" s="1693"/>
      <c r="AW77" s="1539"/>
      <c r="AX77" s="1540"/>
    </row>
    <row r="78" spans="2:50" s="1556" customFormat="1" ht="15.75" hidden="1" x14ac:dyDescent="0.25">
      <c r="AM78" s="1535">
        <f t="shared" si="1"/>
        <v>0</v>
      </c>
      <c r="AN78" s="1536" t="e">
        <f t="shared" si="2"/>
        <v>#DIV/0!</v>
      </c>
      <c r="AO78" s="1536"/>
      <c r="AP78" s="1568">
        <f t="shared" si="3"/>
        <v>0</v>
      </c>
      <c r="AQ78" s="1568">
        <f t="shared" si="4"/>
        <v>0</v>
      </c>
      <c r="AR78" s="1568">
        <f t="shared" si="15"/>
        <v>0</v>
      </c>
      <c r="AS78" s="1574"/>
      <c r="AT78" s="1687">
        <f t="shared" si="5"/>
        <v>0</v>
      </c>
      <c r="AU78" s="1688" t="e">
        <f t="shared" si="10"/>
        <v>#DIV/0!</v>
      </c>
      <c r="AV78" s="1693"/>
      <c r="AW78" s="1539"/>
      <c r="AX78" s="1540"/>
    </row>
    <row r="79" spans="2:50" s="1556" customFormat="1" ht="15.75" hidden="1" x14ac:dyDescent="0.25">
      <c r="AM79" s="1535">
        <f t="shared" si="1"/>
        <v>0</v>
      </c>
      <c r="AN79" s="1536" t="e">
        <f t="shared" si="2"/>
        <v>#DIV/0!</v>
      </c>
      <c r="AO79" s="1536"/>
      <c r="AP79" s="1568">
        <f t="shared" si="3"/>
        <v>0</v>
      </c>
      <c r="AQ79" s="1568">
        <f t="shared" si="4"/>
        <v>0</v>
      </c>
      <c r="AR79" s="1568">
        <f t="shared" si="15"/>
        <v>0</v>
      </c>
      <c r="AS79" s="1574"/>
      <c r="AT79" s="1687">
        <f t="shared" si="5"/>
        <v>0</v>
      </c>
      <c r="AU79" s="1688" t="e">
        <f t="shared" si="10"/>
        <v>#DIV/0!</v>
      </c>
      <c r="AV79" s="1693"/>
      <c r="AW79" s="1539"/>
      <c r="AX79" s="1540"/>
    </row>
    <row r="80" spans="2:50" s="1556" customFormat="1" ht="15.75" hidden="1" x14ac:dyDescent="0.25">
      <c r="AM80" s="1535">
        <f t="shared" si="1"/>
        <v>0</v>
      </c>
      <c r="AN80" s="1536" t="e">
        <f t="shared" si="2"/>
        <v>#DIV/0!</v>
      </c>
      <c r="AO80" s="1536"/>
      <c r="AP80" s="1568">
        <f t="shared" si="3"/>
        <v>0</v>
      </c>
      <c r="AQ80" s="1568">
        <f t="shared" si="4"/>
        <v>0</v>
      </c>
      <c r="AR80" s="1568">
        <f t="shared" si="15"/>
        <v>0</v>
      </c>
      <c r="AS80" s="1574"/>
      <c r="AT80" s="1687">
        <f t="shared" si="5"/>
        <v>0</v>
      </c>
      <c r="AU80" s="1688" t="e">
        <f t="shared" si="10"/>
        <v>#DIV/0!</v>
      </c>
      <c r="AV80" s="1693"/>
      <c r="AW80" s="1539"/>
      <c r="AX80" s="1540"/>
    </row>
    <row r="81" spans="2:50" s="1556" customFormat="1" ht="15.75" hidden="1" x14ac:dyDescent="0.25">
      <c r="AM81" s="1535">
        <f t="shared" si="1"/>
        <v>0</v>
      </c>
      <c r="AN81" s="1536" t="e">
        <f t="shared" si="2"/>
        <v>#DIV/0!</v>
      </c>
      <c r="AO81" s="1536"/>
      <c r="AP81" s="1568">
        <f t="shared" si="3"/>
        <v>0</v>
      </c>
      <c r="AQ81" s="1568">
        <f t="shared" si="4"/>
        <v>0</v>
      </c>
      <c r="AR81" s="1568">
        <f t="shared" si="15"/>
        <v>0</v>
      </c>
      <c r="AS81" s="1574"/>
      <c r="AT81" s="1687">
        <f t="shared" si="5"/>
        <v>0</v>
      </c>
      <c r="AU81" s="1688" t="e">
        <f t="shared" si="10"/>
        <v>#DIV/0!</v>
      </c>
      <c r="AV81" s="1693"/>
      <c r="AW81" s="1539"/>
      <c r="AX81" s="1540"/>
    </row>
    <row r="82" spans="2:50" s="1556" customFormat="1" ht="15.75" hidden="1" x14ac:dyDescent="0.25">
      <c r="AM82" s="1535">
        <f t="shared" si="1"/>
        <v>0</v>
      </c>
      <c r="AN82" s="1536" t="e">
        <f t="shared" si="2"/>
        <v>#DIV/0!</v>
      </c>
      <c r="AO82" s="1536"/>
      <c r="AP82" s="1568">
        <f t="shared" si="3"/>
        <v>0</v>
      </c>
      <c r="AQ82" s="1568">
        <f t="shared" si="4"/>
        <v>0</v>
      </c>
      <c r="AR82" s="1568">
        <f t="shared" si="15"/>
        <v>0</v>
      </c>
      <c r="AS82" s="1574"/>
      <c r="AT82" s="1687">
        <f t="shared" si="5"/>
        <v>0</v>
      </c>
      <c r="AU82" s="1688" t="e">
        <f t="shared" si="10"/>
        <v>#DIV/0!</v>
      </c>
      <c r="AV82" s="1693"/>
      <c r="AW82" s="1539"/>
      <c r="AX82" s="1540"/>
    </row>
    <row r="83" spans="2:50" s="1556" customFormat="1" ht="15.75" hidden="1" x14ac:dyDescent="0.25">
      <c r="AM83" s="1535">
        <f t="shared" si="1"/>
        <v>0</v>
      </c>
      <c r="AN83" s="1536" t="e">
        <f t="shared" si="2"/>
        <v>#DIV/0!</v>
      </c>
      <c r="AO83" s="1536"/>
      <c r="AP83" s="1568">
        <f t="shared" si="3"/>
        <v>0</v>
      </c>
      <c r="AQ83" s="1568">
        <f t="shared" si="4"/>
        <v>0</v>
      </c>
      <c r="AR83" s="1568">
        <f t="shared" si="15"/>
        <v>0</v>
      </c>
      <c r="AS83" s="1574"/>
      <c r="AT83" s="1687">
        <f t="shared" si="5"/>
        <v>0</v>
      </c>
      <c r="AU83" s="1688" t="e">
        <f t="shared" si="10"/>
        <v>#DIV/0!</v>
      </c>
      <c r="AV83" s="1693"/>
      <c r="AW83" s="1539"/>
      <c r="AX83" s="1540"/>
    </row>
    <row r="84" spans="2:50" s="1556" customFormat="1" ht="15.75" hidden="1" x14ac:dyDescent="0.25">
      <c r="AM84" s="1535">
        <f t="shared" si="1"/>
        <v>0</v>
      </c>
      <c r="AN84" s="1536" t="e">
        <f t="shared" si="2"/>
        <v>#DIV/0!</v>
      </c>
      <c r="AO84" s="1536"/>
      <c r="AP84" s="1568">
        <f t="shared" si="3"/>
        <v>0</v>
      </c>
      <c r="AQ84" s="1568">
        <f t="shared" si="4"/>
        <v>0</v>
      </c>
      <c r="AR84" s="1568">
        <f t="shared" si="15"/>
        <v>0</v>
      </c>
      <c r="AS84" s="1574"/>
      <c r="AT84" s="1687">
        <f t="shared" si="5"/>
        <v>0</v>
      </c>
      <c r="AU84" s="1688" t="e">
        <f t="shared" si="10"/>
        <v>#DIV/0!</v>
      </c>
      <c r="AV84" s="1693"/>
      <c r="AW84" s="1539"/>
      <c r="AX84" s="1540"/>
    </row>
    <row r="85" spans="2:50" s="1556" customFormat="1" ht="15.75" hidden="1" x14ac:dyDescent="0.25">
      <c r="AM85" s="1535">
        <f t="shared" si="1"/>
        <v>0</v>
      </c>
      <c r="AN85" s="1536" t="e">
        <f t="shared" si="2"/>
        <v>#DIV/0!</v>
      </c>
      <c r="AO85" s="1536"/>
      <c r="AP85" s="1568">
        <f t="shared" si="3"/>
        <v>0</v>
      </c>
      <c r="AQ85" s="1568">
        <f t="shared" si="4"/>
        <v>0</v>
      </c>
      <c r="AR85" s="1568">
        <f t="shared" si="15"/>
        <v>0</v>
      </c>
      <c r="AS85" s="1574"/>
      <c r="AT85" s="1687">
        <f t="shared" si="5"/>
        <v>0</v>
      </c>
      <c r="AU85" s="1688" t="e">
        <f t="shared" si="10"/>
        <v>#DIV/0!</v>
      </c>
      <c r="AV85" s="1693"/>
      <c r="AW85" s="1539"/>
      <c r="AX85" s="1540"/>
    </row>
    <row r="86" spans="2:50" s="1556" customFormat="1" ht="15.75" hidden="1" x14ac:dyDescent="0.25">
      <c r="AM86" s="1535">
        <f t="shared" si="1"/>
        <v>0</v>
      </c>
      <c r="AN86" s="1536" t="e">
        <f t="shared" si="2"/>
        <v>#DIV/0!</v>
      </c>
      <c r="AO86" s="1536"/>
      <c r="AP86" s="1568">
        <f t="shared" si="3"/>
        <v>0</v>
      </c>
      <c r="AQ86" s="1568">
        <f t="shared" si="4"/>
        <v>0</v>
      </c>
      <c r="AR86" s="1568">
        <f t="shared" si="15"/>
        <v>0</v>
      </c>
      <c r="AS86" s="1574"/>
      <c r="AT86" s="1687">
        <f t="shared" si="5"/>
        <v>0</v>
      </c>
      <c r="AU86" s="1688" t="e">
        <f t="shared" si="10"/>
        <v>#DIV/0!</v>
      </c>
      <c r="AV86" s="1693"/>
      <c r="AW86" s="1539"/>
      <c r="AX86" s="1540"/>
    </row>
    <row r="87" spans="2:50" s="1556" customFormat="1" ht="15.75" hidden="1" x14ac:dyDescent="0.25">
      <c r="AM87" s="1535">
        <f t="shared" si="1"/>
        <v>0</v>
      </c>
      <c r="AN87" s="1536" t="e">
        <f t="shared" si="2"/>
        <v>#DIV/0!</v>
      </c>
      <c r="AO87" s="1536"/>
      <c r="AP87" s="1568">
        <f t="shared" si="3"/>
        <v>0</v>
      </c>
      <c r="AQ87" s="1568">
        <f t="shared" si="4"/>
        <v>0</v>
      </c>
      <c r="AR87" s="1568">
        <f t="shared" si="15"/>
        <v>0</v>
      </c>
      <c r="AS87" s="1574"/>
      <c r="AT87" s="1687">
        <f t="shared" si="5"/>
        <v>0</v>
      </c>
      <c r="AU87" s="1688" t="e">
        <f t="shared" si="10"/>
        <v>#DIV/0!</v>
      </c>
      <c r="AV87" s="1693"/>
      <c r="AW87" s="1539"/>
      <c r="AX87" s="1540"/>
    </row>
    <row r="88" spans="2:50" s="1556" customFormat="1" ht="15.75" hidden="1" x14ac:dyDescent="0.25">
      <c r="AM88" s="1535">
        <f t="shared" si="1"/>
        <v>0</v>
      </c>
      <c r="AN88" s="1536" t="e">
        <f t="shared" si="2"/>
        <v>#DIV/0!</v>
      </c>
      <c r="AO88" s="1536"/>
      <c r="AP88" s="1568">
        <f t="shared" si="3"/>
        <v>0</v>
      </c>
      <c r="AQ88" s="1568">
        <f t="shared" si="4"/>
        <v>0</v>
      </c>
      <c r="AR88" s="1568">
        <f t="shared" si="15"/>
        <v>0</v>
      </c>
      <c r="AS88" s="1574"/>
      <c r="AT88" s="1687">
        <f t="shared" si="5"/>
        <v>0</v>
      </c>
      <c r="AU88" s="1688" t="e">
        <f t="shared" si="10"/>
        <v>#DIV/0!</v>
      </c>
      <c r="AV88" s="1693"/>
      <c r="AW88" s="1539"/>
      <c r="AX88" s="1540"/>
    </row>
    <row r="89" spans="2:50" s="1556" customFormat="1" ht="15.75" hidden="1" x14ac:dyDescent="0.25">
      <c r="AM89" s="1535">
        <f t="shared" si="1"/>
        <v>0</v>
      </c>
      <c r="AN89" s="1536" t="e">
        <f t="shared" si="2"/>
        <v>#DIV/0!</v>
      </c>
      <c r="AO89" s="1536"/>
      <c r="AP89" s="1568">
        <f t="shared" si="3"/>
        <v>0</v>
      </c>
      <c r="AQ89" s="1568">
        <f t="shared" si="4"/>
        <v>0</v>
      </c>
      <c r="AR89" s="1568">
        <f t="shared" si="15"/>
        <v>0</v>
      </c>
      <c r="AS89" s="1574"/>
      <c r="AT89" s="1687">
        <f t="shared" si="5"/>
        <v>0</v>
      </c>
      <c r="AU89" s="1688" t="e">
        <f t="shared" si="10"/>
        <v>#DIV/0!</v>
      </c>
      <c r="AV89" s="1693"/>
      <c r="AW89" s="1539"/>
      <c r="AX89" s="1540"/>
    </row>
    <row r="90" spans="2:50" s="1556" customFormat="1" ht="15.75" hidden="1" x14ac:dyDescent="0.25">
      <c r="B90" s="1555">
        <f>B38/B41</f>
        <v>0.4278242687218245</v>
      </c>
      <c r="C90" s="1555">
        <f t="shared" ref="C90:AL90" si="28">C38/C41</f>
        <v>0.3983589383577959</v>
      </c>
      <c r="D90" s="1555">
        <f t="shared" si="28"/>
        <v>0.37092990354718275</v>
      </c>
      <c r="E90" s="1555">
        <f t="shared" si="28"/>
        <v>0.47008004735831543</v>
      </c>
      <c r="F90" s="1555">
        <f t="shared" si="28"/>
        <v>0.4720888224315386</v>
      </c>
      <c r="G90" s="1555">
        <f t="shared" si="28"/>
        <v>0.45412181149767233</v>
      </c>
      <c r="H90" s="1555">
        <f t="shared" si="28"/>
        <v>0.41909860029258517</v>
      </c>
      <c r="I90" s="1555">
        <f t="shared" si="28"/>
        <v>0.42178441348303114</v>
      </c>
      <c r="J90" s="1555">
        <f t="shared" si="28"/>
        <v>0.51439491850702224</v>
      </c>
      <c r="K90" s="1555">
        <f t="shared" si="28"/>
        <v>0.58869682777268117</v>
      </c>
      <c r="L90" s="1555">
        <f t="shared" si="28"/>
        <v>0.53856647899523602</v>
      </c>
      <c r="M90" s="1555">
        <f t="shared" si="28"/>
        <v>0.50172959446529763</v>
      </c>
      <c r="N90" s="1555">
        <f t="shared" si="28"/>
        <v>0.59793616935053062</v>
      </c>
      <c r="O90" s="1555">
        <f t="shared" si="28"/>
        <v>0.56621604455409136</v>
      </c>
      <c r="P90" s="1555">
        <f t="shared" si="28"/>
        <v>0.55163444696592756</v>
      </c>
      <c r="Q90" s="1555">
        <f t="shared" si="28"/>
        <v>0.50525717908752277</v>
      </c>
      <c r="R90" s="1555">
        <f t="shared" si="28"/>
        <v>0.54855591072388332</v>
      </c>
      <c r="S90" s="1555">
        <f>S38/S41</f>
        <v>0.51201041747342135</v>
      </c>
      <c r="T90" s="1555">
        <f>T38/T41</f>
        <v>0.46390639708269571</v>
      </c>
      <c r="U90" s="1555">
        <v>0.48508803449514909</v>
      </c>
      <c r="V90" s="1555">
        <f>V38/V41</f>
        <v>0.49854609131361433</v>
      </c>
      <c r="W90" s="1555">
        <v>0.48591546894540222</v>
      </c>
      <c r="X90" s="1555">
        <f>X38/X41</f>
        <v>0.49676651520110904</v>
      </c>
      <c r="Y90" s="1555"/>
      <c r="Z90" s="1555">
        <v>0.55743530320587098</v>
      </c>
      <c r="AA90" s="1555">
        <v>0.52448180975953762</v>
      </c>
      <c r="AB90" s="1555">
        <f t="shared" ref="AB90" si="29">AB38/AB41</f>
        <v>0.63658666979912693</v>
      </c>
      <c r="AC90" s="1555">
        <v>0.64302521598651396</v>
      </c>
      <c r="AD90" s="1555">
        <v>0.62946811710401407</v>
      </c>
      <c r="AE90" s="1555">
        <v>0.55692758443981294</v>
      </c>
      <c r="AF90" s="1555">
        <v>0.53629650019563113</v>
      </c>
      <c r="AG90" s="1555">
        <f t="shared" ref="AG90" si="30">AG38/AG41</f>
        <v>0.5305362072633929</v>
      </c>
      <c r="AH90" s="1555">
        <v>0.51570422618404832</v>
      </c>
      <c r="AI90" s="1555">
        <v>0.5100433733265044</v>
      </c>
      <c r="AJ90" s="1555">
        <f t="shared" ref="AJ90:AK90" si="31">AJ38/AJ41</f>
        <v>0.48242523742746063</v>
      </c>
      <c r="AK90" s="1555">
        <f t="shared" si="31"/>
        <v>0.43949976798685714</v>
      </c>
      <c r="AL90" s="1555">
        <f t="shared" si="28"/>
        <v>0.5039059824635751</v>
      </c>
      <c r="AM90" s="1535">
        <f t="shared" si="1"/>
        <v>6.440621447671796E-2</v>
      </c>
      <c r="AN90" s="1536">
        <f t="shared" si="2"/>
        <v>0.14654436513523694</v>
      </c>
      <c r="AO90" s="1536"/>
      <c r="AP90" s="1568">
        <f t="shared" si="3"/>
        <v>6.5624300126787718</v>
      </c>
      <c r="AQ90" s="1568">
        <f t="shared" si="4"/>
        <v>5.7118326751933477</v>
      </c>
      <c r="AR90" s="1568">
        <f t="shared" si="15"/>
        <v>5.0759450309648848</v>
      </c>
      <c r="AS90" s="1574"/>
      <c r="AT90" s="1687">
        <f t="shared" si="5"/>
        <v>0.8505973374854241</v>
      </c>
      <c r="AU90" s="1688">
        <f t="shared" si="10"/>
        <v>0.12527473019296798</v>
      </c>
      <c r="AV90" s="1693"/>
      <c r="AW90" s="1539"/>
      <c r="AX90" s="1540"/>
    </row>
    <row r="91" spans="2:50" s="1556" customFormat="1" ht="15.75" hidden="1" x14ac:dyDescent="0.25">
      <c r="AM91" s="1535">
        <f t="shared" si="1"/>
        <v>0</v>
      </c>
      <c r="AN91" s="1536" t="e">
        <f t="shared" si="2"/>
        <v>#DIV/0!</v>
      </c>
      <c r="AO91" s="1536"/>
      <c r="AP91" s="1568">
        <f t="shared" si="3"/>
        <v>0</v>
      </c>
      <c r="AQ91" s="1568">
        <f t="shared" si="4"/>
        <v>0</v>
      </c>
      <c r="AR91" s="1568">
        <f t="shared" si="15"/>
        <v>0</v>
      </c>
      <c r="AS91" s="1574"/>
      <c r="AT91" s="1687">
        <f t="shared" si="5"/>
        <v>0</v>
      </c>
      <c r="AU91" s="1688" t="e">
        <f t="shared" si="10"/>
        <v>#DIV/0!</v>
      </c>
      <c r="AV91" s="1693"/>
      <c r="AW91" s="1539"/>
      <c r="AX91" s="1540"/>
    </row>
    <row r="92" spans="2:50" s="1556" customFormat="1" ht="15.75" hidden="1" x14ac:dyDescent="0.25">
      <c r="AM92" s="1535">
        <f t="shared" si="1"/>
        <v>0</v>
      </c>
      <c r="AN92" s="1536" t="e">
        <f t="shared" si="2"/>
        <v>#DIV/0!</v>
      </c>
      <c r="AO92" s="1536"/>
      <c r="AP92" s="1568">
        <f t="shared" si="3"/>
        <v>0</v>
      </c>
      <c r="AQ92" s="1568">
        <f t="shared" si="4"/>
        <v>0</v>
      </c>
      <c r="AR92" s="1568">
        <f t="shared" si="15"/>
        <v>0</v>
      </c>
      <c r="AS92" s="1574"/>
      <c r="AT92" s="1687">
        <f t="shared" si="5"/>
        <v>0</v>
      </c>
      <c r="AU92" s="1688" t="e">
        <f t="shared" si="10"/>
        <v>#DIV/0!</v>
      </c>
      <c r="AV92" s="1693"/>
      <c r="AW92" s="1539"/>
      <c r="AX92" s="1540"/>
    </row>
    <row r="93" spans="2:50" s="1556" customFormat="1" ht="15.75" hidden="1" x14ac:dyDescent="0.25">
      <c r="AM93" s="1535">
        <f t="shared" si="1"/>
        <v>0</v>
      </c>
      <c r="AN93" s="1536" t="e">
        <f t="shared" si="2"/>
        <v>#DIV/0!</v>
      </c>
      <c r="AO93" s="1536"/>
      <c r="AP93" s="1568">
        <f t="shared" si="3"/>
        <v>0</v>
      </c>
      <c r="AQ93" s="1568">
        <f t="shared" si="4"/>
        <v>0</v>
      </c>
      <c r="AR93" s="1568">
        <f t="shared" si="15"/>
        <v>0</v>
      </c>
      <c r="AS93" s="1574"/>
      <c r="AT93" s="1687">
        <f t="shared" si="5"/>
        <v>0</v>
      </c>
      <c r="AU93" s="1688" t="e">
        <f t="shared" si="10"/>
        <v>#DIV/0!</v>
      </c>
      <c r="AV93" s="1693"/>
      <c r="AW93" s="1539"/>
      <c r="AX93" s="1540"/>
    </row>
    <row r="94" spans="2:50" s="1556" customFormat="1" ht="15.75" hidden="1" x14ac:dyDescent="0.25">
      <c r="AM94" s="1535">
        <f t="shared" si="1"/>
        <v>0</v>
      </c>
      <c r="AN94" s="1536" t="e">
        <f t="shared" si="2"/>
        <v>#DIV/0!</v>
      </c>
      <c r="AO94" s="1536"/>
      <c r="AP94" s="1568">
        <f t="shared" si="3"/>
        <v>0</v>
      </c>
      <c r="AQ94" s="1568">
        <f t="shared" si="4"/>
        <v>0</v>
      </c>
      <c r="AR94" s="1568">
        <f t="shared" si="15"/>
        <v>0</v>
      </c>
      <c r="AS94" s="1574"/>
      <c r="AT94" s="1687">
        <f t="shared" si="5"/>
        <v>0</v>
      </c>
      <c r="AU94" s="1688" t="e">
        <f t="shared" si="10"/>
        <v>#DIV/0!</v>
      </c>
      <c r="AV94" s="1693"/>
      <c r="AW94" s="1539"/>
      <c r="AX94" s="1540"/>
    </row>
    <row r="95" spans="2:50" s="1556" customFormat="1" ht="15.75" hidden="1" x14ac:dyDescent="0.25">
      <c r="AM95" s="1535">
        <f t="shared" si="1"/>
        <v>0</v>
      </c>
      <c r="AN95" s="1536" t="e">
        <f t="shared" si="2"/>
        <v>#DIV/0!</v>
      </c>
      <c r="AO95" s="1536"/>
      <c r="AP95" s="1568">
        <f t="shared" si="3"/>
        <v>0</v>
      </c>
      <c r="AQ95" s="1568">
        <f t="shared" si="4"/>
        <v>0</v>
      </c>
      <c r="AR95" s="1568">
        <f t="shared" si="15"/>
        <v>0</v>
      </c>
      <c r="AS95" s="1574"/>
      <c r="AT95" s="1687">
        <f t="shared" si="5"/>
        <v>0</v>
      </c>
      <c r="AU95" s="1688" t="e">
        <f t="shared" si="10"/>
        <v>#DIV/0!</v>
      </c>
      <c r="AV95" s="1693"/>
      <c r="AW95" s="1539"/>
      <c r="AX95" s="1540"/>
    </row>
    <row r="96" spans="2:50" s="1556" customFormat="1" ht="15.75" hidden="1" x14ac:dyDescent="0.25">
      <c r="AM96" s="1535">
        <f t="shared" si="1"/>
        <v>0</v>
      </c>
      <c r="AN96" s="1536" t="e">
        <f t="shared" si="2"/>
        <v>#DIV/0!</v>
      </c>
      <c r="AO96" s="1536"/>
      <c r="AP96" s="1568">
        <f t="shared" si="3"/>
        <v>0</v>
      </c>
      <c r="AQ96" s="1568">
        <f t="shared" si="4"/>
        <v>0</v>
      </c>
      <c r="AR96" s="1568">
        <f t="shared" si="15"/>
        <v>0</v>
      </c>
      <c r="AS96" s="1574"/>
      <c r="AT96" s="1687">
        <f t="shared" si="5"/>
        <v>0</v>
      </c>
      <c r="AU96" s="1688" t="e">
        <f t="shared" si="10"/>
        <v>#DIV/0!</v>
      </c>
      <c r="AV96" s="1693"/>
      <c r="AW96" s="1539"/>
      <c r="AX96" s="1540"/>
    </row>
    <row r="97" spans="1:50" s="1556" customFormat="1" ht="15.75" hidden="1" x14ac:dyDescent="0.25">
      <c r="AM97" s="1535">
        <f t="shared" si="1"/>
        <v>0</v>
      </c>
      <c r="AN97" s="1536" t="e">
        <f t="shared" si="2"/>
        <v>#DIV/0!</v>
      </c>
      <c r="AO97" s="1536"/>
      <c r="AP97" s="1568">
        <f t="shared" si="3"/>
        <v>0</v>
      </c>
      <c r="AQ97" s="1568">
        <f t="shared" si="4"/>
        <v>0</v>
      </c>
      <c r="AR97" s="1568">
        <f t="shared" si="15"/>
        <v>0</v>
      </c>
      <c r="AS97" s="1574"/>
      <c r="AT97" s="1687">
        <f t="shared" si="5"/>
        <v>0</v>
      </c>
      <c r="AU97" s="1688" t="e">
        <f t="shared" si="10"/>
        <v>#DIV/0!</v>
      </c>
      <c r="AV97" s="1693"/>
      <c r="AW97" s="1539"/>
      <c r="AX97" s="1540"/>
    </row>
    <row r="98" spans="1:50" s="1556" customFormat="1" ht="15.75" hidden="1" x14ac:dyDescent="0.25">
      <c r="AM98" s="1535">
        <f t="shared" si="1"/>
        <v>0</v>
      </c>
      <c r="AN98" s="1536" t="e">
        <f t="shared" si="2"/>
        <v>#DIV/0!</v>
      </c>
      <c r="AO98" s="1536"/>
      <c r="AP98" s="1568">
        <f t="shared" si="3"/>
        <v>0</v>
      </c>
      <c r="AQ98" s="1568">
        <f t="shared" si="4"/>
        <v>0</v>
      </c>
      <c r="AR98" s="1568">
        <f t="shared" si="15"/>
        <v>0</v>
      </c>
      <c r="AS98" s="1575">
        <f>AS37+AS38+AS39</f>
        <v>5582.326701</v>
      </c>
      <c r="AT98" s="1687">
        <f t="shared" si="5"/>
        <v>0</v>
      </c>
      <c r="AU98" s="1688" t="e">
        <f t="shared" si="10"/>
        <v>#DIV/0!</v>
      </c>
      <c r="AV98" s="1693"/>
      <c r="AW98" s="1539"/>
      <c r="AX98" s="1540"/>
    </row>
    <row r="99" spans="1:50" s="1556" customFormat="1" ht="15.75" hidden="1" x14ac:dyDescent="0.25">
      <c r="AM99" s="1535">
        <f t="shared" si="1"/>
        <v>0</v>
      </c>
      <c r="AN99" s="1536" t="e">
        <f t="shared" si="2"/>
        <v>#DIV/0!</v>
      </c>
      <c r="AO99" s="1536"/>
      <c r="AP99" s="1568">
        <f t="shared" si="3"/>
        <v>0</v>
      </c>
      <c r="AQ99" s="1568">
        <f t="shared" si="4"/>
        <v>0</v>
      </c>
      <c r="AR99" s="1568">
        <f t="shared" si="15"/>
        <v>0</v>
      </c>
      <c r="AS99" s="1574"/>
      <c r="AT99" s="1687">
        <f t="shared" si="5"/>
        <v>0</v>
      </c>
      <c r="AU99" s="1688" t="e">
        <f t="shared" si="10"/>
        <v>#DIV/0!</v>
      </c>
      <c r="AV99" s="1693"/>
      <c r="AW99" s="1539"/>
      <c r="AX99" s="1540"/>
    </row>
    <row r="100" spans="1:50" s="1556" customFormat="1" ht="15.75" hidden="1" x14ac:dyDescent="0.25">
      <c r="AM100" s="1535">
        <f t="shared" si="1"/>
        <v>0</v>
      </c>
      <c r="AN100" s="1536" t="e">
        <f t="shared" si="2"/>
        <v>#DIV/0!</v>
      </c>
      <c r="AO100" s="1536"/>
      <c r="AP100" s="1568">
        <f t="shared" si="3"/>
        <v>0</v>
      </c>
      <c r="AQ100" s="1568">
        <f t="shared" si="4"/>
        <v>0</v>
      </c>
      <c r="AR100" s="1568">
        <f t="shared" si="15"/>
        <v>0</v>
      </c>
      <c r="AS100" s="1574"/>
      <c r="AT100" s="1687">
        <f t="shared" si="5"/>
        <v>0</v>
      </c>
      <c r="AU100" s="1688" t="e">
        <f t="shared" si="10"/>
        <v>#DIV/0!</v>
      </c>
      <c r="AV100" s="1693"/>
      <c r="AW100" s="1539"/>
      <c r="AX100" s="1540"/>
    </row>
    <row r="101" spans="1:50" s="1556" customFormat="1" ht="15.75" hidden="1" x14ac:dyDescent="0.25">
      <c r="AM101" s="1535">
        <f t="shared" si="1"/>
        <v>0</v>
      </c>
      <c r="AN101" s="1536" t="e">
        <f t="shared" si="2"/>
        <v>#DIV/0!</v>
      </c>
      <c r="AO101" s="1536"/>
      <c r="AP101" s="1568">
        <f t="shared" si="3"/>
        <v>0</v>
      </c>
      <c r="AQ101" s="1568">
        <f t="shared" si="4"/>
        <v>0</v>
      </c>
      <c r="AR101" s="1568">
        <f t="shared" si="15"/>
        <v>0</v>
      </c>
      <c r="AS101" s="1574"/>
      <c r="AT101" s="1687">
        <f t="shared" si="5"/>
        <v>0</v>
      </c>
      <c r="AU101" s="1688" t="e">
        <f t="shared" si="10"/>
        <v>#DIV/0!</v>
      </c>
      <c r="AV101" s="1693"/>
      <c r="AW101" s="1539"/>
      <c r="AX101" s="1540"/>
    </row>
    <row r="102" spans="1:50" s="1556" customFormat="1" ht="15.75" hidden="1" x14ac:dyDescent="0.25">
      <c r="AM102" s="1535">
        <f t="shared" ref="AM102:AM108" si="32">AL102-AK102</f>
        <v>0</v>
      </c>
      <c r="AN102" s="1536" t="e">
        <f t="shared" ref="AN102:AN108" si="33">AL102/AK102-1</f>
        <v>#DIV/0!</v>
      </c>
      <c r="AO102" s="1536"/>
      <c r="AP102" s="1568">
        <f t="shared" ref="AP102:AP108" si="34">SUM(Z102:AK102)</f>
        <v>0</v>
      </c>
      <c r="AQ102" s="1568">
        <f t="shared" ref="AQ102:AQ110" si="35">SUM(N102:Y102)</f>
        <v>0</v>
      </c>
      <c r="AR102" s="1568">
        <f t="shared" si="15"/>
        <v>0</v>
      </c>
      <c r="AS102" s="1574"/>
      <c r="AT102" s="1687">
        <f t="shared" ref="AT102:AT114" si="36">AP102-AQ102</f>
        <v>0</v>
      </c>
      <c r="AU102" s="1688" t="e">
        <f t="shared" si="10"/>
        <v>#DIV/0!</v>
      </c>
      <c r="AV102" s="1693"/>
      <c r="AW102" s="1539"/>
      <c r="AX102" s="1540"/>
    </row>
    <row r="103" spans="1:50" s="1556" customFormat="1" ht="15.75" hidden="1" x14ac:dyDescent="0.25">
      <c r="AM103" s="1535">
        <f t="shared" si="32"/>
        <v>0</v>
      </c>
      <c r="AN103" s="1536" t="e">
        <f t="shared" si="33"/>
        <v>#DIV/0!</v>
      </c>
      <c r="AO103" s="1536"/>
      <c r="AP103" s="1568">
        <f t="shared" si="34"/>
        <v>0</v>
      </c>
      <c r="AQ103" s="1568">
        <f t="shared" si="35"/>
        <v>0</v>
      </c>
      <c r="AR103" s="1568">
        <f>SUM(B103:L103)</f>
        <v>0</v>
      </c>
      <c r="AS103" s="1574"/>
      <c r="AT103" s="1687">
        <f t="shared" si="36"/>
        <v>0</v>
      </c>
      <c r="AU103" s="1688" t="e">
        <f t="shared" si="10"/>
        <v>#DIV/0!</v>
      </c>
      <c r="AV103" s="1693"/>
      <c r="AW103" s="1539"/>
      <c r="AX103" s="1540"/>
    </row>
    <row r="104" spans="1:50" s="1556" customFormat="1" ht="15.75" hidden="1" x14ac:dyDescent="0.25">
      <c r="B104" s="1562">
        <f>B37+B38+B39</f>
        <v>670.79510499999992</v>
      </c>
      <c r="C104" s="1562">
        <f t="shared" ref="C104:AL104" si="37">C37+C38+C39</f>
        <v>707.16479900000002</v>
      </c>
      <c r="D104" s="1562">
        <f t="shared" si="37"/>
        <v>985.99443700000006</v>
      </c>
      <c r="E104" s="1562">
        <f t="shared" si="37"/>
        <v>576.50836000000004</v>
      </c>
      <c r="F104" s="1562">
        <f t="shared" si="37"/>
        <v>554.32900000000006</v>
      </c>
      <c r="G104" s="1562">
        <f t="shared" si="37"/>
        <v>644.45799999999997</v>
      </c>
      <c r="H104" s="1562">
        <f t="shared" si="37"/>
        <v>684.77700000000004</v>
      </c>
      <c r="I104" s="1562">
        <f t="shared" si="37"/>
        <v>758.3</v>
      </c>
      <c r="J104" s="1562">
        <f t="shared" si="37"/>
        <v>524.721</v>
      </c>
      <c r="K104" s="1562">
        <f t="shared" si="37"/>
        <v>493.30599999999998</v>
      </c>
      <c r="L104" s="1562">
        <f t="shared" si="37"/>
        <v>526.76700000000005</v>
      </c>
      <c r="M104" s="1562">
        <f t="shared" si="37"/>
        <v>614.64</v>
      </c>
      <c r="N104" s="1562">
        <f t="shared" si="37"/>
        <v>459.351</v>
      </c>
      <c r="O104" s="1562">
        <f t="shared" si="37"/>
        <v>486.45499999999998</v>
      </c>
      <c r="P104" s="1562">
        <f t="shared" si="37"/>
        <v>622.43000000000006</v>
      </c>
      <c r="Q104" s="1562">
        <f t="shared" si="37"/>
        <v>601.24</v>
      </c>
      <c r="R104" s="1562">
        <f t="shared" si="37"/>
        <v>593.94999999999993</v>
      </c>
      <c r="S104" s="1562">
        <f t="shared" si="37"/>
        <v>613.54999999999995</v>
      </c>
      <c r="T104" s="1562">
        <f t="shared" si="37"/>
        <v>601.255</v>
      </c>
      <c r="U104" s="1562">
        <v>666.68000000000006</v>
      </c>
      <c r="V104" s="1562">
        <f>V37+V38+V39</f>
        <v>612.8763062999999</v>
      </c>
      <c r="W104" s="1562">
        <v>585.25861150000003</v>
      </c>
      <c r="X104" s="1562">
        <f>X37+X38+X39</f>
        <v>667.25200000000007</v>
      </c>
      <c r="Y104" s="1562"/>
      <c r="Z104" s="1562">
        <v>551.06000000000006</v>
      </c>
      <c r="AA104" s="1562">
        <v>615.63</v>
      </c>
      <c r="AB104" s="1562">
        <f t="shared" ref="AB104" si="38">AB37+AB38+AB39</f>
        <v>573.14367334999997</v>
      </c>
      <c r="AC104" s="1562">
        <v>448.92</v>
      </c>
      <c r="AD104" s="1562">
        <v>515.46481404000019</v>
      </c>
      <c r="AE104" s="1562">
        <v>550.17102967999995</v>
      </c>
      <c r="AF104" s="1562">
        <v>572.44188818000021</v>
      </c>
      <c r="AG104" s="1562">
        <f t="shared" ref="AG104" si="39">AG37+AG38+AG39</f>
        <v>653.53143182000019</v>
      </c>
      <c r="AH104" s="1562">
        <v>631.75187915999982</v>
      </c>
      <c r="AI104" s="1562">
        <v>654.79390725999986</v>
      </c>
      <c r="AJ104" s="1562">
        <f t="shared" ref="AJ104:AK104" si="40">AJ37+AJ38+AJ39</f>
        <v>719.27</v>
      </c>
      <c r="AK104" s="1562">
        <f t="shared" si="40"/>
        <v>801.61216442999989</v>
      </c>
      <c r="AL104" s="1562">
        <f t="shared" si="37"/>
        <v>694.44346258000041</v>
      </c>
      <c r="AM104" s="1535">
        <f t="shared" si="32"/>
        <v>-107.16870184999948</v>
      </c>
      <c r="AN104" s="1536">
        <f t="shared" si="33"/>
        <v>-0.13369146153888978</v>
      </c>
      <c r="AO104" s="1536"/>
      <c r="AP104" s="1568">
        <f t="shared" si="34"/>
        <v>7287.7907879200011</v>
      </c>
      <c r="AQ104" s="1568">
        <f t="shared" si="35"/>
        <v>6510.2979178000005</v>
      </c>
      <c r="AR104" s="1568">
        <f>SUM(B104:L104)</f>
        <v>7127.1207009999989</v>
      </c>
      <c r="AS104" s="1574"/>
      <c r="AT104" s="1687">
        <f t="shared" si="36"/>
        <v>777.49287012000059</v>
      </c>
      <c r="AU104" s="1688">
        <f t="shared" si="10"/>
        <v>-8.6545858990917934E-2</v>
      </c>
      <c r="AV104" s="1693"/>
      <c r="AW104" s="1539"/>
      <c r="AX104" s="1540"/>
    </row>
    <row r="105" spans="1:50" s="1556" customFormat="1" ht="15.75" x14ac:dyDescent="0.25">
      <c r="AM105" s="1535">
        <f t="shared" si="32"/>
        <v>0</v>
      </c>
      <c r="AN105" s="1536" t="e">
        <f t="shared" si="33"/>
        <v>#DIV/0!</v>
      </c>
      <c r="AO105" s="1536"/>
      <c r="AP105" s="1568">
        <f t="shared" si="34"/>
        <v>0</v>
      </c>
      <c r="AQ105" s="1568">
        <f t="shared" si="35"/>
        <v>0</v>
      </c>
      <c r="AR105" s="1574"/>
      <c r="AS105" s="1574"/>
      <c r="AT105" s="1687">
        <f t="shared" si="36"/>
        <v>0</v>
      </c>
      <c r="AU105" s="1688"/>
      <c r="AV105" s="1693"/>
      <c r="AW105" s="1539"/>
      <c r="AX105" s="1540"/>
    </row>
    <row r="106" spans="1:50" s="1564" customFormat="1" ht="17.850000000000001" customHeight="1" x14ac:dyDescent="0.25">
      <c r="A106" s="1564" t="s">
        <v>575</v>
      </c>
      <c r="N106" s="1565">
        <f t="shared" ref="N106:X106" si="41">N37+N38+N39</f>
        <v>459.351</v>
      </c>
      <c r="O106" s="1565">
        <f t="shared" si="41"/>
        <v>486.45499999999998</v>
      </c>
      <c r="P106" s="1565">
        <f t="shared" si="41"/>
        <v>622.43000000000006</v>
      </c>
      <c r="Q106" s="1565">
        <f t="shared" si="41"/>
        <v>601.24</v>
      </c>
      <c r="R106" s="1565">
        <f t="shared" si="41"/>
        <v>593.94999999999993</v>
      </c>
      <c r="S106" s="1565">
        <f t="shared" si="41"/>
        <v>613.54999999999995</v>
      </c>
      <c r="T106" s="1565">
        <f t="shared" si="41"/>
        <v>601.255</v>
      </c>
      <c r="U106" s="1565">
        <f t="shared" si="41"/>
        <v>666.68000000000006</v>
      </c>
      <c r="V106" s="1565">
        <f t="shared" si="41"/>
        <v>612.8763062999999</v>
      </c>
      <c r="W106" s="1565">
        <f t="shared" si="41"/>
        <v>585.25861150000003</v>
      </c>
      <c r="X106" s="1565">
        <f t="shared" si="41"/>
        <v>667.25200000000007</v>
      </c>
      <c r="Y106" s="1565">
        <f>Y37+Y38+Y39</f>
        <v>702.12794164000024</v>
      </c>
      <c r="Z106" s="1565">
        <v>551.06000000000006</v>
      </c>
      <c r="AA106" s="1565">
        <v>615.63</v>
      </c>
      <c r="AB106" s="1565">
        <f>AB37+AB38+AB39</f>
        <v>573.14367334999997</v>
      </c>
      <c r="AC106" s="1565">
        <v>448.92</v>
      </c>
      <c r="AD106" s="1565">
        <v>515.46481404000019</v>
      </c>
      <c r="AE106" s="1565">
        <v>550.17102967999995</v>
      </c>
      <c r="AF106" s="1565">
        <v>572.44188818000021</v>
      </c>
      <c r="AG106" s="1565">
        <f>AG37+AG38+AG39</f>
        <v>653.53143182000019</v>
      </c>
      <c r="AH106" s="1565">
        <v>631.75187915999982</v>
      </c>
      <c r="AI106" s="1565">
        <v>654.79390725999986</v>
      </c>
      <c r="AJ106" s="1565">
        <f>AJ37+AJ38+AJ39</f>
        <v>719.27</v>
      </c>
      <c r="AK106" s="1565">
        <f>AK37+AK38+AK39</f>
        <v>801.61216442999989</v>
      </c>
      <c r="AL106" s="1565">
        <f>AL37+AL38+AL39</f>
        <v>694.44346258000041</v>
      </c>
      <c r="AM106" s="1535">
        <f t="shared" si="32"/>
        <v>-107.16870184999948</v>
      </c>
      <c r="AN106" s="1536">
        <f t="shared" si="33"/>
        <v>-0.13369146153888978</v>
      </c>
      <c r="AO106" s="1536"/>
      <c r="AP106" s="1568">
        <f t="shared" si="34"/>
        <v>7287.7907879200011</v>
      </c>
      <c r="AQ106" s="1568">
        <f t="shared" si="35"/>
        <v>7212.4258594400007</v>
      </c>
      <c r="AR106" s="1576">
        <f t="shared" ref="AR106:AU106" si="42">AR37+AR38+AR39</f>
        <v>7741.7607009999992</v>
      </c>
      <c r="AS106" s="1576">
        <f t="shared" si="42"/>
        <v>5582.326701</v>
      </c>
      <c r="AT106" s="1687">
        <f t="shared" si="36"/>
        <v>75.364928480000344</v>
      </c>
      <c r="AU106" s="1694">
        <f t="shared" si="42"/>
        <v>-0.54881854701963195</v>
      </c>
      <c r="AV106" s="1695"/>
      <c r="AW106" s="1566"/>
      <c r="AX106" s="1540"/>
    </row>
    <row r="107" spans="1:50" s="1556" customFormat="1" ht="15.75" x14ac:dyDescent="0.25">
      <c r="AD107" s="1567">
        <f>AD106-AC106</f>
        <v>66.544814040000176</v>
      </c>
      <c r="AE107" s="1567">
        <v>34.706215639999755</v>
      </c>
      <c r="AF107" s="1567">
        <v>56.977074140000013</v>
      </c>
      <c r="AG107" s="1567">
        <f>AG106-AC106</f>
        <v>204.61143182000018</v>
      </c>
      <c r="AH107" s="1567">
        <v>116.28706511999962</v>
      </c>
      <c r="AI107" s="1567">
        <v>139.32909321999966</v>
      </c>
      <c r="AJ107" s="1567">
        <f>AJ106-AC106</f>
        <v>270.34999999999997</v>
      </c>
      <c r="AK107" s="1567">
        <f>AK106-AC106</f>
        <v>352.69216442999988</v>
      </c>
      <c r="AL107" s="1567">
        <f>AL106-AD106</f>
        <v>178.97864854000022</v>
      </c>
      <c r="AM107" s="1535">
        <f t="shared" si="32"/>
        <v>-173.71351588999966</v>
      </c>
      <c r="AN107" s="1536">
        <f t="shared" si="33"/>
        <v>-0.4925357958284815</v>
      </c>
      <c r="AO107" s="1536"/>
      <c r="AP107" s="1568">
        <f t="shared" si="34"/>
        <v>1241.4978584099993</v>
      </c>
      <c r="AQ107" s="1568">
        <f t="shared" si="35"/>
        <v>0</v>
      </c>
      <c r="AR107" s="1577">
        <f>SUM(AR37:AR39)</f>
        <v>7741.7607009999992</v>
      </c>
      <c r="AS107" s="1574"/>
      <c r="AT107" s="1687">
        <f t="shared" si="36"/>
        <v>1241.4978584099993</v>
      </c>
      <c r="AU107" s="1688">
        <f>AQ107/AR107-1</f>
        <v>-1</v>
      </c>
      <c r="AV107" s="1693"/>
      <c r="AW107" s="1539"/>
      <c r="AX107" s="1540"/>
    </row>
    <row r="108" spans="1:50" s="58" customFormat="1" ht="15.75" x14ac:dyDescent="0.25">
      <c r="AM108" s="1535">
        <f t="shared" si="32"/>
        <v>0</v>
      </c>
      <c r="AN108" s="1536" t="e">
        <f t="shared" si="33"/>
        <v>#DIV/0!</v>
      </c>
      <c r="AO108" s="1536"/>
      <c r="AP108" s="1568">
        <f t="shared" si="34"/>
        <v>0</v>
      </c>
      <c r="AQ108" s="1568">
        <f t="shared" si="35"/>
        <v>0</v>
      </c>
      <c r="AT108" s="1687">
        <f t="shared" si="36"/>
        <v>0</v>
      </c>
      <c r="AU108" s="371"/>
      <c r="AV108" s="371"/>
    </row>
    <row r="109" spans="1:50" s="58" customFormat="1" ht="15.75" x14ac:dyDescent="0.25">
      <c r="AN109" s="1536"/>
      <c r="AO109" s="1536"/>
      <c r="AQ109" s="1568">
        <f t="shared" si="35"/>
        <v>0</v>
      </c>
      <c r="AR109" s="58">
        <f>AP38/AQ38-1</f>
        <v>4.5868070769042868E-2</v>
      </c>
      <c r="AT109" s="1687">
        <f t="shared" si="36"/>
        <v>0</v>
      </c>
      <c r="AU109" s="371"/>
      <c r="AV109" s="371"/>
    </row>
    <row r="110" spans="1:50" s="58" customFormat="1" ht="15.75" x14ac:dyDescent="0.25">
      <c r="AQ110" s="1568">
        <f t="shared" si="35"/>
        <v>0</v>
      </c>
      <c r="AT110" s="1538">
        <f t="shared" si="36"/>
        <v>0</v>
      </c>
    </row>
    <row r="111" spans="1:50" s="58" customFormat="1" ht="15.75" x14ac:dyDescent="0.25">
      <c r="AT111" s="1538">
        <f t="shared" si="36"/>
        <v>0</v>
      </c>
    </row>
    <row r="112" spans="1:50" s="58" customFormat="1" ht="15.75" x14ac:dyDescent="0.25">
      <c r="AT112" s="1538">
        <f t="shared" si="36"/>
        <v>0</v>
      </c>
    </row>
    <row r="113" spans="46:46" s="58" customFormat="1" ht="15.75" x14ac:dyDescent="0.25">
      <c r="AT113" s="1538">
        <f t="shared" si="36"/>
        <v>0</v>
      </c>
    </row>
    <row r="114" spans="46:46" s="58" customFormat="1" ht="15.75" x14ac:dyDescent="0.25">
      <c r="AT114" s="1538">
        <f t="shared" si="36"/>
        <v>0</v>
      </c>
    </row>
    <row r="115" spans="46:46" s="58" customFormat="1" x14ac:dyDescent="0.25"/>
    <row r="116" spans="46:46" s="58" customFormat="1" x14ac:dyDescent="0.25"/>
    <row r="117" spans="46:46" s="58" customFormat="1" x14ac:dyDescent="0.25"/>
    <row r="118" spans="46:46" s="58" customFormat="1" x14ac:dyDescent="0.25"/>
    <row r="119" spans="46:46" s="58" customFormat="1" x14ac:dyDescent="0.25"/>
    <row r="120" spans="46:46" s="58" customFormat="1" x14ac:dyDescent="0.25"/>
    <row r="121" spans="46:46" s="58" customFormat="1" x14ac:dyDescent="0.25"/>
    <row r="122" spans="46:46" s="1078" customFormat="1" x14ac:dyDescent="0.25"/>
    <row r="123" spans="46:46" s="1078" customFormat="1" x14ac:dyDescent="0.25"/>
    <row r="124" spans="46:46" s="58" customFormat="1" x14ac:dyDescent="0.25"/>
    <row r="125" spans="46:46" s="58" customFormat="1" x14ac:dyDescent="0.25"/>
    <row r="126" spans="46:46" s="58" customFormat="1" x14ac:dyDescent="0.25"/>
    <row r="127" spans="46:46" s="58" customFormat="1" x14ac:dyDescent="0.25"/>
  </sheetData>
  <customSheetViews>
    <customSheetView guid="{2137AD37-2161-4EBC-A853-F39C54C19140}" fitToPage="1">
      <pageMargins left="0" right="0" top="0" bottom="0" header="0" footer="0"/>
      <printOptions horizontalCentered="1"/>
      <pageSetup paperSize="9" scale="95" orientation="landscape" verticalDpi="0" r:id="rId1"/>
    </customSheetView>
    <customSheetView guid="{713BD61C-8F57-4AE4-95C7-1307A575E61F}" fitToPage="1">
      <pageMargins left="0" right="0" top="0" bottom="0" header="0" footer="0"/>
      <printOptions horizontalCentered="1"/>
      <pageSetup paperSize="9" scale="95" orientation="landscape" verticalDpi="0" r:id="rId2"/>
    </customSheetView>
  </customSheetViews>
  <mergeCells count="1">
    <mergeCell ref="A2:AM3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83" orientation="landscape" r:id="rId3"/>
  <drawing r:id="rId4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7C80"/>
  </sheetPr>
  <dimension ref="A1:K10"/>
  <sheetViews>
    <sheetView zoomScale="70" zoomScaleNormal="70" zoomScaleSheetLayoutView="110" workbookViewId="0">
      <selection sqref="A1:D4"/>
    </sheetView>
  </sheetViews>
  <sheetFormatPr defaultRowHeight="15" x14ac:dyDescent="0.25"/>
  <cols>
    <col min="1" max="1" width="56.7109375" customWidth="1"/>
    <col min="2" max="2" width="51.140625" customWidth="1"/>
    <col min="3" max="3" width="50.5703125" customWidth="1"/>
    <col min="4" max="4" width="44.7109375" customWidth="1"/>
  </cols>
  <sheetData>
    <row r="1" spans="1:11" ht="97.9" customHeight="1" x14ac:dyDescent="0.25">
      <c r="A1" s="2109" t="s">
        <v>579</v>
      </c>
      <c r="B1" s="2110"/>
      <c r="C1" s="2110"/>
      <c r="D1" s="2110"/>
    </row>
    <row r="2" spans="1:11" x14ac:dyDescent="0.25">
      <c r="A2" s="2111"/>
      <c r="B2" s="2112"/>
      <c r="C2" s="2112"/>
      <c r="D2" s="2112"/>
      <c r="K2" s="1129"/>
    </row>
    <row r="3" spans="1:11" ht="120" customHeight="1" x14ac:dyDescent="0.25">
      <c r="A3" s="2111"/>
      <c r="B3" s="2112"/>
      <c r="C3" s="2112"/>
      <c r="D3" s="2112"/>
    </row>
    <row r="4" spans="1:11" s="111" customFormat="1" ht="120.4" customHeight="1" thickBot="1" x14ac:dyDescent="0.3">
      <c r="A4" s="2113"/>
      <c r="B4" s="2114"/>
      <c r="C4" s="2114"/>
      <c r="D4" s="2114"/>
      <c r="E4" s="1128"/>
    </row>
    <row r="5" spans="1:11" ht="29.65" hidden="1" customHeight="1" thickBot="1" x14ac:dyDescent="0.3">
      <c r="A5" s="2104"/>
      <c r="B5" s="2105"/>
      <c r="C5" s="2105"/>
      <c r="D5" s="2105"/>
    </row>
    <row r="6" spans="1:11" ht="15.75" thickBot="1" x14ac:dyDescent="0.3"/>
    <row r="7" spans="1:11" s="422" customFormat="1" ht="33" x14ac:dyDescent="0.45">
      <c r="A7" s="2106" t="s">
        <v>570</v>
      </c>
      <c r="B7" s="2107"/>
      <c r="C7" s="2107"/>
      <c r="D7" s="2108"/>
    </row>
    <row r="8" spans="1:11" s="422" customFormat="1" ht="71.45" customHeight="1" x14ac:dyDescent="0.25">
      <c r="A8" s="1133" t="s">
        <v>566</v>
      </c>
      <c r="B8" s="1134" t="s">
        <v>567</v>
      </c>
      <c r="C8" s="1134" t="s">
        <v>568</v>
      </c>
      <c r="D8" s="1135" t="s">
        <v>569</v>
      </c>
    </row>
    <row r="9" spans="1:11" s="422" customFormat="1" ht="43.9" customHeight="1" x14ac:dyDescent="0.25">
      <c r="A9" s="1132">
        <v>0.25990000000000002</v>
      </c>
      <c r="B9" s="1132">
        <v>0.39989999999999998</v>
      </c>
      <c r="C9" s="1132">
        <v>0.2999</v>
      </c>
      <c r="D9" s="1132">
        <v>0.309</v>
      </c>
    </row>
    <row r="10" spans="1:11" s="1130" customFormat="1" ht="114" customHeight="1" x14ac:dyDescent="0.3">
      <c r="A10" s="1131" t="s">
        <v>572</v>
      </c>
      <c r="B10" s="1131" t="s">
        <v>577</v>
      </c>
      <c r="C10" s="1131" t="s">
        <v>578</v>
      </c>
      <c r="D10" s="1131" t="s">
        <v>571</v>
      </c>
    </row>
  </sheetData>
  <customSheetViews>
    <customSheetView guid="{2137AD37-2161-4EBC-A853-F39C54C19140}">
      <pageMargins left="0" right="0" top="0" bottom="0" header="0" footer="0"/>
      <pageSetup paperSize="9" scale="62" orientation="portrait" verticalDpi="0" r:id="rId1"/>
    </customSheetView>
    <customSheetView guid="{713BD61C-8F57-4AE4-95C7-1307A575E61F}">
      <pageMargins left="0" right="0" top="0" bottom="0" header="0" footer="0"/>
      <pageSetup paperSize="9" scale="62" orientation="portrait" verticalDpi="0" r:id="rId2"/>
    </customSheetView>
  </customSheetViews>
  <mergeCells count="3">
    <mergeCell ref="A5:D5"/>
    <mergeCell ref="A7:D7"/>
    <mergeCell ref="A1:D4"/>
  </mergeCells>
  <pageMargins left="0.7" right="0.7" top="0.75" bottom="0.75" header="0.3" footer="0.3"/>
  <pageSetup paperSize="9" scale="62" orientation="portrait" verticalDpi="1200" r:id="rId3"/>
  <drawing r:id="rId4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3:R105"/>
  <sheetViews>
    <sheetView zoomScale="115" zoomScaleNormal="115" workbookViewId="0">
      <selection activeCell="A99" sqref="A99:XFD99"/>
    </sheetView>
  </sheetViews>
  <sheetFormatPr defaultColWidth="9.28515625" defaultRowHeight="12.75" x14ac:dyDescent="0.2"/>
  <cols>
    <col min="1" max="1" width="11.28515625" style="132" customWidth="1"/>
    <col min="2" max="2" width="18" style="132" customWidth="1"/>
    <col min="3" max="3" width="17.7109375" style="132" customWidth="1"/>
    <col min="4" max="16" width="9.28515625" style="132"/>
    <col min="17" max="17" width="11.42578125" style="132" customWidth="1"/>
    <col min="18" max="18" width="17" style="132" customWidth="1"/>
    <col min="19" max="16384" width="9.28515625" style="132"/>
  </cols>
  <sheetData>
    <row r="3" spans="1:18" ht="51" x14ac:dyDescent="0.2">
      <c r="B3" s="139" t="s">
        <v>259</v>
      </c>
      <c r="R3" s="139"/>
    </row>
    <row r="4" spans="1:18" x14ac:dyDescent="0.2">
      <c r="A4" s="134" t="s">
        <v>260</v>
      </c>
      <c r="B4" s="133">
        <v>45.6993003856401</v>
      </c>
      <c r="Q4" s="140"/>
      <c r="R4" s="137"/>
    </row>
    <row r="5" spans="1:18" x14ac:dyDescent="0.2">
      <c r="A5" s="134" t="s">
        <v>261</v>
      </c>
      <c r="B5" s="133">
        <v>42.790591510627394</v>
      </c>
      <c r="Q5" s="134"/>
      <c r="R5" s="133"/>
    </row>
    <row r="6" spans="1:18" x14ac:dyDescent="0.2">
      <c r="A6" s="134" t="s">
        <v>262</v>
      </c>
      <c r="B6" s="133">
        <v>41.085206858679186</v>
      </c>
      <c r="Q6" s="134"/>
      <c r="R6" s="133"/>
    </row>
    <row r="7" spans="1:18" x14ac:dyDescent="0.2">
      <c r="A7" s="134" t="s">
        <v>263</v>
      </c>
      <c r="B7" s="133">
        <v>39.580924988143153</v>
      </c>
      <c r="Q7" s="134"/>
      <c r="R7" s="133"/>
    </row>
    <row r="8" spans="1:18" x14ac:dyDescent="0.2">
      <c r="A8" s="134" t="s">
        <v>264</v>
      </c>
      <c r="B8" s="133">
        <v>37.796985771273228</v>
      </c>
      <c r="Q8" s="134"/>
      <c r="R8" s="133"/>
    </row>
    <row r="9" spans="1:18" x14ac:dyDescent="0.2">
      <c r="A9" s="134" t="s">
        <v>265</v>
      </c>
      <c r="B9" s="133">
        <v>34.725274477108144</v>
      </c>
      <c r="Q9" s="134"/>
      <c r="R9" s="133"/>
    </row>
    <row r="10" spans="1:18" x14ac:dyDescent="0.2">
      <c r="A10" s="134" t="s">
        <v>266</v>
      </c>
      <c r="B10" s="133">
        <v>34.409283354100239</v>
      </c>
      <c r="Q10" s="134"/>
      <c r="R10" s="133"/>
    </row>
    <row r="11" spans="1:18" x14ac:dyDescent="0.2">
      <c r="A11" s="134" t="s">
        <v>267</v>
      </c>
      <c r="B11" s="133">
        <v>33.867651418915813</v>
      </c>
    </row>
    <row r="12" spans="1:18" x14ac:dyDescent="0.2">
      <c r="A12" s="134" t="s">
        <v>268</v>
      </c>
      <c r="B12" s="133">
        <v>31.940505756693312</v>
      </c>
    </row>
    <row r="13" spans="1:18" x14ac:dyDescent="0.2">
      <c r="A13" s="134" t="s">
        <v>269</v>
      </c>
      <c r="B13" s="138">
        <v>30.797615760262488</v>
      </c>
    </row>
    <row r="14" spans="1:18" x14ac:dyDescent="0.2">
      <c r="A14" s="134" t="s">
        <v>270</v>
      </c>
      <c r="B14" s="133">
        <v>28.66</v>
      </c>
    </row>
    <row r="15" spans="1:18" x14ac:dyDescent="0.2">
      <c r="A15" s="134" t="s">
        <v>271</v>
      </c>
      <c r="B15" s="137">
        <v>24.9</v>
      </c>
    </row>
    <row r="16" spans="1:18" x14ac:dyDescent="0.2">
      <c r="A16" s="136" t="s">
        <v>272</v>
      </c>
      <c r="B16" s="135">
        <v>25</v>
      </c>
    </row>
    <row r="17" spans="1:2" x14ac:dyDescent="0.2">
      <c r="A17" s="134" t="s">
        <v>273</v>
      </c>
      <c r="B17" s="133">
        <v>23.87</v>
      </c>
    </row>
    <row r="18" spans="1:2" x14ac:dyDescent="0.2">
      <c r="A18" s="134" t="s">
        <v>274</v>
      </c>
      <c r="B18" s="133">
        <v>23.99</v>
      </c>
    </row>
    <row r="19" spans="1:2" x14ac:dyDescent="0.2">
      <c r="A19" s="134" t="s">
        <v>275</v>
      </c>
      <c r="B19" s="133">
        <v>27.99</v>
      </c>
    </row>
    <row r="20" spans="1:2" x14ac:dyDescent="0.2">
      <c r="A20" s="134" t="s">
        <v>276</v>
      </c>
      <c r="B20" s="133">
        <v>22.96</v>
      </c>
    </row>
    <row r="21" spans="1:2" x14ac:dyDescent="0.2">
      <c r="A21" s="134" t="s">
        <v>277</v>
      </c>
      <c r="B21" s="133">
        <v>19.38</v>
      </c>
    </row>
    <row r="22" spans="1:2" x14ac:dyDescent="0.2">
      <c r="A22" s="134" t="s">
        <v>278</v>
      </c>
      <c r="B22" s="133">
        <v>17.399999999999999</v>
      </c>
    </row>
    <row r="26" spans="1:2" ht="51" x14ac:dyDescent="0.2">
      <c r="B26" s="139" t="s">
        <v>279</v>
      </c>
    </row>
    <row r="27" spans="1:2" x14ac:dyDescent="0.2">
      <c r="A27" s="134" t="s">
        <v>260</v>
      </c>
      <c r="B27" s="133">
        <v>19.745002404478427</v>
      </c>
    </row>
    <row r="28" spans="1:2" x14ac:dyDescent="0.2">
      <c r="A28" s="134" t="s">
        <v>261</v>
      </c>
      <c r="B28" s="133">
        <v>19.822856841235321</v>
      </c>
    </row>
    <row r="29" spans="1:2" x14ac:dyDescent="0.2">
      <c r="A29" s="134" t="s">
        <v>262</v>
      </c>
      <c r="B29" s="133">
        <v>19.419647101672922</v>
      </c>
    </row>
    <row r="30" spans="1:2" x14ac:dyDescent="0.2">
      <c r="A30" s="134" t="s">
        <v>263</v>
      </c>
      <c r="B30" s="133">
        <v>18.616911450949075</v>
      </c>
    </row>
    <row r="31" spans="1:2" x14ac:dyDescent="0.2">
      <c r="A31" s="134" t="s">
        <v>264</v>
      </c>
      <c r="B31" s="133">
        <v>18.031894766826355</v>
      </c>
    </row>
    <row r="32" spans="1:2" x14ac:dyDescent="0.2">
      <c r="A32" s="134" t="s">
        <v>265</v>
      </c>
      <c r="B32" s="133">
        <v>17.841116753158289</v>
      </c>
    </row>
    <row r="33" spans="1:2" x14ac:dyDescent="0.2">
      <c r="A33" s="134" t="s">
        <v>266</v>
      </c>
      <c r="B33" s="133">
        <v>17.803570277681132</v>
      </c>
    </row>
    <row r="34" spans="1:2" x14ac:dyDescent="0.2">
      <c r="A34" s="134" t="s">
        <v>267</v>
      </c>
      <c r="B34" s="133">
        <v>17.8686031391168</v>
      </c>
    </row>
    <row r="35" spans="1:2" x14ac:dyDescent="0.2">
      <c r="A35" s="134" t="s">
        <v>268</v>
      </c>
      <c r="B35" s="133">
        <v>17.818779630547539</v>
      </c>
    </row>
    <row r="36" spans="1:2" x14ac:dyDescent="0.2">
      <c r="A36" s="134" t="s">
        <v>269</v>
      </c>
      <c r="B36" s="138">
        <v>17.761037084721167</v>
      </c>
    </row>
    <row r="37" spans="1:2" x14ac:dyDescent="0.2">
      <c r="A37" s="134" t="s">
        <v>270</v>
      </c>
      <c r="B37" s="133">
        <v>17.66</v>
      </c>
    </row>
    <row r="38" spans="1:2" x14ac:dyDescent="0.2">
      <c r="A38" s="134" t="s">
        <v>271</v>
      </c>
      <c r="B38" s="137">
        <v>17.899999999999999</v>
      </c>
    </row>
    <row r="39" spans="1:2" x14ac:dyDescent="0.2">
      <c r="A39" s="136" t="s">
        <v>272</v>
      </c>
      <c r="B39" s="135">
        <v>18.8</v>
      </c>
    </row>
    <row r="40" spans="1:2" x14ac:dyDescent="0.2">
      <c r="A40" s="134" t="s">
        <v>273</v>
      </c>
      <c r="B40" s="133">
        <v>18.82</v>
      </c>
    </row>
    <row r="41" spans="1:2" x14ac:dyDescent="0.2">
      <c r="A41" s="134" t="s">
        <v>274</v>
      </c>
      <c r="B41" s="133">
        <v>19.5</v>
      </c>
    </row>
    <row r="42" spans="1:2" x14ac:dyDescent="0.2">
      <c r="A42" s="134" t="s">
        <v>275</v>
      </c>
      <c r="B42" s="133">
        <v>20.55</v>
      </c>
    </row>
    <row r="43" spans="1:2" x14ac:dyDescent="0.2">
      <c r="A43" s="134" t="s">
        <v>276</v>
      </c>
      <c r="B43" s="133">
        <v>20.399999999999999</v>
      </c>
    </row>
    <row r="44" spans="1:2" x14ac:dyDescent="0.2">
      <c r="A44" s="134" t="s">
        <v>277</v>
      </c>
      <c r="B44" s="133">
        <v>20.3</v>
      </c>
    </row>
    <row r="45" spans="1:2" x14ac:dyDescent="0.2">
      <c r="A45" s="134" t="s">
        <v>278</v>
      </c>
      <c r="B45" s="133">
        <v>20.41</v>
      </c>
    </row>
    <row r="46" spans="1:2" x14ac:dyDescent="0.2">
      <c r="A46" s="134" t="s">
        <v>278</v>
      </c>
      <c r="B46" s="133">
        <v>20.41</v>
      </c>
    </row>
    <row r="51" spans="1:3" ht="51" x14ac:dyDescent="0.2">
      <c r="B51" s="139" t="s">
        <v>280</v>
      </c>
      <c r="C51" s="139" t="s">
        <v>281</v>
      </c>
    </row>
    <row r="52" spans="1:3" x14ac:dyDescent="0.2">
      <c r="A52" s="134" t="s">
        <v>260</v>
      </c>
      <c r="B52" s="133">
        <v>45.6993003856401</v>
      </c>
      <c r="C52" s="133">
        <v>19.745002404478427</v>
      </c>
    </row>
    <row r="53" spans="1:3" hidden="1" x14ac:dyDescent="0.2">
      <c r="A53" s="134" t="s">
        <v>261</v>
      </c>
      <c r="B53" s="133">
        <v>42.790591510627394</v>
      </c>
      <c r="C53" s="133">
        <v>19.822856841235321</v>
      </c>
    </row>
    <row r="54" spans="1:3" hidden="1" x14ac:dyDescent="0.2">
      <c r="A54" s="134" t="s">
        <v>262</v>
      </c>
      <c r="B54" s="133">
        <v>41.085206858679186</v>
      </c>
      <c r="C54" s="133">
        <v>19.419647101672922</v>
      </c>
    </row>
    <row r="55" spans="1:3" x14ac:dyDescent="0.2">
      <c r="A55" s="134" t="s">
        <v>263</v>
      </c>
      <c r="B55" s="133">
        <v>39.580924988143153</v>
      </c>
      <c r="C55" s="133">
        <v>18.616911450949075</v>
      </c>
    </row>
    <row r="56" spans="1:3" hidden="1" x14ac:dyDescent="0.2">
      <c r="A56" s="134" t="s">
        <v>264</v>
      </c>
      <c r="B56" s="133">
        <v>37.796985771273228</v>
      </c>
      <c r="C56" s="133">
        <v>18.031894766826355</v>
      </c>
    </row>
    <row r="57" spans="1:3" hidden="1" x14ac:dyDescent="0.2">
      <c r="A57" s="134" t="s">
        <v>265</v>
      </c>
      <c r="B57" s="133">
        <v>34.725274477108144</v>
      </c>
      <c r="C57" s="133">
        <v>17.841116753158289</v>
      </c>
    </row>
    <row r="58" spans="1:3" ht="11.25" customHeight="1" x14ac:dyDescent="0.2">
      <c r="A58" s="134" t="s">
        <v>266</v>
      </c>
      <c r="B58" s="133">
        <v>34.409283354100239</v>
      </c>
      <c r="C58" s="133">
        <v>17.803570277681132</v>
      </c>
    </row>
    <row r="59" spans="1:3" hidden="1" x14ac:dyDescent="0.2">
      <c r="A59" s="134" t="s">
        <v>267</v>
      </c>
      <c r="B59" s="133">
        <v>33.867651418915813</v>
      </c>
      <c r="C59" s="133">
        <v>17.8686031391168</v>
      </c>
    </row>
    <row r="60" spans="1:3" hidden="1" x14ac:dyDescent="0.2">
      <c r="A60" s="134" t="s">
        <v>268</v>
      </c>
      <c r="B60" s="133">
        <v>31.940505756693312</v>
      </c>
      <c r="C60" s="133">
        <v>17.818779630547539</v>
      </c>
    </row>
    <row r="61" spans="1:3" x14ac:dyDescent="0.2">
      <c r="A61" s="134" t="s">
        <v>269</v>
      </c>
      <c r="B61" s="138">
        <v>30.797615760262488</v>
      </c>
      <c r="C61" s="138">
        <v>17.761037084721167</v>
      </c>
    </row>
    <row r="62" spans="1:3" hidden="1" x14ac:dyDescent="0.2">
      <c r="A62" s="134" t="s">
        <v>270</v>
      </c>
      <c r="B62" s="133">
        <v>28.66</v>
      </c>
      <c r="C62" s="133">
        <v>17.66</v>
      </c>
    </row>
    <row r="63" spans="1:3" hidden="1" x14ac:dyDescent="0.2">
      <c r="A63" s="134" t="s">
        <v>271</v>
      </c>
      <c r="B63" s="137">
        <v>24.9</v>
      </c>
      <c r="C63" s="137">
        <v>17.899999999999999</v>
      </c>
    </row>
    <row r="64" spans="1:3" x14ac:dyDescent="0.2">
      <c r="A64" s="136" t="s">
        <v>272</v>
      </c>
      <c r="B64" s="135">
        <v>25</v>
      </c>
      <c r="C64" s="135">
        <v>18.8</v>
      </c>
    </row>
    <row r="65" spans="1:5" hidden="1" x14ac:dyDescent="0.2">
      <c r="A65" s="134" t="s">
        <v>273</v>
      </c>
      <c r="B65" s="133">
        <v>23.87</v>
      </c>
      <c r="C65" s="133">
        <v>18.82</v>
      </c>
    </row>
    <row r="66" spans="1:5" hidden="1" x14ac:dyDescent="0.2">
      <c r="A66" s="134" t="s">
        <v>274</v>
      </c>
      <c r="B66" s="133">
        <v>23.99</v>
      </c>
      <c r="C66" s="133">
        <v>19.5</v>
      </c>
    </row>
    <row r="67" spans="1:5" x14ac:dyDescent="0.2">
      <c r="A67" s="134" t="s">
        <v>275</v>
      </c>
      <c r="B67" s="133">
        <v>27.99</v>
      </c>
      <c r="C67" s="133">
        <v>20.55</v>
      </c>
    </row>
    <row r="68" spans="1:5" hidden="1" x14ac:dyDescent="0.2">
      <c r="A68" s="134" t="s">
        <v>276</v>
      </c>
      <c r="B68" s="133">
        <v>22.96</v>
      </c>
      <c r="C68" s="133">
        <v>20.399999999999999</v>
      </c>
    </row>
    <row r="69" spans="1:5" hidden="1" x14ac:dyDescent="0.2">
      <c r="A69" s="134" t="s">
        <v>277</v>
      </c>
      <c r="B69" s="133">
        <v>19.38</v>
      </c>
      <c r="C69" s="133">
        <v>20.3</v>
      </c>
    </row>
    <row r="70" spans="1:5" x14ac:dyDescent="0.2">
      <c r="A70" s="134" t="s">
        <v>278</v>
      </c>
      <c r="B70" s="133">
        <v>17.399999999999999</v>
      </c>
      <c r="C70" s="133">
        <v>20.399999999999999</v>
      </c>
    </row>
    <row r="71" spans="1:5" hidden="1" x14ac:dyDescent="0.2">
      <c r="A71" s="134" t="s">
        <v>282</v>
      </c>
      <c r="B71" s="133">
        <v>14.91</v>
      </c>
      <c r="C71" s="133">
        <v>20.399999999999999</v>
      </c>
    </row>
    <row r="72" spans="1:5" hidden="1" x14ac:dyDescent="0.2">
      <c r="A72" s="134" t="s">
        <v>283</v>
      </c>
      <c r="B72" s="133">
        <v>14.85</v>
      </c>
      <c r="C72" s="133">
        <v>20.2</v>
      </c>
    </row>
    <row r="73" spans="1:5" x14ac:dyDescent="0.2">
      <c r="A73" s="134" t="s">
        <v>284</v>
      </c>
      <c r="B73" s="133">
        <v>10.11</v>
      </c>
      <c r="C73" s="133">
        <v>20.25</v>
      </c>
    </row>
    <row r="74" spans="1:5" hidden="1" x14ac:dyDescent="0.2">
      <c r="A74" s="134" t="s">
        <v>285</v>
      </c>
      <c r="B74" s="133">
        <v>5.68</v>
      </c>
      <c r="C74" s="190">
        <v>18.989999999999998</v>
      </c>
    </row>
    <row r="75" spans="1:5" hidden="1" x14ac:dyDescent="0.2">
      <c r="A75" s="134" t="s">
        <v>286</v>
      </c>
      <c r="B75" s="133">
        <v>4.6100000000000003</v>
      </c>
      <c r="C75" s="138">
        <v>18.350000000000001</v>
      </c>
    </row>
    <row r="76" spans="1:5" x14ac:dyDescent="0.2">
      <c r="A76" s="134" t="s">
        <v>287</v>
      </c>
      <c r="B76" s="432">
        <v>1.29</v>
      </c>
      <c r="C76" s="431">
        <v>17.43</v>
      </c>
    </row>
    <row r="77" spans="1:5" hidden="1" x14ac:dyDescent="0.2">
      <c r="A77" s="134" t="s">
        <v>288</v>
      </c>
      <c r="B77" s="432">
        <v>-1.4975026173442707</v>
      </c>
      <c r="C77" s="431">
        <v>16.585102463442205</v>
      </c>
      <c r="E77" s="190">
        <f>100+B77</f>
        <v>98.502497382655733</v>
      </c>
    </row>
    <row r="78" spans="1:5" hidden="1" x14ac:dyDescent="0.2">
      <c r="A78" s="134" t="s">
        <v>289</v>
      </c>
      <c r="B78" s="133">
        <v>-4.0999999999999996</v>
      </c>
      <c r="C78" s="138">
        <v>15.6</v>
      </c>
    </row>
    <row r="79" spans="1:5" x14ac:dyDescent="0.2">
      <c r="A79" s="134" t="s">
        <v>290</v>
      </c>
      <c r="B79" s="132">
        <v>-8.9</v>
      </c>
      <c r="C79" s="132">
        <v>14.3</v>
      </c>
    </row>
    <row r="80" spans="1:5" hidden="1" x14ac:dyDescent="0.2">
      <c r="A80" s="134" t="s">
        <v>291</v>
      </c>
      <c r="B80" s="132">
        <v>-8.1999999999999993</v>
      </c>
      <c r="C80" s="132">
        <v>14.3</v>
      </c>
    </row>
    <row r="81" spans="1:3" hidden="1" x14ac:dyDescent="0.2">
      <c r="A81" s="134" t="s">
        <v>430</v>
      </c>
      <c r="B81" s="132">
        <v>-7.6</v>
      </c>
      <c r="C81" s="132">
        <v>13.48</v>
      </c>
    </row>
    <row r="82" spans="1:3" x14ac:dyDescent="0.2">
      <c r="A82" s="725" t="s">
        <v>451</v>
      </c>
      <c r="B82" s="725">
        <v>-8.1151103655851315</v>
      </c>
      <c r="C82" s="725">
        <v>12.700355788513074</v>
      </c>
    </row>
    <row r="83" spans="1:3" hidden="1" x14ac:dyDescent="0.2">
      <c r="A83" s="725" t="s">
        <v>460</v>
      </c>
      <c r="B83" s="725">
        <v>-9.3000000000000007</v>
      </c>
      <c r="C83" s="725">
        <v>12.55</v>
      </c>
    </row>
    <row r="84" spans="1:3" hidden="1" x14ac:dyDescent="0.2">
      <c r="A84" s="725" t="s">
        <v>469</v>
      </c>
      <c r="B84" s="725">
        <v>-10.8</v>
      </c>
      <c r="C84" s="725">
        <v>10.199999999999999</v>
      </c>
    </row>
    <row r="85" spans="1:3" x14ac:dyDescent="0.2">
      <c r="A85" s="725" t="s">
        <v>474</v>
      </c>
      <c r="B85" s="725">
        <v>-9.5399999999999991</v>
      </c>
      <c r="C85" s="725">
        <v>11.24</v>
      </c>
    </row>
    <row r="86" spans="1:3" hidden="1" x14ac:dyDescent="0.2">
      <c r="A86" s="725" t="s">
        <v>481</v>
      </c>
      <c r="B86" s="725">
        <v>-8.24</v>
      </c>
      <c r="C86" s="725">
        <v>11.5</v>
      </c>
    </row>
    <row r="87" spans="1:3" hidden="1" x14ac:dyDescent="0.2">
      <c r="A87" s="725" t="s">
        <v>508</v>
      </c>
      <c r="B87" s="725">
        <v>-6.5469999999999997</v>
      </c>
      <c r="C87" s="725">
        <v>11.2</v>
      </c>
    </row>
    <row r="88" spans="1:3" x14ac:dyDescent="0.2">
      <c r="A88" s="725" t="s">
        <v>549</v>
      </c>
      <c r="B88" s="725">
        <v>-5.6</v>
      </c>
      <c r="C88" s="725">
        <v>10.8</v>
      </c>
    </row>
    <row r="89" spans="1:3" x14ac:dyDescent="0.2">
      <c r="A89" s="725" t="s">
        <v>564</v>
      </c>
      <c r="B89" s="725">
        <v>-4.7</v>
      </c>
      <c r="C89" s="725">
        <v>10.7</v>
      </c>
    </row>
    <row r="90" spans="1:3" x14ac:dyDescent="0.2">
      <c r="A90" s="725" t="s">
        <v>582</v>
      </c>
      <c r="B90" s="725">
        <v>-3</v>
      </c>
      <c r="C90" s="725">
        <v>10.5</v>
      </c>
    </row>
    <row r="91" spans="1:3" x14ac:dyDescent="0.2">
      <c r="A91" s="725" t="s">
        <v>591</v>
      </c>
      <c r="B91" s="725">
        <v>-4.0999999999999996</v>
      </c>
      <c r="C91" s="725">
        <v>10.3</v>
      </c>
    </row>
    <row r="92" spans="1:3" x14ac:dyDescent="0.2">
      <c r="A92" s="725" t="s">
        <v>611</v>
      </c>
      <c r="B92" s="725">
        <v>-6.7</v>
      </c>
      <c r="C92" s="725">
        <v>9.74</v>
      </c>
    </row>
    <row r="93" spans="1:3" x14ac:dyDescent="0.2">
      <c r="A93" s="725" t="s">
        <v>677</v>
      </c>
      <c r="B93" s="725">
        <v>-7.8</v>
      </c>
      <c r="C93" s="725">
        <v>9.69</v>
      </c>
    </row>
    <row r="94" spans="1:3" x14ac:dyDescent="0.2">
      <c r="A94" s="725" t="s">
        <v>713</v>
      </c>
      <c r="B94" s="725">
        <v>-8.6999999999999993</v>
      </c>
      <c r="C94" s="725">
        <v>9.5</v>
      </c>
    </row>
    <row r="95" spans="1:3" x14ac:dyDescent="0.2">
      <c r="A95" s="134" t="s">
        <v>737</v>
      </c>
      <c r="B95" s="679">
        <v>-8.8000000000000007</v>
      </c>
      <c r="C95" s="1435">
        <v>8.5</v>
      </c>
    </row>
    <row r="96" spans="1:3" x14ac:dyDescent="0.2">
      <c r="A96" s="134" t="s">
        <v>761</v>
      </c>
      <c r="B96" s="679">
        <v>-8.8800000000000008</v>
      </c>
      <c r="C96" s="1435">
        <v>8.08</v>
      </c>
    </row>
    <row r="97" spans="1:5" x14ac:dyDescent="0.2">
      <c r="A97" s="134" t="s">
        <v>796</v>
      </c>
      <c r="B97" s="679">
        <v>-8.4</v>
      </c>
      <c r="C97" s="1435">
        <v>7.8</v>
      </c>
    </row>
    <row r="98" spans="1:5" x14ac:dyDescent="0.2">
      <c r="A98" s="134" t="s">
        <v>828</v>
      </c>
      <c r="B98" s="679">
        <v>-7.3</v>
      </c>
      <c r="C98" s="1435">
        <v>7.4</v>
      </c>
    </row>
    <row r="99" spans="1:5" x14ac:dyDescent="0.2">
      <c r="A99" s="134" t="s">
        <v>849</v>
      </c>
      <c r="B99" s="679">
        <v>-6.46</v>
      </c>
      <c r="C99" s="1435">
        <v>7.24</v>
      </c>
    </row>
    <row r="100" spans="1:5" x14ac:dyDescent="0.2">
      <c r="A100" s="132">
        <v>9.5</v>
      </c>
      <c r="B100" s="8">
        <v>5789374</v>
      </c>
      <c r="C100" s="174">
        <v>9723012</v>
      </c>
    </row>
    <row r="101" spans="1:5" x14ac:dyDescent="0.2">
      <c r="B101" s="8">
        <v>5237002</v>
      </c>
      <c r="C101" s="8">
        <v>10815969</v>
      </c>
    </row>
    <row r="102" spans="1:5" x14ac:dyDescent="0.2">
      <c r="B102" s="384">
        <f>B101/B100-1</f>
        <v>-9.5411351900913655E-2</v>
      </c>
      <c r="C102" s="384">
        <f>C101/C100-1</f>
        <v>0.11240930279629402</v>
      </c>
    </row>
    <row r="103" spans="1:5" x14ac:dyDescent="0.2">
      <c r="B103" s="134" t="s">
        <v>451</v>
      </c>
      <c r="C103" s="400">
        <v>44013</v>
      </c>
    </row>
    <row r="104" spans="1:5" ht="45" x14ac:dyDescent="0.2">
      <c r="A104" s="429" t="s">
        <v>109</v>
      </c>
      <c r="B104" s="132">
        <f>'01-03-2023'!D67/1000</f>
        <v>12010.958000000001</v>
      </c>
      <c r="C104" s="491">
        <v>9288.1020000000008</v>
      </c>
      <c r="D104" s="132">
        <f>(B104/C104-1)*100</f>
        <v>29.315526466009945</v>
      </c>
    </row>
    <row r="105" spans="1:5" ht="34.5" thickBot="1" x14ac:dyDescent="0.25">
      <c r="A105" s="430" t="s">
        <v>110</v>
      </c>
      <c r="B105" s="132">
        <f>'01-03-2023'!D35/1000</f>
        <v>5049.7359999999999</v>
      </c>
      <c r="C105" s="491">
        <v>5703.9520000000002</v>
      </c>
      <c r="D105" s="132">
        <f>(B105/C105-1)*100</f>
        <v>-11.469521482649226</v>
      </c>
      <c r="E105" s="132">
        <f>C105/B105</f>
        <v>1.1295544955221422</v>
      </c>
    </row>
  </sheetData>
  <customSheetViews>
    <customSheetView guid="{2137AD37-2161-4EBC-A853-F39C54C19140}" state="hidden" topLeftCell="A46">
      <selection activeCell="C75" sqref="C75"/>
      <pageMargins left="0" right="0" top="0" bottom="0" header="0" footer="0"/>
      <pageSetup paperSize="9" orientation="portrait" verticalDpi="0" r:id="rId1"/>
    </customSheetView>
    <customSheetView guid="{713BD61C-8F57-4AE4-95C7-1307A575E61F}" state="hidden" topLeftCell="A46">
      <selection activeCell="C75" sqref="C75"/>
      <pageMargins left="0" right="0" top="0" bottom="0" header="0" footer="0"/>
      <pageSetup paperSize="9" orientation="portrait" verticalDpi="0" r:id="rId2"/>
    </customSheetView>
  </customSheetViews>
  <pageMargins left="0.7" right="0.7" top="0.75" bottom="0.75" header="0.3" footer="0.3"/>
  <pageSetup paperSize="9" orientation="portrait" r:id="rId3"/>
  <drawing r:id="rId4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5"/>
  </sheetPr>
  <dimension ref="B1:AF63"/>
  <sheetViews>
    <sheetView workbookViewId="0">
      <pane xSplit="4" ySplit="2" topLeftCell="E3" activePane="bottomRight" state="frozen"/>
      <selection pane="topRight" activeCell="E53" sqref="E53:AD53"/>
      <selection pane="bottomLeft" activeCell="E53" sqref="E53:AD53"/>
      <selection pane="bottomRight" activeCell="H26" sqref="H26"/>
    </sheetView>
  </sheetViews>
  <sheetFormatPr defaultColWidth="9.28515625" defaultRowHeight="15.75" outlineLevelRow="1" x14ac:dyDescent="0.25"/>
  <cols>
    <col min="1" max="3" width="9.28515625" style="238"/>
    <col min="4" max="4" width="20" style="238" customWidth="1"/>
    <col min="5" max="5" width="26.28515625" style="344" bestFit="1" customWidth="1"/>
    <col min="6" max="6" width="13.28515625" style="344" bestFit="1" customWidth="1"/>
    <col min="7" max="7" width="15" style="344" bestFit="1" customWidth="1"/>
    <col min="8" max="8" width="11.7109375" style="344" bestFit="1" customWidth="1"/>
    <col min="9" max="9" width="13.28515625" style="344" bestFit="1" customWidth="1"/>
    <col min="10" max="10" width="15" style="344" bestFit="1" customWidth="1"/>
    <col min="11" max="11" width="12" style="344" bestFit="1" customWidth="1"/>
    <col min="12" max="12" width="15" style="344" bestFit="1" customWidth="1"/>
    <col min="13" max="14" width="13.28515625" style="344" bestFit="1" customWidth="1"/>
    <col min="15" max="15" width="10.5703125" style="345" hidden="1" customWidth="1"/>
    <col min="16" max="16" width="10.7109375" style="344" bestFit="1" customWidth="1"/>
    <col min="17" max="17" width="10.5703125" style="345" hidden="1" customWidth="1"/>
    <col min="18" max="18" width="15" style="344" bestFit="1" customWidth="1"/>
    <col min="19" max="19" width="10.5703125" style="345" hidden="1" customWidth="1"/>
    <col min="20" max="20" width="13.28515625" style="344" bestFit="1" customWidth="1"/>
    <col min="21" max="21" width="12" style="344" bestFit="1" customWidth="1"/>
    <col min="22" max="24" width="15" style="344" bestFit="1" customWidth="1"/>
    <col min="25" max="27" width="13.28515625" style="344" bestFit="1" customWidth="1"/>
    <col min="28" max="28" width="16.28515625" style="344" bestFit="1" customWidth="1"/>
    <col min="29" max="29" width="13.28515625" style="344" bestFit="1" customWidth="1"/>
    <col min="30" max="30" width="12" style="344" bestFit="1" customWidth="1"/>
    <col min="31" max="16384" width="9.28515625" style="238"/>
  </cols>
  <sheetData>
    <row r="1" spans="2:30" ht="15" customHeight="1" x14ac:dyDescent="0.25"/>
    <row r="2" spans="2:30" s="353" customFormat="1" ht="77.25" customHeight="1" x14ac:dyDescent="0.25">
      <c r="B2" s="355"/>
      <c r="C2" s="355"/>
      <c r="D2" s="355"/>
      <c r="E2" s="354" t="s">
        <v>292</v>
      </c>
      <c r="F2" s="337" t="s">
        <v>48</v>
      </c>
      <c r="G2" s="337" t="s">
        <v>49</v>
      </c>
      <c r="H2" s="337" t="s">
        <v>50</v>
      </c>
      <c r="I2" s="337" t="s">
        <v>51</v>
      </c>
      <c r="J2" s="337" t="s">
        <v>52</v>
      </c>
      <c r="K2" s="337" t="s">
        <v>53</v>
      </c>
      <c r="L2" s="337" t="s">
        <v>54</v>
      </c>
      <c r="M2" s="337" t="s">
        <v>55</v>
      </c>
      <c r="N2" s="337" t="s">
        <v>56</v>
      </c>
      <c r="O2" s="337" t="s">
        <v>57</v>
      </c>
      <c r="P2" s="337" t="s">
        <v>58</v>
      </c>
      <c r="Q2" s="337" t="s">
        <v>466</v>
      </c>
      <c r="R2" s="337" t="s">
        <v>59</v>
      </c>
      <c r="S2" s="337" t="s">
        <v>60</v>
      </c>
      <c r="T2" s="337" t="s">
        <v>61</v>
      </c>
      <c r="U2" s="337" t="s">
        <v>62</v>
      </c>
      <c r="V2" s="337" t="s">
        <v>63</v>
      </c>
      <c r="W2" s="337" t="s">
        <v>64</v>
      </c>
      <c r="X2" s="337" t="s">
        <v>65</v>
      </c>
      <c r="Y2" s="337" t="s">
        <v>66</v>
      </c>
      <c r="Z2" s="337" t="s">
        <v>67</v>
      </c>
      <c r="AA2" s="337" t="s">
        <v>68</v>
      </c>
      <c r="AB2" s="337" t="s">
        <v>69</v>
      </c>
      <c r="AC2" s="337" t="s">
        <v>70</v>
      </c>
      <c r="AD2" s="354" t="s">
        <v>293</v>
      </c>
    </row>
    <row r="3" spans="2:30" s="252" customFormat="1" hidden="1" outlineLevel="1" x14ac:dyDescent="0.25">
      <c r="B3" s="352"/>
      <c r="C3" s="352"/>
      <c r="D3" s="352"/>
      <c r="E3" s="350"/>
      <c r="F3" s="350"/>
      <c r="G3" s="350"/>
      <c r="H3" s="350"/>
      <c r="I3" s="350"/>
      <c r="J3" s="350"/>
      <c r="K3" s="350"/>
      <c r="L3" s="350"/>
      <c r="M3" s="350"/>
      <c r="N3" s="350"/>
      <c r="O3" s="351"/>
      <c r="P3" s="350"/>
      <c r="Q3" s="351"/>
      <c r="R3" s="350"/>
      <c r="S3" s="351"/>
      <c r="T3" s="350"/>
      <c r="U3" s="350"/>
      <c r="V3" s="350"/>
      <c r="W3" s="350"/>
      <c r="X3" s="350"/>
      <c r="Y3" s="350"/>
      <c r="Z3" s="350"/>
      <c r="AA3" s="350"/>
      <c r="AB3" s="350"/>
      <c r="AC3" s="350"/>
      <c r="AD3" s="350"/>
    </row>
    <row r="4" spans="2:30" hidden="1" outlineLevel="1" x14ac:dyDescent="0.25">
      <c r="D4" s="349">
        <v>43101</v>
      </c>
    </row>
    <row r="5" spans="2:30" hidden="1" outlineLevel="1" x14ac:dyDescent="0.25">
      <c r="D5" s="349">
        <v>43132</v>
      </c>
      <c r="E5" s="344">
        <v>57961</v>
      </c>
      <c r="F5" s="344">
        <v>-15926</v>
      </c>
      <c r="G5" s="344">
        <v>-13</v>
      </c>
      <c r="H5" s="344">
        <v>6307</v>
      </c>
      <c r="I5" s="344">
        <v>-20</v>
      </c>
      <c r="J5" s="344">
        <v>319</v>
      </c>
      <c r="K5" s="344">
        <v>-10564</v>
      </c>
      <c r="L5" s="344">
        <v>-4970</v>
      </c>
      <c r="M5" s="344">
        <v>-2660</v>
      </c>
      <c r="N5" s="344">
        <v>2163</v>
      </c>
      <c r="O5" s="345">
        <v>-199</v>
      </c>
      <c r="P5" s="344">
        <v>100</v>
      </c>
      <c r="Q5" s="345">
        <v>-47726</v>
      </c>
      <c r="R5" s="344">
        <v>86</v>
      </c>
      <c r="S5" s="345">
        <v>-2169</v>
      </c>
      <c r="T5" s="344">
        <v>29269</v>
      </c>
      <c r="U5" s="344">
        <v>-7560</v>
      </c>
      <c r="V5" s="344">
        <v>21360</v>
      </c>
      <c r="W5" s="344">
        <v>-315</v>
      </c>
      <c r="X5" s="344">
        <v>291</v>
      </c>
      <c r="Y5" s="344">
        <v>-960</v>
      </c>
      <c r="Z5" s="344">
        <v>101944</v>
      </c>
      <c r="AA5" s="344">
        <v>1383</v>
      </c>
      <c r="AB5" s="344">
        <v>-1459</v>
      </c>
      <c r="AC5" s="344">
        <v>-10720</v>
      </c>
      <c r="AD5" s="344">
        <v>0</v>
      </c>
    </row>
    <row r="6" spans="2:30" hidden="1" outlineLevel="1" x14ac:dyDescent="0.25">
      <c r="D6" s="349">
        <v>43160</v>
      </c>
      <c r="E6" s="344">
        <v>43416</v>
      </c>
      <c r="F6" s="344">
        <v>26074</v>
      </c>
      <c r="G6" s="344">
        <v>-249</v>
      </c>
      <c r="H6" s="344">
        <v>134</v>
      </c>
      <c r="I6" s="344">
        <v>0</v>
      </c>
      <c r="J6" s="344">
        <v>649</v>
      </c>
      <c r="K6" s="344">
        <v>-763</v>
      </c>
      <c r="L6" s="344">
        <v>1594</v>
      </c>
      <c r="M6" s="344">
        <v>-532</v>
      </c>
      <c r="N6" s="344">
        <v>1285</v>
      </c>
      <c r="O6" s="345">
        <v>-1681</v>
      </c>
      <c r="P6" s="344">
        <v>287</v>
      </c>
      <c r="Q6" s="345">
        <v>29062</v>
      </c>
      <c r="R6" s="344">
        <v>25</v>
      </c>
      <c r="S6" s="345">
        <v>-2382</v>
      </c>
      <c r="T6" s="344">
        <v>-8207</v>
      </c>
      <c r="U6" s="344">
        <v>11409</v>
      </c>
      <c r="V6" s="344">
        <v>23050</v>
      </c>
      <c r="W6" s="344">
        <v>-351</v>
      </c>
      <c r="X6" s="344">
        <v>-1493</v>
      </c>
      <c r="Y6" s="344">
        <v>-1514</v>
      </c>
      <c r="Z6" s="344">
        <v>-35776</v>
      </c>
      <c r="AA6" s="344">
        <v>1029</v>
      </c>
      <c r="AB6" s="344">
        <v>-3</v>
      </c>
      <c r="AC6" s="344">
        <v>1769</v>
      </c>
      <c r="AD6" s="344">
        <v>0</v>
      </c>
    </row>
    <row r="7" spans="2:30" hidden="1" outlineLevel="1" x14ac:dyDescent="0.25">
      <c r="D7" s="349">
        <v>43191</v>
      </c>
      <c r="E7" s="344">
        <v>371510</v>
      </c>
      <c r="F7" s="344">
        <v>-7559</v>
      </c>
      <c r="G7" s="344">
        <v>1010</v>
      </c>
      <c r="H7" s="344">
        <v>6546</v>
      </c>
      <c r="I7" s="344">
        <v>0</v>
      </c>
      <c r="J7" s="344">
        <v>1420</v>
      </c>
      <c r="K7" s="344">
        <v>-4053</v>
      </c>
      <c r="L7" s="344">
        <v>-647</v>
      </c>
      <c r="M7" s="344">
        <v>50522</v>
      </c>
      <c r="N7" s="344">
        <v>1146</v>
      </c>
      <c r="O7" s="345">
        <v>140</v>
      </c>
      <c r="P7" s="344">
        <v>53</v>
      </c>
      <c r="Q7" s="345">
        <v>58919</v>
      </c>
      <c r="R7" s="344">
        <v>305</v>
      </c>
      <c r="S7" s="345">
        <v>418</v>
      </c>
      <c r="T7" s="344">
        <v>28974</v>
      </c>
      <c r="U7" s="344">
        <v>11462</v>
      </c>
      <c r="V7" s="344">
        <v>24839</v>
      </c>
      <c r="W7" s="344">
        <v>-4</v>
      </c>
      <c r="X7" s="344">
        <v>55</v>
      </c>
      <c r="Y7" s="344">
        <v>608</v>
      </c>
      <c r="Z7" s="344">
        <v>184612</v>
      </c>
      <c r="AA7" s="344">
        <v>-423</v>
      </c>
      <c r="AB7" s="344">
        <v>55</v>
      </c>
      <c r="AC7" s="344">
        <v>13112</v>
      </c>
      <c r="AD7" s="344">
        <v>0</v>
      </c>
    </row>
    <row r="8" spans="2:30" s="340" customFormat="1" hidden="1" outlineLevel="1" x14ac:dyDescent="0.25">
      <c r="D8" s="349">
        <v>43221</v>
      </c>
      <c r="E8" s="294">
        <v>-206952</v>
      </c>
      <c r="F8" s="294">
        <v>-15405</v>
      </c>
      <c r="G8" s="294">
        <v>-326</v>
      </c>
      <c r="H8" s="294">
        <v>-7397</v>
      </c>
      <c r="I8" s="294">
        <v>0</v>
      </c>
      <c r="J8" s="294">
        <v>-690</v>
      </c>
      <c r="K8" s="294">
        <v>-5746</v>
      </c>
      <c r="L8" s="294">
        <v>0</v>
      </c>
      <c r="M8" s="294">
        <v>-21190</v>
      </c>
      <c r="N8" s="294">
        <v>-12311</v>
      </c>
      <c r="O8" s="294">
        <v>84</v>
      </c>
      <c r="P8" s="294">
        <v>0</v>
      </c>
      <c r="Q8" s="294">
        <v>-54436</v>
      </c>
      <c r="R8" s="294">
        <v>288</v>
      </c>
      <c r="S8" s="294">
        <v>-2421</v>
      </c>
      <c r="T8" s="294">
        <v>-33675</v>
      </c>
      <c r="U8" s="294">
        <v>-9478</v>
      </c>
      <c r="V8" s="294">
        <v>-19218</v>
      </c>
      <c r="W8" s="294">
        <v>-275</v>
      </c>
      <c r="X8" s="294">
        <v>1993</v>
      </c>
      <c r="Y8" s="294">
        <v>-347</v>
      </c>
      <c r="Z8" s="294">
        <v>-10170</v>
      </c>
      <c r="AA8" s="294">
        <v>-1962</v>
      </c>
      <c r="AB8" s="294">
        <v>-251</v>
      </c>
      <c r="AC8" s="294">
        <v>-14019</v>
      </c>
      <c r="AD8" s="294">
        <v>0</v>
      </c>
    </row>
    <row r="9" spans="2:30" hidden="1" outlineLevel="1" x14ac:dyDescent="0.25">
      <c r="D9" s="349">
        <v>43252</v>
      </c>
      <c r="E9" s="344">
        <v>-82121</v>
      </c>
      <c r="F9" s="344">
        <v>-11873</v>
      </c>
      <c r="G9" s="344">
        <v>-545</v>
      </c>
      <c r="H9" s="344">
        <v>-1817</v>
      </c>
      <c r="I9" s="344">
        <v>0</v>
      </c>
      <c r="J9" s="344">
        <v>-973</v>
      </c>
      <c r="K9" s="344">
        <v>5210</v>
      </c>
      <c r="L9" s="344">
        <v>-184</v>
      </c>
      <c r="M9" s="344">
        <v>-21422</v>
      </c>
      <c r="N9" s="344">
        <v>21407</v>
      </c>
      <c r="O9" s="345">
        <v>-208</v>
      </c>
      <c r="P9" s="344">
        <v>0</v>
      </c>
      <c r="Q9" s="345">
        <v>-24432</v>
      </c>
      <c r="R9" s="344">
        <v>-654</v>
      </c>
      <c r="S9" s="345">
        <v>3721</v>
      </c>
      <c r="T9" s="344">
        <v>34007</v>
      </c>
      <c r="U9" s="344">
        <v>12534</v>
      </c>
      <c r="V9" s="344">
        <v>-1798</v>
      </c>
      <c r="W9" s="344">
        <v>29</v>
      </c>
      <c r="X9" s="344">
        <v>-1464</v>
      </c>
      <c r="Y9" s="344">
        <v>-624</v>
      </c>
      <c r="Z9" s="344">
        <v>-139426</v>
      </c>
      <c r="AA9" s="344">
        <v>-110</v>
      </c>
      <c r="AB9" s="344">
        <v>-1000</v>
      </c>
      <c r="AC9" s="344">
        <v>47501</v>
      </c>
      <c r="AD9" s="344">
        <v>0</v>
      </c>
    </row>
    <row r="10" spans="2:30" hidden="1" outlineLevel="1" x14ac:dyDescent="0.25">
      <c r="D10" s="349">
        <v>43282</v>
      </c>
      <c r="E10" s="344">
        <v>53011</v>
      </c>
      <c r="F10" s="344">
        <v>-6250</v>
      </c>
      <c r="G10" s="344">
        <v>-378</v>
      </c>
      <c r="H10" s="344">
        <v>-223</v>
      </c>
      <c r="I10" s="344">
        <v>0</v>
      </c>
      <c r="J10" s="344">
        <v>-613</v>
      </c>
      <c r="K10" s="344">
        <v>933</v>
      </c>
      <c r="L10" s="344">
        <v>6979</v>
      </c>
      <c r="M10" s="344">
        <v>17884</v>
      </c>
      <c r="N10" s="344">
        <v>-2636</v>
      </c>
      <c r="O10" s="345">
        <v>338</v>
      </c>
      <c r="P10" s="344">
        <v>0</v>
      </c>
      <c r="Q10" s="345">
        <v>-20540</v>
      </c>
      <c r="R10" s="344">
        <v>350</v>
      </c>
      <c r="S10" s="345">
        <v>4363</v>
      </c>
      <c r="T10" s="344">
        <v>-394</v>
      </c>
      <c r="U10" s="344">
        <v>11686</v>
      </c>
      <c r="V10" s="344">
        <v>5076</v>
      </c>
      <c r="W10" s="344">
        <v>-655</v>
      </c>
      <c r="X10" s="344">
        <v>-1687</v>
      </c>
      <c r="Y10" s="344">
        <v>795</v>
      </c>
      <c r="Z10" s="344">
        <v>80987</v>
      </c>
      <c r="AA10" s="344">
        <v>125</v>
      </c>
      <c r="AB10" s="344">
        <v>-7810</v>
      </c>
      <c r="AC10" s="344">
        <v>-35319</v>
      </c>
      <c r="AD10" s="344">
        <v>0</v>
      </c>
    </row>
    <row r="11" spans="2:30" hidden="1" outlineLevel="1" x14ac:dyDescent="0.25">
      <c r="D11" s="349">
        <v>43313</v>
      </c>
      <c r="E11" s="344">
        <v>245148</v>
      </c>
      <c r="F11" s="344">
        <v>1283</v>
      </c>
      <c r="G11" s="344">
        <v>-1712</v>
      </c>
      <c r="H11" s="344">
        <v>2171</v>
      </c>
      <c r="I11" s="344">
        <v>0</v>
      </c>
      <c r="J11" s="344">
        <v>1644</v>
      </c>
      <c r="K11" s="344">
        <v>-1811</v>
      </c>
      <c r="L11" s="344">
        <v>318</v>
      </c>
      <c r="M11" s="344">
        <v>15114</v>
      </c>
      <c r="N11" s="344">
        <v>-8346</v>
      </c>
      <c r="O11" s="345">
        <v>-421</v>
      </c>
      <c r="P11" s="344">
        <v>0</v>
      </c>
      <c r="Q11" s="345">
        <v>-8079</v>
      </c>
      <c r="R11" s="344">
        <v>371</v>
      </c>
      <c r="S11" s="345">
        <v>635</v>
      </c>
      <c r="T11" s="344">
        <v>2871</v>
      </c>
      <c r="U11" s="344">
        <v>5478</v>
      </c>
      <c r="V11" s="344">
        <v>3107</v>
      </c>
      <c r="W11" s="344">
        <v>-784</v>
      </c>
      <c r="X11" s="344">
        <v>-5206</v>
      </c>
      <c r="Y11" s="344">
        <v>-1456</v>
      </c>
      <c r="Z11" s="344">
        <v>66448</v>
      </c>
      <c r="AA11" s="344">
        <v>647</v>
      </c>
      <c r="AB11" s="344">
        <v>-2493</v>
      </c>
      <c r="AC11" s="344">
        <v>175369</v>
      </c>
      <c r="AD11" s="344">
        <v>0</v>
      </c>
    </row>
    <row r="12" spans="2:30" hidden="1" outlineLevel="1" x14ac:dyDescent="0.25">
      <c r="D12" s="349">
        <v>43344</v>
      </c>
      <c r="E12" s="344">
        <v>163244</v>
      </c>
      <c r="F12" s="344">
        <v>5532</v>
      </c>
      <c r="G12" s="344">
        <v>401</v>
      </c>
      <c r="H12" s="344">
        <v>18723</v>
      </c>
      <c r="I12" s="344">
        <v>1</v>
      </c>
      <c r="J12" s="344">
        <v>-807</v>
      </c>
      <c r="K12" s="344">
        <v>-127</v>
      </c>
      <c r="L12" s="344">
        <v>-6237</v>
      </c>
      <c r="M12" s="344">
        <v>-184</v>
      </c>
      <c r="N12" s="344">
        <v>12273</v>
      </c>
      <c r="O12" s="345">
        <v>214</v>
      </c>
      <c r="P12" s="344">
        <v>0</v>
      </c>
      <c r="Q12" s="345">
        <v>37820</v>
      </c>
      <c r="R12" s="344">
        <v>-74</v>
      </c>
      <c r="S12" s="345">
        <v>2372</v>
      </c>
      <c r="T12" s="344">
        <v>10883</v>
      </c>
      <c r="U12" s="344">
        <v>14355</v>
      </c>
      <c r="V12" s="344">
        <v>27247</v>
      </c>
      <c r="W12" s="344">
        <v>158</v>
      </c>
      <c r="X12" s="344">
        <v>-2222</v>
      </c>
      <c r="Y12" s="344">
        <v>-27</v>
      </c>
      <c r="Z12" s="344">
        <v>232726</v>
      </c>
      <c r="AA12" s="344">
        <v>391</v>
      </c>
      <c r="AB12" s="344">
        <v>-1982</v>
      </c>
      <c r="AC12" s="344">
        <v>-188192</v>
      </c>
      <c r="AD12" s="344">
        <v>0</v>
      </c>
    </row>
    <row r="13" spans="2:30" hidden="1" outlineLevel="1" x14ac:dyDescent="0.25">
      <c r="D13" s="349">
        <v>43374</v>
      </c>
      <c r="E13" s="344">
        <v>237348</v>
      </c>
      <c r="F13" s="344">
        <v>-1412</v>
      </c>
      <c r="G13" s="344">
        <v>2310</v>
      </c>
      <c r="H13" s="344">
        <v>4629</v>
      </c>
      <c r="I13" s="344">
        <v>22</v>
      </c>
      <c r="J13" s="344">
        <v>95</v>
      </c>
      <c r="K13" s="344">
        <v>2739</v>
      </c>
      <c r="L13" s="344">
        <v>6422</v>
      </c>
      <c r="M13" s="344">
        <v>34512</v>
      </c>
      <c r="N13" s="344">
        <v>23211</v>
      </c>
      <c r="O13" s="345">
        <v>368</v>
      </c>
      <c r="P13" s="344">
        <v>196</v>
      </c>
      <c r="Q13" s="345">
        <v>3514</v>
      </c>
      <c r="R13" s="344">
        <v>538</v>
      </c>
      <c r="S13" s="345">
        <v>-2576</v>
      </c>
      <c r="T13" s="344">
        <v>32991</v>
      </c>
      <c r="U13" s="344">
        <v>20752</v>
      </c>
      <c r="V13" s="344">
        <v>43395</v>
      </c>
      <c r="W13" s="344">
        <v>-633</v>
      </c>
      <c r="X13" s="344">
        <v>780</v>
      </c>
      <c r="Y13" s="344">
        <v>2209</v>
      </c>
      <c r="Z13" s="344">
        <v>52117</v>
      </c>
      <c r="AA13" s="344">
        <v>-487</v>
      </c>
      <c r="AB13" s="344">
        <v>-434</v>
      </c>
      <c r="AC13" s="344">
        <v>12090</v>
      </c>
      <c r="AD13" s="344">
        <v>0</v>
      </c>
    </row>
    <row r="14" spans="2:30" hidden="1" outlineLevel="1" x14ac:dyDescent="0.25">
      <c r="D14" s="349">
        <v>43405</v>
      </c>
      <c r="E14" s="344">
        <v>61634</v>
      </c>
      <c r="F14" s="344">
        <v>6971</v>
      </c>
      <c r="G14" s="344">
        <v>-288</v>
      </c>
      <c r="H14" s="344">
        <v>3857</v>
      </c>
      <c r="I14" s="344">
        <v>-11</v>
      </c>
      <c r="J14" s="344">
        <v>-776</v>
      </c>
      <c r="K14" s="344">
        <v>-18460</v>
      </c>
      <c r="L14" s="344">
        <v>-77</v>
      </c>
      <c r="M14" s="344">
        <v>-10645</v>
      </c>
      <c r="N14" s="344">
        <v>-4607</v>
      </c>
      <c r="O14" s="345">
        <v>654</v>
      </c>
      <c r="P14" s="344">
        <v>174</v>
      </c>
      <c r="Q14" s="345">
        <v>10506</v>
      </c>
      <c r="R14" s="344">
        <v>-495</v>
      </c>
      <c r="S14" s="345">
        <v>1966</v>
      </c>
      <c r="T14" s="344">
        <v>22605</v>
      </c>
      <c r="U14" s="344">
        <v>21985</v>
      </c>
      <c r="V14" s="344">
        <v>30116</v>
      </c>
      <c r="W14" s="344">
        <v>-548</v>
      </c>
      <c r="X14" s="344">
        <v>3106</v>
      </c>
      <c r="Y14" s="344">
        <v>262</v>
      </c>
      <c r="Z14" s="344">
        <v>-40027</v>
      </c>
      <c r="AA14" s="344">
        <v>947</v>
      </c>
      <c r="AB14" s="344">
        <v>-1138</v>
      </c>
      <c r="AC14" s="344">
        <v>35557</v>
      </c>
      <c r="AD14" s="344">
        <v>0</v>
      </c>
    </row>
    <row r="15" spans="2:30" hidden="1" outlineLevel="1" x14ac:dyDescent="0.25">
      <c r="D15" s="349">
        <v>43435</v>
      </c>
      <c r="E15" s="344">
        <v>85043</v>
      </c>
      <c r="F15" s="344">
        <v>11140</v>
      </c>
      <c r="G15" s="344">
        <v>-733</v>
      </c>
      <c r="H15" s="344">
        <v>30319</v>
      </c>
      <c r="I15" s="344">
        <v>3</v>
      </c>
      <c r="J15" s="344">
        <v>122</v>
      </c>
      <c r="K15" s="344">
        <v>-1196</v>
      </c>
      <c r="L15" s="344">
        <v>583</v>
      </c>
      <c r="M15" s="344">
        <v>22646</v>
      </c>
      <c r="N15" s="344">
        <v>-25543</v>
      </c>
      <c r="O15" s="345">
        <v>186</v>
      </c>
      <c r="P15" s="344">
        <v>100</v>
      </c>
      <c r="Q15" s="345">
        <v>-2699</v>
      </c>
      <c r="R15" s="344">
        <v>1419</v>
      </c>
      <c r="S15" s="345">
        <v>2444</v>
      </c>
      <c r="T15" s="344">
        <v>-26940</v>
      </c>
      <c r="U15" s="344">
        <v>43849</v>
      </c>
      <c r="V15" s="344">
        <v>-28283</v>
      </c>
      <c r="W15" s="344">
        <v>-224</v>
      </c>
      <c r="X15" s="344">
        <v>2532</v>
      </c>
      <c r="Y15" s="344">
        <v>-4081</v>
      </c>
      <c r="Z15" s="344">
        <v>26033</v>
      </c>
      <c r="AA15" s="344">
        <v>-1389</v>
      </c>
      <c r="AB15" s="344">
        <v>-461</v>
      </c>
      <c r="AC15" s="344">
        <v>35216</v>
      </c>
      <c r="AD15" s="344">
        <v>0</v>
      </c>
    </row>
    <row r="16" spans="2:30" collapsed="1" x14ac:dyDescent="0.25">
      <c r="D16" s="349">
        <v>43466</v>
      </c>
      <c r="E16" s="344">
        <v>-45269</v>
      </c>
      <c r="F16" s="344">
        <v>-4658</v>
      </c>
      <c r="G16" s="344">
        <v>-95</v>
      </c>
      <c r="H16" s="344">
        <v>-13427</v>
      </c>
      <c r="I16" s="344">
        <v>-15</v>
      </c>
      <c r="J16" s="344">
        <v>-774</v>
      </c>
      <c r="K16" s="344">
        <v>-12586</v>
      </c>
      <c r="L16" s="344">
        <v>467</v>
      </c>
      <c r="M16" s="344">
        <v>-12143</v>
      </c>
      <c r="N16" s="344">
        <v>15261</v>
      </c>
      <c r="O16" s="345">
        <v>-232</v>
      </c>
      <c r="P16" s="344">
        <v>230</v>
      </c>
      <c r="Q16" s="345">
        <v>-2493</v>
      </c>
      <c r="R16" s="344">
        <v>-585</v>
      </c>
      <c r="S16" s="345">
        <v>-935</v>
      </c>
      <c r="T16" s="344">
        <v>20581</v>
      </c>
      <c r="U16" s="344">
        <v>10022</v>
      </c>
      <c r="V16" s="344">
        <v>4833</v>
      </c>
      <c r="W16" s="344">
        <v>175</v>
      </c>
      <c r="X16" s="344">
        <v>-220</v>
      </c>
      <c r="Y16" s="344">
        <v>1577</v>
      </c>
      <c r="Z16" s="344">
        <v>-14120</v>
      </c>
      <c r="AA16" s="344">
        <v>-298</v>
      </c>
      <c r="AB16" s="344">
        <v>686</v>
      </c>
      <c r="AC16" s="344">
        <v>-36520</v>
      </c>
      <c r="AD16" s="344">
        <v>0</v>
      </c>
    </row>
    <row r="17" spans="4:30" x14ac:dyDescent="0.25">
      <c r="D17" s="349">
        <v>43497</v>
      </c>
      <c r="E17" s="344">
        <v>28155</v>
      </c>
      <c r="F17" s="344">
        <v>-12824</v>
      </c>
      <c r="G17" s="344">
        <v>171</v>
      </c>
      <c r="H17" s="344">
        <v>-1504</v>
      </c>
      <c r="I17" s="344">
        <v>38</v>
      </c>
      <c r="J17" s="344">
        <v>1104</v>
      </c>
      <c r="K17" s="344">
        <v>-4617</v>
      </c>
      <c r="L17" s="344">
        <v>-166</v>
      </c>
      <c r="M17" s="344">
        <v>5763</v>
      </c>
      <c r="N17" s="344">
        <v>-8323</v>
      </c>
      <c r="O17" s="345">
        <v>364</v>
      </c>
      <c r="P17" s="344">
        <v>-10</v>
      </c>
      <c r="Q17" s="345">
        <v>18865</v>
      </c>
      <c r="R17" s="344">
        <v>-449</v>
      </c>
      <c r="S17" s="345">
        <v>414</v>
      </c>
      <c r="T17" s="344">
        <v>27906</v>
      </c>
      <c r="U17" s="344">
        <v>-428</v>
      </c>
      <c r="V17" s="344">
        <v>-18179</v>
      </c>
      <c r="W17" s="344">
        <v>-834</v>
      </c>
      <c r="X17" s="344">
        <v>-1992</v>
      </c>
      <c r="Y17" s="344">
        <v>1184</v>
      </c>
      <c r="Z17" s="344">
        <v>5054</v>
      </c>
      <c r="AA17" s="344">
        <v>-1205</v>
      </c>
      <c r="AB17" s="344">
        <v>-239</v>
      </c>
      <c r="AC17" s="344">
        <v>18062</v>
      </c>
      <c r="AD17" s="344">
        <v>0</v>
      </c>
    </row>
    <row r="18" spans="4:30" x14ac:dyDescent="0.25">
      <c r="D18" s="349">
        <v>43525</v>
      </c>
      <c r="E18" s="344">
        <v>-73048</v>
      </c>
      <c r="F18" s="344">
        <v>1646</v>
      </c>
      <c r="G18" s="344">
        <v>888</v>
      </c>
      <c r="H18" s="344">
        <v>11102</v>
      </c>
      <c r="I18" s="344">
        <v>58</v>
      </c>
      <c r="J18" s="344">
        <v>-679</v>
      </c>
      <c r="K18" s="344">
        <v>1653</v>
      </c>
      <c r="L18" s="344">
        <v>-320</v>
      </c>
      <c r="M18" s="344">
        <v>8040</v>
      </c>
      <c r="N18" s="344">
        <v>-8190</v>
      </c>
      <c r="O18" s="345">
        <v>1781</v>
      </c>
      <c r="P18" s="344">
        <v>-24</v>
      </c>
      <c r="Q18" s="345">
        <v>-13320</v>
      </c>
      <c r="R18" s="344">
        <v>50</v>
      </c>
      <c r="S18" s="345">
        <v>-4791</v>
      </c>
      <c r="T18" s="344">
        <v>-590</v>
      </c>
      <c r="U18" s="344">
        <v>2719</v>
      </c>
      <c r="V18" s="344">
        <v>6248</v>
      </c>
      <c r="W18" s="344">
        <v>-898</v>
      </c>
      <c r="X18" s="344">
        <v>-1878</v>
      </c>
      <c r="Y18" s="344">
        <v>-2581</v>
      </c>
      <c r="Z18" s="344">
        <v>-121305</v>
      </c>
      <c r="AA18" s="344">
        <v>191</v>
      </c>
      <c r="AB18" s="344">
        <v>-2257</v>
      </c>
      <c r="AC18" s="344">
        <v>49409</v>
      </c>
      <c r="AD18" s="344">
        <v>0</v>
      </c>
    </row>
    <row r="19" spans="4:30" x14ac:dyDescent="0.25">
      <c r="D19" s="349">
        <v>43556</v>
      </c>
      <c r="E19" s="344">
        <v>427018</v>
      </c>
      <c r="F19" s="344">
        <v>1655</v>
      </c>
      <c r="G19" s="344">
        <v>-384</v>
      </c>
      <c r="H19" s="344">
        <v>15305</v>
      </c>
      <c r="I19" s="344">
        <v>9</v>
      </c>
      <c r="J19" s="344">
        <v>4111</v>
      </c>
      <c r="K19" s="344">
        <v>3753</v>
      </c>
      <c r="L19" s="344">
        <v>499</v>
      </c>
      <c r="M19" s="344">
        <v>16380</v>
      </c>
      <c r="N19" s="344">
        <v>3707</v>
      </c>
      <c r="O19" s="345">
        <v>124</v>
      </c>
      <c r="P19" s="344">
        <v>304</v>
      </c>
      <c r="Q19" s="345">
        <v>32228</v>
      </c>
      <c r="R19" s="344">
        <v>-103</v>
      </c>
      <c r="S19" s="345">
        <v>-1950</v>
      </c>
      <c r="T19" s="344">
        <v>-2576</v>
      </c>
      <c r="U19" s="344">
        <v>30603</v>
      </c>
      <c r="V19" s="344">
        <v>53608</v>
      </c>
      <c r="W19" s="344">
        <v>260</v>
      </c>
      <c r="X19" s="344">
        <v>5727</v>
      </c>
      <c r="Y19" s="344">
        <v>1280</v>
      </c>
      <c r="Z19" s="344">
        <v>162605</v>
      </c>
      <c r="AA19" s="344">
        <v>996</v>
      </c>
      <c r="AB19" s="344">
        <v>425</v>
      </c>
      <c r="AC19" s="344">
        <v>98452</v>
      </c>
      <c r="AD19" s="344">
        <v>0</v>
      </c>
    </row>
    <row r="20" spans="4:30" x14ac:dyDescent="0.25">
      <c r="D20" s="349">
        <v>43586</v>
      </c>
      <c r="E20" s="344">
        <v>118616</v>
      </c>
      <c r="F20" s="344">
        <v>22147</v>
      </c>
      <c r="G20" s="344">
        <v>-358</v>
      </c>
      <c r="H20" s="344">
        <v>3164</v>
      </c>
      <c r="I20" s="344">
        <v>-15</v>
      </c>
      <c r="J20" s="344">
        <v>-3431</v>
      </c>
      <c r="K20" s="344">
        <v>-13991</v>
      </c>
      <c r="L20" s="344">
        <v>-1002</v>
      </c>
      <c r="M20" s="344">
        <v>-10283</v>
      </c>
      <c r="N20" s="344">
        <v>322</v>
      </c>
      <c r="O20" s="345">
        <v>-822</v>
      </c>
      <c r="P20" s="344">
        <v>0</v>
      </c>
      <c r="Q20" s="345">
        <v>12839</v>
      </c>
      <c r="R20" s="344">
        <v>-438</v>
      </c>
      <c r="S20" s="345">
        <v>1764</v>
      </c>
      <c r="T20" s="344">
        <v>5218</v>
      </c>
      <c r="U20" s="344">
        <v>3963</v>
      </c>
      <c r="V20" s="344">
        <v>-18850</v>
      </c>
      <c r="W20" s="344">
        <v>-541</v>
      </c>
      <c r="X20" s="344">
        <v>-1216</v>
      </c>
      <c r="Y20" s="344">
        <v>244</v>
      </c>
      <c r="Z20" s="344">
        <v>52741</v>
      </c>
      <c r="AA20" s="344">
        <v>97</v>
      </c>
      <c r="AB20" s="344">
        <v>288</v>
      </c>
      <c r="AC20" s="344">
        <v>66776</v>
      </c>
      <c r="AD20" s="344">
        <v>0</v>
      </c>
    </row>
    <row r="21" spans="4:30" x14ac:dyDescent="0.25">
      <c r="D21" s="349">
        <v>43617</v>
      </c>
      <c r="E21" s="344">
        <v>123666</v>
      </c>
      <c r="F21" s="344">
        <v>2013</v>
      </c>
      <c r="G21" s="344">
        <v>-978</v>
      </c>
      <c r="H21" s="344">
        <v>7115</v>
      </c>
      <c r="I21" s="344">
        <v>20</v>
      </c>
      <c r="J21" s="344">
        <v>-2999</v>
      </c>
      <c r="K21" s="344">
        <v>-4786</v>
      </c>
      <c r="L21" s="344">
        <v>-243</v>
      </c>
      <c r="M21" s="344">
        <v>-732</v>
      </c>
      <c r="N21" s="344">
        <v>-7473</v>
      </c>
      <c r="O21" s="345">
        <v>1886</v>
      </c>
      <c r="P21" s="344">
        <v>0</v>
      </c>
      <c r="Q21" s="345">
        <v>20582</v>
      </c>
      <c r="R21" s="344">
        <v>-96</v>
      </c>
      <c r="S21" s="345">
        <v>-197</v>
      </c>
      <c r="T21" s="344">
        <v>-49410</v>
      </c>
      <c r="U21" s="344">
        <v>3416</v>
      </c>
      <c r="V21" s="344">
        <v>-31872</v>
      </c>
      <c r="W21" s="344">
        <v>488</v>
      </c>
      <c r="X21" s="344">
        <v>-758</v>
      </c>
      <c r="Y21" s="344">
        <v>2430</v>
      </c>
      <c r="Z21" s="344">
        <v>129430</v>
      </c>
      <c r="AA21" s="344">
        <v>-438</v>
      </c>
      <c r="AB21" s="344">
        <v>-4061</v>
      </c>
      <c r="AC21" s="344">
        <v>60329</v>
      </c>
      <c r="AD21" s="344">
        <v>0</v>
      </c>
    </row>
    <row r="22" spans="4:30" x14ac:dyDescent="0.25">
      <c r="D22" s="349">
        <v>43647</v>
      </c>
      <c r="E22" s="344">
        <v>43204</v>
      </c>
      <c r="F22" s="344">
        <v>-22927</v>
      </c>
      <c r="G22" s="344">
        <v>1325</v>
      </c>
      <c r="H22" s="344">
        <v>25053</v>
      </c>
      <c r="I22" s="344">
        <v>208</v>
      </c>
      <c r="J22" s="344">
        <v>3156</v>
      </c>
      <c r="K22" s="344">
        <v>3801</v>
      </c>
      <c r="L22" s="344">
        <v>-1650</v>
      </c>
      <c r="M22" s="344">
        <v>-27418</v>
      </c>
      <c r="N22" s="344">
        <v>10276</v>
      </c>
      <c r="O22" s="345">
        <v>1766</v>
      </c>
      <c r="P22" s="344">
        <v>312</v>
      </c>
      <c r="Q22" s="345">
        <v>3372</v>
      </c>
      <c r="R22" s="344">
        <v>3731</v>
      </c>
      <c r="S22" s="345">
        <v>-2660</v>
      </c>
      <c r="T22" s="344">
        <v>-6957</v>
      </c>
      <c r="U22" s="344">
        <v>24284</v>
      </c>
      <c r="V22" s="344">
        <v>24281</v>
      </c>
      <c r="W22" s="344">
        <v>80</v>
      </c>
      <c r="X22" s="344">
        <v>-410</v>
      </c>
      <c r="Y22" s="344">
        <v>-2152</v>
      </c>
      <c r="Z22" s="344">
        <v>-33868</v>
      </c>
      <c r="AA22" s="344">
        <v>1608</v>
      </c>
      <c r="AB22" s="344">
        <v>13298</v>
      </c>
      <c r="AC22" s="344">
        <v>24695</v>
      </c>
      <c r="AD22" s="344">
        <v>0</v>
      </c>
    </row>
    <row r="23" spans="4:30" x14ac:dyDescent="0.25">
      <c r="D23" s="349">
        <v>43678</v>
      </c>
      <c r="E23" s="344">
        <v>35539</v>
      </c>
      <c r="F23" s="344">
        <v>2079</v>
      </c>
      <c r="G23" s="344">
        <v>-820</v>
      </c>
      <c r="H23" s="344">
        <v>3734</v>
      </c>
      <c r="I23" s="344">
        <v>22</v>
      </c>
      <c r="J23" s="344">
        <v>-3588</v>
      </c>
      <c r="K23" s="344">
        <v>-18867</v>
      </c>
      <c r="L23" s="344">
        <v>-1608</v>
      </c>
      <c r="M23" s="344">
        <v>49196</v>
      </c>
      <c r="N23" s="344">
        <v>-10345</v>
      </c>
      <c r="O23" s="345">
        <v>2727</v>
      </c>
      <c r="P23" s="344">
        <v>0</v>
      </c>
      <c r="Q23" s="345">
        <v>-24570</v>
      </c>
      <c r="R23" s="344">
        <v>-3598</v>
      </c>
      <c r="S23" s="345">
        <v>756</v>
      </c>
      <c r="T23" s="344">
        <v>-39195</v>
      </c>
      <c r="U23" s="344">
        <v>-25803</v>
      </c>
      <c r="V23" s="344">
        <v>-19642</v>
      </c>
      <c r="W23" s="344">
        <v>-423</v>
      </c>
      <c r="X23" s="344">
        <v>-2940</v>
      </c>
      <c r="Y23" s="344">
        <v>-5015</v>
      </c>
      <c r="Z23" s="344">
        <v>85560</v>
      </c>
      <c r="AA23" s="344">
        <v>-394</v>
      </c>
      <c r="AB23" s="344">
        <v>835</v>
      </c>
      <c r="AC23" s="344">
        <v>47438</v>
      </c>
      <c r="AD23" s="344">
        <v>0</v>
      </c>
    </row>
    <row r="24" spans="4:30" x14ac:dyDescent="0.25">
      <c r="D24" s="349">
        <v>43709</v>
      </c>
      <c r="E24" s="344">
        <v>-106245</v>
      </c>
      <c r="F24" s="344">
        <v>512</v>
      </c>
      <c r="G24" s="344">
        <v>-219</v>
      </c>
      <c r="H24" s="344">
        <v>-6059</v>
      </c>
      <c r="I24" s="344">
        <v>18</v>
      </c>
      <c r="J24" s="344">
        <v>-1796</v>
      </c>
      <c r="K24" s="344">
        <v>-15972</v>
      </c>
      <c r="L24" s="344">
        <v>-7600</v>
      </c>
      <c r="M24" s="344">
        <v>27078</v>
      </c>
      <c r="N24" s="344">
        <v>-13391</v>
      </c>
      <c r="O24" s="345">
        <v>3884</v>
      </c>
      <c r="P24" s="344">
        <v>0</v>
      </c>
      <c r="Q24" s="345">
        <v>-947</v>
      </c>
      <c r="R24" s="344">
        <v>1000</v>
      </c>
      <c r="S24" s="345">
        <v>3312</v>
      </c>
      <c r="T24" s="344">
        <v>-26787</v>
      </c>
      <c r="U24" s="344">
        <v>-17889</v>
      </c>
      <c r="V24" s="344">
        <v>-7936</v>
      </c>
      <c r="W24" s="344">
        <v>470</v>
      </c>
      <c r="X24" s="344">
        <v>307</v>
      </c>
      <c r="Y24" s="344">
        <v>-1294</v>
      </c>
      <c r="Z24" s="344">
        <v>-61376</v>
      </c>
      <c r="AA24" s="344">
        <v>-710</v>
      </c>
      <c r="AB24" s="344">
        <v>-3913</v>
      </c>
      <c r="AC24" s="344">
        <v>23063</v>
      </c>
      <c r="AD24" s="344">
        <v>0</v>
      </c>
    </row>
    <row r="25" spans="4:30" x14ac:dyDescent="0.25">
      <c r="D25" s="349">
        <v>43739</v>
      </c>
      <c r="E25" s="344">
        <v>28970</v>
      </c>
      <c r="F25" s="344">
        <v>84</v>
      </c>
      <c r="G25" s="344">
        <v>1536</v>
      </c>
      <c r="H25" s="344">
        <v>-8690</v>
      </c>
      <c r="I25" s="344">
        <v>74</v>
      </c>
      <c r="J25" s="344">
        <v>4109</v>
      </c>
      <c r="K25" s="344">
        <v>11014</v>
      </c>
      <c r="L25" s="344">
        <v>-1115</v>
      </c>
      <c r="M25" s="344">
        <v>29428</v>
      </c>
      <c r="N25" s="344">
        <v>6008</v>
      </c>
      <c r="O25" s="345">
        <v>3056</v>
      </c>
      <c r="P25" s="344">
        <v>145</v>
      </c>
      <c r="Q25" s="345">
        <v>-38674</v>
      </c>
      <c r="R25" s="344">
        <v>1699</v>
      </c>
      <c r="S25" s="345">
        <v>-4476</v>
      </c>
      <c r="T25" s="344">
        <v>26640</v>
      </c>
      <c r="U25" s="344">
        <v>4188</v>
      </c>
      <c r="V25" s="344">
        <v>42773</v>
      </c>
      <c r="W25" s="344">
        <v>1733</v>
      </c>
      <c r="X25" s="344">
        <v>276</v>
      </c>
      <c r="Y25" s="344">
        <v>1969</v>
      </c>
      <c r="Z25" s="344">
        <v>-97898</v>
      </c>
      <c r="AA25" s="344">
        <v>1402</v>
      </c>
      <c r="AB25" s="344">
        <v>18</v>
      </c>
      <c r="AC25" s="344">
        <v>43671</v>
      </c>
      <c r="AD25" s="344">
        <v>0</v>
      </c>
    </row>
    <row r="26" spans="4:30" x14ac:dyDescent="0.25">
      <c r="D26" s="349">
        <v>43770</v>
      </c>
      <c r="E26" s="344">
        <v>-86666</v>
      </c>
      <c r="F26" s="344">
        <v>-4172</v>
      </c>
      <c r="G26" s="344">
        <v>20</v>
      </c>
      <c r="H26" s="344">
        <v>-26221</v>
      </c>
      <c r="I26" s="344">
        <v>77</v>
      </c>
      <c r="J26" s="344">
        <v>-1422</v>
      </c>
      <c r="K26" s="344">
        <v>6870</v>
      </c>
      <c r="L26" s="344">
        <v>375</v>
      </c>
      <c r="M26" s="344">
        <v>-864</v>
      </c>
      <c r="N26" s="344">
        <v>-7458</v>
      </c>
      <c r="O26" s="345">
        <v>-387</v>
      </c>
      <c r="P26" s="344">
        <v>-6</v>
      </c>
      <c r="Q26" s="345">
        <v>16458</v>
      </c>
      <c r="R26" s="344">
        <v>216</v>
      </c>
      <c r="S26" s="345">
        <v>-1078</v>
      </c>
      <c r="T26" s="344">
        <v>-19493</v>
      </c>
      <c r="U26" s="344">
        <v>-15339</v>
      </c>
      <c r="V26" s="344">
        <v>-23998</v>
      </c>
      <c r="W26" s="344">
        <v>-231</v>
      </c>
      <c r="X26" s="344">
        <v>1050</v>
      </c>
      <c r="Y26" s="344">
        <v>-691</v>
      </c>
      <c r="Z26" s="344">
        <v>-9771</v>
      </c>
      <c r="AA26" s="344">
        <v>-1039</v>
      </c>
      <c r="AB26" s="344">
        <v>-11783</v>
      </c>
      <c r="AC26" s="344">
        <v>12221</v>
      </c>
      <c r="AD26" s="344">
        <v>0</v>
      </c>
    </row>
    <row r="27" spans="4:30" x14ac:dyDescent="0.25">
      <c r="D27" s="349">
        <v>43800</v>
      </c>
      <c r="E27" s="344">
        <v>168501</v>
      </c>
      <c r="F27" s="344">
        <v>1073</v>
      </c>
      <c r="G27" s="344">
        <v>803</v>
      </c>
      <c r="H27" s="344">
        <v>2271</v>
      </c>
      <c r="I27" s="344">
        <v>-11</v>
      </c>
      <c r="J27" s="344">
        <v>-1306</v>
      </c>
      <c r="K27" s="344">
        <v>1193</v>
      </c>
      <c r="L27" s="344">
        <v>-200</v>
      </c>
      <c r="M27" s="344">
        <v>49335</v>
      </c>
      <c r="N27" s="344">
        <v>9785</v>
      </c>
      <c r="O27" s="345">
        <v>-954</v>
      </c>
      <c r="P27" s="344">
        <v>-6</v>
      </c>
      <c r="Q27" s="345">
        <v>94451</v>
      </c>
      <c r="R27" s="344">
        <v>13014</v>
      </c>
      <c r="S27" s="345">
        <v>-778</v>
      </c>
      <c r="T27" s="344">
        <v>-38795</v>
      </c>
      <c r="U27" s="344">
        <v>-28001</v>
      </c>
      <c r="V27" s="344">
        <v>-26840</v>
      </c>
      <c r="W27" s="344">
        <v>163</v>
      </c>
      <c r="X27" s="344">
        <v>-2723</v>
      </c>
      <c r="Y27" s="344">
        <v>3536</v>
      </c>
      <c r="Z27" s="344">
        <v>-50670</v>
      </c>
      <c r="AA27" s="344">
        <v>-2407</v>
      </c>
      <c r="AB27" s="344">
        <v>229</v>
      </c>
      <c r="AC27" s="344">
        <v>145339</v>
      </c>
      <c r="AD27" s="344">
        <v>0</v>
      </c>
    </row>
    <row r="28" spans="4:30" x14ac:dyDescent="0.25">
      <c r="D28" s="349">
        <v>43831</v>
      </c>
      <c r="E28" s="344">
        <v>89288</v>
      </c>
      <c r="F28" s="344">
        <v>-19573</v>
      </c>
      <c r="G28" s="344">
        <v>-1225</v>
      </c>
      <c r="H28" s="344">
        <v>20308</v>
      </c>
      <c r="I28" s="344">
        <v>-20</v>
      </c>
      <c r="J28" s="344">
        <v>3712</v>
      </c>
      <c r="K28" s="344">
        <v>10006</v>
      </c>
      <c r="L28" s="344">
        <v>789</v>
      </c>
      <c r="M28" s="344">
        <v>2423</v>
      </c>
      <c r="N28" s="344">
        <v>8493</v>
      </c>
      <c r="O28" s="345">
        <v>1484</v>
      </c>
      <c r="P28" s="344">
        <v>-6</v>
      </c>
      <c r="Q28" s="345">
        <v>-7205</v>
      </c>
      <c r="R28" s="344">
        <v>3247</v>
      </c>
      <c r="S28" s="345">
        <v>-2339</v>
      </c>
      <c r="T28" s="344">
        <v>9120</v>
      </c>
      <c r="U28" s="344">
        <v>63842</v>
      </c>
      <c r="V28" s="344">
        <v>21510</v>
      </c>
      <c r="W28" s="344">
        <v>1249</v>
      </c>
      <c r="X28" s="344">
        <v>1184</v>
      </c>
      <c r="Y28" s="344">
        <v>-48</v>
      </c>
      <c r="Z28" s="344">
        <v>-173</v>
      </c>
      <c r="AA28" s="344">
        <v>447</v>
      </c>
      <c r="AB28" s="344">
        <v>-116</v>
      </c>
      <c r="AC28" s="344">
        <v>-27821</v>
      </c>
      <c r="AD28" s="344">
        <v>0</v>
      </c>
    </row>
    <row r="29" spans="4:30" x14ac:dyDescent="0.25">
      <c r="D29" s="349">
        <v>43862</v>
      </c>
      <c r="E29" s="344">
        <v>112005</v>
      </c>
      <c r="F29" s="344">
        <v>28460</v>
      </c>
      <c r="G29" s="344">
        <v>809</v>
      </c>
      <c r="H29" s="344">
        <v>-10598</v>
      </c>
      <c r="I29" s="344">
        <v>11</v>
      </c>
      <c r="J29" s="344">
        <v>108</v>
      </c>
      <c r="K29" s="344">
        <v>11237</v>
      </c>
      <c r="L29" s="344">
        <v>4529</v>
      </c>
      <c r="M29" s="344">
        <v>19791</v>
      </c>
      <c r="N29" s="344">
        <v>-1473</v>
      </c>
      <c r="O29" s="345">
        <v>779</v>
      </c>
      <c r="P29" s="344">
        <v>1</v>
      </c>
      <c r="Q29" s="345">
        <v>-26972</v>
      </c>
      <c r="R29" s="344">
        <v>3139</v>
      </c>
      <c r="S29" s="345">
        <v>2452</v>
      </c>
      <c r="T29" s="344">
        <v>10317</v>
      </c>
      <c r="U29" s="344">
        <v>-3963</v>
      </c>
      <c r="V29" s="344">
        <v>22834</v>
      </c>
      <c r="W29" s="344">
        <v>1067</v>
      </c>
      <c r="X29" s="344">
        <v>2105</v>
      </c>
      <c r="Y29" s="344">
        <v>1893</v>
      </c>
      <c r="Z29" s="344">
        <v>20626</v>
      </c>
      <c r="AA29" s="344">
        <v>-2212</v>
      </c>
      <c r="AB29" s="344">
        <v>-169</v>
      </c>
      <c r="AC29" s="344">
        <v>27234</v>
      </c>
      <c r="AD29" s="344">
        <v>0</v>
      </c>
    </row>
    <row r="30" spans="4:30" x14ac:dyDescent="0.25">
      <c r="D30" s="343">
        <v>43891</v>
      </c>
      <c r="E30" s="344">
        <v>723042</v>
      </c>
      <c r="F30" s="344">
        <v>13955</v>
      </c>
      <c r="G30" s="344">
        <v>209</v>
      </c>
      <c r="H30" s="344">
        <v>9628</v>
      </c>
      <c r="I30" s="344">
        <v>160</v>
      </c>
      <c r="J30" s="344">
        <v>662</v>
      </c>
      <c r="K30" s="344">
        <v>114</v>
      </c>
      <c r="L30" s="344">
        <v>-4434</v>
      </c>
      <c r="M30" s="344">
        <v>52090</v>
      </c>
      <c r="N30" s="344">
        <v>39905</v>
      </c>
      <c r="O30" s="345">
        <v>712</v>
      </c>
      <c r="P30" s="344">
        <v>-6</v>
      </c>
      <c r="Q30" s="345">
        <v>49417</v>
      </c>
      <c r="R30" s="344">
        <v>6655</v>
      </c>
      <c r="S30" s="345">
        <v>-5599</v>
      </c>
      <c r="T30" s="344">
        <v>84705</v>
      </c>
      <c r="U30" s="344">
        <v>56267</v>
      </c>
      <c r="V30" s="344">
        <v>89827</v>
      </c>
      <c r="W30" s="344">
        <v>1866</v>
      </c>
      <c r="X30" s="344">
        <v>1117</v>
      </c>
      <c r="Y30" s="344">
        <v>4137</v>
      </c>
      <c r="Z30" s="344">
        <v>208108</v>
      </c>
      <c r="AA30" s="344">
        <v>-123</v>
      </c>
      <c r="AB30" s="344">
        <v>1579</v>
      </c>
      <c r="AC30" s="344">
        <v>112091</v>
      </c>
      <c r="AD30" s="344">
        <v>0</v>
      </c>
    </row>
    <row r="31" spans="4:30" x14ac:dyDescent="0.25">
      <c r="D31" s="343">
        <v>43892</v>
      </c>
      <c r="E31" s="344">
        <v>-28661</v>
      </c>
      <c r="F31" s="344">
        <v>-11435</v>
      </c>
      <c r="G31" s="344">
        <v>66</v>
      </c>
      <c r="H31" s="344">
        <v>-409</v>
      </c>
      <c r="I31" s="344">
        <v>26</v>
      </c>
      <c r="J31" s="344">
        <v>-72</v>
      </c>
      <c r="K31" s="344">
        <v>-6777</v>
      </c>
      <c r="L31" s="344">
        <v>-4240</v>
      </c>
      <c r="M31" s="344">
        <v>-846</v>
      </c>
      <c r="N31" s="344">
        <v>-2041</v>
      </c>
      <c r="O31" s="345">
        <v>-254</v>
      </c>
      <c r="P31" s="344">
        <v>0</v>
      </c>
      <c r="Q31" s="345">
        <v>-3253</v>
      </c>
      <c r="R31" s="344">
        <v>7</v>
      </c>
      <c r="S31" s="345">
        <v>-5330</v>
      </c>
      <c r="T31" s="344">
        <v>-4844</v>
      </c>
      <c r="U31" s="344">
        <v>-3575</v>
      </c>
      <c r="V31" s="344">
        <v>-6181</v>
      </c>
      <c r="W31" s="344">
        <v>18</v>
      </c>
      <c r="X31" s="344">
        <v>234</v>
      </c>
      <c r="Y31" s="344">
        <v>-361</v>
      </c>
      <c r="Z31" s="344">
        <v>25105</v>
      </c>
      <c r="AA31" s="344">
        <v>-77</v>
      </c>
      <c r="AB31" s="344">
        <v>-25</v>
      </c>
      <c r="AC31" s="344">
        <v>-4397</v>
      </c>
      <c r="AD31" s="344">
        <v>0</v>
      </c>
    </row>
    <row r="32" spans="4:30" x14ac:dyDescent="0.25">
      <c r="D32" s="343">
        <v>43893</v>
      </c>
      <c r="E32" s="344">
        <v>-20722</v>
      </c>
      <c r="F32" s="344">
        <v>658</v>
      </c>
      <c r="G32" s="344">
        <v>-265</v>
      </c>
      <c r="H32" s="344">
        <v>-479</v>
      </c>
      <c r="I32" s="344">
        <v>-17</v>
      </c>
      <c r="J32" s="344">
        <v>-663</v>
      </c>
      <c r="K32" s="344">
        <v>-2783</v>
      </c>
      <c r="L32" s="344">
        <v>535</v>
      </c>
      <c r="M32" s="344">
        <v>-83</v>
      </c>
      <c r="N32" s="344">
        <v>-1142</v>
      </c>
      <c r="O32" s="345">
        <v>-332</v>
      </c>
      <c r="P32" s="344">
        <v>0</v>
      </c>
      <c r="Q32" s="345">
        <v>-4019</v>
      </c>
      <c r="R32" s="344">
        <v>31</v>
      </c>
      <c r="S32" s="345">
        <v>0</v>
      </c>
      <c r="T32" s="344">
        <v>-3307</v>
      </c>
      <c r="U32" s="344">
        <v>-699</v>
      </c>
      <c r="V32" s="344">
        <v>-2096</v>
      </c>
      <c r="W32" s="344">
        <v>-17</v>
      </c>
      <c r="X32" s="344">
        <v>-965</v>
      </c>
      <c r="Y32" s="344">
        <v>-207</v>
      </c>
      <c r="Z32" s="344">
        <v>-2596</v>
      </c>
      <c r="AA32" s="344">
        <v>-82</v>
      </c>
      <c r="AB32" s="344">
        <v>-92</v>
      </c>
      <c r="AC32" s="344">
        <v>-2102</v>
      </c>
      <c r="AD32" s="344">
        <v>0</v>
      </c>
    </row>
    <row r="33" spans="4:32" x14ac:dyDescent="0.25">
      <c r="D33" s="343">
        <v>43894</v>
      </c>
      <c r="E33" s="344">
        <v>50243</v>
      </c>
      <c r="F33" s="344">
        <v>-433</v>
      </c>
      <c r="G33" s="344">
        <v>107</v>
      </c>
      <c r="H33" s="344">
        <v>472</v>
      </c>
      <c r="I33" s="344">
        <v>50</v>
      </c>
      <c r="J33" s="344">
        <v>-269</v>
      </c>
      <c r="K33" s="344">
        <v>554</v>
      </c>
      <c r="L33" s="344">
        <v>-596</v>
      </c>
      <c r="M33" s="344">
        <v>8184</v>
      </c>
      <c r="N33" s="344">
        <v>37</v>
      </c>
      <c r="O33" s="345">
        <v>-147</v>
      </c>
      <c r="P33" s="344">
        <v>0</v>
      </c>
      <c r="Q33" s="345">
        <v>235</v>
      </c>
      <c r="R33" s="344">
        <v>-33</v>
      </c>
      <c r="S33" s="345">
        <v>0</v>
      </c>
      <c r="T33" s="344">
        <v>3859</v>
      </c>
      <c r="U33" s="344">
        <v>237</v>
      </c>
      <c r="V33" s="344">
        <v>-3493</v>
      </c>
      <c r="W33" s="344">
        <v>-154</v>
      </c>
      <c r="X33" s="344">
        <v>-231</v>
      </c>
      <c r="Y33" s="344">
        <v>-79</v>
      </c>
      <c r="Z33" s="344">
        <v>36709</v>
      </c>
      <c r="AA33" s="344">
        <v>-41</v>
      </c>
      <c r="AB33" s="344">
        <v>-21</v>
      </c>
      <c r="AC33" s="344">
        <v>5296</v>
      </c>
      <c r="AD33" s="344">
        <v>0</v>
      </c>
    </row>
    <row r="34" spans="4:32" x14ac:dyDescent="0.25">
      <c r="D34" s="343">
        <v>43895</v>
      </c>
      <c r="E34" s="346">
        <v>-6293</v>
      </c>
      <c r="F34" s="346">
        <v>-287</v>
      </c>
      <c r="G34" s="346">
        <v>107</v>
      </c>
      <c r="H34" s="346">
        <v>-606</v>
      </c>
      <c r="I34" s="346">
        <v>-22</v>
      </c>
      <c r="J34" s="346">
        <v>155</v>
      </c>
      <c r="K34" s="346">
        <v>-1833</v>
      </c>
      <c r="L34" s="346">
        <v>50</v>
      </c>
      <c r="M34" s="346">
        <v>1711</v>
      </c>
      <c r="N34" s="346">
        <v>-892</v>
      </c>
      <c r="O34" s="346">
        <v>-62</v>
      </c>
      <c r="P34" s="346">
        <v>0</v>
      </c>
      <c r="Q34" s="346">
        <v>1728</v>
      </c>
      <c r="R34" s="346">
        <v>129</v>
      </c>
      <c r="S34" s="346">
        <v>0</v>
      </c>
      <c r="T34" s="346">
        <v>-4731</v>
      </c>
      <c r="U34" s="346">
        <v>1143</v>
      </c>
      <c r="V34" s="346">
        <v>2991</v>
      </c>
      <c r="W34" s="346">
        <v>65</v>
      </c>
      <c r="X34" s="346">
        <v>-590</v>
      </c>
      <c r="Y34" s="346">
        <v>-431</v>
      </c>
      <c r="Z34" s="346">
        <v>-5033</v>
      </c>
      <c r="AA34" s="346">
        <v>-39</v>
      </c>
      <c r="AB34" s="346">
        <v>108</v>
      </c>
      <c r="AC34" s="346">
        <v>46</v>
      </c>
      <c r="AD34" s="346">
        <v>0</v>
      </c>
      <c r="AE34" s="348"/>
      <c r="AF34" s="348"/>
    </row>
    <row r="35" spans="4:32" x14ac:dyDescent="0.25">
      <c r="D35" s="343">
        <v>43896</v>
      </c>
      <c r="E35" s="346">
        <v>49283</v>
      </c>
      <c r="F35" s="346">
        <v>3419</v>
      </c>
      <c r="G35" s="346">
        <v>246</v>
      </c>
      <c r="H35" s="346">
        <v>6488</v>
      </c>
      <c r="I35" s="346">
        <v>110</v>
      </c>
      <c r="J35" s="346">
        <v>-173</v>
      </c>
      <c r="K35" s="346">
        <v>-374</v>
      </c>
      <c r="L35" s="346">
        <v>-128</v>
      </c>
      <c r="M35" s="346">
        <v>-2883</v>
      </c>
      <c r="N35" s="346">
        <v>819</v>
      </c>
      <c r="O35" s="347">
        <v>1048</v>
      </c>
      <c r="P35" s="346">
        <v>0</v>
      </c>
      <c r="Q35" s="347">
        <v>-11707</v>
      </c>
      <c r="R35" s="346">
        <v>-712</v>
      </c>
      <c r="S35" s="347">
        <v>40</v>
      </c>
      <c r="T35" s="346">
        <v>-905</v>
      </c>
      <c r="U35" s="346">
        <v>807</v>
      </c>
      <c r="V35" s="346">
        <v>5982</v>
      </c>
      <c r="W35" s="346">
        <v>205</v>
      </c>
      <c r="X35" s="346">
        <v>131</v>
      </c>
      <c r="Y35" s="346">
        <v>524</v>
      </c>
      <c r="Z35" s="346">
        <v>12907</v>
      </c>
      <c r="AA35" s="346">
        <v>22</v>
      </c>
      <c r="AB35" s="346">
        <v>62</v>
      </c>
      <c r="AC35" s="346">
        <v>33355</v>
      </c>
      <c r="AD35" s="346">
        <v>0</v>
      </c>
    </row>
    <row r="36" spans="4:32" x14ac:dyDescent="0.25">
      <c r="D36" s="343">
        <v>43899</v>
      </c>
      <c r="E36" s="344">
        <v>53309</v>
      </c>
      <c r="F36" s="344">
        <v>-1107</v>
      </c>
      <c r="G36" s="344">
        <v>16</v>
      </c>
      <c r="H36" s="344">
        <v>6278</v>
      </c>
      <c r="I36" s="344">
        <v>20</v>
      </c>
      <c r="J36" s="344">
        <v>-3387</v>
      </c>
      <c r="K36" s="344">
        <v>2860</v>
      </c>
      <c r="L36" s="344">
        <v>264</v>
      </c>
      <c r="M36" s="344">
        <v>-847</v>
      </c>
      <c r="N36" s="344">
        <v>769</v>
      </c>
      <c r="O36" s="345">
        <v>-446</v>
      </c>
      <c r="P36" s="344">
        <v>0</v>
      </c>
      <c r="Q36" s="345">
        <v>-2741</v>
      </c>
      <c r="R36" s="344">
        <v>1096</v>
      </c>
      <c r="S36" s="345">
        <v>30</v>
      </c>
      <c r="T36" s="344">
        <v>12776</v>
      </c>
      <c r="U36" s="344">
        <v>15872</v>
      </c>
      <c r="V36" s="344">
        <v>36443</v>
      </c>
      <c r="W36" s="344">
        <v>362</v>
      </c>
      <c r="X36" s="344">
        <v>-358</v>
      </c>
      <c r="Y36" s="344">
        <v>-311</v>
      </c>
      <c r="Z36" s="344">
        <v>-19280</v>
      </c>
      <c r="AA36" s="344">
        <v>200</v>
      </c>
      <c r="AB36" s="344">
        <v>-52</v>
      </c>
      <c r="AC36" s="344">
        <v>4852</v>
      </c>
      <c r="AD36" s="344">
        <v>0</v>
      </c>
    </row>
    <row r="37" spans="4:32" x14ac:dyDescent="0.25">
      <c r="D37" s="343">
        <v>43900</v>
      </c>
      <c r="E37" s="344">
        <v>66158</v>
      </c>
      <c r="F37" s="344">
        <v>1590</v>
      </c>
      <c r="G37" s="344">
        <v>50</v>
      </c>
      <c r="H37" s="344">
        <v>-1448</v>
      </c>
      <c r="I37" s="344">
        <v>26</v>
      </c>
      <c r="J37" s="344">
        <v>-202</v>
      </c>
      <c r="K37" s="344">
        <v>3726</v>
      </c>
      <c r="L37" s="344">
        <v>6</v>
      </c>
      <c r="M37" s="344">
        <v>25892</v>
      </c>
      <c r="N37" s="344">
        <v>4268</v>
      </c>
      <c r="O37" s="345">
        <v>-105</v>
      </c>
      <c r="P37" s="344">
        <v>0</v>
      </c>
      <c r="Q37" s="345">
        <v>1354</v>
      </c>
      <c r="R37" s="344">
        <v>216</v>
      </c>
      <c r="S37" s="345">
        <v>0</v>
      </c>
      <c r="T37" s="344">
        <v>1896</v>
      </c>
      <c r="U37" s="344">
        <v>7486</v>
      </c>
      <c r="V37" s="344">
        <v>7596</v>
      </c>
      <c r="W37" s="344">
        <v>275</v>
      </c>
      <c r="X37" s="344">
        <v>1014</v>
      </c>
      <c r="Y37" s="344">
        <v>-692</v>
      </c>
      <c r="Z37" s="344">
        <v>3427</v>
      </c>
      <c r="AA37" s="344">
        <v>110</v>
      </c>
      <c r="AB37" s="344">
        <v>46</v>
      </c>
      <c r="AC37" s="344">
        <v>9627</v>
      </c>
      <c r="AD37" s="344">
        <v>0</v>
      </c>
    </row>
    <row r="38" spans="4:32" x14ac:dyDescent="0.25">
      <c r="D38" s="343">
        <v>43901</v>
      </c>
      <c r="E38" s="344">
        <v>-351</v>
      </c>
      <c r="F38" s="344">
        <v>-43</v>
      </c>
      <c r="G38" s="344">
        <v>171</v>
      </c>
      <c r="H38" s="344">
        <v>-1298</v>
      </c>
      <c r="I38" s="344">
        <v>4</v>
      </c>
      <c r="J38" s="344">
        <v>-912</v>
      </c>
      <c r="K38" s="344">
        <v>-1364</v>
      </c>
      <c r="L38" s="344">
        <v>-245</v>
      </c>
      <c r="M38" s="344">
        <v>89</v>
      </c>
      <c r="N38" s="344">
        <v>561</v>
      </c>
      <c r="O38" s="345">
        <v>-132</v>
      </c>
      <c r="P38" s="344">
        <v>0</v>
      </c>
      <c r="Q38" s="345">
        <v>2477</v>
      </c>
      <c r="R38" s="344">
        <v>-54</v>
      </c>
      <c r="S38" s="345">
        <v>-12</v>
      </c>
      <c r="T38" s="344">
        <v>-2301</v>
      </c>
      <c r="U38" s="344">
        <v>-796</v>
      </c>
      <c r="V38" s="344">
        <v>-5203</v>
      </c>
      <c r="W38" s="344">
        <v>-341</v>
      </c>
      <c r="X38" s="344">
        <v>-286</v>
      </c>
      <c r="Y38" s="344">
        <v>564</v>
      </c>
      <c r="Z38" s="344">
        <v>8469</v>
      </c>
      <c r="AA38" s="344">
        <v>680</v>
      </c>
      <c r="AB38" s="344">
        <v>-55</v>
      </c>
      <c r="AC38" s="344">
        <v>-324</v>
      </c>
      <c r="AD38" s="344">
        <v>0</v>
      </c>
    </row>
    <row r="39" spans="4:32" x14ac:dyDescent="0.25">
      <c r="D39" s="343">
        <v>43902</v>
      </c>
      <c r="E39" s="344">
        <v>27298</v>
      </c>
      <c r="F39" s="344">
        <v>948</v>
      </c>
      <c r="G39" s="344">
        <v>-190</v>
      </c>
      <c r="H39" s="344">
        <v>1039</v>
      </c>
      <c r="I39" s="344">
        <v>11</v>
      </c>
      <c r="J39" s="344">
        <v>2188</v>
      </c>
      <c r="K39" s="344">
        <v>387</v>
      </c>
      <c r="L39" s="344">
        <v>168</v>
      </c>
      <c r="M39" s="344">
        <v>1137</v>
      </c>
      <c r="N39" s="344">
        <v>3712</v>
      </c>
      <c r="O39" s="345">
        <v>397</v>
      </c>
      <c r="P39" s="344">
        <v>0</v>
      </c>
      <c r="Q39" s="345">
        <v>3506</v>
      </c>
      <c r="R39" s="344">
        <v>95</v>
      </c>
      <c r="S39" s="345">
        <v>20</v>
      </c>
      <c r="T39" s="344">
        <v>-484</v>
      </c>
      <c r="U39" s="344">
        <v>2706</v>
      </c>
      <c r="V39" s="344">
        <v>12016</v>
      </c>
      <c r="W39" s="344">
        <v>59</v>
      </c>
      <c r="X39" s="344">
        <v>867</v>
      </c>
      <c r="Y39" s="344">
        <v>-400</v>
      </c>
      <c r="Z39" s="344">
        <v>-6426</v>
      </c>
      <c r="AA39" s="344">
        <v>-9</v>
      </c>
      <c r="AB39" s="344">
        <v>-412</v>
      </c>
      <c r="AC39" s="344">
        <v>5963</v>
      </c>
      <c r="AD39" s="344">
        <v>0</v>
      </c>
    </row>
    <row r="40" spans="4:32" x14ac:dyDescent="0.25">
      <c r="D40" s="343">
        <v>43903</v>
      </c>
      <c r="E40" s="344">
        <v>61373</v>
      </c>
      <c r="F40" s="344">
        <v>3831</v>
      </c>
      <c r="G40" s="344">
        <v>-46</v>
      </c>
      <c r="H40" s="344">
        <v>1711</v>
      </c>
      <c r="I40" s="344">
        <v>-65</v>
      </c>
      <c r="J40" s="344">
        <v>-127</v>
      </c>
      <c r="K40" s="344">
        <v>2439</v>
      </c>
      <c r="L40" s="344">
        <v>-965</v>
      </c>
      <c r="M40" s="344">
        <v>3543</v>
      </c>
      <c r="N40" s="344">
        <v>3328</v>
      </c>
      <c r="O40" s="345">
        <v>266</v>
      </c>
      <c r="P40" s="344">
        <v>0</v>
      </c>
      <c r="Q40" s="345">
        <v>14100</v>
      </c>
      <c r="R40" s="344">
        <v>495</v>
      </c>
      <c r="S40" s="345">
        <v>-40</v>
      </c>
      <c r="T40" s="344">
        <v>647</v>
      </c>
      <c r="U40" s="344">
        <v>-1044</v>
      </c>
      <c r="V40" s="344">
        <v>11635</v>
      </c>
      <c r="W40" s="344">
        <v>188</v>
      </c>
      <c r="X40" s="344">
        <v>677</v>
      </c>
      <c r="Y40" s="344">
        <v>377</v>
      </c>
      <c r="Z40" s="344">
        <v>16527</v>
      </c>
      <c r="AA40" s="344">
        <v>-478</v>
      </c>
      <c r="AB40" s="344">
        <v>14</v>
      </c>
      <c r="AC40" s="344">
        <v>4360</v>
      </c>
      <c r="AD40" s="344">
        <v>0</v>
      </c>
    </row>
    <row r="41" spans="4:32" x14ac:dyDescent="0.25">
      <c r="D41" s="343">
        <v>43906</v>
      </c>
      <c r="E41" s="344">
        <v>-8173</v>
      </c>
      <c r="F41" s="344">
        <v>-3252</v>
      </c>
      <c r="G41" s="344">
        <v>-79</v>
      </c>
      <c r="H41" s="344">
        <v>191</v>
      </c>
      <c r="I41" s="344">
        <v>5041</v>
      </c>
      <c r="J41" s="344">
        <v>-445</v>
      </c>
      <c r="K41" s="344">
        <v>-1544</v>
      </c>
      <c r="L41" s="344">
        <v>-485</v>
      </c>
      <c r="M41" s="344">
        <v>-705</v>
      </c>
      <c r="N41" s="344">
        <v>740</v>
      </c>
      <c r="O41" s="345">
        <v>-321</v>
      </c>
      <c r="P41" s="344">
        <v>0</v>
      </c>
      <c r="Q41" s="345">
        <v>315</v>
      </c>
      <c r="R41" s="344">
        <v>152</v>
      </c>
      <c r="S41" s="345">
        <v>174</v>
      </c>
      <c r="T41" s="344">
        <v>-2889</v>
      </c>
      <c r="U41" s="344">
        <v>1376</v>
      </c>
      <c r="V41" s="344">
        <v>4387</v>
      </c>
      <c r="W41" s="344">
        <v>41</v>
      </c>
      <c r="X41" s="344">
        <v>276</v>
      </c>
      <c r="Y41" s="344">
        <v>1635</v>
      </c>
      <c r="Z41" s="344">
        <v>-7521</v>
      </c>
      <c r="AA41" s="344">
        <v>-19</v>
      </c>
      <c r="AB41" s="344">
        <v>156</v>
      </c>
      <c r="AC41" s="344">
        <v>-5397</v>
      </c>
      <c r="AD41" s="344">
        <v>0</v>
      </c>
    </row>
    <row r="42" spans="4:32" x14ac:dyDescent="0.25">
      <c r="D42" s="343">
        <v>43907</v>
      </c>
      <c r="E42" s="344">
        <v>-30944</v>
      </c>
      <c r="F42" s="344">
        <v>8</v>
      </c>
      <c r="G42" s="344">
        <v>-137</v>
      </c>
      <c r="H42" s="344">
        <v>3024</v>
      </c>
      <c r="I42" s="344">
        <v>-682</v>
      </c>
      <c r="J42" s="344">
        <v>1038</v>
      </c>
      <c r="K42" s="344">
        <v>2041</v>
      </c>
      <c r="L42" s="344">
        <v>-25</v>
      </c>
      <c r="M42" s="344">
        <v>3262</v>
      </c>
      <c r="N42" s="344">
        <v>-2395</v>
      </c>
      <c r="O42" s="345">
        <v>79</v>
      </c>
      <c r="P42" s="344">
        <v>0</v>
      </c>
      <c r="Q42" s="345">
        <v>-11710</v>
      </c>
      <c r="R42" s="344">
        <v>-436</v>
      </c>
      <c r="S42" s="345">
        <v>0</v>
      </c>
      <c r="T42" s="344">
        <v>-1951</v>
      </c>
      <c r="U42" s="344">
        <v>2847</v>
      </c>
      <c r="V42" s="344">
        <v>-6540</v>
      </c>
      <c r="W42" s="344">
        <v>10</v>
      </c>
      <c r="X42" s="344">
        <v>-483</v>
      </c>
      <c r="Y42" s="344">
        <v>-422</v>
      </c>
      <c r="Z42" s="344">
        <v>-16170</v>
      </c>
      <c r="AA42" s="344">
        <v>342</v>
      </c>
      <c r="AB42" s="344">
        <v>-40</v>
      </c>
      <c r="AC42" s="344">
        <v>-2604</v>
      </c>
      <c r="AD42" s="344">
        <v>0</v>
      </c>
    </row>
    <row r="43" spans="4:32" x14ac:dyDescent="0.25">
      <c r="D43" s="343">
        <v>43908</v>
      </c>
    </row>
    <row r="44" spans="4:32" x14ac:dyDescent="0.25">
      <c r="D44" s="343">
        <v>43909</v>
      </c>
    </row>
    <row r="45" spans="4:32" x14ac:dyDescent="0.25">
      <c r="D45" s="343">
        <v>43910</v>
      </c>
    </row>
    <row r="46" spans="4:32" x14ac:dyDescent="0.25">
      <c r="D46" s="343">
        <v>43913</v>
      </c>
    </row>
    <row r="47" spans="4:32" x14ac:dyDescent="0.25">
      <c r="D47" s="343">
        <v>43914</v>
      </c>
    </row>
    <row r="48" spans="4:32" x14ac:dyDescent="0.25">
      <c r="D48" s="343">
        <v>43915</v>
      </c>
    </row>
    <row r="49" spans="4:30" x14ac:dyDescent="0.25">
      <c r="D49" s="343">
        <v>43916</v>
      </c>
    </row>
    <row r="50" spans="4:30" x14ac:dyDescent="0.25">
      <c r="D50" s="343">
        <v>43917</v>
      </c>
    </row>
    <row r="51" spans="4:30" x14ac:dyDescent="0.25">
      <c r="D51" s="343">
        <v>43920</v>
      </c>
    </row>
    <row r="52" spans="4:30" x14ac:dyDescent="0.25">
      <c r="D52" s="343">
        <v>43921</v>
      </c>
    </row>
    <row r="53" spans="4:30" x14ac:dyDescent="0.25">
      <c r="D53" s="343" t="s">
        <v>294</v>
      </c>
      <c r="E53" s="344">
        <v>723.04200000000003</v>
      </c>
      <c r="F53" s="344">
        <v>13.955</v>
      </c>
      <c r="G53" s="344">
        <v>0.20899999999999999</v>
      </c>
      <c r="H53" s="344">
        <v>9.6280000000000001</v>
      </c>
      <c r="I53" s="344">
        <v>0.16</v>
      </c>
      <c r="J53" s="344">
        <v>0.66200000000000003</v>
      </c>
      <c r="K53" s="344">
        <v>0.114</v>
      </c>
      <c r="L53" s="344">
        <v>-4.4340000000000002</v>
      </c>
      <c r="M53" s="344">
        <v>52.09</v>
      </c>
      <c r="N53" s="344">
        <v>39.905000000000001</v>
      </c>
      <c r="O53" s="344">
        <v>0.71199999999999997</v>
      </c>
      <c r="P53" s="344">
        <v>-6.0000000000000001E-3</v>
      </c>
      <c r="Q53" s="344">
        <v>49.417000000000002</v>
      </c>
      <c r="R53" s="344">
        <v>6.6550000000000002</v>
      </c>
      <c r="S53" s="344">
        <v>-5.5990000000000002</v>
      </c>
      <c r="T53" s="344">
        <v>84.704999999999998</v>
      </c>
      <c r="U53" s="344">
        <v>56.267000000000003</v>
      </c>
      <c r="V53" s="344">
        <v>89.826999999999998</v>
      </c>
      <c r="W53" s="344">
        <v>1.8660000000000001</v>
      </c>
      <c r="X53" s="344">
        <v>1.117</v>
      </c>
      <c r="Y53" s="344">
        <v>4.1369999999999996</v>
      </c>
      <c r="Z53" s="344">
        <v>208.108</v>
      </c>
      <c r="AA53" s="344">
        <v>-0.123</v>
      </c>
      <c r="AB53" s="344">
        <v>1.579</v>
      </c>
      <c r="AC53" s="344">
        <v>112.09099999999999</v>
      </c>
      <c r="AD53" s="344">
        <v>0</v>
      </c>
    </row>
    <row r="54" spans="4:30" x14ac:dyDescent="0.25">
      <c r="D54" s="343"/>
    </row>
    <row r="55" spans="4:30" x14ac:dyDescent="0.25">
      <c r="D55" s="343"/>
      <c r="E55" s="344">
        <v>1000</v>
      </c>
    </row>
    <row r="56" spans="4:30" x14ac:dyDescent="0.25">
      <c r="D56" s="343"/>
    </row>
    <row r="57" spans="4:30" x14ac:dyDescent="0.25">
      <c r="D57" s="343"/>
    </row>
    <row r="58" spans="4:30" x14ac:dyDescent="0.25">
      <c r="D58" s="343"/>
    </row>
    <row r="59" spans="4:30" x14ac:dyDescent="0.25">
      <c r="D59" s="343"/>
    </row>
    <row r="60" spans="4:30" x14ac:dyDescent="0.25">
      <c r="D60" s="343"/>
    </row>
    <row r="61" spans="4:30" x14ac:dyDescent="0.25">
      <c r="D61" s="343"/>
    </row>
    <row r="62" spans="4:30" x14ac:dyDescent="0.25">
      <c r="D62" s="343"/>
    </row>
    <row r="63" spans="4:30" x14ac:dyDescent="0.25">
      <c r="D63" s="343"/>
    </row>
  </sheetData>
  <customSheetViews>
    <customSheetView guid="{2137AD37-2161-4EBC-A853-F39C54C19140}" hiddenRows="1" hiddenColumns="1">
      <pane xSplit="4" ySplit="14" topLeftCell="R31" activePane="bottomRight" state="frozen"/>
      <selection pane="bottomRight" activeCell="E53" sqref="E53:AD53"/>
      <pageMargins left="0" right="0" top="0" bottom="0" header="0" footer="0"/>
      <pageSetup paperSize="9" orientation="portrait" horizontalDpi="300" verticalDpi="300" r:id="rId1"/>
    </customSheetView>
    <customSheetView guid="{713BD61C-8F57-4AE4-95C7-1307A575E61F}" hiddenRows="1" hiddenColumns="1">
      <pane xSplit="4" ySplit="2" topLeftCell="R31" activePane="bottomRight" state="frozen"/>
      <selection pane="bottomRight" activeCell="E53" sqref="E53:AD53"/>
      <pageMargins left="0" right="0" top="0" bottom="0" header="0" footer="0"/>
      <pageSetup paperSize="9" orientation="portrait" horizontalDpi="300" verticalDpi="300" r:id="rId2"/>
    </customSheetView>
  </customSheetViews>
  <conditionalFormatting sqref="F34:AC34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pageSetup paperSize="9" orientation="portrait" horizontalDpi="300" verticalDpi="300" r:id="rId3"/>
  <drawing r:id="rId4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9"/>
  </sheetPr>
  <dimension ref="B1:AF59"/>
  <sheetViews>
    <sheetView topLeftCell="A22" workbookViewId="0">
      <selection activeCell="G42" sqref="G42"/>
    </sheetView>
  </sheetViews>
  <sheetFormatPr defaultColWidth="9.28515625" defaultRowHeight="15.75" outlineLevelRow="1" x14ac:dyDescent="0.25"/>
  <cols>
    <col min="1" max="3" width="9.28515625" style="238"/>
    <col min="4" max="4" width="20" style="238" customWidth="1"/>
    <col min="5" max="5" width="26.28515625" style="344" bestFit="1" customWidth="1"/>
    <col min="6" max="6" width="13.28515625" style="344" bestFit="1" customWidth="1"/>
    <col min="7" max="7" width="15" style="344" bestFit="1" customWidth="1"/>
    <col min="8" max="8" width="12.42578125" style="344" customWidth="1"/>
    <col min="9" max="9" width="13.28515625" style="344" bestFit="1" customWidth="1"/>
    <col min="10" max="10" width="15" style="344" bestFit="1" customWidth="1"/>
    <col min="11" max="11" width="13" style="344" bestFit="1" customWidth="1"/>
    <col min="12" max="12" width="15" style="344" bestFit="1" customWidth="1"/>
    <col min="13" max="14" width="13.28515625" style="344" bestFit="1" customWidth="1"/>
    <col min="15" max="15" width="10.5703125" style="345" hidden="1" customWidth="1"/>
    <col min="16" max="16" width="10.7109375" style="344" bestFit="1" customWidth="1"/>
    <col min="17" max="17" width="10.5703125" style="345" hidden="1" customWidth="1"/>
    <col min="18" max="18" width="15" style="344" bestFit="1" customWidth="1"/>
    <col min="19" max="19" width="10.5703125" style="345" hidden="1" customWidth="1"/>
    <col min="20" max="20" width="13.28515625" style="344" bestFit="1" customWidth="1"/>
    <col min="21" max="21" width="13" style="344" bestFit="1" customWidth="1"/>
    <col min="22" max="24" width="15" style="344" bestFit="1" customWidth="1"/>
    <col min="25" max="25" width="13.28515625" style="344" bestFit="1" customWidth="1"/>
    <col min="26" max="26" width="13.7109375" style="344" bestFit="1" customWidth="1"/>
    <col min="27" max="27" width="13.28515625" style="344" bestFit="1" customWidth="1"/>
    <col min="28" max="28" width="16.28515625" style="344" bestFit="1" customWidth="1"/>
    <col min="29" max="29" width="13.28515625" style="344" bestFit="1" customWidth="1"/>
    <col min="30" max="30" width="12" style="344" bestFit="1" customWidth="1"/>
    <col min="31" max="16384" width="9.28515625" style="238"/>
  </cols>
  <sheetData>
    <row r="1" spans="2:30" ht="15" customHeight="1" x14ac:dyDescent="0.25"/>
    <row r="2" spans="2:30" s="353" customFormat="1" ht="77.25" customHeight="1" x14ac:dyDescent="0.25">
      <c r="B2" s="355"/>
      <c r="C2" s="355"/>
      <c r="D2" s="355"/>
      <c r="E2" s="354" t="s">
        <v>292</v>
      </c>
      <c r="F2" s="337" t="s">
        <v>48</v>
      </c>
      <c r="G2" s="337" t="s">
        <v>49</v>
      </c>
      <c r="H2" s="337" t="s">
        <v>50</v>
      </c>
      <c r="I2" s="337" t="s">
        <v>51</v>
      </c>
      <c r="J2" s="337" t="s">
        <v>52</v>
      </c>
      <c r="K2" s="337" t="s">
        <v>53</v>
      </c>
      <c r="L2" s="337" t="s">
        <v>54</v>
      </c>
      <c r="M2" s="337" t="s">
        <v>55</v>
      </c>
      <c r="N2" s="337" t="s">
        <v>56</v>
      </c>
      <c r="O2" s="337" t="s">
        <v>57</v>
      </c>
      <c r="P2" s="337" t="s">
        <v>58</v>
      </c>
      <c r="Q2" s="337" t="s">
        <v>466</v>
      </c>
      <c r="R2" s="337" t="s">
        <v>59</v>
      </c>
      <c r="S2" s="337" t="s">
        <v>60</v>
      </c>
      <c r="T2" s="337" t="s">
        <v>61</v>
      </c>
      <c r="U2" s="337" t="s">
        <v>62</v>
      </c>
      <c r="V2" s="337" t="s">
        <v>63</v>
      </c>
      <c r="W2" s="337" t="s">
        <v>64</v>
      </c>
      <c r="X2" s="337" t="s">
        <v>65</v>
      </c>
      <c r="Y2" s="337" t="s">
        <v>66</v>
      </c>
      <c r="Z2" s="337" t="s">
        <v>67</v>
      </c>
      <c r="AA2" s="337" t="s">
        <v>68</v>
      </c>
      <c r="AB2" s="337" t="s">
        <v>69</v>
      </c>
      <c r="AC2" s="337" t="s">
        <v>70</v>
      </c>
      <c r="AD2" s="354" t="s">
        <v>293</v>
      </c>
    </row>
    <row r="3" spans="2:30" s="252" customFormat="1" x14ac:dyDescent="0.25">
      <c r="B3" s="352"/>
      <c r="C3" s="352"/>
      <c r="D3" s="352"/>
      <c r="E3" s="350"/>
      <c r="F3" s="350"/>
      <c r="G3" s="350"/>
      <c r="H3" s="350"/>
      <c r="I3" s="350"/>
      <c r="J3" s="350"/>
      <c r="K3" s="350"/>
      <c r="L3" s="350"/>
      <c r="M3" s="350"/>
      <c r="N3" s="350"/>
      <c r="O3" s="351"/>
      <c r="P3" s="350"/>
      <c r="Q3" s="351"/>
      <c r="R3" s="350"/>
      <c r="S3" s="351"/>
      <c r="T3" s="350"/>
      <c r="U3" s="350"/>
      <c r="V3" s="350"/>
      <c r="W3" s="350"/>
      <c r="X3" s="350"/>
      <c r="Y3" s="350"/>
      <c r="Z3" s="350"/>
      <c r="AA3" s="350"/>
      <c r="AB3" s="350"/>
      <c r="AC3" s="350"/>
      <c r="AD3" s="350"/>
    </row>
    <row r="4" spans="2:30" hidden="1" outlineLevel="1" x14ac:dyDescent="0.25">
      <c r="D4" s="349">
        <v>43101</v>
      </c>
    </row>
    <row r="5" spans="2:30" hidden="1" outlineLevel="1" x14ac:dyDescent="0.25">
      <c r="D5" s="349">
        <v>43132</v>
      </c>
    </row>
    <row r="6" spans="2:30" hidden="1" outlineLevel="1" x14ac:dyDescent="0.25">
      <c r="D6" s="349">
        <v>43160</v>
      </c>
    </row>
    <row r="7" spans="2:30" hidden="1" outlineLevel="1" x14ac:dyDescent="0.25">
      <c r="D7" s="349">
        <v>43191</v>
      </c>
    </row>
    <row r="8" spans="2:30" s="340" customFormat="1" hidden="1" outlineLevel="1" x14ac:dyDescent="0.25">
      <c r="D8" s="349">
        <v>43221</v>
      </c>
      <c r="E8" s="294"/>
      <c r="F8" s="294"/>
      <c r="G8" s="294"/>
      <c r="H8" s="294"/>
      <c r="I8" s="294"/>
      <c r="J8" s="294"/>
      <c r="K8" s="294"/>
      <c r="L8" s="294"/>
      <c r="M8" s="294"/>
      <c r="N8" s="294"/>
      <c r="O8" s="294"/>
      <c r="P8" s="294"/>
      <c r="Q8" s="294"/>
      <c r="R8" s="294"/>
      <c r="S8" s="294"/>
      <c r="T8" s="294"/>
      <c r="U8" s="294"/>
      <c r="V8" s="294"/>
      <c r="W8" s="294"/>
      <c r="X8" s="294"/>
      <c r="Y8" s="294"/>
      <c r="Z8" s="294"/>
      <c r="AA8" s="294"/>
      <c r="AB8" s="294"/>
      <c r="AC8" s="294"/>
      <c r="AD8" s="294"/>
    </row>
    <row r="9" spans="2:30" hidden="1" outlineLevel="1" x14ac:dyDescent="0.25">
      <c r="D9" s="349">
        <v>43252</v>
      </c>
      <c r="E9" s="344">
        <v>-56217</v>
      </c>
      <c r="F9" s="344">
        <v>67328</v>
      </c>
      <c r="G9" s="344">
        <v>608</v>
      </c>
      <c r="H9" s="344">
        <v>1771</v>
      </c>
      <c r="I9" s="344">
        <v>-3911</v>
      </c>
      <c r="J9" s="344">
        <v>-5368</v>
      </c>
      <c r="K9" s="344">
        <v>-66718</v>
      </c>
      <c r="L9" s="344">
        <v>-96</v>
      </c>
      <c r="M9" s="344">
        <v>24469</v>
      </c>
      <c r="N9" s="344">
        <v>-3149</v>
      </c>
      <c r="O9" s="345">
        <v>-2634</v>
      </c>
      <c r="P9" s="344">
        <v>0</v>
      </c>
      <c r="Q9" s="345">
        <v>-210414</v>
      </c>
      <c r="R9" s="344">
        <v>-1013</v>
      </c>
      <c r="S9" s="345">
        <v>-69</v>
      </c>
      <c r="T9" s="344">
        <v>-77044</v>
      </c>
      <c r="U9" s="344">
        <v>149424</v>
      </c>
      <c r="V9" s="344">
        <v>-79744</v>
      </c>
      <c r="W9" s="344">
        <v>-1423</v>
      </c>
      <c r="X9" s="344">
        <v>4120</v>
      </c>
      <c r="Y9" s="344">
        <v>13025</v>
      </c>
      <c r="Z9" s="344">
        <v>173095</v>
      </c>
      <c r="AA9" s="344">
        <v>-955</v>
      </c>
      <c r="AB9" s="344">
        <v>-5878</v>
      </c>
      <c r="AC9" s="344">
        <v>-31641</v>
      </c>
      <c r="AD9" s="344">
        <v>0</v>
      </c>
    </row>
    <row r="10" spans="2:30" hidden="1" outlineLevel="1" x14ac:dyDescent="0.25">
      <c r="D10" s="349">
        <v>43282</v>
      </c>
      <c r="E10" s="344">
        <v>-85502</v>
      </c>
      <c r="F10" s="344">
        <v>-5887</v>
      </c>
      <c r="G10" s="344">
        <v>-182</v>
      </c>
      <c r="H10" s="344">
        <v>-5773</v>
      </c>
      <c r="I10" s="344">
        <v>-3205</v>
      </c>
      <c r="J10" s="344">
        <v>4543</v>
      </c>
      <c r="K10" s="344">
        <v>-27103</v>
      </c>
      <c r="L10" s="344">
        <v>-464</v>
      </c>
      <c r="M10" s="344">
        <v>23239</v>
      </c>
      <c r="N10" s="344">
        <v>2398</v>
      </c>
      <c r="O10" s="345">
        <v>-10770</v>
      </c>
      <c r="P10" s="344">
        <v>0</v>
      </c>
      <c r="Q10" s="345">
        <v>-58773</v>
      </c>
      <c r="R10" s="344">
        <v>2045</v>
      </c>
      <c r="S10" s="345">
        <v>160</v>
      </c>
      <c r="T10" s="344">
        <v>47529</v>
      </c>
      <c r="U10" s="344">
        <v>22750</v>
      </c>
      <c r="V10" s="344">
        <v>54002</v>
      </c>
      <c r="W10" s="344">
        <v>5260</v>
      </c>
      <c r="X10" s="344">
        <v>2501</v>
      </c>
      <c r="Y10" s="344">
        <v>4561</v>
      </c>
      <c r="Z10" s="344">
        <v>-82214</v>
      </c>
      <c r="AA10" s="344">
        <v>3626</v>
      </c>
      <c r="AB10" s="344">
        <v>3044</v>
      </c>
      <c r="AC10" s="344">
        <v>-66789</v>
      </c>
      <c r="AD10" s="344">
        <v>0</v>
      </c>
    </row>
    <row r="11" spans="2:30" hidden="1" outlineLevel="1" x14ac:dyDescent="0.25">
      <c r="D11" s="349">
        <v>43313</v>
      </c>
      <c r="E11" s="344">
        <v>802882</v>
      </c>
      <c r="F11" s="344">
        <v>-12682</v>
      </c>
      <c r="G11" s="344">
        <v>6030</v>
      </c>
      <c r="H11" s="344">
        <v>-582</v>
      </c>
      <c r="I11" s="344">
        <v>3648</v>
      </c>
      <c r="J11" s="344">
        <v>8692</v>
      </c>
      <c r="K11" s="344">
        <v>116812</v>
      </c>
      <c r="L11" s="344">
        <v>5813</v>
      </c>
      <c r="M11" s="344">
        <v>23041</v>
      </c>
      <c r="N11" s="344">
        <v>-14742</v>
      </c>
      <c r="O11" s="345">
        <v>9784</v>
      </c>
      <c r="P11" s="344">
        <v>0</v>
      </c>
      <c r="Q11" s="345">
        <v>85328</v>
      </c>
      <c r="R11" s="344">
        <v>1819</v>
      </c>
      <c r="S11" s="345">
        <v>-153</v>
      </c>
      <c r="T11" s="344">
        <v>34063</v>
      </c>
      <c r="U11" s="344">
        <v>15128</v>
      </c>
      <c r="V11" s="344">
        <v>54060</v>
      </c>
      <c r="W11" s="344">
        <v>8622</v>
      </c>
      <c r="X11" s="344">
        <v>3529</v>
      </c>
      <c r="Y11" s="344">
        <v>-1095</v>
      </c>
      <c r="Z11" s="344">
        <v>368351</v>
      </c>
      <c r="AA11" s="344">
        <v>3624</v>
      </c>
      <c r="AB11" s="344">
        <v>4327</v>
      </c>
      <c r="AC11" s="344">
        <v>79465</v>
      </c>
      <c r="AD11" s="344">
        <v>0</v>
      </c>
    </row>
    <row r="12" spans="2:30" hidden="1" outlineLevel="1" x14ac:dyDescent="0.25">
      <c r="D12" s="349">
        <v>43344</v>
      </c>
      <c r="E12" s="344">
        <v>74466</v>
      </c>
      <c r="F12" s="344">
        <v>-9473</v>
      </c>
      <c r="G12" s="344">
        <v>5894</v>
      </c>
      <c r="H12" s="344">
        <v>-7676</v>
      </c>
      <c r="I12" s="344">
        <v>569</v>
      </c>
      <c r="J12" s="344">
        <v>2045</v>
      </c>
      <c r="K12" s="344">
        <v>-69595</v>
      </c>
      <c r="L12" s="344">
        <v>400</v>
      </c>
      <c r="M12" s="344">
        <v>10189</v>
      </c>
      <c r="N12" s="344">
        <v>-28096</v>
      </c>
      <c r="O12" s="345">
        <v>2849</v>
      </c>
      <c r="P12" s="344">
        <v>0</v>
      </c>
      <c r="Q12" s="345">
        <v>82851</v>
      </c>
      <c r="R12" s="344">
        <v>-1235</v>
      </c>
      <c r="S12" s="345">
        <v>362</v>
      </c>
      <c r="T12" s="344">
        <v>42698</v>
      </c>
      <c r="U12" s="344">
        <v>-43056</v>
      </c>
      <c r="V12" s="344">
        <v>-35388</v>
      </c>
      <c r="W12" s="344">
        <v>2251</v>
      </c>
      <c r="X12" s="344">
        <v>-962</v>
      </c>
      <c r="Y12" s="344">
        <v>-6042</v>
      </c>
      <c r="Z12" s="344">
        <v>152913</v>
      </c>
      <c r="AA12" s="344">
        <v>5684</v>
      </c>
      <c r="AB12" s="344">
        <v>-144</v>
      </c>
      <c r="AC12" s="344">
        <v>-32572</v>
      </c>
      <c r="AD12" s="344">
        <v>0</v>
      </c>
    </row>
    <row r="13" spans="2:30" hidden="1" outlineLevel="1" x14ac:dyDescent="0.25">
      <c r="D13" s="349">
        <v>43374</v>
      </c>
      <c r="E13" s="344">
        <v>-73251</v>
      </c>
      <c r="F13" s="344">
        <v>55977</v>
      </c>
      <c r="G13" s="344">
        <v>-296</v>
      </c>
      <c r="H13" s="344">
        <v>13493</v>
      </c>
      <c r="I13" s="344">
        <v>2136</v>
      </c>
      <c r="J13" s="344">
        <v>-3701</v>
      </c>
      <c r="K13" s="344">
        <v>-56311</v>
      </c>
      <c r="L13" s="344">
        <v>1424</v>
      </c>
      <c r="M13" s="344">
        <v>-47481</v>
      </c>
      <c r="N13" s="344">
        <v>-14902</v>
      </c>
      <c r="O13" s="345">
        <v>-657</v>
      </c>
      <c r="P13" s="344">
        <v>0</v>
      </c>
      <c r="Q13" s="345">
        <v>-53498</v>
      </c>
      <c r="R13" s="344">
        <v>3150</v>
      </c>
      <c r="S13" s="345">
        <v>-109</v>
      </c>
      <c r="T13" s="344">
        <v>-101582</v>
      </c>
      <c r="U13" s="344">
        <v>41977</v>
      </c>
      <c r="V13" s="344">
        <v>90455</v>
      </c>
      <c r="W13" s="344">
        <v>2833</v>
      </c>
      <c r="X13" s="344">
        <v>-982</v>
      </c>
      <c r="Y13" s="344">
        <v>13481</v>
      </c>
      <c r="Z13" s="344">
        <v>-80364</v>
      </c>
      <c r="AA13" s="344">
        <v>1000</v>
      </c>
      <c r="AB13" s="344">
        <v>357</v>
      </c>
      <c r="AC13" s="344">
        <v>60349</v>
      </c>
      <c r="AD13" s="344">
        <v>0</v>
      </c>
    </row>
    <row r="14" spans="2:30" hidden="1" outlineLevel="1" x14ac:dyDescent="0.25">
      <c r="D14" s="349">
        <v>43405</v>
      </c>
      <c r="E14" s="344">
        <v>525559</v>
      </c>
      <c r="F14" s="344">
        <v>27765</v>
      </c>
      <c r="G14" s="344">
        <v>4055</v>
      </c>
      <c r="H14" s="344">
        <v>-406</v>
      </c>
      <c r="I14" s="344">
        <v>-2504</v>
      </c>
      <c r="J14" s="344">
        <v>-3897</v>
      </c>
      <c r="K14" s="344">
        <v>12693</v>
      </c>
      <c r="L14" s="344">
        <v>452</v>
      </c>
      <c r="M14" s="344">
        <v>55545</v>
      </c>
      <c r="N14" s="344">
        <v>2453</v>
      </c>
      <c r="O14" s="345">
        <v>-9103</v>
      </c>
      <c r="P14" s="344">
        <v>0</v>
      </c>
      <c r="Q14" s="345">
        <v>40142</v>
      </c>
      <c r="R14" s="344">
        <v>2957</v>
      </c>
      <c r="S14" s="345">
        <v>24</v>
      </c>
      <c r="T14" s="344">
        <v>-12922</v>
      </c>
      <c r="U14" s="344">
        <v>-126158</v>
      </c>
      <c r="V14" s="344">
        <v>125558</v>
      </c>
      <c r="W14" s="344">
        <v>-5594</v>
      </c>
      <c r="X14" s="344">
        <v>3863</v>
      </c>
      <c r="Y14" s="344">
        <v>15062</v>
      </c>
      <c r="Z14" s="344">
        <v>298510</v>
      </c>
      <c r="AA14" s="344">
        <v>-231</v>
      </c>
      <c r="AB14" s="344">
        <v>-14691</v>
      </c>
      <c r="AC14" s="344">
        <v>111986</v>
      </c>
      <c r="AD14" s="344">
        <v>0</v>
      </c>
    </row>
    <row r="15" spans="2:30" hidden="1" outlineLevel="1" x14ac:dyDescent="0.25">
      <c r="D15" s="349">
        <v>43435</v>
      </c>
      <c r="E15" s="344">
        <v>233543</v>
      </c>
      <c r="F15" s="344">
        <v>64107</v>
      </c>
      <c r="G15" s="344">
        <v>1787</v>
      </c>
      <c r="H15" s="344">
        <v>15533</v>
      </c>
      <c r="I15" s="344">
        <v>8500</v>
      </c>
      <c r="J15" s="344">
        <v>3603</v>
      </c>
      <c r="K15" s="344">
        <v>88272</v>
      </c>
      <c r="L15" s="344">
        <v>3458</v>
      </c>
      <c r="M15" s="344">
        <v>12734</v>
      </c>
      <c r="N15" s="344">
        <v>-41255</v>
      </c>
      <c r="O15" s="345">
        <v>4149</v>
      </c>
      <c r="P15" s="344">
        <v>0</v>
      </c>
      <c r="Q15" s="345">
        <v>72800</v>
      </c>
      <c r="R15" s="344">
        <v>9690</v>
      </c>
      <c r="S15" s="345">
        <v>-186</v>
      </c>
      <c r="T15" s="344">
        <v>-3541</v>
      </c>
      <c r="U15" s="344">
        <v>100669</v>
      </c>
      <c r="V15" s="344">
        <v>-118647</v>
      </c>
      <c r="W15" s="344">
        <v>9441</v>
      </c>
      <c r="X15" s="344">
        <v>245</v>
      </c>
      <c r="Y15" s="344">
        <v>-15527</v>
      </c>
      <c r="Z15" s="344">
        <v>46655</v>
      </c>
      <c r="AA15" s="344">
        <v>-2181</v>
      </c>
      <c r="AB15" s="344">
        <v>-1838</v>
      </c>
      <c r="AC15" s="344">
        <v>-24925</v>
      </c>
      <c r="AD15" s="344">
        <v>0</v>
      </c>
    </row>
    <row r="16" spans="2:30" collapsed="1" x14ac:dyDescent="0.25">
      <c r="D16" s="349">
        <v>43466</v>
      </c>
    </row>
    <row r="17" spans="4:30" x14ac:dyDescent="0.25">
      <c r="D17" s="349">
        <v>43497</v>
      </c>
    </row>
    <row r="18" spans="4:30" x14ac:dyDescent="0.25">
      <c r="D18" s="349">
        <v>43525</v>
      </c>
    </row>
    <row r="19" spans="4:30" x14ac:dyDescent="0.25">
      <c r="D19" s="349">
        <v>43556</v>
      </c>
    </row>
    <row r="20" spans="4:30" x14ac:dyDescent="0.25">
      <c r="D20" s="349">
        <v>43586</v>
      </c>
    </row>
    <row r="21" spans="4:30" x14ac:dyDescent="0.25">
      <c r="D21" s="349">
        <v>43617</v>
      </c>
    </row>
    <row r="22" spans="4:30" x14ac:dyDescent="0.25">
      <c r="D22" s="349">
        <v>43647</v>
      </c>
    </row>
    <row r="23" spans="4:30" x14ac:dyDescent="0.25">
      <c r="D23" s="349">
        <v>43678</v>
      </c>
    </row>
    <row r="24" spans="4:30" x14ac:dyDescent="0.25">
      <c r="D24" s="349">
        <v>43709</v>
      </c>
    </row>
    <row r="25" spans="4:30" x14ac:dyDescent="0.25">
      <c r="D25" s="349">
        <v>43739</v>
      </c>
    </row>
    <row r="26" spans="4:30" x14ac:dyDescent="0.25">
      <c r="D26" s="349">
        <v>43770</v>
      </c>
    </row>
    <row r="27" spans="4:30" x14ac:dyDescent="0.25">
      <c r="D27" s="349">
        <v>43800</v>
      </c>
    </row>
    <row r="28" spans="4:30" x14ac:dyDescent="0.25">
      <c r="D28" s="349">
        <v>43831</v>
      </c>
    </row>
    <row r="29" spans="4:30" x14ac:dyDescent="0.25">
      <c r="D29" s="349">
        <v>43862</v>
      </c>
    </row>
    <row r="30" spans="4:30" x14ac:dyDescent="0.25">
      <c r="D30" s="343">
        <v>43891</v>
      </c>
    </row>
    <row r="31" spans="4:30" x14ac:dyDescent="0.25">
      <c r="D31" s="343">
        <v>43892</v>
      </c>
      <c r="E31" s="344">
        <v>13.461436017883942</v>
      </c>
      <c r="F31" s="344">
        <v>-8.3245799495712856</v>
      </c>
      <c r="G31" s="344">
        <v>-0.32055755871666042</v>
      </c>
      <c r="H31" s="344">
        <v>1.2895128642099298</v>
      </c>
      <c r="I31" s="344">
        <v>0</v>
      </c>
      <c r="J31" s="344">
        <v>-0.1494515137832641</v>
      </c>
      <c r="K31" s="344">
        <v>1.4023851426749026</v>
      </c>
      <c r="L31" s="344">
        <v>-5.2801081870926282E-2</v>
      </c>
      <c r="M31" s="344">
        <v>-8.5019212340998926</v>
      </c>
      <c r="N31" s="344">
        <v>2.6450785936141763</v>
      </c>
      <c r="O31" s="345">
        <v>-0.11344111393394268</v>
      </c>
      <c r="P31" s="344">
        <v>0</v>
      </c>
      <c r="Q31" s="345">
        <v>8.8433301292440163</v>
      </c>
      <c r="R31" s="344">
        <v>0.1643977886786015</v>
      </c>
      <c r="S31" s="345">
        <v>0</v>
      </c>
      <c r="T31" s="344">
        <v>-0.51718973047868344</v>
      </c>
      <c r="U31" s="344">
        <v>-5.2056788027962906</v>
      </c>
      <c r="V31" s="344">
        <v>1.483425924863317</v>
      </c>
      <c r="W31" s="344">
        <v>0.21106432766681973</v>
      </c>
      <c r="X31" s="344">
        <v>5.5843454015979663E-2</v>
      </c>
      <c r="Y31" s="344">
        <v>0.23990530950554967</v>
      </c>
      <c r="Z31" s="344">
        <v>10.093458923877217</v>
      </c>
      <c r="AA31" s="344">
        <v>6.0837986966162133E-2</v>
      </c>
      <c r="AB31" s="344">
        <v>1.2353629421784262E-2</v>
      </c>
      <c r="AC31" s="344">
        <v>10.145462928396183</v>
      </c>
      <c r="AD31" s="344">
        <v>0</v>
      </c>
    </row>
    <row r="32" spans="4:30" x14ac:dyDescent="0.25">
      <c r="D32" s="343">
        <v>43893</v>
      </c>
      <c r="E32" s="344">
        <v>32.948640166558327</v>
      </c>
      <c r="F32" s="344">
        <v>-9.6633662024063529</v>
      </c>
      <c r="G32" s="344">
        <v>0.21809055417017953</v>
      </c>
      <c r="H32" s="344">
        <v>-0.28805165329699228</v>
      </c>
      <c r="I32" s="344">
        <v>0</v>
      </c>
      <c r="J32" s="344">
        <v>0.27207053459323649</v>
      </c>
      <c r="K32" s="344">
        <v>12.852251435105689</v>
      </c>
      <c r="L32" s="344">
        <v>3.2383598534044725E-2</v>
      </c>
      <c r="M32" s="344">
        <v>6.4025137726358956</v>
      </c>
      <c r="N32" s="344">
        <v>-0.68277431697768043</v>
      </c>
      <c r="O32" s="345">
        <v>8.3733485143544381E-2</v>
      </c>
      <c r="P32" s="344">
        <v>0</v>
      </c>
      <c r="Q32" s="345">
        <v>3.2768848618197954</v>
      </c>
      <c r="R32" s="344">
        <v>6.6041375203902131E-2</v>
      </c>
      <c r="S32" s="345">
        <v>0</v>
      </c>
      <c r="T32" s="344">
        <v>0.1570215161156375</v>
      </c>
      <c r="U32" s="344">
        <v>-14.359933758568602</v>
      </c>
      <c r="V32" s="344">
        <v>1.5198518021005438</v>
      </c>
      <c r="W32" s="344">
        <v>3.7690661811873721E-2</v>
      </c>
      <c r="X32" s="344">
        <v>-0.24030147683965333</v>
      </c>
      <c r="Y32" s="344">
        <v>6.4308015587150297E-2</v>
      </c>
      <c r="Z32" s="344">
        <v>39.319942791637033</v>
      </c>
      <c r="AA32" s="344">
        <v>0.12697714248520059</v>
      </c>
      <c r="AB32" s="344">
        <v>4.8681512680327612E-3</v>
      </c>
      <c r="AC32" s="344">
        <v>-6.2515621235640717</v>
      </c>
      <c r="AD32" s="344">
        <v>0</v>
      </c>
    </row>
    <row r="33" spans="4:32" x14ac:dyDescent="0.25">
      <c r="D33" s="343">
        <v>43894</v>
      </c>
      <c r="E33" s="344">
        <v>78.734221839679407</v>
      </c>
      <c r="F33" s="344">
        <v>2.4026330383620809</v>
      </c>
      <c r="G33" s="344">
        <v>0.17312571696747908</v>
      </c>
      <c r="H33" s="344">
        <v>-0.4509668060273252</v>
      </c>
      <c r="I33" s="344">
        <v>0</v>
      </c>
      <c r="J33" s="344">
        <v>0.39060524703268312</v>
      </c>
      <c r="K33" s="344">
        <v>0.8210171481177676</v>
      </c>
      <c r="L33" s="344">
        <v>8.0137065378126857E-2</v>
      </c>
      <c r="M33" s="344">
        <v>7.3554245609054343</v>
      </c>
      <c r="N33" s="344">
        <v>0.62937084374914409</v>
      </c>
      <c r="O33" s="345">
        <v>-2.0363098889472894E-2</v>
      </c>
      <c r="P33" s="344">
        <v>0</v>
      </c>
      <c r="Q33" s="345">
        <v>6.0381521921898242</v>
      </c>
      <c r="R33" s="344">
        <v>3.9326267894371998E-2</v>
      </c>
      <c r="S33" s="345">
        <v>0</v>
      </c>
      <c r="T33" s="344">
        <v>-6.2290908826015077</v>
      </c>
      <c r="U33" s="344">
        <v>6.6202829412197461</v>
      </c>
      <c r="V33" s="344">
        <v>1.6207101647232194</v>
      </c>
      <c r="W33" s="344">
        <v>-4.5205316635510827E-2</v>
      </c>
      <c r="X33" s="344">
        <v>0.65832965309599245</v>
      </c>
      <c r="Y33" s="344">
        <v>0.1249805956310156</v>
      </c>
      <c r="Z33" s="344">
        <v>26.190429418209941</v>
      </c>
      <c r="AA33" s="344">
        <v>-0.28600881511703846</v>
      </c>
      <c r="AB33" s="344">
        <v>-0.99310874632676605</v>
      </c>
      <c r="AC33" s="344">
        <v>33.614440651801182</v>
      </c>
      <c r="AD33" s="344">
        <v>0</v>
      </c>
    </row>
    <row r="34" spans="4:32" x14ac:dyDescent="0.25">
      <c r="D34" s="343">
        <v>43895</v>
      </c>
      <c r="E34" s="346">
        <v>10.959781997587532</v>
      </c>
      <c r="F34" s="346">
        <v>-7.7533069639908794</v>
      </c>
      <c r="G34" s="346">
        <v>0.75965406270664249</v>
      </c>
      <c r="H34" s="346">
        <v>-0.63710515411879165</v>
      </c>
      <c r="I34" s="346">
        <v>0</v>
      </c>
      <c r="J34" s="346">
        <v>0.2595543901028286</v>
      </c>
      <c r="K34" s="346">
        <v>16.376418745028086</v>
      </c>
      <c r="L34" s="346">
        <v>1.9811926377609781E-2</v>
      </c>
      <c r="M34" s="346">
        <v>3.4160254718649083</v>
      </c>
      <c r="N34" s="346">
        <v>-1.2715250219982555</v>
      </c>
      <c r="O34" s="346">
        <v>-0.10684497689146884</v>
      </c>
      <c r="P34" s="346">
        <v>0</v>
      </c>
      <c r="Q34" s="346">
        <v>2.7563059246274642</v>
      </c>
      <c r="R34" s="346">
        <v>0.16195698800658284</v>
      </c>
      <c r="S34" s="346">
        <v>0</v>
      </c>
      <c r="T34" s="346">
        <v>-6.9769309188640332</v>
      </c>
      <c r="U34" s="346">
        <v>6.1283460589974421</v>
      </c>
      <c r="V34" s="346">
        <v>-3.805281834114925</v>
      </c>
      <c r="W34" s="346">
        <v>1.3768348019781116E-2</v>
      </c>
      <c r="X34" s="346">
        <v>1.1449189490802527</v>
      </c>
      <c r="Y34" s="346">
        <v>-2.121779162625171E-2</v>
      </c>
      <c r="Z34" s="346">
        <v>1.2705265214089305</v>
      </c>
      <c r="AA34" s="346">
        <v>2.8075738378069218E-2</v>
      </c>
      <c r="AB34" s="346">
        <v>3.0865151644291016E-3</v>
      </c>
      <c r="AC34" s="346">
        <v>-0.80645498057175424</v>
      </c>
      <c r="AD34" s="346">
        <v>0</v>
      </c>
      <c r="AE34" s="348"/>
      <c r="AF34" s="348"/>
    </row>
    <row r="35" spans="4:32" x14ac:dyDescent="0.25">
      <c r="D35" s="343">
        <v>43896</v>
      </c>
      <c r="E35" s="346">
        <v>-28.375031492890791</v>
      </c>
      <c r="F35" s="346">
        <v>-8.8321492511772668</v>
      </c>
      <c r="G35" s="346">
        <v>-4.6182589163880038E-2</v>
      </c>
      <c r="H35" s="346">
        <v>-0.24418076211263542</v>
      </c>
      <c r="I35" s="346">
        <v>1.0569396609563</v>
      </c>
      <c r="J35" s="346">
        <v>-0.353169122455045</v>
      </c>
      <c r="K35" s="346">
        <v>-8.0486521293534903</v>
      </c>
      <c r="L35" s="346">
        <v>0.22116075762500986</v>
      </c>
      <c r="M35" s="346">
        <v>11.103322066872147</v>
      </c>
      <c r="N35" s="346">
        <v>-0.24642293180845445</v>
      </c>
      <c r="O35" s="347">
        <v>-0.1582735721964891</v>
      </c>
      <c r="P35" s="346">
        <v>0</v>
      </c>
      <c r="Q35" s="347">
        <v>-13.842451060738531</v>
      </c>
      <c r="R35" s="346">
        <v>-3.4217821875230585E-2</v>
      </c>
      <c r="S35" s="347">
        <v>0</v>
      </c>
      <c r="T35" s="346">
        <v>-1.3125264973462327</v>
      </c>
      <c r="U35" s="346">
        <v>-2.952072425395134</v>
      </c>
      <c r="V35" s="346">
        <v>-8.7594645093082217</v>
      </c>
      <c r="W35" s="346">
        <v>0.16177191906320512</v>
      </c>
      <c r="X35" s="346">
        <v>0.99873995961168838</v>
      </c>
      <c r="Y35" s="346">
        <v>0.11030628483909095</v>
      </c>
      <c r="Z35" s="346">
        <v>-3.6596651835050436</v>
      </c>
      <c r="AA35" s="346">
        <v>2.0197269193643477</v>
      </c>
      <c r="AB35" s="346">
        <v>-1.5907153609525722E-3</v>
      </c>
      <c r="AC35" s="346">
        <v>4.4440195105753375</v>
      </c>
      <c r="AD35" s="346">
        <v>0</v>
      </c>
    </row>
    <row r="36" spans="4:32" x14ac:dyDescent="0.25">
      <c r="D36" s="343">
        <v>43899</v>
      </c>
      <c r="E36" s="344">
        <v>65.148689422532911</v>
      </c>
      <c r="F36" s="344">
        <v>-1.8490289374049462</v>
      </c>
      <c r="G36" s="344">
        <v>0.42497417034235696</v>
      </c>
      <c r="H36" s="344">
        <v>-0.1518795692906133</v>
      </c>
      <c r="I36" s="344">
        <v>2.4811921482953521</v>
      </c>
      <c r="J36" s="344">
        <v>0.70860606382285185</v>
      </c>
      <c r="K36" s="344">
        <v>7.1595610739281401</v>
      </c>
      <c r="L36" s="344">
        <v>-0.1717713674884726</v>
      </c>
      <c r="M36" s="344">
        <v>2.5000898129377167</v>
      </c>
      <c r="N36" s="344">
        <v>-0.69863964375582877</v>
      </c>
      <c r="O36" s="345">
        <v>7.7960106407263087E-3</v>
      </c>
      <c r="P36" s="344">
        <v>0</v>
      </c>
      <c r="Q36" s="345">
        <v>-4.6523429057879842</v>
      </c>
      <c r="R36" s="344">
        <v>0.1502365337652809</v>
      </c>
      <c r="S36" s="345">
        <v>0</v>
      </c>
      <c r="T36" s="344">
        <v>-6.9395809894326375</v>
      </c>
      <c r="U36" s="344">
        <v>8.2724653592678958</v>
      </c>
      <c r="V36" s="344">
        <v>31.819507662451709</v>
      </c>
      <c r="W36" s="344">
        <v>8.6848231984891749E-2</v>
      </c>
      <c r="X36" s="344">
        <v>0.21589899818770936</v>
      </c>
      <c r="Y36" s="344">
        <v>0.4684364223820594</v>
      </c>
      <c r="Z36" s="344">
        <v>18.117607563405297</v>
      </c>
      <c r="AA36" s="344">
        <v>-0.4090375565710565</v>
      </c>
      <c r="AB36" s="344">
        <v>8.3049306491939211E-3</v>
      </c>
      <c r="AC36" s="344">
        <v>7.5994454102027227</v>
      </c>
      <c r="AD36" s="344">
        <v>0</v>
      </c>
    </row>
    <row r="37" spans="4:32" x14ac:dyDescent="0.25">
      <c r="D37" s="343">
        <v>43900</v>
      </c>
      <c r="E37" s="344">
        <v>0.56601255636475978</v>
      </c>
      <c r="F37" s="344">
        <v>-5.4028624315013003</v>
      </c>
      <c r="G37" s="344">
        <v>0.75329919097205855</v>
      </c>
      <c r="H37" s="344">
        <v>-0.1170094018192176</v>
      </c>
      <c r="I37" s="344">
        <v>-1.0379192061391422</v>
      </c>
      <c r="J37" s="344">
        <v>0.46407124351184759</v>
      </c>
      <c r="K37" s="344">
        <v>-17.730416663673239</v>
      </c>
      <c r="L37" s="344">
        <v>1.3837580578252528E-2</v>
      </c>
      <c r="M37" s="344">
        <v>-10.01855870627705</v>
      </c>
      <c r="N37" s="344">
        <v>0.24960273709172906</v>
      </c>
      <c r="O37" s="345">
        <v>9.157137675426566E-2</v>
      </c>
      <c r="P37" s="344">
        <v>0</v>
      </c>
      <c r="Q37" s="345">
        <v>-2.9191681295487797</v>
      </c>
      <c r="R37" s="344">
        <v>0.10622136018876335</v>
      </c>
      <c r="S37" s="345">
        <v>0</v>
      </c>
      <c r="T37" s="344">
        <v>-8.7855500389201335</v>
      </c>
      <c r="U37" s="344">
        <v>4.3367371829560728</v>
      </c>
      <c r="V37" s="344">
        <v>-6.1373381021083334E-2</v>
      </c>
      <c r="W37" s="344">
        <v>0.10493780544467882</v>
      </c>
      <c r="X37" s="344">
        <v>0.67350494066243116</v>
      </c>
      <c r="Y37" s="344">
        <v>0.34232233772868492</v>
      </c>
      <c r="Z37" s="344">
        <v>35.269292124361733</v>
      </c>
      <c r="AA37" s="344">
        <v>1.1905941375673283</v>
      </c>
      <c r="AB37" s="344">
        <v>1.0603423603473175E-2</v>
      </c>
      <c r="AC37" s="344">
        <v>3.0322750738428441</v>
      </c>
      <c r="AD37" s="344">
        <v>0</v>
      </c>
    </row>
    <row r="38" spans="4:32" x14ac:dyDescent="0.25">
      <c r="D38" s="343">
        <v>43901</v>
      </c>
      <c r="E38" s="344">
        <v>-13.520784420328214</v>
      </c>
      <c r="F38" s="344">
        <v>-0.24705364771684982</v>
      </c>
      <c r="G38" s="344">
        <v>-3.0049702078627887E-2</v>
      </c>
      <c r="H38" s="344">
        <v>-0.4750986277638149</v>
      </c>
      <c r="I38" s="344">
        <v>-2.1260311250989616E-4</v>
      </c>
      <c r="J38" s="344">
        <v>0.14834167813372914</v>
      </c>
      <c r="K38" s="344">
        <v>6.9906532167238185</v>
      </c>
      <c r="L38" s="344">
        <v>-3.0584104662706522E-2</v>
      </c>
      <c r="M38" s="344">
        <v>1.0935311446629929</v>
      </c>
      <c r="N38" s="344">
        <v>0.92615998559369472</v>
      </c>
      <c r="O38" s="345">
        <v>0.32880518751007914</v>
      </c>
      <c r="P38" s="344">
        <v>0</v>
      </c>
      <c r="Q38" s="345">
        <v>2.6839669169915141</v>
      </c>
      <c r="R38" s="344">
        <v>8.788346500068292E-2</v>
      </c>
      <c r="S38" s="345">
        <v>0</v>
      </c>
      <c r="T38" s="344">
        <v>11.851901727146295</v>
      </c>
      <c r="U38" s="344">
        <v>6.1453982059961421</v>
      </c>
      <c r="V38" s="344">
        <v>-8.5659003251531391</v>
      </c>
      <c r="W38" s="344">
        <v>-0.10100157538834173</v>
      </c>
      <c r="X38" s="344">
        <v>0.77676349994585325</v>
      </c>
      <c r="Y38" s="344">
        <v>-3.9718380098252966E-2</v>
      </c>
      <c r="Z38" s="344">
        <v>-35.519552795326334</v>
      </c>
      <c r="AA38" s="344">
        <v>-4.6493024815077659E-2</v>
      </c>
      <c r="AB38" s="344">
        <v>-1.5252679348866423E-3</v>
      </c>
      <c r="AC38" s="344">
        <v>0.50300060601765295</v>
      </c>
      <c r="AD38" s="344">
        <v>0</v>
      </c>
    </row>
    <row r="39" spans="4:32" x14ac:dyDescent="0.25">
      <c r="D39" s="343">
        <v>43902</v>
      </c>
      <c r="E39" s="344">
        <v>32.908191000778231</v>
      </c>
      <c r="F39" s="344">
        <v>27.842415721428786</v>
      </c>
      <c r="G39" s="344">
        <v>4.3911036460267498E-3</v>
      </c>
      <c r="H39" s="344">
        <v>-0.12456954049704655</v>
      </c>
      <c r="I39" s="344">
        <v>-1.0803336070148362E-4</v>
      </c>
      <c r="J39" s="344">
        <v>-6.5400905210059132E-2</v>
      </c>
      <c r="K39" s="344">
        <v>-22.338679118961796</v>
      </c>
      <c r="L39" s="344">
        <v>7.9906832417029366E-2</v>
      </c>
      <c r="M39" s="344">
        <v>0.65600833959458393</v>
      </c>
      <c r="N39" s="344">
        <v>-0.16492221650163993</v>
      </c>
      <c r="O39" s="345">
        <v>0.24836664805112013</v>
      </c>
      <c r="P39" s="344">
        <v>0</v>
      </c>
      <c r="Q39" s="345">
        <v>-3.7182221228756243</v>
      </c>
      <c r="R39" s="344">
        <v>-1.4221580869249011E-2</v>
      </c>
      <c r="S39" s="345">
        <v>0</v>
      </c>
      <c r="T39" s="344">
        <v>-2.8063160257558337</v>
      </c>
      <c r="U39" s="344">
        <v>-5.3773945663293121</v>
      </c>
      <c r="V39" s="344">
        <v>8.6082110180443845</v>
      </c>
      <c r="W39" s="344">
        <v>-9.791848128078709E-2</v>
      </c>
      <c r="X39" s="344">
        <v>-3.8204651784661106E-2</v>
      </c>
      <c r="Y39" s="344">
        <v>0.1391811921821427</v>
      </c>
      <c r="Z39" s="344">
        <v>31.119488736385481</v>
      </c>
      <c r="AA39" s="344">
        <v>-7.0078012375633991E-2</v>
      </c>
      <c r="AB39" s="344">
        <v>-2.1123482600503393E-3</v>
      </c>
      <c r="AC39" s="344">
        <v>-0.97163098690798511</v>
      </c>
      <c r="AD39" s="344">
        <v>0</v>
      </c>
    </row>
    <row r="40" spans="4:32" x14ac:dyDescent="0.25">
      <c r="D40" s="343">
        <v>43903</v>
      </c>
      <c r="E40" s="344">
        <v>-46.924458700213584</v>
      </c>
      <c r="F40" s="344">
        <v>-0.75363730017709896</v>
      </c>
      <c r="G40" s="344">
        <v>-0.86164915913816365</v>
      </c>
      <c r="H40" s="344">
        <v>-0.50234283003488966</v>
      </c>
      <c r="I40" s="344">
        <v>3.2103497951402462E-4</v>
      </c>
      <c r="J40" s="344">
        <v>-0.61332038285455204</v>
      </c>
      <c r="K40" s="344">
        <v>-18.560611586381796</v>
      </c>
      <c r="L40" s="344">
        <v>-0.25925863757968182</v>
      </c>
      <c r="M40" s="344">
        <v>-15.403435006903775</v>
      </c>
      <c r="N40" s="344">
        <v>5.7448398666499999E-2</v>
      </c>
      <c r="O40" s="345">
        <v>0.12158067233859038</v>
      </c>
      <c r="P40" s="344">
        <v>0</v>
      </c>
      <c r="Q40" s="345">
        <v>-10.859692224599073</v>
      </c>
      <c r="R40" s="344">
        <v>-0.11445617732989194</v>
      </c>
      <c r="S40" s="345">
        <v>0</v>
      </c>
      <c r="T40" s="344">
        <v>-2.3307202287496764</v>
      </c>
      <c r="U40" s="344">
        <v>-4.8379058693335395</v>
      </c>
      <c r="V40" s="344">
        <v>-4.956902025076328</v>
      </c>
      <c r="W40" s="344">
        <v>-0.24855071548386332</v>
      </c>
      <c r="X40" s="344">
        <v>-0.76582943147001792</v>
      </c>
      <c r="Y40" s="344">
        <v>-0.73589770137445154</v>
      </c>
      <c r="Z40" s="344">
        <v>20.833462935934776</v>
      </c>
      <c r="AA40" s="344">
        <v>-3.8697610553208505E-4</v>
      </c>
      <c r="AB40" s="344">
        <v>-3.9009275339169564E-3</v>
      </c>
      <c r="AC40" s="344">
        <v>-6.1287745620063507</v>
      </c>
      <c r="AD40" s="344">
        <v>0</v>
      </c>
    </row>
    <row r="41" spans="4:32" x14ac:dyDescent="0.25">
      <c r="D41" s="343">
        <v>43906</v>
      </c>
      <c r="E41" s="344">
        <v>-56.565503537172454</v>
      </c>
      <c r="F41" s="344">
        <v>2.5876043929107544</v>
      </c>
      <c r="G41" s="344">
        <v>-0.46906895745462679</v>
      </c>
      <c r="H41" s="344">
        <v>-1.0648573309295608</v>
      </c>
      <c r="I41" s="344">
        <v>6.5533358474567652E-7</v>
      </c>
      <c r="J41" s="344">
        <v>-0.31396857298279063</v>
      </c>
      <c r="K41" s="344">
        <v>-5.2693245186208513</v>
      </c>
      <c r="L41" s="344">
        <v>-2.6336556669239943</v>
      </c>
      <c r="M41" s="344">
        <v>-3.3886834389783327</v>
      </c>
      <c r="N41" s="344">
        <v>-0.18720426661190867</v>
      </c>
      <c r="O41" s="345">
        <v>-6.5850212281115095E-2</v>
      </c>
      <c r="P41" s="344">
        <v>0</v>
      </c>
      <c r="Q41" s="345">
        <v>-0.44939205686328931</v>
      </c>
      <c r="R41" s="344">
        <v>-0.14532247971792095</v>
      </c>
      <c r="S41" s="345">
        <v>0</v>
      </c>
      <c r="T41" s="344">
        <v>0.77931843952817148</v>
      </c>
      <c r="U41" s="344">
        <v>-10.309442438763567</v>
      </c>
      <c r="V41" s="344">
        <v>-4.137309402871062</v>
      </c>
      <c r="W41" s="344">
        <v>-0.49088701490505626</v>
      </c>
      <c r="X41" s="344">
        <v>-0.97887629032724366</v>
      </c>
      <c r="Y41" s="344">
        <v>-0.20222888126904581</v>
      </c>
      <c r="Z41" s="344">
        <v>-22.89477144065313</v>
      </c>
      <c r="AA41" s="344">
        <v>-9.1604967798477446E-2</v>
      </c>
      <c r="AB41" s="344">
        <v>-8.5899670015510306E-3</v>
      </c>
      <c r="AC41" s="344">
        <v>-6.8313891199931964</v>
      </c>
      <c r="AD41" s="344">
        <v>0</v>
      </c>
    </row>
    <row r="42" spans="4:32" x14ac:dyDescent="0.25">
      <c r="D42" s="343">
        <v>43907</v>
      </c>
      <c r="E42" s="344">
        <v>18.284948705481366</v>
      </c>
      <c r="F42" s="344">
        <v>-1.7225686637906765</v>
      </c>
      <c r="G42" s="344">
        <v>2.149286252717866E-2</v>
      </c>
      <c r="H42" s="344">
        <v>-0.31473184103563834</v>
      </c>
      <c r="I42" s="344">
        <v>-2.1365695239728666E-4</v>
      </c>
      <c r="J42" s="344">
        <v>7.6274302637655639E-2</v>
      </c>
      <c r="K42" s="344">
        <v>11.429362082748673</v>
      </c>
      <c r="L42" s="344">
        <v>-0.67353157651611395</v>
      </c>
      <c r="M42" s="344">
        <v>4.0218037697316031</v>
      </c>
      <c r="N42" s="344">
        <v>0.38910590209666407</v>
      </c>
      <c r="O42" s="345">
        <v>0.12422768742733388</v>
      </c>
      <c r="P42" s="344">
        <v>0</v>
      </c>
      <c r="Q42" s="345">
        <v>-2.4370940635417355</v>
      </c>
      <c r="R42" s="344">
        <v>-0.17762207484685497</v>
      </c>
      <c r="S42" s="345">
        <v>0</v>
      </c>
      <c r="T42" s="344">
        <v>-1.1007401172288227</v>
      </c>
      <c r="U42" s="344">
        <v>5.9443999597919177E-2</v>
      </c>
      <c r="V42" s="344">
        <v>-0.14237167880602647</v>
      </c>
      <c r="W42" s="344">
        <v>-9.9635479327531362E-2</v>
      </c>
      <c r="X42" s="344">
        <v>-0.41678111240433646</v>
      </c>
      <c r="Y42" s="344">
        <v>0.2569445958053766</v>
      </c>
      <c r="Z42" s="344">
        <v>11.468990548024886</v>
      </c>
      <c r="AA42" s="344">
        <v>3.008498882337881E-2</v>
      </c>
      <c r="AB42" s="344">
        <v>-6.2054165121708141E-4</v>
      </c>
      <c r="AC42" s="344">
        <v>-2.5068712278374004</v>
      </c>
      <c r="AD42" s="344">
        <v>0</v>
      </c>
    </row>
    <row r="43" spans="4:32" x14ac:dyDescent="0.25">
      <c r="D43" s="343">
        <v>43908</v>
      </c>
    </row>
    <row r="44" spans="4:32" x14ac:dyDescent="0.25">
      <c r="D44" s="343">
        <v>43909</v>
      </c>
    </row>
    <row r="45" spans="4:32" x14ac:dyDescent="0.25">
      <c r="D45" s="343">
        <v>43910</v>
      </c>
    </row>
    <row r="46" spans="4:32" x14ac:dyDescent="0.25">
      <c r="D46" s="343">
        <v>43913</v>
      </c>
    </row>
    <row r="47" spans="4:32" x14ac:dyDescent="0.25">
      <c r="D47" s="343">
        <v>43914</v>
      </c>
    </row>
    <row r="48" spans="4:32" x14ac:dyDescent="0.25">
      <c r="D48" s="343">
        <v>43915</v>
      </c>
    </row>
    <row r="49" spans="4:30" x14ac:dyDescent="0.25">
      <c r="D49" s="343">
        <v>43916</v>
      </c>
    </row>
    <row r="50" spans="4:30" x14ac:dyDescent="0.25">
      <c r="D50" s="343">
        <v>43917</v>
      </c>
    </row>
    <row r="51" spans="4:30" x14ac:dyDescent="0.25">
      <c r="D51" s="343">
        <v>43920</v>
      </c>
    </row>
    <row r="52" spans="4:30" x14ac:dyDescent="0.25">
      <c r="D52" s="343">
        <v>43921</v>
      </c>
    </row>
    <row r="53" spans="4:30" x14ac:dyDescent="0.25">
      <c r="D53" s="343" t="s">
        <v>294</v>
      </c>
      <c r="E53" s="344">
        <v>-6.5965657024495306</v>
      </c>
      <c r="F53" s="344">
        <v>-15.366407637951022</v>
      </c>
      <c r="G53" s="344">
        <v>1.2973616652248019</v>
      </c>
      <c r="H53" s="344">
        <v>-10.114079924683391</v>
      </c>
      <c r="I53" s="344">
        <v>0</v>
      </c>
      <c r="J53" s="344">
        <v>0.47742347336772945</v>
      </c>
      <c r="K53" s="344">
        <v>-20.062751802336074</v>
      </c>
      <c r="L53" s="344">
        <v>-3.5258152599736934</v>
      </c>
      <c r="M53" s="344">
        <v>8.7158817327457943</v>
      </c>
      <c r="N53" s="344">
        <v>-10.575311967503715</v>
      </c>
      <c r="O53" s="345">
        <v>0.6029350250076605</v>
      </c>
      <c r="P53" s="344">
        <v>0</v>
      </c>
      <c r="Q53" s="345">
        <v>-2.2327751282344108</v>
      </c>
      <c r="R53" s="344">
        <v>0.10436224535344081</v>
      </c>
      <c r="S53" s="345">
        <v>0</v>
      </c>
      <c r="T53" s="344">
        <v>-37.693244004141889</v>
      </c>
      <c r="U53" s="344">
        <v>-23.077567168991898</v>
      </c>
      <c r="V53" s="344">
        <v>11.306492025802727</v>
      </c>
      <c r="W53" s="344">
        <v>-1.3906913177245441</v>
      </c>
      <c r="X53" s="344">
        <v>0.87659953795434553</v>
      </c>
      <c r="Y53" s="344">
        <v>2.5762157372596266</v>
      </c>
      <c r="Z53" s="344">
        <v>60.791154257832098</v>
      </c>
      <c r="AA53" s="344">
        <v>1.6784764741031539</v>
      </c>
      <c r="AB53" s="344">
        <v>-0.98039588008555623</v>
      </c>
      <c r="AC53" s="344">
        <v>29.995572214524959</v>
      </c>
      <c r="AD53" s="344">
        <v>0</v>
      </c>
    </row>
    <row r="54" spans="4:30" x14ac:dyDescent="0.25">
      <c r="D54" s="343"/>
    </row>
    <row r="55" spans="4:30" x14ac:dyDescent="0.25">
      <c r="D55" s="343"/>
    </row>
    <row r="56" spans="4:30" x14ac:dyDescent="0.25">
      <c r="D56" s="343"/>
    </row>
    <row r="57" spans="4:30" x14ac:dyDescent="0.25">
      <c r="D57" s="343"/>
    </row>
    <row r="58" spans="4:30" x14ac:dyDescent="0.25">
      <c r="D58" s="343"/>
    </row>
    <row r="59" spans="4:30" x14ac:dyDescent="0.25">
      <c r="D59" s="343"/>
    </row>
  </sheetData>
  <customSheetViews>
    <customSheetView guid="{2137AD37-2161-4EBC-A853-F39C54C19140}" hiddenRows="1" hiddenColumns="1" topLeftCell="C22">
      <selection activeCell="E53" sqref="E53:AD53"/>
      <pageMargins left="0" right="0" top="0" bottom="0" header="0" footer="0"/>
    </customSheetView>
    <customSheetView guid="{713BD61C-8F57-4AE4-95C7-1307A575E61F}" hiddenRows="1" hiddenColumns="1" topLeftCell="C22">
      <selection activeCell="E53" sqref="E53:AD53"/>
      <pageMargins left="0" right="0" top="0" bottom="0" header="0" footer="0"/>
    </customSheetView>
  </customSheetViews>
  <conditionalFormatting sqref="F34:AC34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D142"/>
  <sheetViews>
    <sheetView zoomScaleNormal="100" workbookViewId="0">
      <pane xSplit="1" ySplit="5" topLeftCell="P6" activePane="bottomRight" state="frozen"/>
      <selection pane="topRight" activeCell="E53" sqref="E53:AD53"/>
      <selection pane="bottomLeft" activeCell="E53" sqref="E53:AD53"/>
      <selection pane="bottomRight" activeCell="AG27" sqref="AG27"/>
    </sheetView>
  </sheetViews>
  <sheetFormatPr defaultColWidth="9.28515625" defaultRowHeight="15" x14ac:dyDescent="0.25"/>
  <cols>
    <col min="1" max="1" width="36.42578125" style="273" customWidth="1"/>
    <col min="2" max="2" width="15.28515625" style="273" bestFit="1" customWidth="1"/>
    <col min="3" max="29" width="15.28515625" style="273" customWidth="1"/>
    <col min="30" max="30" width="15.28515625" style="273" bestFit="1" customWidth="1"/>
    <col min="31" max="16384" width="9.28515625" style="273"/>
  </cols>
  <sheetData>
    <row r="1" spans="1:30" ht="15.75" x14ac:dyDescent="0.25">
      <c r="A1" s="327">
        <v>97</v>
      </c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M1" s="327"/>
      <c r="N1" s="327"/>
      <c r="O1" s="327"/>
      <c r="P1" s="327"/>
      <c r="Q1" s="327"/>
      <c r="R1" s="327"/>
      <c r="S1" s="327"/>
      <c r="T1" s="327"/>
      <c r="U1" s="327"/>
      <c r="V1" s="327"/>
      <c r="W1" s="327"/>
      <c r="X1" s="327"/>
      <c r="Y1" s="327"/>
      <c r="Z1" s="327"/>
      <c r="AA1" s="327"/>
      <c r="AB1" s="327"/>
      <c r="AC1" s="327"/>
    </row>
    <row r="2" spans="1:30" x14ac:dyDescent="0.25">
      <c r="B2" s="273" t="s">
        <v>295</v>
      </c>
      <c r="D2" s="273">
        <v>1000</v>
      </c>
    </row>
    <row r="3" spans="1:30" x14ac:dyDescent="0.25">
      <c r="B3" s="326">
        <v>2.1084999999999998</v>
      </c>
    </row>
    <row r="4" spans="1:30" ht="15.75" x14ac:dyDescent="0.25">
      <c r="A4" s="325"/>
      <c r="B4" s="339">
        <v>43101</v>
      </c>
      <c r="C4" s="339">
        <v>43132</v>
      </c>
      <c r="D4" s="339">
        <v>43160</v>
      </c>
      <c r="E4" s="339">
        <v>43191</v>
      </c>
      <c r="F4" s="339">
        <v>43221</v>
      </c>
      <c r="G4" s="339">
        <v>43252</v>
      </c>
      <c r="H4" s="339">
        <v>43282</v>
      </c>
      <c r="I4" s="339">
        <v>43313</v>
      </c>
      <c r="J4" s="339">
        <v>43344</v>
      </c>
      <c r="K4" s="339">
        <v>43374</v>
      </c>
      <c r="L4" s="339">
        <v>43405</v>
      </c>
      <c r="M4" s="339">
        <v>43435</v>
      </c>
      <c r="N4" s="339">
        <v>43466</v>
      </c>
      <c r="O4" s="339">
        <v>43497</v>
      </c>
      <c r="P4" s="339">
        <v>43525</v>
      </c>
      <c r="Q4" s="339">
        <v>43556</v>
      </c>
      <c r="R4" s="339">
        <v>43586</v>
      </c>
      <c r="S4" s="339">
        <v>43617</v>
      </c>
      <c r="T4" s="339">
        <v>43647</v>
      </c>
      <c r="U4" s="339">
        <v>43678</v>
      </c>
      <c r="V4" s="339">
        <v>43709</v>
      </c>
      <c r="W4" s="339">
        <v>43739</v>
      </c>
      <c r="X4" s="339">
        <v>43770</v>
      </c>
      <c r="Y4" s="339">
        <v>43800</v>
      </c>
      <c r="Z4" s="339">
        <v>43831</v>
      </c>
      <c r="AA4" s="339">
        <v>43862</v>
      </c>
      <c r="AB4" s="339">
        <v>43891</v>
      </c>
      <c r="AC4" s="339">
        <v>43922</v>
      </c>
      <c r="AD4" s="361"/>
    </row>
    <row r="5" spans="1:30" x14ac:dyDescent="0.25">
      <c r="A5" s="321"/>
      <c r="B5" s="321"/>
      <c r="C5" s="321"/>
      <c r="D5" s="321"/>
      <c r="E5" s="321"/>
      <c r="F5" s="321"/>
      <c r="G5" s="321"/>
      <c r="H5" s="321"/>
      <c r="I5" s="321"/>
      <c r="J5" s="321"/>
      <c r="K5" s="321"/>
      <c r="L5" s="321"/>
      <c r="M5" s="321"/>
      <c r="N5" s="321"/>
      <c r="O5" s="321"/>
      <c r="P5" s="321"/>
      <c r="Q5" s="321"/>
      <c r="R5" s="321"/>
      <c r="S5" s="321"/>
      <c r="T5" s="321"/>
      <c r="U5" s="321"/>
      <c r="V5" s="321"/>
      <c r="W5" s="321"/>
      <c r="X5" s="321"/>
      <c r="Y5" s="321"/>
      <c r="Z5" s="321"/>
      <c r="AA5" s="321"/>
      <c r="AB5" s="321"/>
      <c r="AC5" s="321"/>
      <c r="AD5" s="277"/>
    </row>
    <row r="6" spans="1:30" ht="21" x14ac:dyDescent="0.25">
      <c r="A6" s="319" t="s">
        <v>296</v>
      </c>
      <c r="B6" s="305"/>
      <c r="C6" s="305"/>
      <c r="D6" s="305"/>
      <c r="E6" s="305"/>
      <c r="F6" s="305"/>
      <c r="G6" s="305"/>
      <c r="H6" s="305"/>
      <c r="I6" s="305"/>
      <c r="J6" s="305"/>
      <c r="K6" s="305"/>
      <c r="L6" s="305"/>
      <c r="M6" s="305"/>
      <c r="N6" s="305"/>
      <c r="O6" s="305"/>
      <c r="P6" s="305"/>
      <c r="Q6" s="305"/>
      <c r="R6" s="305"/>
      <c r="S6" s="305"/>
      <c r="T6" s="305"/>
      <c r="U6" s="305"/>
      <c r="V6" s="305"/>
      <c r="W6" s="305"/>
      <c r="X6" s="305"/>
      <c r="Y6" s="305"/>
      <c r="Z6" s="305"/>
      <c r="AA6" s="305"/>
      <c r="AB6" s="305"/>
      <c r="AC6" s="305"/>
      <c r="AD6" s="277"/>
    </row>
    <row r="7" spans="1:30" s="309" customFormat="1" ht="15.75" x14ac:dyDescent="0.25">
      <c r="A7" s="312" t="s">
        <v>225</v>
      </c>
      <c r="B7" s="310">
        <f>'Статистика ЮЛ'!C7-'Статистика ЮЛ'!B7</f>
        <v>451717</v>
      </c>
      <c r="C7" s="310">
        <f>'Статистика ЮЛ'!D7-'Статистика ЮЛ'!C7</f>
        <v>-279475</v>
      </c>
      <c r="D7" s="310">
        <f>'Статистика ЮЛ'!E7-'Статистика ЮЛ'!D7</f>
        <v>411043</v>
      </c>
      <c r="E7" s="310">
        <f>'Статистика ЮЛ'!F7-'Статистика ЮЛ'!E7</f>
        <v>1205868</v>
      </c>
      <c r="F7" s="310">
        <f>'Статистика ЮЛ'!G7-'Статистика ЮЛ'!F7</f>
        <v>-281014</v>
      </c>
      <c r="G7" s="310">
        <f>'Статистика ЮЛ'!H7-'Статистика ЮЛ'!G7</f>
        <v>33245</v>
      </c>
      <c r="H7" s="310">
        <f>'Статистика ЮЛ'!I7-'Статистика ЮЛ'!H7</f>
        <v>178488</v>
      </c>
      <c r="I7" s="310">
        <f>'Статистика ЮЛ'!J7-'Статистика ЮЛ'!I7</f>
        <v>1304145</v>
      </c>
      <c r="J7" s="310">
        <f>'Статистика ЮЛ'!K7-'Статистика ЮЛ'!J7</f>
        <v>494062</v>
      </c>
      <c r="K7" s="310">
        <f>'Статистика ЮЛ'!L7-'Статистика ЮЛ'!K7</f>
        <v>446016</v>
      </c>
      <c r="L7" s="310">
        <f>'Статистика ЮЛ'!M7-'Статистика ЮЛ'!L7</f>
        <v>803450</v>
      </c>
      <c r="M7" s="310">
        <f>'Статистика ЮЛ'!N7-'Статистика ЮЛ'!M7</f>
        <v>530928</v>
      </c>
      <c r="N7" s="310">
        <f>'Статистика ЮЛ'!O7-'Статистика ЮЛ'!N7</f>
        <v>78589</v>
      </c>
      <c r="O7" s="310">
        <f>'Статистика ЮЛ'!P7-'Статистика ЮЛ'!O7</f>
        <v>-79266</v>
      </c>
      <c r="P7" s="310">
        <f>'Статистика ЮЛ'!Q7-'Статистика ЮЛ'!P7</f>
        <v>-83758</v>
      </c>
      <c r="Q7" s="310">
        <f>'Статистика ЮЛ'!R7-'Статистика ЮЛ'!Q7</f>
        <v>630818</v>
      </c>
      <c r="R7" s="310">
        <f>'Статистика ЮЛ'!S7-'Статистика ЮЛ'!R7</f>
        <v>161984</v>
      </c>
      <c r="S7" s="310">
        <f>'Статистика ЮЛ'!T7-'Статистика ЮЛ'!S7</f>
        <v>582589</v>
      </c>
      <c r="T7" s="310">
        <f>'Статистика ЮЛ'!U7-'Статистика ЮЛ'!T7</f>
        <v>-81788</v>
      </c>
      <c r="U7" s="310">
        <f>'Статистика ЮЛ'!V7-'Статистика ЮЛ'!U7</f>
        <v>965138</v>
      </c>
      <c r="V7" s="310">
        <f>'Статистика ЮЛ'!W7-'Статистика ЮЛ'!V7</f>
        <v>-343832</v>
      </c>
      <c r="W7" s="310">
        <f>'Статистика ЮЛ'!X7-'Статистика ЮЛ'!W7</f>
        <v>718226</v>
      </c>
      <c r="X7" s="310">
        <f>'Статистика ЮЛ'!Y7-'Статистика ЮЛ'!X7</f>
        <v>580096</v>
      </c>
      <c r="Y7" s="310">
        <f>'Статистика ЮЛ'!Z7-'Статистика ЮЛ'!Y7</f>
        <v>1199150</v>
      </c>
      <c r="Z7" s="310">
        <f>'Статистика ЮЛ'!AA7-'Статистика ЮЛ'!Z7</f>
        <v>1225898</v>
      </c>
      <c r="AA7" s="310">
        <f>'Статистика ЮЛ'!AB7-'Статистика ЮЛ'!AA7</f>
        <v>912216</v>
      </c>
      <c r="AB7" s="310">
        <f>'Статистика ЮЛ'!AC7-'Статистика ЮЛ'!AB7</f>
        <v>5123579</v>
      </c>
      <c r="AC7" s="310">
        <f>'Статистика ЮЛ'!AF7-'Статистика ЮЛ'!AC7</f>
        <v>-2105111</v>
      </c>
      <c r="AD7" s="356"/>
    </row>
    <row r="8" spans="1:30" ht="15.75" x14ac:dyDescent="0.25">
      <c r="A8" s="308" t="s">
        <v>226</v>
      </c>
      <c r="B8" s="310">
        <f>'Статистика ЮЛ'!C8-'Статистика ЮЛ'!B8</f>
        <v>204994</v>
      </c>
      <c r="C8" s="310">
        <f>'Статистика ЮЛ'!D8-'Статистика ЮЛ'!C8</f>
        <v>195651</v>
      </c>
      <c r="D8" s="310">
        <f>'Статистика ЮЛ'!E8-'Статистика ЮЛ'!D8</f>
        <v>232458</v>
      </c>
      <c r="E8" s="310">
        <f>'Статистика ЮЛ'!F8-'Статистика ЮЛ'!E8</f>
        <v>605692</v>
      </c>
      <c r="F8" s="310">
        <f>'Статистика ЮЛ'!G8-'Статистика ЮЛ'!F8</f>
        <v>34124</v>
      </c>
      <c r="G8" s="310">
        <f>'Статистика ЮЛ'!H8-'Статистика ЮЛ'!G8</f>
        <v>90852</v>
      </c>
      <c r="H8" s="310">
        <f>'Статистика ЮЛ'!I8-'Статистика ЮЛ'!H8</f>
        <v>264983</v>
      </c>
      <c r="I8" s="310">
        <f>'Статистика ЮЛ'!J8-'Статистика ЮЛ'!I8</f>
        <v>500275</v>
      </c>
      <c r="J8" s="310">
        <f>'Статистика ЮЛ'!K8-'Статистика ЮЛ'!J8</f>
        <v>419737</v>
      </c>
      <c r="K8" s="310">
        <f>'Статистика ЮЛ'!L8-'Статистика ЮЛ'!K8</f>
        <v>520212</v>
      </c>
      <c r="L8" s="310">
        <f>'Статистика ЮЛ'!M8-'Статистика ЮЛ'!L8</f>
        <v>278392</v>
      </c>
      <c r="M8" s="310">
        <f>'Статистика ЮЛ'!N8-'Статистика ЮЛ'!M8</f>
        <v>298138</v>
      </c>
      <c r="N8" s="310">
        <f>'Статистика ЮЛ'!O8-'Статистика ЮЛ'!N8</f>
        <v>88275</v>
      </c>
      <c r="O8" s="310">
        <f>'Статистика ЮЛ'!P8-'Статистика ЮЛ'!O8</f>
        <v>128126</v>
      </c>
      <c r="P8" s="310">
        <f>'Статистика ЮЛ'!Q8-'Статистика ЮЛ'!P8</f>
        <v>73543</v>
      </c>
      <c r="Q8" s="310">
        <f>'Статистика ЮЛ'!R8-'Статистика ЮЛ'!Q8</f>
        <v>636068</v>
      </c>
      <c r="R8" s="310">
        <f>'Статистика ЮЛ'!S8-'Статистика ЮЛ'!R8</f>
        <v>310475</v>
      </c>
      <c r="S8" s="310">
        <f>'Статистика ЮЛ'!T8-'Статистика ЮЛ'!S8</f>
        <v>325782</v>
      </c>
      <c r="T8" s="310">
        <f>'Статистика ЮЛ'!U8-'Статистика ЮЛ'!T8</f>
        <v>296497</v>
      </c>
      <c r="U8" s="310">
        <f>'Статистика ЮЛ'!V8-'Статистика ЮЛ'!U8</f>
        <v>283034</v>
      </c>
      <c r="V8" s="310">
        <f>'Статистика ЮЛ'!W8-'Статистика ЮЛ'!V8</f>
        <v>166165</v>
      </c>
      <c r="W8" s="310">
        <f>'Статистика ЮЛ'!X8-'Статистика ЮЛ'!W8</f>
        <v>285461</v>
      </c>
      <c r="X8" s="310">
        <f>'Статистика ЮЛ'!Y8-'Статистика ЮЛ'!X8</f>
        <v>34933</v>
      </c>
      <c r="Y8" s="310">
        <f>'Статистика ЮЛ'!Z8-'Статистика ЮЛ'!Y8</f>
        <v>497837</v>
      </c>
      <c r="Z8" s="310">
        <f>'Статистика ЮЛ'!AA8-'Статистика ЮЛ'!Z8</f>
        <v>200750</v>
      </c>
      <c r="AA8" s="310">
        <f>'Статистика ЮЛ'!AB8-'Статистика ЮЛ'!AA8</f>
        <v>288753</v>
      </c>
      <c r="AB8" s="310">
        <f>'Статистика ЮЛ'!AC8-'Статистика ЮЛ'!AB8</f>
        <v>1154075</v>
      </c>
      <c r="AC8" s="310">
        <f>'Статистика ЮЛ'!AF8-'Статистика ЮЛ'!AC8</f>
        <v>514606</v>
      </c>
      <c r="AD8" s="356"/>
    </row>
    <row r="9" spans="1:30" ht="15.75" x14ac:dyDescent="0.25">
      <c r="A9" s="307" t="s">
        <v>227</v>
      </c>
      <c r="B9" s="310">
        <f>'Статистика ЮЛ'!C9-'Статистика ЮЛ'!B9</f>
        <v>246723</v>
      </c>
      <c r="C9" s="310">
        <f>'Статистика ЮЛ'!D9-'Статистика ЮЛ'!C9</f>
        <v>-475126</v>
      </c>
      <c r="D9" s="310">
        <f>'Статистика ЮЛ'!E9-'Статистика ЮЛ'!D9</f>
        <v>178585</v>
      </c>
      <c r="E9" s="310">
        <f>'Статистика ЮЛ'!F9-'Статистика ЮЛ'!E9</f>
        <v>600176</v>
      </c>
      <c r="F9" s="310">
        <f>'Статистика ЮЛ'!G9-'Статистика ЮЛ'!F9</f>
        <v>-315138</v>
      </c>
      <c r="G9" s="310">
        <f>'Статистика ЮЛ'!H9-'Статистика ЮЛ'!G9</f>
        <v>-57607</v>
      </c>
      <c r="H9" s="310">
        <f>'Статистика ЮЛ'!I9-'Статистика ЮЛ'!H9</f>
        <v>-86495</v>
      </c>
      <c r="I9" s="310">
        <f>'Статистика ЮЛ'!J9-'Статистика ЮЛ'!I9</f>
        <v>803870</v>
      </c>
      <c r="J9" s="310">
        <f>'Статистика ЮЛ'!K9-'Статистика ЮЛ'!J9</f>
        <v>74325</v>
      </c>
      <c r="K9" s="310">
        <f>'Статистика ЮЛ'!L9-'Статистика ЮЛ'!K9</f>
        <v>-74196</v>
      </c>
      <c r="L9" s="310">
        <f>'Статистика ЮЛ'!M9-'Статистика ЮЛ'!L9</f>
        <v>525058</v>
      </c>
      <c r="M9" s="310">
        <f>'Статистика ЮЛ'!N9-'Статистика ЮЛ'!M9</f>
        <v>232790</v>
      </c>
      <c r="N9" s="310">
        <f>'Статистика ЮЛ'!O9-'Статистика ЮЛ'!N9</f>
        <v>-9686</v>
      </c>
      <c r="O9" s="310">
        <f>'Статистика ЮЛ'!P9-'Статистика ЮЛ'!O9</f>
        <v>-207392</v>
      </c>
      <c r="P9" s="310">
        <f>'Статистика ЮЛ'!Q9-'Статистика ЮЛ'!P9</f>
        <v>-157301</v>
      </c>
      <c r="Q9" s="310">
        <f>'Статистика ЮЛ'!R9-'Статистика ЮЛ'!Q9</f>
        <v>-5250</v>
      </c>
      <c r="R9" s="310">
        <f>'Статистика ЮЛ'!S9-'Статистика ЮЛ'!R9</f>
        <v>-148491</v>
      </c>
      <c r="S9" s="310">
        <f>'Статистика ЮЛ'!T9-'Статистика ЮЛ'!S9</f>
        <v>256807</v>
      </c>
      <c r="T9" s="310">
        <f>'Статистика ЮЛ'!U9-'Статистика ЮЛ'!T9</f>
        <v>-378285</v>
      </c>
      <c r="U9" s="310">
        <f>'Статистика ЮЛ'!V9-'Статистика ЮЛ'!U9</f>
        <v>682104</v>
      </c>
      <c r="V9" s="310">
        <f>'Статистика ЮЛ'!W9-'Статистика ЮЛ'!V9</f>
        <v>-509997</v>
      </c>
      <c r="W9" s="310">
        <f>'Статистика ЮЛ'!X9-'Статистика ЮЛ'!W9</f>
        <v>432765</v>
      </c>
      <c r="X9" s="310">
        <f>'Статистика ЮЛ'!Y9-'Статистика ЮЛ'!X9</f>
        <v>545163</v>
      </c>
      <c r="Y9" s="310">
        <f>'Статистика ЮЛ'!Z9-'Статистика ЮЛ'!Y9</f>
        <v>701313</v>
      </c>
      <c r="Z9" s="310">
        <f>'Статистика ЮЛ'!AA9-'Статистика ЮЛ'!Z9</f>
        <v>1025148</v>
      </c>
      <c r="AA9" s="310">
        <f>'Статистика ЮЛ'!AB9-'Статистика ЮЛ'!AA9</f>
        <v>623463</v>
      </c>
      <c r="AB9" s="310">
        <f>'Статистика ЮЛ'!AC9-'Статистика ЮЛ'!AB9</f>
        <v>3969504</v>
      </c>
      <c r="AC9" s="310">
        <f>'Статистика ЮЛ'!AF9-'Статистика ЮЛ'!AC9</f>
        <v>-2619717</v>
      </c>
      <c r="AD9" s="356"/>
    </row>
    <row r="10" spans="1:30" ht="15.75" x14ac:dyDescent="0.25">
      <c r="A10" s="287" t="s">
        <v>297</v>
      </c>
      <c r="B10" s="310">
        <f>'Статистика ЮЛ'!C10-'Статистика ЮЛ'!B10</f>
        <v>171786</v>
      </c>
      <c r="C10" s="310">
        <f>'Статистика ЮЛ'!D10-'Статистика ЮЛ'!C10</f>
        <v>-531151</v>
      </c>
      <c r="D10" s="310">
        <f>'Статистика ЮЛ'!E10-'Статистика ЮЛ'!D10</f>
        <v>180751</v>
      </c>
      <c r="E10" s="310">
        <f>'Статистика ЮЛ'!F10-'Статистика ЮЛ'!E10</f>
        <v>596184</v>
      </c>
      <c r="F10" s="310">
        <f>'Статистика ЮЛ'!G10-'Статистика ЮЛ'!F10</f>
        <v>-335055</v>
      </c>
      <c r="G10" s="310">
        <f>'Статистика ЮЛ'!H10-'Статистика ЮЛ'!G10</f>
        <v>-139215</v>
      </c>
      <c r="H10" s="310">
        <f>'Статистика ЮЛ'!I10-'Статистика ЮЛ'!H10</f>
        <v>-62563</v>
      </c>
      <c r="I10" s="310">
        <f>'Статистика ЮЛ'!J10-'Статистика ЮЛ'!I10</f>
        <v>851314</v>
      </c>
      <c r="J10" s="310">
        <f>'Статистика ЮЛ'!K10-'Статистика ЮЛ'!J10</f>
        <v>-2974</v>
      </c>
      <c r="K10" s="310">
        <f>'Статистика ЮЛ'!L10-'Статистика ЮЛ'!K10</f>
        <v>-164365</v>
      </c>
      <c r="L10" s="310">
        <f>'Статистика ЮЛ'!M10-'Статистика ЮЛ'!L10</f>
        <v>397728</v>
      </c>
      <c r="M10" s="310">
        <f>'Статистика ЮЛ'!N10-'Статистика ЮЛ'!M10</f>
        <v>101603</v>
      </c>
      <c r="N10" s="310">
        <f>'Статистика ЮЛ'!O10-'Статистика ЮЛ'!N10</f>
        <v>-160243</v>
      </c>
      <c r="O10" s="310">
        <f>'Статистика ЮЛ'!P10-'Статистика ЮЛ'!O10</f>
        <v>-224884</v>
      </c>
      <c r="P10" s="310">
        <f>'Статистика ЮЛ'!Q10-'Статистика ЮЛ'!P10</f>
        <v>-302968</v>
      </c>
      <c r="Q10" s="310">
        <f>'Статистика ЮЛ'!R10-'Статистика ЮЛ'!Q10</f>
        <v>29025</v>
      </c>
      <c r="R10" s="310">
        <f>'Статистика ЮЛ'!S10-'Статистика ЮЛ'!R10</f>
        <v>-60834</v>
      </c>
      <c r="S10" s="310">
        <f>'Статистика ЮЛ'!T10-'Статистика ЮЛ'!S10</f>
        <v>235975</v>
      </c>
      <c r="T10" s="310">
        <f>'Статистика ЮЛ'!U10-'Статистика ЮЛ'!T10</f>
        <v>-362429</v>
      </c>
      <c r="U10" s="310">
        <f>'Статистика ЮЛ'!V10-'Статистика ЮЛ'!U10</f>
        <v>766520</v>
      </c>
      <c r="V10" s="310">
        <f>'Статистика ЮЛ'!W10-'Статистика ЮЛ'!V10</f>
        <v>-567214</v>
      </c>
      <c r="W10" s="310">
        <f>'Статистика ЮЛ'!X10-'Статистика ЮЛ'!W10</f>
        <v>396164</v>
      </c>
      <c r="X10" s="310">
        <f>'Статистика ЮЛ'!Y10-'Статистика ЮЛ'!X10</f>
        <v>500031</v>
      </c>
      <c r="Y10" s="310">
        <f>'Статистика ЮЛ'!Z10-'Статистика ЮЛ'!Y10</f>
        <v>670891</v>
      </c>
      <c r="Z10" s="310">
        <f>'Статистика ЮЛ'!AA10-'Статистика ЮЛ'!Z10</f>
        <v>1070735</v>
      </c>
      <c r="AA10" s="310">
        <f>'Статистика ЮЛ'!AB10-'Статистика ЮЛ'!AA10</f>
        <v>756253</v>
      </c>
      <c r="AB10" s="310">
        <f>'Статистика ЮЛ'!AC10-'Статистика ЮЛ'!AB10</f>
        <v>3974529</v>
      </c>
      <c r="AC10" s="310">
        <f>'Статистика ЮЛ'!AF10-'Статистика ЮЛ'!AC10</f>
        <v>-2756892</v>
      </c>
      <c r="AD10" s="356"/>
    </row>
    <row r="11" spans="1:30" ht="15.75" x14ac:dyDescent="0.25">
      <c r="A11" s="287" t="s">
        <v>298</v>
      </c>
      <c r="B11" s="310">
        <f>'Статистика ЮЛ'!C11-'Статистика ЮЛ'!B11</f>
        <v>-229079</v>
      </c>
      <c r="C11" s="310">
        <f>'Статистика ЮЛ'!D11-'Статистика ЮЛ'!C11</f>
        <v>51793</v>
      </c>
      <c r="D11" s="310">
        <f>'Статистика ЮЛ'!E11-'Статистика ЮЛ'!D11</f>
        <v>193515</v>
      </c>
      <c r="E11" s="310">
        <f>'Статистика ЮЛ'!F11-'Статистика ЮЛ'!E11</f>
        <v>267885</v>
      </c>
      <c r="F11" s="310">
        <f>'Статистика ЮЛ'!G11-'Статистика ЮЛ'!F11</f>
        <v>-167591</v>
      </c>
      <c r="G11" s="310">
        <f>'Статистика ЮЛ'!H11-'Статистика ЮЛ'!G11</f>
        <v>-82730</v>
      </c>
      <c r="H11" s="310">
        <f>'Статистика ЮЛ'!I11-'Статистика ЮЛ'!H11</f>
        <v>-253041</v>
      </c>
      <c r="I11" s="310">
        <f>'Статистика ЮЛ'!J11-'Статистика ЮЛ'!I11</f>
        <v>417219</v>
      </c>
      <c r="J11" s="310">
        <f>'Статистика ЮЛ'!K11-'Статистика ЮЛ'!J11</f>
        <v>-125841</v>
      </c>
      <c r="K11" s="310">
        <f>'Статистика ЮЛ'!L11-'Статистика ЮЛ'!K11</f>
        <v>-86900</v>
      </c>
      <c r="L11" s="310">
        <f>'Статистика ЮЛ'!M11-'Статистика ЮЛ'!L11</f>
        <v>219002</v>
      </c>
      <c r="M11" s="310">
        <f>'Статистика ЮЛ'!N11-'Статистика ЮЛ'!M11</f>
        <v>-409622</v>
      </c>
      <c r="N11" s="310">
        <f>'Статистика ЮЛ'!O11-'Статистика ЮЛ'!N11</f>
        <v>-174826</v>
      </c>
      <c r="O11" s="310">
        <f>'Статистика ЮЛ'!P11-'Статистика ЮЛ'!O11</f>
        <v>-70956</v>
      </c>
      <c r="P11" s="310">
        <f>'Статистика ЮЛ'!Q11-'Статистика ЮЛ'!P11</f>
        <v>-359611</v>
      </c>
      <c r="Q11" s="310">
        <f>'Статистика ЮЛ'!R11-'Статистика ЮЛ'!Q11</f>
        <v>-86862</v>
      </c>
      <c r="R11" s="310">
        <f>'Статистика ЮЛ'!S11-'Статистика ЮЛ'!R11</f>
        <v>-240034</v>
      </c>
      <c r="S11" s="310">
        <f>'Статистика ЮЛ'!T11-'Статистика ЮЛ'!S11</f>
        <v>-191307</v>
      </c>
      <c r="T11" s="310">
        <f>'Статистика ЮЛ'!U11-'Статистика ЮЛ'!T11</f>
        <v>8152</v>
      </c>
      <c r="U11" s="310">
        <f>'Статистика ЮЛ'!V11-'Статистика ЮЛ'!U11</f>
        <v>297399</v>
      </c>
      <c r="V11" s="310">
        <f>'Статистика ЮЛ'!W11-'Статистика ЮЛ'!V11</f>
        <v>61882</v>
      </c>
      <c r="W11" s="310">
        <f>'Статистика ЮЛ'!X11-'Статистика ЮЛ'!W11</f>
        <v>-203431</v>
      </c>
      <c r="X11" s="310">
        <f>'Статистика ЮЛ'!Y11-'Статистика ЮЛ'!X11</f>
        <v>406801</v>
      </c>
      <c r="Y11" s="310">
        <f>'Статистика ЮЛ'!Z11-'Статистика ЮЛ'!Y11</f>
        <v>-247380</v>
      </c>
      <c r="Z11" s="310">
        <f>'Статистика ЮЛ'!AA11-'Статистика ЮЛ'!Z11</f>
        <v>209104</v>
      </c>
      <c r="AA11" s="310">
        <f>'Статистика ЮЛ'!AB11-'Статистика ЮЛ'!AA11</f>
        <v>402274</v>
      </c>
      <c r="AB11" s="310">
        <f>'Статистика ЮЛ'!AC11-'Статистика ЮЛ'!AB11</f>
        <v>1589185</v>
      </c>
      <c r="AC11" s="310">
        <f>'Статистика ЮЛ'!AF11-'Статистика ЮЛ'!AC11</f>
        <v>-412282</v>
      </c>
      <c r="AD11" s="356"/>
    </row>
    <row r="12" spans="1:30" ht="15.75" x14ac:dyDescent="0.25">
      <c r="A12" s="287" t="s">
        <v>299</v>
      </c>
      <c r="B12" s="310">
        <f>'Статистика ЮЛ'!C12-'Статистика ЮЛ'!B12</f>
        <v>400745</v>
      </c>
      <c r="C12" s="310">
        <f>'Статистика ЮЛ'!D12-'Статистика ЮЛ'!C12</f>
        <v>-582905</v>
      </c>
      <c r="D12" s="310">
        <f>'Статистика ЮЛ'!E12-'Статистика ЮЛ'!D12</f>
        <v>-11479</v>
      </c>
      <c r="E12" s="310">
        <f>'Статистика ЮЛ'!F12-'Статистика ЮЛ'!E12</f>
        <v>328298</v>
      </c>
      <c r="F12" s="310">
        <f>'Статистика ЮЛ'!G12-'Статистика ЮЛ'!F12</f>
        <v>-167323</v>
      </c>
      <c r="G12" s="310">
        <f>'Статистика ЮЛ'!H12-'Статистика ЮЛ'!G12</f>
        <v>-56118</v>
      </c>
      <c r="H12" s="310">
        <f>'Статистика ЮЛ'!I12-'Статистика ЮЛ'!H12</f>
        <v>190481</v>
      </c>
      <c r="I12" s="310">
        <f>'Статистика ЮЛ'!J12-'Статистика ЮЛ'!I12</f>
        <v>434072</v>
      </c>
      <c r="J12" s="310">
        <f>'Статистика ЮЛ'!K12-'Статистика ЮЛ'!J12</f>
        <v>122859</v>
      </c>
      <c r="K12" s="310">
        <f>'Статистика ЮЛ'!L12-'Статистика ЮЛ'!K12</f>
        <v>-77322</v>
      </c>
      <c r="L12" s="310">
        <f>'Статистика ЮЛ'!M12-'Статистика ЮЛ'!L12</f>
        <v>178808</v>
      </c>
      <c r="M12" s="310">
        <f>'Статистика ЮЛ'!N12-'Статистика ЮЛ'!M12</f>
        <v>511229</v>
      </c>
      <c r="N12" s="310">
        <f>'Статистика ЮЛ'!O12-'Статистика ЮЛ'!N12</f>
        <v>14642</v>
      </c>
      <c r="O12" s="310">
        <f>'Статистика ЮЛ'!P12-'Статистика ЮЛ'!O12</f>
        <v>-153846</v>
      </c>
      <c r="P12" s="310">
        <f>'Статистика ЮЛ'!Q12-'Статистика ЮЛ'!P12</f>
        <v>56772</v>
      </c>
      <c r="Q12" s="310">
        <f>'Статистика ЮЛ'!R12-'Статистика ЮЛ'!Q12</f>
        <v>115892</v>
      </c>
      <c r="R12" s="310">
        <f>'Статистика ЮЛ'!S12-'Статистика ЮЛ'!R12</f>
        <v>179198</v>
      </c>
      <c r="S12" s="310">
        <f>'Статистика ЮЛ'!T12-'Статистика ЮЛ'!S12</f>
        <v>427286</v>
      </c>
      <c r="T12" s="310">
        <f>'Статистика ЮЛ'!U12-'Статистика ЮЛ'!T12</f>
        <v>-370589</v>
      </c>
      <c r="U12" s="310">
        <f>'Статистика ЮЛ'!V12-'Статистика ЮЛ'!U12</f>
        <v>469124</v>
      </c>
      <c r="V12" s="310">
        <f>'Статистика ЮЛ'!W12-'Статистика ЮЛ'!V12</f>
        <v>-629100</v>
      </c>
      <c r="W12" s="310">
        <f>'Статистика ЮЛ'!X12-'Статистика ЮЛ'!W12</f>
        <v>599594</v>
      </c>
      <c r="X12" s="310">
        <f>'Статистика ЮЛ'!Y12-'Статистика ЮЛ'!X12</f>
        <v>93233</v>
      </c>
      <c r="Y12" s="310">
        <f>'Статистика ЮЛ'!Z12-'Статистика ЮЛ'!Y12</f>
        <v>918265</v>
      </c>
      <c r="Z12" s="310">
        <f>'Статистика ЮЛ'!AA12-'Статистика ЮЛ'!Z12</f>
        <v>861636</v>
      </c>
      <c r="AA12" s="310">
        <f>'Статистика ЮЛ'!AB12-'Статистика ЮЛ'!AA12</f>
        <v>353977</v>
      </c>
      <c r="AB12" s="310">
        <f>'Статистика ЮЛ'!AC12-'Статистика ЮЛ'!AB12</f>
        <v>2385349</v>
      </c>
      <c r="AC12" s="310">
        <f>'Статистика ЮЛ'!AF12-'Статистика ЮЛ'!AC12</f>
        <v>-2344611</v>
      </c>
      <c r="AD12" s="356"/>
    </row>
    <row r="13" spans="1:30" ht="15.75" x14ac:dyDescent="0.25">
      <c r="A13" s="287" t="s">
        <v>300</v>
      </c>
      <c r="B13" s="310">
        <f>'Статистика ЮЛ'!C13-'Статистика ЮЛ'!B13</f>
        <v>33.103455647069495</v>
      </c>
      <c r="C13" s="310">
        <f>'Статистика ЮЛ'!D13-'Статистика ЮЛ'!C13</f>
        <v>-124.90541052328081</v>
      </c>
      <c r="D13" s="310">
        <f>'Статистика ЮЛ'!E13-'Статистика ЮЛ'!D13</f>
        <v>77.506789301311073</v>
      </c>
      <c r="E13" s="310">
        <f>'Статистика ЮЛ'!F13-'Статистика ЮЛ'!E13</f>
        <v>49.063522407479468</v>
      </c>
      <c r="F13" s="310">
        <f>'Статистика ЮЛ'!G13-'Статистика ЮЛ'!F13</f>
        <v>-227.25521477977964</v>
      </c>
      <c r="G13" s="310">
        <f>'Статистика ЮЛ'!H13-'Статистика ЮЛ'!G13</f>
        <v>29.691469370460254</v>
      </c>
      <c r="H13" s="310">
        <f>'Статистика ЮЛ'!I13-'Статистика ЮЛ'!H13</f>
        <v>13.002713490510359</v>
      </c>
      <c r="I13" s="310">
        <f>'Статистика ЮЛ'!J13-'Статистика ЮЛ'!I13</f>
        <v>13.443356032548763</v>
      </c>
      <c r="J13" s="310">
        <f>'Статистика ЮЛ'!K13-'Статистика ЮЛ'!J13</f>
        <v>-128.94518324970886</v>
      </c>
      <c r="K13" s="310">
        <f>'Статистика ЮЛ'!L13-'Статистика ЮЛ'!K13</f>
        <v>-117.18144498145011</v>
      </c>
      <c r="L13" s="310">
        <f>'Статистика ЮЛ'!M13-'Статистика ЮЛ'!L13</f>
        <v>98.408445028870119</v>
      </c>
      <c r="M13" s="310">
        <f>'Статистика ЮЛ'!N13-'Статистика ЮЛ'!M13</f>
        <v>-44.01693377581978</v>
      </c>
      <c r="N13" s="310">
        <f>'Статистика ЮЛ'!O13-'Статистика ЮЛ'!N13</f>
        <v>-68.309076824371004</v>
      </c>
      <c r="O13" s="310">
        <f>'Статистика ЮЛ'!P13-'Статистика ЮЛ'!O13</f>
        <v>-20.684521224169657</v>
      </c>
      <c r="P13" s="310">
        <f>'Статистика ЮЛ'!Q13-'Статистика ЮЛ'!P13</f>
        <v>-101.04896582024958</v>
      </c>
      <c r="Q13" s="310">
        <f>'Статистика ЮЛ'!R13-'Статистика ЮЛ'!Q13</f>
        <v>98.275240632528948</v>
      </c>
      <c r="R13" s="310">
        <f>'Статистика ЮЛ'!S13-'Статистика ЮЛ'!R13</f>
        <v>29.736251503200037</v>
      </c>
      <c r="S13" s="310">
        <f>'Статистика ЮЛ'!T13-'Статистика ЮЛ'!S13</f>
        <v>346.6706323301205</v>
      </c>
      <c r="T13" s="310">
        <f>'Статистика ЮЛ'!U13-'Статистика ЮЛ'!T13</f>
        <v>-138.71968332427969</v>
      </c>
      <c r="U13" s="310">
        <f>'Статистика ЮЛ'!V13-'Статистика ЮЛ'!U13</f>
        <v>110.98922457126901</v>
      </c>
      <c r="V13" s="310">
        <f>'Статистика ЮЛ'!W13-'Статистика ЮЛ'!V13</f>
        <v>-191.85167325036855</v>
      </c>
      <c r="W13" s="310">
        <f>'Статистика ЮЛ'!X13-'Статистика ЮЛ'!W13</f>
        <v>282.0619863804186</v>
      </c>
      <c r="X13" s="310">
        <f>'Статистика ЮЛ'!Y13-'Статистика ЮЛ'!X13</f>
        <v>-28.873688062280053</v>
      </c>
      <c r="Y13" s="310">
        <f>'Статистика ЮЛ'!Z13-'Статистика ЮЛ'!Y13</f>
        <v>363.46694874757122</v>
      </c>
      <c r="Z13" s="310">
        <f>'Статистика ЮЛ'!AA13-'Статистика ЮЛ'!Z13</f>
        <v>344.10954236806901</v>
      </c>
      <c r="AA13" s="310">
        <f>'Статистика ЮЛ'!AB13-'Статистика ЮЛ'!AA13</f>
        <v>-99.961204088600425</v>
      </c>
      <c r="AB13" s="310">
        <f>'Статистика ЮЛ'!AC13-'Статистика ЮЛ'!AB13</f>
        <v>101.82787181130152</v>
      </c>
      <c r="AC13" s="310">
        <f>'Статистика ЮЛ'!AF13-'Статистика ЮЛ'!AC13</f>
        <v>-294.42358975613024</v>
      </c>
      <c r="AD13" s="356"/>
    </row>
    <row r="14" spans="1:30" ht="15.75" x14ac:dyDescent="0.25">
      <c r="A14" s="287" t="s">
        <v>301</v>
      </c>
      <c r="B14" s="310">
        <f>'Статистика ЮЛ'!C14-'Статистика ЮЛ'!B14</f>
        <v>74937</v>
      </c>
      <c r="C14" s="310">
        <f>'Статистика ЮЛ'!D14-'Статистика ЮЛ'!C14</f>
        <v>56025</v>
      </c>
      <c r="D14" s="310">
        <f>'Статистика ЮЛ'!E14-'Статистика ЮЛ'!D14</f>
        <v>-2166</v>
      </c>
      <c r="E14" s="310">
        <f>'Статистика ЮЛ'!F14-'Статистика ЮЛ'!E14</f>
        <v>3992</v>
      </c>
      <c r="F14" s="310">
        <f>'Статистика ЮЛ'!G14-'Статистика ЮЛ'!F14</f>
        <v>19917</v>
      </c>
      <c r="G14" s="310">
        <f>'Статистика ЮЛ'!H14-'Статистика ЮЛ'!G14</f>
        <v>81608</v>
      </c>
      <c r="H14" s="310">
        <f>'Статистика ЮЛ'!I14-'Статистика ЮЛ'!H14</f>
        <v>-23932</v>
      </c>
      <c r="I14" s="310">
        <f>'Статистика ЮЛ'!J14-'Статистика ЮЛ'!I14</f>
        <v>-47444</v>
      </c>
      <c r="J14" s="310">
        <f>'Статистика ЮЛ'!K14-'Статистика ЮЛ'!J14</f>
        <v>77299</v>
      </c>
      <c r="K14" s="310">
        <f>'Статистика ЮЛ'!L14-'Статистика ЮЛ'!K14</f>
        <v>90169</v>
      </c>
      <c r="L14" s="310">
        <f>'Статистика ЮЛ'!M14-'Статистика ЮЛ'!L14</f>
        <v>127330</v>
      </c>
      <c r="M14" s="310">
        <f>'Статистика ЮЛ'!N14-'Статистика ЮЛ'!M14</f>
        <v>131187</v>
      </c>
      <c r="N14" s="310">
        <f>'Статистика ЮЛ'!O14-'Статистика ЮЛ'!N14</f>
        <v>150557</v>
      </c>
      <c r="O14" s="310">
        <f>'Статистика ЮЛ'!P14-'Статистика ЮЛ'!O14</f>
        <v>17492</v>
      </c>
      <c r="P14" s="310">
        <f>'Статистика ЮЛ'!Q14-'Статистика ЮЛ'!P14</f>
        <v>145667</v>
      </c>
      <c r="Q14" s="310">
        <f>'Статистика ЮЛ'!R14-'Статистика ЮЛ'!Q14</f>
        <v>-34275</v>
      </c>
      <c r="R14" s="310">
        <f>'Статистика ЮЛ'!S14-'Статистика ЮЛ'!R14</f>
        <v>-87657</v>
      </c>
      <c r="S14" s="310">
        <f>'Статистика ЮЛ'!T14-'Статистика ЮЛ'!S14</f>
        <v>20832</v>
      </c>
      <c r="T14" s="310">
        <f>'Статистика ЮЛ'!U14-'Статистика ЮЛ'!T14</f>
        <v>-15856</v>
      </c>
      <c r="U14" s="310">
        <f>'Статистика ЮЛ'!V14-'Статистика ЮЛ'!U14</f>
        <v>-84416</v>
      </c>
      <c r="V14" s="310">
        <f>'Статистика ЮЛ'!W14-'Статистика ЮЛ'!V14</f>
        <v>57217</v>
      </c>
      <c r="W14" s="310">
        <f>'Статистика ЮЛ'!X14-'Статистика ЮЛ'!W14</f>
        <v>36601</v>
      </c>
      <c r="X14" s="310">
        <f>'Статистика ЮЛ'!Y14-'Статистика ЮЛ'!X14</f>
        <v>45132</v>
      </c>
      <c r="Y14" s="310">
        <f>'Статистика ЮЛ'!Z14-'Статистика ЮЛ'!Y14</f>
        <v>30422</v>
      </c>
      <c r="Z14" s="310">
        <f>'Статистика ЮЛ'!AA14-'Статистика ЮЛ'!Z14</f>
        <v>-45587</v>
      </c>
      <c r="AA14" s="310">
        <f>'Статистика ЮЛ'!AB14-'Статистика ЮЛ'!AA14</f>
        <v>-132790</v>
      </c>
      <c r="AB14" s="310">
        <f>'Статистика ЮЛ'!AC14-'Статистика ЮЛ'!AB14</f>
        <v>-5025</v>
      </c>
      <c r="AC14" s="310">
        <f>'Статистика ЮЛ'!AF14-'Статистика ЮЛ'!AC14</f>
        <v>137175</v>
      </c>
      <c r="AD14" s="356"/>
    </row>
    <row r="15" spans="1:30" ht="15.75" x14ac:dyDescent="0.25">
      <c r="A15" s="287" t="s">
        <v>302</v>
      </c>
      <c r="B15" s="310">
        <f>'Статистика ЮЛ'!C15-'Статистика ЮЛ'!B15</f>
        <v>74357</v>
      </c>
      <c r="C15" s="310">
        <f>'Статистика ЮЛ'!D15-'Статистика ЮЛ'!C15</f>
        <v>55949</v>
      </c>
      <c r="D15" s="310">
        <f>'Статистика ЮЛ'!E15-'Статистика ЮЛ'!D15</f>
        <v>3701</v>
      </c>
      <c r="E15" s="310">
        <f>'Статистика ЮЛ'!F15-'Статистика ЮЛ'!E15</f>
        <v>3169</v>
      </c>
      <c r="F15" s="310">
        <f>'Статистика ЮЛ'!G15-'Статистика ЮЛ'!F15</f>
        <v>20042</v>
      </c>
      <c r="G15" s="310">
        <f>'Статистика ЮЛ'!H15-'Статистика ЮЛ'!G15</f>
        <v>86297</v>
      </c>
      <c r="H15" s="310">
        <f>'Статистика ЮЛ'!I15-'Статистика ЮЛ'!H15</f>
        <v>-20092</v>
      </c>
      <c r="I15" s="310">
        <f>'Статистика ЮЛ'!J15-'Статистика ЮЛ'!I15</f>
        <v>-45718</v>
      </c>
      <c r="J15" s="310">
        <f>'Статистика ЮЛ'!K15-'Статистика ЮЛ'!J15</f>
        <v>79506</v>
      </c>
      <c r="K15" s="310">
        <f>'Статистика ЮЛ'!L15-'Статистика ЮЛ'!K15</f>
        <v>92163</v>
      </c>
      <c r="L15" s="310">
        <f>'Статистика ЮЛ'!M15-'Статистика ЮЛ'!L15</f>
        <v>130180</v>
      </c>
      <c r="M15" s="310">
        <f>'Статистика ЮЛ'!N15-'Статистика ЮЛ'!M15</f>
        <v>124271</v>
      </c>
      <c r="N15" s="310">
        <f>'Статистика ЮЛ'!O15-'Статистика ЮЛ'!N15</f>
        <v>147054</v>
      </c>
      <c r="O15" s="310">
        <f>'Статистика ЮЛ'!P15-'Статистика ЮЛ'!O15</f>
        <v>16670</v>
      </c>
      <c r="P15" s="310">
        <f>'Статистика ЮЛ'!Q15-'Статистика ЮЛ'!P15</f>
        <v>145825</v>
      </c>
      <c r="Q15" s="310">
        <f>'Статистика ЮЛ'!R15-'Статистика ЮЛ'!Q15</f>
        <v>-33931</v>
      </c>
      <c r="R15" s="310">
        <f>'Статистика ЮЛ'!S15-'Статистика ЮЛ'!R15</f>
        <v>-87265</v>
      </c>
      <c r="S15" s="310">
        <f>'Статистика ЮЛ'!T15-'Статистика ЮЛ'!S15</f>
        <v>20871</v>
      </c>
      <c r="T15" s="310">
        <f>'Статистика ЮЛ'!U15-'Статистика ЮЛ'!T15</f>
        <v>-16009</v>
      </c>
      <c r="U15" s="310">
        <f>'Статистика ЮЛ'!V15-'Статистика ЮЛ'!U15</f>
        <v>-84288</v>
      </c>
      <c r="V15" s="310">
        <f>'Статистика ЮЛ'!W15-'Статистика ЮЛ'!V15</f>
        <v>57283</v>
      </c>
      <c r="W15" s="310">
        <f>'Статистика ЮЛ'!X15-'Статистика ЮЛ'!W15</f>
        <v>44002</v>
      </c>
      <c r="X15" s="310">
        <f>'Статистика ЮЛ'!Y15-'Статистика ЮЛ'!X15</f>
        <v>37646</v>
      </c>
      <c r="Y15" s="310">
        <f>'Статистика ЮЛ'!Z15-'Статистика ЮЛ'!Y15</f>
        <v>30581</v>
      </c>
      <c r="Z15" s="310">
        <f>'Статистика ЮЛ'!AA15-'Статистика ЮЛ'!Z15</f>
        <v>-45870</v>
      </c>
      <c r="AA15" s="310">
        <f>'Статистика ЮЛ'!AB15-'Статистика ЮЛ'!AA15</f>
        <v>-133208</v>
      </c>
      <c r="AB15" s="310">
        <f>'Статистика ЮЛ'!AC15-'Статистика ЮЛ'!AB15</f>
        <v>-6588</v>
      </c>
      <c r="AC15" s="310">
        <f>'Статистика ЮЛ'!AF15-'Статистика ЮЛ'!AC15</f>
        <v>138488</v>
      </c>
      <c r="AD15" s="356"/>
    </row>
    <row r="16" spans="1:30" ht="15.75" x14ac:dyDescent="0.25">
      <c r="A16" s="287"/>
      <c r="B16" s="310">
        <f>'Статистика ЮЛ'!C16-'Статистика ЮЛ'!B16</f>
        <v>0</v>
      </c>
      <c r="C16" s="310">
        <f>'Статистика ЮЛ'!D16-'Статистика ЮЛ'!C16</f>
        <v>0</v>
      </c>
      <c r="D16" s="310">
        <f>'Статистика ЮЛ'!E16-'Статистика ЮЛ'!D16</f>
        <v>0</v>
      </c>
      <c r="E16" s="310">
        <f>'Статистика ЮЛ'!F16-'Статистика ЮЛ'!E16</f>
        <v>0</v>
      </c>
      <c r="F16" s="310">
        <f>'Статистика ЮЛ'!G16-'Статистика ЮЛ'!F16</f>
        <v>0</v>
      </c>
      <c r="G16" s="310">
        <f>'Статистика ЮЛ'!H16-'Статистика ЮЛ'!G16</f>
        <v>0</v>
      </c>
      <c r="H16" s="310">
        <f>'Статистика ЮЛ'!I16-'Статистика ЮЛ'!H16</f>
        <v>0</v>
      </c>
      <c r="I16" s="310">
        <f>'Статистика ЮЛ'!J16-'Статистика ЮЛ'!I16</f>
        <v>0</v>
      </c>
      <c r="J16" s="310">
        <f>'Статистика ЮЛ'!K16-'Статистика ЮЛ'!J16</f>
        <v>0</v>
      </c>
      <c r="K16" s="310">
        <f>'Статистика ЮЛ'!L16-'Статистика ЮЛ'!K16</f>
        <v>0</v>
      </c>
      <c r="L16" s="310">
        <f>'Статистика ЮЛ'!M16-'Статистика ЮЛ'!L16</f>
        <v>0</v>
      </c>
      <c r="M16" s="310">
        <f>'Статистика ЮЛ'!N16-'Статистика ЮЛ'!M16</f>
        <v>0</v>
      </c>
      <c r="N16" s="310">
        <f>'Статистика ЮЛ'!O16-'Статистика ЮЛ'!N16</f>
        <v>0</v>
      </c>
      <c r="O16" s="310">
        <f>'Статистика ЮЛ'!P16-'Статистика ЮЛ'!O16</f>
        <v>0</v>
      </c>
      <c r="P16" s="310">
        <f>'Статистика ЮЛ'!Q16-'Статистика ЮЛ'!P16</f>
        <v>0</v>
      </c>
      <c r="Q16" s="310">
        <f>'Статистика ЮЛ'!R16-'Статистика ЮЛ'!Q16</f>
        <v>0</v>
      </c>
      <c r="R16" s="310">
        <f>'Статистика ЮЛ'!S16-'Статистика ЮЛ'!R16</f>
        <v>0</v>
      </c>
      <c r="S16" s="310">
        <f>'Статистика ЮЛ'!T16-'Статистика ЮЛ'!S16</f>
        <v>0</v>
      </c>
      <c r="T16" s="310">
        <f>'Статистика ЮЛ'!U16-'Статистика ЮЛ'!T16</f>
        <v>0</v>
      </c>
      <c r="U16" s="310">
        <f>'Статистика ЮЛ'!V16-'Статистика ЮЛ'!U16</f>
        <v>0</v>
      </c>
      <c r="V16" s="310">
        <f>'Статистика ЮЛ'!W16-'Статистика ЮЛ'!V16</f>
        <v>0</v>
      </c>
      <c r="W16" s="310">
        <f>'Статистика ЮЛ'!X16-'Статистика ЮЛ'!W16</f>
        <v>0</v>
      </c>
      <c r="X16" s="310">
        <f>'Статистика ЮЛ'!Y16-'Статистика ЮЛ'!X16</f>
        <v>0</v>
      </c>
      <c r="Y16" s="310">
        <f>'Статистика ЮЛ'!Z16-'Статистика ЮЛ'!Y16</f>
        <v>0</v>
      </c>
      <c r="Z16" s="310">
        <f>'Статистика ЮЛ'!AA16-'Статистика ЮЛ'!Z16</f>
        <v>0</v>
      </c>
      <c r="AA16" s="310">
        <f>'Статистика ЮЛ'!AB16-'Статистика ЮЛ'!AA16</f>
        <v>0</v>
      </c>
      <c r="AB16" s="310">
        <f>'Статистика ЮЛ'!AC16-'Статистика ЮЛ'!AB16</f>
        <v>0</v>
      </c>
      <c r="AC16" s="310">
        <f>'Статистика ЮЛ'!AF16-'Статистика ЮЛ'!AC16</f>
        <v>0</v>
      </c>
      <c r="AD16" s="356"/>
    </row>
    <row r="17" spans="1:30" s="314" customFormat="1" ht="28.5" x14ac:dyDescent="0.25">
      <c r="A17" s="317" t="s">
        <v>303</v>
      </c>
      <c r="B17" s="310">
        <f>'Статистика ЮЛ'!C18-'Статистика ЮЛ'!B18</f>
        <v>38473</v>
      </c>
      <c r="C17" s="310">
        <f>'Статистика ЮЛ'!D18-'Статистика ЮЛ'!C18</f>
        <v>31784</v>
      </c>
      <c r="D17" s="310">
        <f>'Статистика ЮЛ'!E18-'Статистика ЮЛ'!D18</f>
        <v>100666</v>
      </c>
      <c r="E17" s="310">
        <f>'Статистика ЮЛ'!F18-'Статистика ЮЛ'!E18</f>
        <v>523426</v>
      </c>
      <c r="F17" s="310">
        <f>'Статистика ЮЛ'!G18-'Статистика ЮЛ'!F18</f>
        <v>-173683</v>
      </c>
      <c r="G17" s="310">
        <f>'Статистика ЮЛ'!H18-'Статистика ЮЛ'!G18</f>
        <v>387525</v>
      </c>
      <c r="H17" s="310">
        <f>'Статистика ЮЛ'!I18-'Статистика ЮЛ'!H18</f>
        <v>-98939</v>
      </c>
      <c r="I17" s="310">
        <f>'Статистика ЮЛ'!J18-'Статистика ЮЛ'!I18</f>
        <v>467606</v>
      </c>
      <c r="J17" s="310">
        <f>'Статистика ЮЛ'!K18-'Статистика ЮЛ'!J18</f>
        <v>116680</v>
      </c>
      <c r="K17" s="310">
        <f>'Статистика ЮЛ'!L18-'Статистика ЮЛ'!K18</f>
        <v>230514</v>
      </c>
      <c r="L17" s="310">
        <f>'Статистика ЮЛ'!M18-'Статистика ЮЛ'!L18</f>
        <v>358113</v>
      </c>
      <c r="M17" s="310">
        <f>'Статистика ЮЛ'!N18-'Статистика ЮЛ'!M18</f>
        <v>107737</v>
      </c>
      <c r="N17" s="310">
        <f>'Статистика ЮЛ'!O18-'Статистика ЮЛ'!N18</f>
        <v>-73234</v>
      </c>
      <c r="O17" s="310">
        <f>'Статистика ЮЛ'!P18-'Статистика ЮЛ'!O18</f>
        <v>143062</v>
      </c>
      <c r="P17" s="310">
        <f>'Статистика ЮЛ'!Q18-'Статистика ЮЛ'!P18</f>
        <v>99889</v>
      </c>
      <c r="Q17" s="310">
        <f>'Статистика ЮЛ'!R18-'Статистика ЮЛ'!Q18</f>
        <v>475754</v>
      </c>
      <c r="R17" s="310">
        <f>'Статистика ЮЛ'!S18-'Статистика ЮЛ'!R18</f>
        <v>133325</v>
      </c>
      <c r="S17" s="310">
        <f>'Статистика ЮЛ'!T18-'Статистика ЮЛ'!S18</f>
        <v>174455</v>
      </c>
      <c r="T17" s="310">
        <f>'Статистика ЮЛ'!U18-'Статистика ЮЛ'!T18</f>
        <v>-204253</v>
      </c>
      <c r="U17" s="310">
        <f>'Статистика ЮЛ'!V18-'Статистика ЮЛ'!U18</f>
        <v>396230</v>
      </c>
      <c r="V17" s="310">
        <f>'Статистика ЮЛ'!W18-'Статистика ЮЛ'!V18</f>
        <v>-403794</v>
      </c>
      <c r="W17" s="310">
        <f>'Статистика ЮЛ'!X18-'Статистика ЮЛ'!W18</f>
        <v>389203</v>
      </c>
      <c r="X17" s="310">
        <f>'Статистика ЮЛ'!Y18-'Статистика ЮЛ'!X18</f>
        <v>68427</v>
      </c>
      <c r="Y17" s="310">
        <f>'Статистика ЮЛ'!Z18-'Статистика ЮЛ'!Y18</f>
        <v>212958</v>
      </c>
      <c r="Z17" s="310">
        <f>'Статистика ЮЛ'!AA18-'Статистика ЮЛ'!Z18</f>
        <v>779208</v>
      </c>
      <c r="AA17" s="310">
        <f>'Статистика ЮЛ'!AB18-'Статистика ЮЛ'!AA18</f>
        <v>36749</v>
      </c>
      <c r="AB17" s="310">
        <f>'Статистика ЮЛ'!AC18-'Статистика ЮЛ'!AB18</f>
        <v>1851459</v>
      </c>
      <c r="AC17" s="310">
        <f>'Статистика ЮЛ'!AF18-'Статистика ЮЛ'!AC18</f>
        <v>-1395059</v>
      </c>
      <c r="AD17" s="356"/>
    </row>
    <row r="18" spans="1:30" ht="15.75" x14ac:dyDescent="0.25">
      <c r="A18" s="308" t="s">
        <v>226</v>
      </c>
      <c r="B18" s="310">
        <f>'Статистика ЮЛ'!C19-'Статистика ЮЛ'!B19</f>
        <v>83696</v>
      </c>
      <c r="C18" s="310">
        <f>'Статистика ЮЛ'!D19-'Статистика ЮЛ'!C19</f>
        <v>99898</v>
      </c>
      <c r="D18" s="310">
        <f>'Статистика ЮЛ'!E19-'Статистика ЮЛ'!D19</f>
        <v>85235</v>
      </c>
      <c r="E18" s="310">
        <f>'Статистика ЮЛ'!F19-'Статистика ЮЛ'!E19</f>
        <v>254787</v>
      </c>
      <c r="F18" s="310">
        <f>'Статистика ЮЛ'!G19-'Статистика ЮЛ'!F19</f>
        <v>-78915</v>
      </c>
      <c r="G18" s="310">
        <f>'Статистика ЮЛ'!H19-'Статистика ЮЛ'!G19</f>
        <v>122983</v>
      </c>
      <c r="H18" s="310">
        <f>'Статистика ЮЛ'!I19-'Статистика ЮЛ'!H19</f>
        <v>10433</v>
      </c>
      <c r="I18" s="310">
        <f>'Статистика ЮЛ'!J19-'Статистика ЮЛ'!I19</f>
        <v>259159</v>
      </c>
      <c r="J18" s="310">
        <f>'Статистика ЮЛ'!K19-'Статистика ЮЛ'!J19</f>
        <v>55617</v>
      </c>
      <c r="K18" s="310">
        <f>'Статистика ЮЛ'!L19-'Статистика ЮЛ'!K19</f>
        <v>161453</v>
      </c>
      <c r="L18" s="310">
        <f>'Статистика ЮЛ'!M19-'Статистика ЮЛ'!L19</f>
        <v>52878</v>
      </c>
      <c r="M18" s="310">
        <f>'Статистика ЮЛ'!N19-'Статистика ЮЛ'!M19</f>
        <v>47666</v>
      </c>
      <c r="N18" s="310">
        <f>'Статистика ЮЛ'!O19-'Статистика ЮЛ'!N19</f>
        <v>-25479</v>
      </c>
      <c r="O18" s="310">
        <f>'Статистика ЮЛ'!P19-'Статистика ЮЛ'!O19</f>
        <v>46055</v>
      </c>
      <c r="P18" s="310">
        <f>'Статистика ЮЛ'!Q19-'Статистика ЮЛ'!P19</f>
        <v>29663</v>
      </c>
      <c r="Q18" s="310">
        <f>'Статистика ЮЛ'!R19-'Статистика ЮЛ'!Q19</f>
        <v>255428</v>
      </c>
      <c r="R18" s="310">
        <f>'Статистика ЮЛ'!S19-'Статистика ЮЛ'!R19</f>
        <v>72363</v>
      </c>
      <c r="S18" s="310">
        <f>'Статистика ЮЛ'!T19-'Статистика ЮЛ'!S19</f>
        <v>57011</v>
      </c>
      <c r="T18" s="310">
        <f>'Статистика ЮЛ'!U19-'Статистика ЮЛ'!T19</f>
        <v>100748</v>
      </c>
      <c r="U18" s="310">
        <f>'Статистика ЮЛ'!V19-'Статистика ЮЛ'!U19</f>
        <v>-797</v>
      </c>
      <c r="V18" s="310">
        <f>'Статистика ЮЛ'!W19-'Статистика ЮЛ'!V19</f>
        <v>-22176</v>
      </c>
      <c r="W18" s="310">
        <f>'Статистика ЮЛ'!X19-'Статистика ЮЛ'!W19</f>
        <v>113117</v>
      </c>
      <c r="X18" s="310">
        <f>'Статистика ЮЛ'!Y19-'Статистика ЮЛ'!X19</f>
        <v>-84003</v>
      </c>
      <c r="Y18" s="310">
        <f>'Статистика ЮЛ'!Z19-'Статистика ЮЛ'!Y19</f>
        <v>4431</v>
      </c>
      <c r="Z18" s="310">
        <f>'Статистика ЮЛ'!AA19-'Статистика ЮЛ'!Z19</f>
        <v>7561</v>
      </c>
      <c r="AA18" s="310">
        <f>'Статистика ЮЛ'!AB19-'Статистика ЮЛ'!AA19</f>
        <v>16152</v>
      </c>
      <c r="AB18" s="310">
        <f>'Статистика ЮЛ'!AC19-'Статистика ЮЛ'!AB19</f>
        <v>402849</v>
      </c>
      <c r="AC18" s="310">
        <f>'Статистика ЮЛ'!AF19-'Статистика ЮЛ'!AC19</f>
        <v>151989</v>
      </c>
      <c r="AD18" s="356"/>
    </row>
    <row r="19" spans="1:30" ht="15.75" x14ac:dyDescent="0.25">
      <c r="A19" s="307" t="s">
        <v>227</v>
      </c>
      <c r="B19" s="310">
        <f>'Статистика ЮЛ'!C20-'Статистика ЮЛ'!B20</f>
        <v>-45223</v>
      </c>
      <c r="C19" s="310">
        <f>'Статистика ЮЛ'!D20-'Статистика ЮЛ'!C20</f>
        <v>-68114</v>
      </c>
      <c r="D19" s="310">
        <f>'Статистика ЮЛ'!E20-'Статистика ЮЛ'!D20</f>
        <v>15431</v>
      </c>
      <c r="E19" s="310">
        <f>'Статистика ЮЛ'!F20-'Статистика ЮЛ'!E20</f>
        <v>268639</v>
      </c>
      <c r="F19" s="310">
        <f>'Статистика ЮЛ'!G20-'Статистика ЮЛ'!F20</f>
        <v>-94768</v>
      </c>
      <c r="G19" s="310">
        <f>'Статистика ЮЛ'!H20-'Статистика ЮЛ'!G20</f>
        <v>264542</v>
      </c>
      <c r="H19" s="310">
        <f>'Статистика ЮЛ'!I20-'Статистика ЮЛ'!H20</f>
        <v>-109372</v>
      </c>
      <c r="I19" s="310">
        <f>'Статистика ЮЛ'!J20-'Статистика ЮЛ'!I20</f>
        <v>208447</v>
      </c>
      <c r="J19" s="310">
        <f>'Статистика ЮЛ'!K20-'Статистика ЮЛ'!J20</f>
        <v>61063</v>
      </c>
      <c r="K19" s="310">
        <f>'Статистика ЮЛ'!L20-'Статистика ЮЛ'!K20</f>
        <v>69061</v>
      </c>
      <c r="L19" s="310">
        <f>'Статистика ЮЛ'!M20-'Статистика ЮЛ'!L20</f>
        <v>305235</v>
      </c>
      <c r="M19" s="310">
        <f>'Статистика ЮЛ'!N20-'Статистика ЮЛ'!M20</f>
        <v>60071</v>
      </c>
      <c r="N19" s="310">
        <f>'Статистика ЮЛ'!O20-'Статистика ЮЛ'!N20</f>
        <v>-47755</v>
      </c>
      <c r="O19" s="310">
        <f>'Статистика ЮЛ'!P20-'Статистика ЮЛ'!O20</f>
        <v>97007</v>
      </c>
      <c r="P19" s="310">
        <f>'Статистика ЮЛ'!Q20-'Статистика ЮЛ'!P20</f>
        <v>70226</v>
      </c>
      <c r="Q19" s="310">
        <f>'Статистика ЮЛ'!R20-'Статистика ЮЛ'!Q20</f>
        <v>220326</v>
      </c>
      <c r="R19" s="310">
        <f>'Статистика ЮЛ'!S20-'Статистика ЮЛ'!R20</f>
        <v>60962</v>
      </c>
      <c r="S19" s="310">
        <f>'Статистика ЮЛ'!T20-'Статистика ЮЛ'!S20</f>
        <v>117444</v>
      </c>
      <c r="T19" s="310">
        <f>'Статистика ЮЛ'!U20-'Статистика ЮЛ'!T20</f>
        <v>-305001</v>
      </c>
      <c r="U19" s="310">
        <f>'Статистика ЮЛ'!V20-'Статистика ЮЛ'!U20</f>
        <v>397027</v>
      </c>
      <c r="V19" s="310">
        <f>'Статистика ЮЛ'!W20-'Статистика ЮЛ'!V20</f>
        <v>-381618</v>
      </c>
      <c r="W19" s="310">
        <f>'Статистика ЮЛ'!X20-'Статистика ЮЛ'!W20</f>
        <v>276086</v>
      </c>
      <c r="X19" s="310">
        <f>'Статистика ЮЛ'!Y20-'Статистика ЮЛ'!X20</f>
        <v>152430</v>
      </c>
      <c r="Y19" s="310">
        <f>'Статистика ЮЛ'!Z20-'Статистика ЮЛ'!Y20</f>
        <v>208527</v>
      </c>
      <c r="Z19" s="310">
        <f>'Статистика ЮЛ'!AA20-'Статистика ЮЛ'!Z20</f>
        <v>771647</v>
      </c>
      <c r="AA19" s="310">
        <f>'Статистика ЮЛ'!AB20-'Статистика ЮЛ'!AA20</f>
        <v>20597</v>
      </c>
      <c r="AB19" s="310">
        <f>'Статистика ЮЛ'!AC20-'Статистика ЮЛ'!AB20</f>
        <v>1448610</v>
      </c>
      <c r="AC19" s="310">
        <f>'Статистика ЮЛ'!AF20-'Статистика ЮЛ'!AC20</f>
        <v>-1547048</v>
      </c>
      <c r="AD19" s="356"/>
    </row>
    <row r="20" spans="1:30" ht="15.75" x14ac:dyDescent="0.25">
      <c r="A20" s="287" t="s">
        <v>297</v>
      </c>
      <c r="B20" s="310">
        <f>'Статистика ЮЛ'!C21-'Статистика ЮЛ'!B21</f>
        <v>-106310</v>
      </c>
      <c r="C20" s="310">
        <f>'Статистика ЮЛ'!D21-'Статистика ЮЛ'!C21</f>
        <v>-154105</v>
      </c>
      <c r="D20" s="310">
        <f>'Статистика ЮЛ'!E21-'Статистика ЮЛ'!D21</f>
        <v>1817</v>
      </c>
      <c r="E20" s="310">
        <f>'Статистика ЮЛ'!F21-'Статистика ЮЛ'!E21</f>
        <v>283835</v>
      </c>
      <c r="F20" s="310">
        <f>'Статистика ЮЛ'!G21-'Статистика ЮЛ'!F21</f>
        <v>-139056</v>
      </c>
      <c r="G20" s="310">
        <f>'Статистика ЮЛ'!H21-'Статистика ЮЛ'!G21</f>
        <v>221179</v>
      </c>
      <c r="H20" s="310">
        <f>'Статистика ЮЛ'!I21-'Статистика ЮЛ'!H21</f>
        <v>-80406</v>
      </c>
      <c r="I20" s="310">
        <f>'Статистика ЮЛ'!J21-'Статистика ЮЛ'!I21</f>
        <v>260633</v>
      </c>
      <c r="J20" s="310">
        <f>'Статистика ЮЛ'!K21-'Статистика ЮЛ'!J21</f>
        <v>7222</v>
      </c>
      <c r="K20" s="310">
        <f>'Статистика ЮЛ'!L21-'Статистика ЮЛ'!K21</f>
        <v>-12945</v>
      </c>
      <c r="L20" s="310">
        <f>'Статистика ЮЛ'!M21-'Статистика ЮЛ'!L21</f>
        <v>288222</v>
      </c>
      <c r="M20" s="310">
        <f>'Статистика ЮЛ'!N21-'Статистика ЮЛ'!M21</f>
        <v>-35585</v>
      </c>
      <c r="N20" s="310">
        <f>'Статистика ЮЛ'!O21-'Статистика ЮЛ'!N21</f>
        <v>-102958</v>
      </c>
      <c r="O20" s="310">
        <f>'Статистика ЮЛ'!P21-'Статистика ЮЛ'!O21</f>
        <v>78961</v>
      </c>
      <c r="P20" s="310">
        <f>'Статистика ЮЛ'!Q21-'Статистика ЮЛ'!P21</f>
        <v>-7080</v>
      </c>
      <c r="Q20" s="310">
        <f>'Статистика ЮЛ'!R21-'Статистика ЮЛ'!Q21</f>
        <v>225486</v>
      </c>
      <c r="R20" s="310">
        <f>'Статистика ЮЛ'!S21-'Статистика ЮЛ'!R21</f>
        <v>103609</v>
      </c>
      <c r="S20" s="310">
        <f>'Статистика ЮЛ'!T21-'Статистика ЮЛ'!S21</f>
        <v>103717</v>
      </c>
      <c r="T20" s="310">
        <f>'Статистика ЮЛ'!U21-'Статистика ЮЛ'!T21</f>
        <v>-304664</v>
      </c>
      <c r="U20" s="310">
        <f>'Статистика ЮЛ'!V21-'Статистика ЮЛ'!U21</f>
        <v>434273</v>
      </c>
      <c r="V20" s="310">
        <f>'Статистика ЮЛ'!W21-'Статистика ЮЛ'!V21</f>
        <v>-425317</v>
      </c>
      <c r="W20" s="310">
        <f>'Статистика ЮЛ'!X21-'Статистика ЮЛ'!W21</f>
        <v>251603</v>
      </c>
      <c r="X20" s="310">
        <f>'Статистика ЮЛ'!Y21-'Статистика ЮЛ'!X21</f>
        <v>104548</v>
      </c>
      <c r="Y20" s="310">
        <f>'Статистика ЮЛ'!Z21-'Статистика ЮЛ'!Y21</f>
        <v>170274</v>
      </c>
      <c r="Z20" s="310">
        <f>'Статистика ЮЛ'!AA21-'Статистика ЮЛ'!Z21</f>
        <v>795442</v>
      </c>
      <c r="AA20" s="310">
        <f>'Статистика ЮЛ'!AB21-'Статистика ЮЛ'!AA21</f>
        <v>136394</v>
      </c>
      <c r="AB20" s="310">
        <f>'Статистика ЮЛ'!AC21-'Статистика ЮЛ'!AB21</f>
        <v>1432400</v>
      </c>
      <c r="AC20" s="310">
        <f>'Статистика ЮЛ'!AF21-'Статистика ЮЛ'!AC21</f>
        <v>-1647533</v>
      </c>
      <c r="AD20" s="356"/>
    </row>
    <row r="21" spans="1:30" ht="15.75" x14ac:dyDescent="0.25">
      <c r="A21" s="287" t="s">
        <v>298</v>
      </c>
      <c r="B21" s="310">
        <f>'Статистика ЮЛ'!C22-'Статистика ЮЛ'!B22</f>
        <v>-173856</v>
      </c>
      <c r="C21" s="310">
        <f>'Статистика ЮЛ'!D22-'Статистика ЮЛ'!C22</f>
        <v>56605</v>
      </c>
      <c r="D21" s="310">
        <f>'Статистика ЮЛ'!E22-'Статистика ЮЛ'!D22</f>
        <v>69843</v>
      </c>
      <c r="E21" s="310">
        <f>'Статистика ЮЛ'!F22-'Статистика ЮЛ'!E22</f>
        <v>179415</v>
      </c>
      <c r="F21" s="310">
        <f>'Статистика ЮЛ'!G22-'Статистика ЮЛ'!F22</f>
        <v>-124470</v>
      </c>
      <c r="G21" s="310">
        <f>'Статистика ЮЛ'!H22-'Статистика ЮЛ'!G22</f>
        <v>125485</v>
      </c>
      <c r="H21" s="310">
        <f>'Статистика ЮЛ'!I22-'Статистика ЮЛ'!H22</f>
        <v>-141833</v>
      </c>
      <c r="I21" s="310">
        <f>'Статистика ЮЛ'!J22-'Статистика ЮЛ'!I22</f>
        <v>177982</v>
      </c>
      <c r="J21" s="310">
        <f>'Статистика ЮЛ'!K22-'Статистика ЮЛ'!J22</f>
        <v>-65133</v>
      </c>
      <c r="K21" s="310">
        <f>'Статистика ЮЛ'!L22-'Статистика ЮЛ'!K22</f>
        <v>-60356</v>
      </c>
      <c r="L21" s="310">
        <f>'Статистика ЮЛ'!M22-'Статистика ЮЛ'!L22</f>
        <v>91455</v>
      </c>
      <c r="M21" s="310">
        <f>'Статистика ЮЛ'!N22-'Статистика ЮЛ'!M22</f>
        <v>-508103</v>
      </c>
      <c r="N21" s="310">
        <f>'Статистика ЮЛ'!O22-'Статистика ЮЛ'!N22</f>
        <v>-170700</v>
      </c>
      <c r="O21" s="310">
        <f>'Статистика ЮЛ'!P22-'Статистика ЮЛ'!O22</f>
        <v>-23786</v>
      </c>
      <c r="P21" s="310">
        <f>'Статистика ЮЛ'!Q22-'Статистика ЮЛ'!P22</f>
        <v>-77494</v>
      </c>
      <c r="Q21" s="310">
        <f>'Статистика ЮЛ'!R22-'Статистика ЮЛ'!Q22</f>
        <v>45146</v>
      </c>
      <c r="R21" s="310">
        <f>'Статистика ЮЛ'!S22-'Статистика ЮЛ'!R22</f>
        <v>-78979</v>
      </c>
      <c r="S21" s="310">
        <f>'Статистика ЮЛ'!T22-'Статистика ЮЛ'!S22</f>
        <v>-50724</v>
      </c>
      <c r="T21" s="310">
        <f>'Статистика ЮЛ'!U22-'Статистика ЮЛ'!T22</f>
        <v>86598</v>
      </c>
      <c r="U21" s="310">
        <f>'Статистика ЮЛ'!V22-'Статистика ЮЛ'!U22</f>
        <v>132880</v>
      </c>
      <c r="V21" s="310">
        <f>'Статистика ЮЛ'!W22-'Статистика ЮЛ'!V22</f>
        <v>122814</v>
      </c>
      <c r="W21" s="310">
        <f>'Статистика ЮЛ'!X22-'Статистика ЮЛ'!W22</f>
        <v>-208576</v>
      </c>
      <c r="X21" s="310">
        <f>'Статистика ЮЛ'!Y22-'Статистика ЮЛ'!X22</f>
        <v>204352</v>
      </c>
      <c r="Y21" s="310">
        <f>'Статистика ЮЛ'!Z22-'Статистика ЮЛ'!Y22</f>
        <v>-166538</v>
      </c>
      <c r="Z21" s="310">
        <f>'Статистика ЮЛ'!AA22-'Статистика ЮЛ'!Z22</f>
        <v>164339</v>
      </c>
      <c r="AA21" s="310">
        <f>'Статистика ЮЛ'!AB22-'Статистика ЮЛ'!AA22</f>
        <v>141595</v>
      </c>
      <c r="AB21" s="310">
        <f>'Статистика ЮЛ'!AC22-'Статистика ЮЛ'!AB22</f>
        <v>556252</v>
      </c>
      <c r="AC21" s="310">
        <f>'Статистика ЮЛ'!AF22-'Статистика ЮЛ'!AC22</f>
        <v>151984</v>
      </c>
      <c r="AD21" s="356"/>
    </row>
    <row r="22" spans="1:30" ht="15.75" x14ac:dyDescent="0.25">
      <c r="A22" s="287" t="s">
        <v>299</v>
      </c>
      <c r="B22" s="310">
        <f>'Статистика ЮЛ'!C23-'Статистика ЮЛ'!B23</f>
        <v>67549</v>
      </c>
      <c r="C22" s="310">
        <f>'Статистика ЮЛ'!D23-'Статистика ЮЛ'!C23</f>
        <v>-210712</v>
      </c>
      <c r="D22" s="310">
        <f>'Статистика ЮЛ'!E23-'Статистика ЮЛ'!D23</f>
        <v>-68025</v>
      </c>
      <c r="E22" s="310">
        <f>'Статистика ЮЛ'!F23-'Статистика ЮЛ'!E23</f>
        <v>104418</v>
      </c>
      <c r="F22" s="310">
        <f>'Статистика ЮЛ'!G23-'Статистика ЮЛ'!F23</f>
        <v>-14588</v>
      </c>
      <c r="G22" s="310">
        <f>'Статистика ЮЛ'!H23-'Статистика ЮЛ'!G23</f>
        <v>95696</v>
      </c>
      <c r="H22" s="310">
        <f>'Статистика ЮЛ'!I23-'Статистика ЮЛ'!H23</f>
        <v>61424</v>
      </c>
      <c r="I22" s="310">
        <f>'Статистика ЮЛ'!J23-'Статистика ЮЛ'!I23</f>
        <v>82656</v>
      </c>
      <c r="J22" s="310">
        <f>'Статистика ЮЛ'!K23-'Статистика ЮЛ'!J23</f>
        <v>72353</v>
      </c>
      <c r="K22" s="310">
        <f>'Статистика ЮЛ'!L23-'Статистика ЮЛ'!K23</f>
        <v>47414</v>
      </c>
      <c r="L22" s="310">
        <f>'Статистика ЮЛ'!M23-'Статистика ЮЛ'!L23</f>
        <v>196765</v>
      </c>
      <c r="M22" s="310">
        <f>'Статистика ЮЛ'!N23-'Статистика ЮЛ'!M23</f>
        <v>472518</v>
      </c>
      <c r="N22" s="310">
        <f>'Статистика ЮЛ'!O23-'Статистика ЮЛ'!N23</f>
        <v>67744</v>
      </c>
      <c r="O22" s="310">
        <f>'Статистика ЮЛ'!P23-'Статистика ЮЛ'!O23</f>
        <v>102746</v>
      </c>
      <c r="P22" s="310">
        <f>'Статистика ЮЛ'!Q23-'Статистика ЮЛ'!P23</f>
        <v>70418</v>
      </c>
      <c r="Q22" s="310">
        <f>'Статистика ЮЛ'!R23-'Статистика ЮЛ'!Q23</f>
        <v>180340</v>
      </c>
      <c r="R22" s="310">
        <f>'Статистика ЮЛ'!S23-'Статистика ЮЛ'!R23</f>
        <v>182585</v>
      </c>
      <c r="S22" s="310">
        <f>'Статистика ЮЛ'!T23-'Статистика ЮЛ'!S23</f>
        <v>154443</v>
      </c>
      <c r="T22" s="310">
        <f>'Статистика ЮЛ'!U23-'Статистика ЮЛ'!T23</f>
        <v>-391266</v>
      </c>
      <c r="U22" s="310">
        <f>'Статистика ЮЛ'!V23-'Статистика ЮЛ'!U23</f>
        <v>301396</v>
      </c>
      <c r="V22" s="310">
        <f>'Статистика ЮЛ'!W23-'Статистика ЮЛ'!V23</f>
        <v>-548131</v>
      </c>
      <c r="W22" s="310">
        <f>'Статистика ЮЛ'!X23-'Статистика ЮЛ'!W23</f>
        <v>460176</v>
      </c>
      <c r="X22" s="310">
        <f>'Статистика ЮЛ'!Y23-'Статистика ЮЛ'!X23</f>
        <v>-99802</v>
      </c>
      <c r="Y22" s="310">
        <f>'Статистика ЮЛ'!Z23-'Статистика ЮЛ'!Y23</f>
        <v>336810</v>
      </c>
      <c r="Z22" s="310">
        <f>'Статистика ЮЛ'!AA23-'Статистика ЮЛ'!Z23</f>
        <v>631104</v>
      </c>
      <c r="AA22" s="310">
        <f>'Статистика ЮЛ'!AB23-'Статистика ЮЛ'!AA23</f>
        <v>-5200</v>
      </c>
      <c r="AB22" s="310">
        <f>'Статистика ЮЛ'!AC23-'Статистика ЮЛ'!AB23</f>
        <v>876147</v>
      </c>
      <c r="AC22" s="310">
        <f>'Статистика ЮЛ'!AF23-'Статистика ЮЛ'!AC23</f>
        <v>-1799513</v>
      </c>
      <c r="AD22" s="356"/>
    </row>
    <row r="23" spans="1:30" ht="15.75" x14ac:dyDescent="0.25">
      <c r="A23" s="287" t="s">
        <v>300</v>
      </c>
      <c r="B23" s="310">
        <f>'Статистика ЮЛ'!C24-'Статистика ЮЛ'!B24</f>
        <v>-69.970611984289917</v>
      </c>
      <c r="C23" s="310">
        <f>'Статистика ЮЛ'!D24-'Статистика ЮЛ'!C24</f>
        <v>-35.098284523569873</v>
      </c>
      <c r="D23" s="310">
        <f>'Статистика ЮЛ'!E24-'Статистика ЮЛ'!D24</f>
        <v>-3.5027198638704249</v>
      </c>
      <c r="E23" s="310">
        <f>'Статистика ЮЛ'!F24-'Статистика ЮЛ'!E24</f>
        <v>68.124753051500193</v>
      </c>
      <c r="F23" s="310">
        <f>'Статистика ЮЛ'!G24-'Статистика ЮЛ'!F24</f>
        <v>-87.290498341360035</v>
      </c>
      <c r="G23" s="310">
        <f>'Статистика ЮЛ'!H24-'Статистика ЮЛ'!G24</f>
        <v>140.1991952386702</v>
      </c>
      <c r="H23" s="310">
        <f>'Статистика ЮЛ'!I24-'Статистика ЮЛ'!H24</f>
        <v>-26.469503984100356</v>
      </c>
      <c r="I23" s="310">
        <f>'Статистика ЮЛ'!J24-'Статистика ЮЛ'!I24</f>
        <v>2.694921391130265</v>
      </c>
      <c r="J23" s="310">
        <f>'Статистика ЮЛ'!K24-'Статистика ЮЛ'!J24</f>
        <v>-36.058092520080208</v>
      </c>
      <c r="K23" s="310">
        <f>'Статистика ЮЛ'!L24-'Статистика ЮЛ'!K24</f>
        <v>-18.379446476759767</v>
      </c>
      <c r="L23" s="310">
        <f>'Статистика ЮЛ'!M24-'Статистика ЮЛ'!L24</f>
        <v>107.45932981719989</v>
      </c>
      <c r="M23" s="310">
        <f>'Статистика ЮЛ'!N24-'Статистика ЮЛ'!M24</f>
        <v>-45.645320226989952</v>
      </c>
      <c r="N23" s="310">
        <f>'Статистика ЮЛ'!O24-'Статистика ЮЛ'!N24</f>
        <v>-45.821174782400249</v>
      </c>
      <c r="O23" s="310">
        <f>'Статистика ЮЛ'!P24-'Статистика ЮЛ'!O24</f>
        <v>63.467247212270195</v>
      </c>
      <c r="P23" s="310">
        <f>'Статистика ЮЛ'!Q24-'Статистика ЮЛ'!P24</f>
        <v>9.9607170556600977</v>
      </c>
      <c r="Q23" s="310">
        <f>'Статистика ЮЛ'!R24-'Статистика ЮЛ'!Q24</f>
        <v>134.5302881371299</v>
      </c>
      <c r="R23" s="310">
        <f>'Статистика ЮЛ'!S24-'Статистика ЮЛ'!R24</f>
        <v>69.312518600580006</v>
      </c>
      <c r="S23" s="310">
        <f>'Статистика ЮЛ'!T24-'Статистика ЮЛ'!S24</f>
        <v>130.40784892347983</v>
      </c>
      <c r="T23" s="310">
        <f>'Статистика ЮЛ'!U24-'Статистика ЮЛ'!T24</f>
        <v>-136.10818101836003</v>
      </c>
      <c r="U23" s="310">
        <f>'Статистика ЮЛ'!V24-'Статистика ЮЛ'!U24</f>
        <v>121.70432542865001</v>
      </c>
      <c r="V23" s="310">
        <f>'Статистика ЮЛ'!W24-'Статистика ЮЛ'!V24</f>
        <v>-176.87605293670958</v>
      </c>
      <c r="W23" s="310">
        <f>'Статистика ЮЛ'!X24-'Статистика ЮЛ'!W24</f>
        <v>152.19676913958983</v>
      </c>
      <c r="X23" s="310">
        <f>'Статистика ЮЛ'!Y24-'Статистика ЮЛ'!X24</f>
        <v>-40.603571706919865</v>
      </c>
      <c r="Y23" s="310">
        <f>'Статистика ЮЛ'!Z24-'Статистика ЮЛ'!Y24</f>
        <v>95.911937439099802</v>
      </c>
      <c r="Z23" s="310">
        <f>'Статистика ЮЛ'!AA24-'Статистика ЮЛ'!Z24</f>
        <v>319.83833751211023</v>
      </c>
      <c r="AA23" s="310">
        <f>'Статистика ЮЛ'!AB24-'Статистика ЮЛ'!AA24</f>
        <v>-93.965568776830423</v>
      </c>
      <c r="AB23" s="310">
        <f>'Статистика ЮЛ'!AC24-'Статистика ЮЛ'!AB24</f>
        <v>54.771088852570301</v>
      </c>
      <c r="AC23" s="310">
        <f>'Статистика ЮЛ'!AF24-'Статистика ЮЛ'!AC24</f>
        <v>-387.70344756797022</v>
      </c>
      <c r="AD23" s="356"/>
    </row>
    <row r="24" spans="1:30" ht="15.75" x14ac:dyDescent="0.25">
      <c r="A24" s="287" t="s">
        <v>301</v>
      </c>
      <c r="B24" s="310">
        <f>'Статистика ЮЛ'!C25-'Статистика ЮЛ'!B25</f>
        <v>61087</v>
      </c>
      <c r="C24" s="310">
        <f>'Статистика ЮЛ'!D25-'Статистика ЮЛ'!C25</f>
        <v>85991</v>
      </c>
      <c r="D24" s="310">
        <f>'Статистика ЮЛ'!E25-'Статистика ЮЛ'!D25</f>
        <v>13614</v>
      </c>
      <c r="E24" s="310">
        <f>'Статистика ЮЛ'!F25-'Статистика ЮЛ'!E25</f>
        <v>-15196</v>
      </c>
      <c r="F24" s="310">
        <f>'Статистика ЮЛ'!G25-'Статистика ЮЛ'!F25</f>
        <v>44288</v>
      </c>
      <c r="G24" s="310">
        <f>'Статистика ЮЛ'!H25-'Статистика ЮЛ'!G25</f>
        <v>43363</v>
      </c>
      <c r="H24" s="310">
        <f>'Статистика ЮЛ'!I25-'Статистика ЮЛ'!H25</f>
        <v>-28966</v>
      </c>
      <c r="I24" s="310">
        <f>'Статистика ЮЛ'!J25-'Статистика ЮЛ'!I25</f>
        <v>-52186</v>
      </c>
      <c r="J24" s="310">
        <f>'Статистика ЮЛ'!K25-'Статистика ЮЛ'!J25</f>
        <v>53841</v>
      </c>
      <c r="K24" s="310">
        <f>'Статистика ЮЛ'!L25-'Статистика ЮЛ'!K25</f>
        <v>82006</v>
      </c>
      <c r="L24" s="310">
        <f>'Статистика ЮЛ'!M25-'Статистика ЮЛ'!L25</f>
        <v>17013</v>
      </c>
      <c r="M24" s="310">
        <f>'Статистика ЮЛ'!N25-'Статистика ЮЛ'!M25</f>
        <v>95656</v>
      </c>
      <c r="N24" s="310">
        <f>'Статистика ЮЛ'!O25-'Статистика ЮЛ'!N25</f>
        <v>55203</v>
      </c>
      <c r="O24" s="310">
        <f>'Статистика ЮЛ'!P25-'Статистика ЮЛ'!O25</f>
        <v>18046</v>
      </c>
      <c r="P24" s="310">
        <f>'Статистика ЮЛ'!Q25-'Статистика ЮЛ'!P25</f>
        <v>77306</v>
      </c>
      <c r="Q24" s="310">
        <f>'Статистика ЮЛ'!R25-'Статистика ЮЛ'!Q25</f>
        <v>-5160</v>
      </c>
      <c r="R24" s="310">
        <f>'Статистика ЮЛ'!S25-'Статистика ЮЛ'!R25</f>
        <v>-42647</v>
      </c>
      <c r="S24" s="310">
        <f>'Статистика ЮЛ'!T25-'Статистика ЮЛ'!S25</f>
        <v>13727</v>
      </c>
      <c r="T24" s="310">
        <f>'Статистика ЮЛ'!U25-'Статистика ЮЛ'!T25</f>
        <v>-337</v>
      </c>
      <c r="U24" s="310">
        <f>'Статистика ЮЛ'!V25-'Статистика ЮЛ'!U25</f>
        <v>-37246</v>
      </c>
      <c r="V24" s="310">
        <f>'Статистика ЮЛ'!W25-'Статистика ЮЛ'!V25</f>
        <v>43699</v>
      </c>
      <c r="W24" s="310">
        <f>'Статистика ЮЛ'!X25-'Статистика ЮЛ'!W25</f>
        <v>24483</v>
      </c>
      <c r="X24" s="310">
        <f>'Статистика ЮЛ'!Y25-'Статистика ЮЛ'!X25</f>
        <v>47882</v>
      </c>
      <c r="Y24" s="310">
        <f>'Статистика ЮЛ'!Z25-'Статистика ЮЛ'!Y25</f>
        <v>38253</v>
      </c>
      <c r="Z24" s="310">
        <f>'Статистика ЮЛ'!AA25-'Статистика ЮЛ'!Z25</f>
        <v>-23795</v>
      </c>
      <c r="AA24" s="310">
        <f>'Статистика ЮЛ'!AB25-'Статистика ЮЛ'!AA25</f>
        <v>-115797</v>
      </c>
      <c r="AB24" s="310">
        <f>'Статистика ЮЛ'!AC25-'Статистика ЮЛ'!AB25</f>
        <v>16210</v>
      </c>
      <c r="AC24" s="310">
        <f>'Статистика ЮЛ'!AF25-'Статистика ЮЛ'!AC25</f>
        <v>100485</v>
      </c>
      <c r="AD24" s="356"/>
    </row>
    <row r="25" spans="1:30" ht="15.75" x14ac:dyDescent="0.25">
      <c r="A25" s="287" t="s">
        <v>302</v>
      </c>
      <c r="B25" s="310">
        <f>'Статистика ЮЛ'!C26-'Статистика ЮЛ'!B26</f>
        <v>60517</v>
      </c>
      <c r="C25" s="310">
        <f>'Статистика ЮЛ'!D26-'Статистика ЮЛ'!C26</f>
        <v>85913</v>
      </c>
      <c r="D25" s="310">
        <f>'Статистика ЮЛ'!E26-'Статистика ЮЛ'!D26</f>
        <v>19164</v>
      </c>
      <c r="E25" s="310">
        <f>'Статистика ЮЛ'!F26-'Статистика ЮЛ'!E26</f>
        <v>-15530</v>
      </c>
      <c r="F25" s="310">
        <f>'Статистика ЮЛ'!G26-'Статистика ЮЛ'!F26</f>
        <v>44413</v>
      </c>
      <c r="G25" s="310">
        <f>'Статистика ЮЛ'!H26-'Статистика ЮЛ'!G26</f>
        <v>48032</v>
      </c>
      <c r="H25" s="310">
        <f>'Статистика ЮЛ'!I26-'Статистика ЮЛ'!H26</f>
        <v>-25143</v>
      </c>
      <c r="I25" s="310">
        <f>'Статистика ЮЛ'!J26-'Статистика ЮЛ'!I26</f>
        <v>-50440</v>
      </c>
      <c r="J25" s="310">
        <f>'Статистика ЮЛ'!K26-'Статистика ЮЛ'!J26</f>
        <v>56052</v>
      </c>
      <c r="K25" s="310">
        <f>'Статистика ЮЛ'!L26-'Статистика ЮЛ'!K26</f>
        <v>83996</v>
      </c>
      <c r="L25" s="310">
        <f>'Статистика ЮЛ'!M26-'Статистика ЮЛ'!L26</f>
        <v>19868</v>
      </c>
      <c r="M25" s="310">
        <f>'Статистика ЮЛ'!N26-'Статистика ЮЛ'!M26</f>
        <v>88749</v>
      </c>
      <c r="N25" s="310">
        <f>'Статистика ЮЛ'!O26-'Статистика ЮЛ'!N26</f>
        <v>51712</v>
      </c>
      <c r="O25" s="310">
        <f>'Статистика ЮЛ'!P26-'Статистика ЮЛ'!O26</f>
        <v>17221</v>
      </c>
      <c r="P25" s="310">
        <f>'Статистика ЮЛ'!Q26-'Статистика ЮЛ'!P26</f>
        <v>77459</v>
      </c>
      <c r="Q25" s="310">
        <f>'Статистика ЮЛ'!R26-'Статистика ЮЛ'!Q26</f>
        <v>-5308</v>
      </c>
      <c r="R25" s="310">
        <f>'Статистика ЮЛ'!S26-'Статистика ЮЛ'!R26</f>
        <v>-42254</v>
      </c>
      <c r="S25" s="310">
        <f>'Статистика ЮЛ'!T26-'Статистика ЮЛ'!S26</f>
        <v>13766</v>
      </c>
      <c r="T25" s="310">
        <f>'Статистика ЮЛ'!U26-'Статистика ЮЛ'!T26</f>
        <v>-491</v>
      </c>
      <c r="U25" s="310">
        <f>'Статистика ЮЛ'!V26-'Статистика ЮЛ'!U26</f>
        <v>-37117</v>
      </c>
      <c r="V25" s="310">
        <f>'Статистика ЮЛ'!W26-'Статистика ЮЛ'!V26</f>
        <v>43764</v>
      </c>
      <c r="W25" s="310">
        <f>'Статистика ЮЛ'!X26-'Статистика ЮЛ'!W26</f>
        <v>31885</v>
      </c>
      <c r="X25" s="310">
        <f>'Статистика ЮЛ'!Y26-'Статистика ЮЛ'!X26</f>
        <v>40397</v>
      </c>
      <c r="Y25" s="310">
        <f>'Статистика ЮЛ'!Z26-'Статистика ЮЛ'!Y26</f>
        <v>38411</v>
      </c>
      <c r="Z25" s="310">
        <f>'Статистика ЮЛ'!AA26-'Статистика ЮЛ'!Z26</f>
        <v>-24076</v>
      </c>
      <c r="AA25" s="310">
        <f>'Статистика ЮЛ'!AB26-'Статистика ЮЛ'!AA26</f>
        <v>-116217</v>
      </c>
      <c r="AB25" s="310">
        <f>'Статистика ЮЛ'!AC26-'Статистика ЮЛ'!AB26</f>
        <v>14646</v>
      </c>
      <c r="AC25" s="310">
        <f>'Статистика ЮЛ'!AF26-'Статистика ЮЛ'!AC26</f>
        <v>101799</v>
      </c>
      <c r="AD25" s="356"/>
    </row>
    <row r="26" spans="1:30" ht="15.75" x14ac:dyDescent="0.25">
      <c r="A26" s="287"/>
      <c r="B26" s="310">
        <f>'Статистика ЮЛ'!C28-'Статистика ЮЛ'!B28</f>
        <v>0</v>
      </c>
      <c r="C26" s="310">
        <f>'Статистика ЮЛ'!D28-'Статистика ЮЛ'!C28</f>
        <v>0</v>
      </c>
      <c r="D26" s="310">
        <f>'Статистика ЮЛ'!E28-'Статистика ЮЛ'!D28</f>
        <v>0</v>
      </c>
      <c r="E26" s="310">
        <f>'Статистика ЮЛ'!F28-'Статистика ЮЛ'!E28</f>
        <v>0</v>
      </c>
      <c r="F26" s="310">
        <f>'Статистика ЮЛ'!G28-'Статистика ЮЛ'!F28</f>
        <v>0</v>
      </c>
      <c r="G26" s="310">
        <f>'Статистика ЮЛ'!H28-'Статистика ЮЛ'!G28</f>
        <v>0</v>
      </c>
      <c r="H26" s="310">
        <f>'Статистика ЮЛ'!I28-'Статистика ЮЛ'!H28</f>
        <v>0</v>
      </c>
      <c r="I26" s="310">
        <f>'Статистика ЮЛ'!J28-'Статистика ЮЛ'!I28</f>
        <v>0</v>
      </c>
      <c r="J26" s="310">
        <f>'Статистика ЮЛ'!K28-'Статистика ЮЛ'!J28</f>
        <v>0</v>
      </c>
      <c r="K26" s="310">
        <f>'Статистика ЮЛ'!L28-'Статистика ЮЛ'!K28</f>
        <v>0</v>
      </c>
      <c r="L26" s="310">
        <f>'Статистика ЮЛ'!M28-'Статистика ЮЛ'!L28</f>
        <v>0</v>
      </c>
      <c r="M26" s="310">
        <f>'Статистика ЮЛ'!N28-'Статистика ЮЛ'!M28</f>
        <v>0</v>
      </c>
      <c r="N26" s="310">
        <f>'Статистика ЮЛ'!O28-'Статистика ЮЛ'!N28</f>
        <v>0</v>
      </c>
      <c r="O26" s="310">
        <f>'Статистика ЮЛ'!P28-'Статистика ЮЛ'!O28</f>
        <v>0</v>
      </c>
      <c r="P26" s="310">
        <f>'Статистика ЮЛ'!Q28-'Статистика ЮЛ'!P28</f>
        <v>0</v>
      </c>
      <c r="Q26" s="310">
        <f>'Статистика ЮЛ'!R28-'Статистика ЮЛ'!Q28</f>
        <v>0</v>
      </c>
      <c r="R26" s="310">
        <f>'Статистика ЮЛ'!S28-'Статистика ЮЛ'!R28</f>
        <v>0</v>
      </c>
      <c r="S26" s="310">
        <f>'Статистика ЮЛ'!T28-'Статистика ЮЛ'!S28</f>
        <v>0</v>
      </c>
      <c r="T26" s="310">
        <f>'Статистика ЮЛ'!U28-'Статистика ЮЛ'!T28</f>
        <v>0</v>
      </c>
      <c r="U26" s="310">
        <f>'Статистика ЮЛ'!V28-'Статистика ЮЛ'!U28</f>
        <v>0</v>
      </c>
      <c r="V26" s="310">
        <f>'Статистика ЮЛ'!W28-'Статистика ЮЛ'!V28</f>
        <v>0</v>
      </c>
      <c r="W26" s="310">
        <f>'Статистика ЮЛ'!X28-'Статистика ЮЛ'!W28</f>
        <v>0</v>
      </c>
      <c r="X26" s="310">
        <f>'Статистика ЮЛ'!Y28-'Статистика ЮЛ'!X28</f>
        <v>0</v>
      </c>
      <c r="Y26" s="310">
        <f>'Статистика ЮЛ'!Z28-'Статистика ЮЛ'!Y28</f>
        <v>0</v>
      </c>
      <c r="Z26" s="310">
        <f>'Статистика ЮЛ'!AA28-'Статистика ЮЛ'!Z28</f>
        <v>0</v>
      </c>
      <c r="AA26" s="310">
        <f>'Статистика ЮЛ'!AB28-'Статистика ЮЛ'!AA28</f>
        <v>0</v>
      </c>
      <c r="AB26" s="310">
        <f>'Статистика ЮЛ'!AC28-'Статистика ЮЛ'!AB28</f>
        <v>0</v>
      </c>
      <c r="AC26" s="310">
        <f>'Статистика ЮЛ'!AF28-'Статистика ЮЛ'!AC28</f>
        <v>0</v>
      </c>
      <c r="AD26" s="356"/>
    </row>
    <row r="27" spans="1:30" ht="21" x14ac:dyDescent="0.25">
      <c r="A27" s="304" t="s">
        <v>304</v>
      </c>
      <c r="B27" s="310">
        <f>'Статистика ЮЛ'!C29-'Статистика ЮЛ'!B29</f>
        <v>34469</v>
      </c>
      <c r="C27" s="310">
        <f>'Статистика ЮЛ'!D29-'Статистика ЮЛ'!C29</f>
        <v>57921</v>
      </c>
      <c r="D27" s="310">
        <f>'Статистика ЮЛ'!E29-'Статистика ЮЛ'!D29</f>
        <v>-25502</v>
      </c>
      <c r="E27" s="310">
        <f>'Статистика ЮЛ'!F29-'Статистика ЮЛ'!E29</f>
        <v>224510</v>
      </c>
      <c r="F27" s="310">
        <f>'Статистика ЮЛ'!G29-'Статистика ЮЛ'!F29</f>
        <v>56809</v>
      </c>
      <c r="G27" s="310">
        <f>'Статистика ЮЛ'!H29-'Статистика ЮЛ'!G29</f>
        <v>-60892</v>
      </c>
      <c r="H27" s="310">
        <f>'Статистика ЮЛ'!I29-'Статистика ЮЛ'!H29</f>
        <v>204512</v>
      </c>
      <c r="I27" s="310">
        <f>'Статистика ЮЛ'!J29-'Статистика ЮЛ'!I29</f>
        <v>346841</v>
      </c>
      <c r="J27" s="310">
        <f>'Статистика ЮЛ'!K29-'Статистика ЮЛ'!J29</f>
        <v>193803</v>
      </c>
      <c r="K27" s="310">
        <f>'Статистика ЮЛ'!L29-'Статистика ЮЛ'!K29</f>
        <v>21229</v>
      </c>
      <c r="L27" s="310">
        <f>'Статистика ЮЛ'!M29-'Статистика ЮЛ'!L29</f>
        <v>191508</v>
      </c>
      <c r="M27" s="310">
        <f>'Статистика ЮЛ'!N29-'Статистика ЮЛ'!M29</f>
        <v>164652</v>
      </c>
      <c r="N27" s="310">
        <f>'Статистика ЮЛ'!O29-'Статистика ЮЛ'!N29</f>
        <v>122328</v>
      </c>
      <c r="O27" s="310">
        <f>'Статистика ЮЛ'!P29-'Статистика ЮЛ'!O29</f>
        <v>85516</v>
      </c>
      <c r="P27" s="310">
        <f>'Статистика ЮЛ'!Q29-'Статистика ЮЛ'!P29</f>
        <v>-11020</v>
      </c>
      <c r="Q27" s="310">
        <f>'Статистика ЮЛ'!R29-'Статистика ЮЛ'!Q29</f>
        <v>376272</v>
      </c>
      <c r="R27" s="310">
        <f>'Статистика ЮЛ'!S29-'Статистика ЮЛ'!R29</f>
        <v>197359</v>
      </c>
      <c r="S27" s="310">
        <f>'Статистика ЮЛ'!T29-'Статистика ЮЛ'!S29</f>
        <v>121964</v>
      </c>
      <c r="T27" s="310">
        <f>'Статистика ЮЛ'!U29-'Статистика ЮЛ'!T29</f>
        <v>-188462</v>
      </c>
      <c r="U27" s="310">
        <f>'Статистика ЮЛ'!V29-'Статистика ЮЛ'!U29</f>
        <v>80699</v>
      </c>
      <c r="V27" s="310">
        <f>'Статистика ЮЛ'!W29-'Статистика ЮЛ'!V29</f>
        <v>-407422</v>
      </c>
      <c r="W27" s="310">
        <f>'Статистика ЮЛ'!X29-'Статистика ЮЛ'!W29</f>
        <v>271963</v>
      </c>
      <c r="X27" s="310">
        <f>'Статистика ЮЛ'!Y29-'Статистика ЮЛ'!X29</f>
        <v>239940</v>
      </c>
      <c r="Y27" s="310">
        <f>'Статистика ЮЛ'!Z29-'Статистика ЮЛ'!Y29</f>
        <v>91176</v>
      </c>
      <c r="Z27" s="310">
        <f>'Статистика ЮЛ'!AA29-'Статистика ЮЛ'!Z29</f>
        <v>301443</v>
      </c>
      <c r="AA27" s="310">
        <f>'Статистика ЮЛ'!AB29-'Статистика ЮЛ'!AA29</f>
        <v>60599</v>
      </c>
      <c r="AB27" s="310">
        <f>'Статистика ЮЛ'!AC29-'Статистика ЮЛ'!AB29</f>
        <v>1061534</v>
      </c>
      <c r="AC27" s="310">
        <f>'Статистика ЮЛ'!AF29-'Статистика ЮЛ'!AC29</f>
        <v>-841908</v>
      </c>
      <c r="AD27" s="356"/>
    </row>
    <row r="28" spans="1:30" ht="15.75" x14ac:dyDescent="0.25">
      <c r="A28" s="289" t="s">
        <v>226</v>
      </c>
      <c r="B28" s="310">
        <f>'Статистика ЮЛ'!C30-'Статистика ЮЛ'!B30</f>
        <v>29163</v>
      </c>
      <c r="C28" s="310">
        <f>'Статистика ЮЛ'!D30-'Статистика ЮЛ'!C30</f>
        <v>42278</v>
      </c>
      <c r="D28" s="310">
        <f>'Статистика ЮЛ'!E30-'Статистика ЮЛ'!D30</f>
        <v>24054</v>
      </c>
      <c r="E28" s="310">
        <f>'Статистика ЮЛ'!F30-'Статистика ЮЛ'!E30</f>
        <v>124871</v>
      </c>
      <c r="F28" s="310">
        <f>'Статистика ЮЛ'!G30-'Статистика ЮЛ'!F30</f>
        <v>-39266</v>
      </c>
      <c r="G28" s="310">
        <f>'Статистика ЮЛ'!H30-'Статистика ЮЛ'!G30</f>
        <v>40115</v>
      </c>
      <c r="H28" s="310">
        <f>'Статистика ЮЛ'!I30-'Статистика ЮЛ'!H30</f>
        <v>56557</v>
      </c>
      <c r="I28" s="310">
        <f>'Статистика ЮЛ'!J30-'Статистика ЮЛ'!I30</f>
        <v>77154</v>
      </c>
      <c r="J28" s="310">
        <f>'Статистика ЮЛ'!K30-'Статистика ЮЛ'!J30</f>
        <v>108014</v>
      </c>
      <c r="K28" s="310">
        <f>'Статистика ЮЛ'!L30-'Статистика ЮЛ'!K30</f>
        <v>69131</v>
      </c>
      <c r="L28" s="310">
        <f>'Статистика ЮЛ'!M30-'Статистика ЮЛ'!L30</f>
        <v>36499</v>
      </c>
      <c r="M28" s="310">
        <f>'Статистика ЮЛ'!N30-'Статистика ЮЛ'!M30</f>
        <v>64791</v>
      </c>
      <c r="N28" s="310">
        <f>'Статистика ЮЛ'!O30-'Статистика ЮЛ'!N30</f>
        <v>36378</v>
      </c>
      <c r="O28" s="310">
        <f>'Статистика ЮЛ'!P30-'Статистика ЮЛ'!O30</f>
        <v>34164</v>
      </c>
      <c r="P28" s="310">
        <f>'Статистика ЮЛ'!Q30-'Статистика ЮЛ'!P30</f>
        <v>-4333</v>
      </c>
      <c r="Q28" s="310">
        <f>'Статистика ЮЛ'!R30-'Статистика ЮЛ'!Q30</f>
        <v>155663</v>
      </c>
      <c r="R28" s="310">
        <f>'Статистика ЮЛ'!S30-'Статистика ЮЛ'!R30</f>
        <v>77141</v>
      </c>
      <c r="S28" s="310">
        <f>'Статистика ЮЛ'!T30-'Статистика ЮЛ'!S30</f>
        <v>79208</v>
      </c>
      <c r="T28" s="310">
        <f>'Статистика ЮЛ'!U30-'Статистика ЮЛ'!T30</f>
        <v>-23956</v>
      </c>
      <c r="U28" s="310">
        <f>'Статистика ЮЛ'!V30-'Статистика ЮЛ'!U30</f>
        <v>-17822</v>
      </c>
      <c r="V28" s="310">
        <f>'Статистика ЮЛ'!W30-'Статистика ЮЛ'!V30</f>
        <v>21475</v>
      </c>
      <c r="W28" s="310">
        <f>'Статистика ЮЛ'!X30-'Статистика ЮЛ'!W30</f>
        <v>15599</v>
      </c>
      <c r="X28" s="310">
        <f>'Статистика ЮЛ'!Y30-'Статистика ЮЛ'!X30</f>
        <v>3986</v>
      </c>
      <c r="Y28" s="310">
        <f>'Статистика ЮЛ'!Z30-'Статистика ЮЛ'!Y30</f>
        <v>-38881</v>
      </c>
      <c r="Z28" s="310">
        <f>'Статистика ЮЛ'!AA30-'Статистика ЮЛ'!Z30</f>
        <v>-33255</v>
      </c>
      <c r="AA28" s="310">
        <f>'Статистика ЮЛ'!AB30-'Статистика ЮЛ'!AA30</f>
        <v>20363</v>
      </c>
      <c r="AB28" s="310">
        <f>'Статистика ЮЛ'!AC30-'Статистика ЮЛ'!AB30</f>
        <v>92610</v>
      </c>
      <c r="AC28" s="310">
        <f>'Статистика ЮЛ'!AF30-'Статистика ЮЛ'!AC30</f>
        <v>205339</v>
      </c>
      <c r="AD28" s="356"/>
    </row>
    <row r="29" spans="1:30" ht="15.75" x14ac:dyDescent="0.25">
      <c r="A29" s="288" t="s">
        <v>227</v>
      </c>
      <c r="B29" s="310">
        <f>'Статистика ЮЛ'!C31-'Статистика ЮЛ'!B31</f>
        <v>5306</v>
      </c>
      <c r="C29" s="310">
        <f>'Статистика ЮЛ'!D31-'Статистика ЮЛ'!C31</f>
        <v>15643</v>
      </c>
      <c r="D29" s="310">
        <f>'Статистика ЮЛ'!E31-'Статистика ЮЛ'!D31</f>
        <v>-49556</v>
      </c>
      <c r="E29" s="310">
        <f>'Статистика ЮЛ'!F31-'Статистика ЮЛ'!E31</f>
        <v>99639</v>
      </c>
      <c r="F29" s="310">
        <f>'Статистика ЮЛ'!G31-'Статистика ЮЛ'!F31</f>
        <v>96075</v>
      </c>
      <c r="G29" s="310">
        <f>'Статистика ЮЛ'!H31-'Статистика ЮЛ'!G31</f>
        <v>-101007</v>
      </c>
      <c r="H29" s="310">
        <f>'Статистика ЮЛ'!I31-'Статистика ЮЛ'!H31</f>
        <v>147955</v>
      </c>
      <c r="I29" s="310">
        <f>'Статистика ЮЛ'!J31-'Статистика ЮЛ'!I31</f>
        <v>269687</v>
      </c>
      <c r="J29" s="310">
        <f>'Статистика ЮЛ'!K31-'Статистика ЮЛ'!J31</f>
        <v>85789</v>
      </c>
      <c r="K29" s="310">
        <f>'Статистика ЮЛ'!L31-'Статистика ЮЛ'!K31</f>
        <v>-47902</v>
      </c>
      <c r="L29" s="310">
        <f>'Статистика ЮЛ'!M31-'Статистика ЮЛ'!L31</f>
        <v>155009</v>
      </c>
      <c r="M29" s="310">
        <f>'Статистика ЮЛ'!N31-'Статистика ЮЛ'!M31</f>
        <v>99861</v>
      </c>
      <c r="N29" s="310">
        <f>'Статистика ЮЛ'!O31-'Статистика ЮЛ'!N31</f>
        <v>85950</v>
      </c>
      <c r="O29" s="310">
        <f>'Статистика ЮЛ'!P31-'Статистика ЮЛ'!O31</f>
        <v>51352</v>
      </c>
      <c r="P29" s="310">
        <f>'Статистика ЮЛ'!Q31-'Статистика ЮЛ'!P31</f>
        <v>-6687</v>
      </c>
      <c r="Q29" s="310">
        <f>'Статистика ЮЛ'!R31-'Статистика ЮЛ'!Q31</f>
        <v>220609</v>
      </c>
      <c r="R29" s="310">
        <f>'Статистика ЮЛ'!S31-'Статистика ЮЛ'!R31</f>
        <v>120218</v>
      </c>
      <c r="S29" s="310">
        <f>'Статистика ЮЛ'!T31-'Статистика ЮЛ'!S31</f>
        <v>42756</v>
      </c>
      <c r="T29" s="310">
        <f>'Статистика ЮЛ'!U31-'Статистика ЮЛ'!T31</f>
        <v>-164506</v>
      </c>
      <c r="U29" s="310">
        <f>'Статистика ЮЛ'!V31-'Статистика ЮЛ'!U31</f>
        <v>98521</v>
      </c>
      <c r="V29" s="310">
        <f>'Статистика ЮЛ'!W31-'Статистика ЮЛ'!V31</f>
        <v>-428897</v>
      </c>
      <c r="W29" s="310">
        <f>'Статистика ЮЛ'!X31-'Статистика ЮЛ'!W31</f>
        <v>256364</v>
      </c>
      <c r="X29" s="310">
        <f>'Статистика ЮЛ'!Y31-'Статистика ЮЛ'!X31</f>
        <v>235954</v>
      </c>
      <c r="Y29" s="310">
        <f>'Статистика ЮЛ'!Z31-'Статистика ЮЛ'!Y31</f>
        <v>130057</v>
      </c>
      <c r="Z29" s="310">
        <f>'Статистика ЮЛ'!AA31-'Статистика ЮЛ'!Z31</f>
        <v>334698</v>
      </c>
      <c r="AA29" s="310">
        <f>'Статистика ЮЛ'!AB31-'Статистика ЮЛ'!AA31</f>
        <v>40236</v>
      </c>
      <c r="AB29" s="310">
        <f>'Статистика ЮЛ'!AC31-'Статистика ЮЛ'!AB31</f>
        <v>968924</v>
      </c>
      <c r="AC29" s="310">
        <f>'Статистика ЮЛ'!AF31-'Статистика ЮЛ'!AC31</f>
        <v>-1047247</v>
      </c>
      <c r="AD29" s="356"/>
    </row>
    <row r="30" spans="1:30" ht="15.75" x14ac:dyDescent="0.25">
      <c r="A30" s="287" t="s">
        <v>297</v>
      </c>
      <c r="B30" s="310">
        <f>'Статистика ЮЛ'!C32-'Статистика ЮЛ'!B32</f>
        <v>-45524</v>
      </c>
      <c r="C30" s="310">
        <f>'Статистика ЮЛ'!D32-'Статистика ЮЛ'!C32</f>
        <v>-49676</v>
      </c>
      <c r="D30" s="310">
        <f>'Статистика ЮЛ'!E32-'Статистика ЮЛ'!D32</f>
        <v>-78358</v>
      </c>
      <c r="E30" s="310">
        <f>'Статистика ЮЛ'!F32-'Статистика ЮЛ'!E32</f>
        <v>109018</v>
      </c>
      <c r="F30" s="310">
        <f>'Статистика ЮЛ'!G32-'Статистика ЮЛ'!F32</f>
        <v>94930</v>
      </c>
      <c r="G30" s="310">
        <f>'Статистика ЮЛ'!H32-'Статистика ЮЛ'!G32</f>
        <v>-81050</v>
      </c>
      <c r="H30" s="310">
        <f>'Статистика ЮЛ'!I32-'Статистика ЮЛ'!H32</f>
        <v>140707</v>
      </c>
      <c r="I30" s="310">
        <f>'Статистика ЮЛ'!J32-'Статистика ЮЛ'!I32</f>
        <v>283180</v>
      </c>
      <c r="J30" s="310">
        <f>'Статистика ЮЛ'!K32-'Статистика ЮЛ'!J32</f>
        <v>80736</v>
      </c>
      <c r="K30" s="310">
        <f>'Статистика ЮЛ'!L32-'Статистика ЮЛ'!K32</f>
        <v>-61746</v>
      </c>
      <c r="L30" s="310">
        <f>'Статистика ЮЛ'!M32-'Статистика ЮЛ'!L32</f>
        <v>150786</v>
      </c>
      <c r="M30" s="310">
        <f>'Статистика ЮЛ'!N32-'Статистика ЮЛ'!M32</f>
        <v>42380</v>
      </c>
      <c r="N30" s="310">
        <f>'Статистика ЮЛ'!O32-'Статистика ЮЛ'!N32</f>
        <v>28043</v>
      </c>
      <c r="O30" s="310">
        <f>'Статистика ЮЛ'!P32-'Статистика ЮЛ'!O32</f>
        <v>35304</v>
      </c>
      <c r="P30" s="310">
        <f>'Статистика ЮЛ'!Q32-'Статистика ЮЛ'!P32</f>
        <v>-23730</v>
      </c>
      <c r="Q30" s="310">
        <f>'Статистика ЮЛ'!R32-'Статистика ЮЛ'!Q32</f>
        <v>245542</v>
      </c>
      <c r="R30" s="310">
        <f>'Статистика ЮЛ'!S32-'Статистика ЮЛ'!R32</f>
        <v>115226</v>
      </c>
      <c r="S30" s="310">
        <f>'Статистика ЮЛ'!T32-'Статистика ЮЛ'!S32</f>
        <v>37212</v>
      </c>
      <c r="T30" s="310">
        <f>'Статистика ЮЛ'!U32-'Статистика ЮЛ'!T32</f>
        <v>-167701</v>
      </c>
      <c r="U30" s="310">
        <f>'Статистика ЮЛ'!V32-'Статистика ЮЛ'!U32</f>
        <v>129195</v>
      </c>
      <c r="V30" s="310">
        <f>'Статистика ЮЛ'!W32-'Статистика ЮЛ'!V32</f>
        <v>-433983</v>
      </c>
      <c r="W30" s="310">
        <f>'Статистика ЮЛ'!X32-'Статистика ЮЛ'!W32</f>
        <v>253651</v>
      </c>
      <c r="X30" s="310">
        <f>'Статистика ЮЛ'!Y32-'Статистика ЮЛ'!X32</f>
        <v>222180</v>
      </c>
      <c r="Y30" s="310">
        <f>'Статистика ЮЛ'!Z32-'Статистика ЮЛ'!Y32</f>
        <v>103176</v>
      </c>
      <c r="Z30" s="310">
        <f>'Статистика ЮЛ'!AA32-'Статистика ЮЛ'!Z32</f>
        <v>338636</v>
      </c>
      <c r="AA30" s="310">
        <f>'Статистика ЮЛ'!AB32-'Статистика ЮЛ'!AA32</f>
        <v>47677</v>
      </c>
      <c r="AB30" s="310">
        <f>'Статистика ЮЛ'!AC32-'Статистика ЮЛ'!AB32</f>
        <v>948720</v>
      </c>
      <c r="AC30" s="310">
        <f>'Статистика ЮЛ'!AF32-'Статистика ЮЛ'!AC32</f>
        <v>-1089135</v>
      </c>
      <c r="AD30" s="356"/>
    </row>
    <row r="31" spans="1:30" ht="15.75" x14ac:dyDescent="0.25">
      <c r="A31" s="287" t="s">
        <v>298</v>
      </c>
      <c r="B31" s="310">
        <f>'Статистика ЮЛ'!C33-'Статистика ЮЛ'!B33</f>
        <v>-153006</v>
      </c>
      <c r="C31" s="310">
        <f>'Статистика ЮЛ'!D33-'Статистика ЮЛ'!C33</f>
        <v>43538</v>
      </c>
      <c r="D31" s="310">
        <f>'Статистика ЮЛ'!E33-'Статистика ЮЛ'!D33</f>
        <v>22740</v>
      </c>
      <c r="E31" s="310">
        <f>'Статистика ЮЛ'!F33-'Статистика ЮЛ'!E33</f>
        <v>86859</v>
      </c>
      <c r="F31" s="310">
        <f>'Статистика ЮЛ'!G33-'Статистика ЮЛ'!F33</f>
        <v>-5650</v>
      </c>
      <c r="G31" s="310">
        <f>'Статистика ЮЛ'!H33-'Статистика ЮЛ'!G33</f>
        <v>985</v>
      </c>
      <c r="H31" s="310">
        <f>'Статистика ЮЛ'!I33-'Статистика ЮЛ'!H33</f>
        <v>-29616</v>
      </c>
      <c r="I31" s="310">
        <f>'Статистика ЮЛ'!J33-'Статистика ЮЛ'!I33</f>
        <v>162938</v>
      </c>
      <c r="J31" s="310">
        <f>'Статистика ЮЛ'!K33-'Статистика ЮЛ'!J33</f>
        <v>-19702</v>
      </c>
      <c r="K31" s="310">
        <f>'Статистика ЮЛ'!L33-'Статистика ЮЛ'!K33</f>
        <v>-55488</v>
      </c>
      <c r="L31" s="310">
        <f>'Статистика ЮЛ'!M33-'Статистика ЮЛ'!L33</f>
        <v>105585</v>
      </c>
      <c r="M31" s="310">
        <f>'Статистика ЮЛ'!N33-'Статистика ЮЛ'!M33</f>
        <v>-513788</v>
      </c>
      <c r="N31" s="310">
        <f>'Статистика ЮЛ'!O33-'Статистика ЮЛ'!N33</f>
        <v>-78000</v>
      </c>
      <c r="O31" s="310">
        <f>'Статистика ЮЛ'!P33-'Статистика ЮЛ'!O33</f>
        <v>-29262</v>
      </c>
      <c r="P31" s="310">
        <f>'Статистика ЮЛ'!Q33-'Статистика ЮЛ'!P33</f>
        <v>-41627</v>
      </c>
      <c r="Q31" s="310">
        <f>'Статистика ЮЛ'!R33-'Статистика ЮЛ'!Q33</f>
        <v>50263</v>
      </c>
      <c r="R31" s="310">
        <f>'Статистика ЮЛ'!S33-'Статистика ЮЛ'!R33</f>
        <v>-80981</v>
      </c>
      <c r="S31" s="310">
        <f>'Статистика ЮЛ'!T33-'Статистика ЮЛ'!S33</f>
        <v>11728</v>
      </c>
      <c r="T31" s="310">
        <f>'Статистика ЮЛ'!U33-'Статистика ЮЛ'!T33</f>
        <v>74035</v>
      </c>
      <c r="U31" s="310">
        <f>'Статистика ЮЛ'!V33-'Статистика ЮЛ'!U33</f>
        <v>119952</v>
      </c>
      <c r="V31" s="310">
        <f>'Статистика ЮЛ'!W33-'Статистика ЮЛ'!V33</f>
        <v>-20312</v>
      </c>
      <c r="W31" s="310">
        <f>'Статистика ЮЛ'!X33-'Статистика ЮЛ'!W33</f>
        <v>-33964</v>
      </c>
      <c r="X31" s="310">
        <f>'Статистика ЮЛ'!Y33-'Статистика ЮЛ'!X33</f>
        <v>178228</v>
      </c>
      <c r="Y31" s="310">
        <f>'Статистика ЮЛ'!Z33-'Статистика ЮЛ'!Y33</f>
        <v>-87486</v>
      </c>
      <c r="Z31" s="310">
        <f>'Статистика ЮЛ'!AA33-'Статистика ЮЛ'!Z33</f>
        <v>139942</v>
      </c>
      <c r="AA31" s="310">
        <f>'Статистика ЮЛ'!AB33-'Статистика ЮЛ'!AA33</f>
        <v>97719</v>
      </c>
      <c r="AB31" s="310">
        <f>'Статистика ЮЛ'!AC33-'Статистика ЮЛ'!AB33</f>
        <v>490399</v>
      </c>
      <c r="AC31" s="310">
        <f>'Статистика ЮЛ'!AF33-'Статистика ЮЛ'!AC33</f>
        <v>195261</v>
      </c>
      <c r="AD31" s="356"/>
    </row>
    <row r="32" spans="1:30" ht="15.75" x14ac:dyDescent="0.25">
      <c r="A32" s="287" t="s">
        <v>299</v>
      </c>
      <c r="B32" s="310">
        <f>'Статистика ЮЛ'!C34-'Статистика ЮЛ'!B34</f>
        <v>107482</v>
      </c>
      <c r="C32" s="310">
        <f>'Статистика ЮЛ'!D34-'Статистика ЮЛ'!C34</f>
        <v>-93214</v>
      </c>
      <c r="D32" s="310">
        <f>'Статистика ЮЛ'!E34-'Статистика ЮЛ'!D34</f>
        <v>-101099</v>
      </c>
      <c r="E32" s="310">
        <f>'Статистика ЮЛ'!F34-'Статистика ЮЛ'!E34</f>
        <v>22160</v>
      </c>
      <c r="F32" s="310">
        <f>'Статистика ЮЛ'!G34-'Статистика ЮЛ'!F34</f>
        <v>100579</v>
      </c>
      <c r="G32" s="310">
        <f>'Статистика ЮЛ'!H34-'Статистика ЮЛ'!G34</f>
        <v>-82035</v>
      </c>
      <c r="H32" s="310">
        <f>'Статистика ЮЛ'!I34-'Статистика ЮЛ'!H34</f>
        <v>170324</v>
      </c>
      <c r="I32" s="310">
        <f>'Статистика ЮЛ'!J34-'Статистика ЮЛ'!I34</f>
        <v>120242</v>
      </c>
      <c r="J32" s="310">
        <f>'Статистика ЮЛ'!K34-'Статистика ЮЛ'!J34</f>
        <v>100438</v>
      </c>
      <c r="K32" s="310">
        <f>'Статистика ЮЛ'!L34-'Статистика ЮЛ'!K34</f>
        <v>-6256</v>
      </c>
      <c r="L32" s="310">
        <f>'Статистика ЮЛ'!M34-'Статистика ЮЛ'!L34</f>
        <v>45200</v>
      </c>
      <c r="M32" s="310">
        <f>'Статистика ЮЛ'!N34-'Статистика ЮЛ'!M34</f>
        <v>556169</v>
      </c>
      <c r="N32" s="310">
        <f>'Статистика ЮЛ'!O34-'Статистика ЮЛ'!N34</f>
        <v>106042</v>
      </c>
      <c r="O32" s="310">
        <f>'Статистика ЮЛ'!P34-'Статистика ЮЛ'!O34</f>
        <v>64567</v>
      </c>
      <c r="P32" s="310">
        <f>'Статистика ЮЛ'!Q34-'Статистика ЮЛ'!P34</f>
        <v>17898</v>
      </c>
      <c r="Q32" s="310">
        <f>'Статистика ЮЛ'!R34-'Статистика ЮЛ'!Q34</f>
        <v>195278</v>
      </c>
      <c r="R32" s="310">
        <f>'Статистика ЮЛ'!S34-'Статистика ЮЛ'!R34</f>
        <v>196207</v>
      </c>
      <c r="S32" s="310">
        <f>'Статистика ЮЛ'!T34-'Статистика ЮЛ'!S34</f>
        <v>25484</v>
      </c>
      <c r="T32" s="310">
        <f>'Статистика ЮЛ'!U34-'Статистика ЮЛ'!T34</f>
        <v>-241738</v>
      </c>
      <c r="U32" s="310">
        <f>'Статистика ЮЛ'!V34-'Статистика ЮЛ'!U34</f>
        <v>9244</v>
      </c>
      <c r="V32" s="310">
        <f>'Статистика ЮЛ'!W34-'Статистика ЮЛ'!V34</f>
        <v>-413670</v>
      </c>
      <c r="W32" s="310">
        <f>'Статистика ЮЛ'!X34-'Статистика ЮЛ'!W34</f>
        <v>287613</v>
      </c>
      <c r="X32" s="310">
        <f>'Статистика ЮЛ'!Y34-'Статистика ЮЛ'!X34</f>
        <v>43952</v>
      </c>
      <c r="Y32" s="310">
        <f>'Статистика ЮЛ'!Z34-'Статистика ЮЛ'!Y34</f>
        <v>190663</v>
      </c>
      <c r="Z32" s="310">
        <f>'Статистика ЮЛ'!AA34-'Статистика ЮЛ'!Z34</f>
        <v>198694</v>
      </c>
      <c r="AA32" s="310">
        <f>'Статистика ЮЛ'!AB34-'Статистика ЮЛ'!AA34</f>
        <v>-50043</v>
      </c>
      <c r="AB32" s="310">
        <f>'Статистика ЮЛ'!AC34-'Статистика ЮЛ'!AB34</f>
        <v>458321</v>
      </c>
      <c r="AC32" s="310">
        <f>'Статистика ЮЛ'!AF34-'Статистика ЮЛ'!AC34</f>
        <v>-1284395</v>
      </c>
      <c r="AD32" s="356"/>
    </row>
    <row r="33" spans="1:30" ht="15.75" x14ac:dyDescent="0.25">
      <c r="A33" s="287" t="s">
        <v>300</v>
      </c>
      <c r="B33" s="310">
        <f>'Статистика ЮЛ'!C35-'Статистика ЮЛ'!B35</f>
        <v>-34.554893306690019</v>
      </c>
      <c r="C33" s="310">
        <f>'Статистика ЮЛ'!D35-'Статистика ЮЛ'!C35</f>
        <v>5.8236765216799995</v>
      </c>
      <c r="D33" s="310">
        <f>'Статистика ЮЛ'!E35-'Статистика ЮЛ'!D35</f>
        <v>-43.255905958430048</v>
      </c>
      <c r="E33" s="310">
        <f>'Статистика ЮЛ'!F35-'Статистика ЮЛ'!E35</f>
        <v>2.3132986940099727</v>
      </c>
      <c r="F33" s="310">
        <f>'Статистика ЮЛ'!G35-'Статистика ЮЛ'!F35</f>
        <v>34.069959004800012</v>
      </c>
      <c r="G33" s="310">
        <f>'Статистика ЮЛ'!H35-'Статистика ЮЛ'!G35</f>
        <v>-18.894217278149881</v>
      </c>
      <c r="H33" s="310">
        <f>'Статистика ЮЛ'!I35-'Статистика ЮЛ'!H35</f>
        <v>80.198422927039928</v>
      </c>
      <c r="I33" s="310">
        <f>'Статистика ЮЛ'!J35-'Статистика ЮЛ'!I35</f>
        <v>47.765805454499969</v>
      </c>
      <c r="J33" s="310">
        <f>'Статистика ЮЛ'!K35-'Статистика ЮЛ'!J35</f>
        <v>9.200731255809842</v>
      </c>
      <c r="K33" s="310">
        <f>'Статистика ЮЛ'!L35-'Статистика ЮЛ'!K35</f>
        <v>-38.34625508020963</v>
      </c>
      <c r="L33" s="310">
        <f>'Статистика ЮЛ'!M35-'Статистика ЮЛ'!L35</f>
        <v>50.278363066699967</v>
      </c>
      <c r="M33" s="310">
        <f>'Статистика ЮЛ'!N35-'Статистика ЮЛ'!M35</f>
        <v>-1.6886391342200113</v>
      </c>
      <c r="N33" s="310">
        <f>'Статистика ЮЛ'!O35-'Статистика ЮЛ'!N35</f>
        <v>14.38646964813006</v>
      </c>
      <c r="O33" s="310">
        <f>'Статистика ЮЛ'!P35-'Статистика ЮЛ'!O35</f>
        <v>36.6413885587599</v>
      </c>
      <c r="P33" s="310">
        <f>'Статистика ЮЛ'!Q35-'Статистика ЮЛ'!P35</f>
        <v>-1.1220632773802208</v>
      </c>
      <c r="Q33" s="310">
        <f>'Статистика ЮЛ'!R35-'Статистика ЮЛ'!Q35</f>
        <v>137.18167955143008</v>
      </c>
      <c r="R33" s="310">
        <f>'Статистика ЮЛ'!S35-'Статистика ЮЛ'!R35</f>
        <v>70.15620958405998</v>
      </c>
      <c r="S33" s="310">
        <f>'Статистика ЮЛ'!T35-'Статистика ЮЛ'!S35</f>
        <v>79.451117870719827</v>
      </c>
      <c r="T33" s="310">
        <f>'Статистика ЮЛ'!U35-'Статистика ЮЛ'!T35</f>
        <v>-72.032458474149735</v>
      </c>
      <c r="U33" s="310">
        <f>'Статистика ЮЛ'!V35-'Статистика ЮЛ'!U35</f>
        <v>-4.586816196449945</v>
      </c>
      <c r="V33" s="310">
        <f>'Статистика ЮЛ'!W35-'Статистика ЮЛ'!V35</f>
        <v>-188.31298927674015</v>
      </c>
      <c r="W33" s="310">
        <f>'Статистика ЮЛ'!X35-'Статистика ЮЛ'!W35</f>
        <v>144.97974746539012</v>
      </c>
      <c r="X33" s="310">
        <f>'Статистика ЮЛ'!Y35-'Статистика ЮЛ'!X35</f>
        <v>38.967609067429748</v>
      </c>
      <c r="Y33" s="310">
        <f>'Статистика ЮЛ'!Z35-'Статистика ЮЛ'!Y35</f>
        <v>60.364960888300175</v>
      </c>
      <c r="Z33" s="310">
        <f>'Статистика ЮЛ'!AA35-'Статистика ЮЛ'!Z35</f>
        <v>119.08740494923995</v>
      </c>
      <c r="AA33" s="310">
        <f>'Статистика ЮЛ'!AB35-'Статистика ЮЛ'!AA35</f>
        <v>-90.057548045369913</v>
      </c>
      <c r="AB33" s="310">
        <f>'Статистика ЮЛ'!AC35-'Статистика ЮЛ'!AB35</f>
        <v>11.566757108440015</v>
      </c>
      <c r="AC33" s="310">
        <f>'Статистика ЮЛ'!AF35-'Статистика ЮЛ'!AC35</f>
        <v>-243.34377428892003</v>
      </c>
      <c r="AD33" s="356"/>
    </row>
    <row r="34" spans="1:30" ht="15.75" x14ac:dyDescent="0.25">
      <c r="A34" s="287" t="s">
        <v>301</v>
      </c>
      <c r="B34" s="310">
        <f>'Статистика ЮЛ'!C36-'Статистика ЮЛ'!B36</f>
        <v>50830</v>
      </c>
      <c r="C34" s="310">
        <f>'Статистика ЮЛ'!D36-'Статистика ЮЛ'!C36</f>
        <v>65319</v>
      </c>
      <c r="D34" s="310">
        <f>'Статистика ЮЛ'!E36-'Статистика ЮЛ'!D36</f>
        <v>28802</v>
      </c>
      <c r="E34" s="310">
        <f>'Статистика ЮЛ'!F36-'Статистика ЮЛ'!E36</f>
        <v>-9379</v>
      </c>
      <c r="F34" s="310">
        <f>'Статистика ЮЛ'!G36-'Статистика ЮЛ'!F36</f>
        <v>1145</v>
      </c>
      <c r="G34" s="310">
        <f>'Статистика ЮЛ'!H36-'Статистика ЮЛ'!G36</f>
        <v>-19957</v>
      </c>
      <c r="H34" s="310">
        <f>'Статистика ЮЛ'!I36-'Статистика ЮЛ'!H36</f>
        <v>7248</v>
      </c>
      <c r="I34" s="310">
        <f>'Статистика ЮЛ'!J36-'Статистика ЮЛ'!I36</f>
        <v>-13493</v>
      </c>
      <c r="J34" s="310">
        <f>'Статистика ЮЛ'!K36-'Статистика ЮЛ'!J36</f>
        <v>5053</v>
      </c>
      <c r="K34" s="310">
        <f>'Статистика ЮЛ'!L36-'Статистика ЮЛ'!K36</f>
        <v>13844</v>
      </c>
      <c r="L34" s="310">
        <f>'Статистика ЮЛ'!M36-'Статистика ЮЛ'!L36</f>
        <v>4223</v>
      </c>
      <c r="M34" s="310">
        <f>'Статистика ЮЛ'!N36-'Статистика ЮЛ'!M36</f>
        <v>57481</v>
      </c>
      <c r="N34" s="310">
        <f>'Статистика ЮЛ'!O36-'Статистика ЮЛ'!N36</f>
        <v>57907</v>
      </c>
      <c r="O34" s="310">
        <f>'Статистика ЮЛ'!P36-'Статистика ЮЛ'!O36</f>
        <v>16048</v>
      </c>
      <c r="P34" s="310">
        <f>'Статистика ЮЛ'!Q36-'Статистика ЮЛ'!P36</f>
        <v>17043</v>
      </c>
      <c r="Q34" s="310">
        <f>'Статистика ЮЛ'!R36-'Статистика ЮЛ'!Q36</f>
        <v>-24933</v>
      </c>
      <c r="R34" s="310">
        <f>'Статистика ЮЛ'!S36-'Статистика ЮЛ'!R36</f>
        <v>4992</v>
      </c>
      <c r="S34" s="310">
        <f>'Статистика ЮЛ'!T36-'Статистика ЮЛ'!S36</f>
        <v>5544</v>
      </c>
      <c r="T34" s="310">
        <f>'Статистика ЮЛ'!U36-'Статистика ЮЛ'!T36</f>
        <v>3195</v>
      </c>
      <c r="U34" s="310">
        <f>'Статистика ЮЛ'!V36-'Статистика ЮЛ'!U36</f>
        <v>-30674</v>
      </c>
      <c r="V34" s="310">
        <f>'Статистика ЮЛ'!W36-'Статистика ЮЛ'!V36</f>
        <v>5086</v>
      </c>
      <c r="W34" s="310">
        <f>'Статистика ЮЛ'!X36-'Статистика ЮЛ'!W36</f>
        <v>2713</v>
      </c>
      <c r="X34" s="310">
        <f>'Статистика ЮЛ'!Y36-'Статистика ЮЛ'!X36</f>
        <v>13774</v>
      </c>
      <c r="Y34" s="310">
        <f>'Статистика ЮЛ'!Z36-'Статистика ЮЛ'!Y36</f>
        <v>26881</v>
      </c>
      <c r="Z34" s="310">
        <f>'Статистика ЮЛ'!AA36-'Статистика ЮЛ'!Z36</f>
        <v>-3938</v>
      </c>
      <c r="AA34" s="310">
        <f>'Статистика ЮЛ'!AB36-'Статистика ЮЛ'!AA36</f>
        <v>-7441</v>
      </c>
      <c r="AB34" s="310">
        <f>'Статистика ЮЛ'!AC36-'Статистика ЮЛ'!AB36</f>
        <v>20204</v>
      </c>
      <c r="AC34" s="310">
        <f>'Статистика ЮЛ'!AF36-'Статистика ЮЛ'!AC36</f>
        <v>41888</v>
      </c>
      <c r="AD34" s="356"/>
    </row>
    <row r="35" spans="1:30" ht="15.75" x14ac:dyDescent="0.25">
      <c r="A35" s="287" t="s">
        <v>302</v>
      </c>
      <c r="B35" s="310">
        <f>'Статистика ЮЛ'!C37-'Статистика ЮЛ'!B37</f>
        <v>50252</v>
      </c>
      <c r="C35" s="310">
        <f>'Статистика ЮЛ'!D37-'Статистика ЮЛ'!C37</f>
        <v>64343</v>
      </c>
      <c r="D35" s="310">
        <f>'Статистика ЮЛ'!E37-'Статистика ЮЛ'!D37</f>
        <v>32189</v>
      </c>
      <c r="E35" s="310">
        <f>'Статистика ЮЛ'!F37-'Статистика ЮЛ'!E37</f>
        <v>-9514</v>
      </c>
      <c r="F35" s="310">
        <f>'Статистика ЮЛ'!G37-'Статистика ЮЛ'!F37</f>
        <v>1194</v>
      </c>
      <c r="G35" s="310">
        <f>'Статистика ЮЛ'!H37-'Статистика ЮЛ'!G37</f>
        <v>-17007</v>
      </c>
      <c r="H35" s="310">
        <f>'Статистика ЮЛ'!I37-'Статистика ЮЛ'!H37</f>
        <v>9791</v>
      </c>
      <c r="I35" s="310">
        <f>'Статистика ЮЛ'!J37-'Статистика ЮЛ'!I37</f>
        <v>-13571</v>
      </c>
      <c r="J35" s="310">
        <f>'Статистика ЮЛ'!K37-'Статистика ЮЛ'!J37</f>
        <v>5614</v>
      </c>
      <c r="K35" s="310">
        <f>'Статистика ЮЛ'!L37-'Статистика ЮЛ'!K37</f>
        <v>13853</v>
      </c>
      <c r="L35" s="310">
        <f>'Статистика ЮЛ'!M37-'Статистика ЮЛ'!L37</f>
        <v>4207</v>
      </c>
      <c r="M35" s="310">
        <f>'Статистика ЮЛ'!N37-'Статистика ЮЛ'!M37</f>
        <v>51124</v>
      </c>
      <c r="N35" s="310">
        <f>'Статистика ЮЛ'!O37-'Статистика ЮЛ'!N37</f>
        <v>54428</v>
      </c>
      <c r="O35" s="310">
        <f>'Статистика ЮЛ'!P37-'Статистика ЮЛ'!O37</f>
        <v>15413</v>
      </c>
      <c r="P35" s="310">
        <f>'Статистика ЮЛ'!Q37-'Статистика ЮЛ'!P37</f>
        <v>17187</v>
      </c>
      <c r="Q35" s="310">
        <f>'Статистика ЮЛ'!R37-'Статистика ЮЛ'!Q37</f>
        <v>-24821</v>
      </c>
      <c r="R35" s="310">
        <f>'Статистика ЮЛ'!S37-'Статистика ЮЛ'!R37</f>
        <v>5353</v>
      </c>
      <c r="S35" s="310">
        <f>'Статистика ЮЛ'!T37-'Статистика ЮЛ'!S37</f>
        <v>5775</v>
      </c>
      <c r="T35" s="310">
        <f>'Статистика ЮЛ'!U37-'Статистика ЮЛ'!T37</f>
        <v>3246</v>
      </c>
      <c r="U35" s="310">
        <f>'Статистика ЮЛ'!V37-'Статистика ЮЛ'!U37</f>
        <v>-30559</v>
      </c>
      <c r="V35" s="310">
        <f>'Статистика ЮЛ'!W37-'Статистика ЮЛ'!V37</f>
        <v>5143</v>
      </c>
      <c r="W35" s="310">
        <f>'Статистика ЮЛ'!X37-'Статистика ЮЛ'!W37</f>
        <v>9816</v>
      </c>
      <c r="X35" s="310">
        <f>'Статистика ЮЛ'!Y37-'Статистика ЮЛ'!X37</f>
        <v>6323</v>
      </c>
      <c r="Y35" s="310">
        <f>'Статистика ЮЛ'!Z37-'Статистика ЮЛ'!Y37</f>
        <v>26860</v>
      </c>
      <c r="Z35" s="310">
        <f>'Статистика ЮЛ'!AA37-'Статистика ЮЛ'!Z37</f>
        <v>-4197</v>
      </c>
      <c r="AA35" s="310">
        <f>'Статистика ЮЛ'!AB37-'Статистика ЮЛ'!AA37</f>
        <v>-7829</v>
      </c>
      <c r="AB35" s="310">
        <f>'Статистика ЮЛ'!AC37-'Статистика ЮЛ'!AB37</f>
        <v>18430</v>
      </c>
      <c r="AC35" s="310">
        <f>'Статистика ЮЛ'!AF37-'Статистика ЮЛ'!AC37</f>
        <v>42905</v>
      </c>
      <c r="AD35" s="356"/>
    </row>
    <row r="36" spans="1:30" ht="15.75" x14ac:dyDescent="0.25">
      <c r="A36" s="287"/>
      <c r="B36" s="310">
        <f>'Статистика ЮЛ'!C39-'Статистика ЮЛ'!B39</f>
        <v>0</v>
      </c>
      <c r="C36" s="310">
        <f>'Статистика ЮЛ'!D39-'Статистика ЮЛ'!C39</f>
        <v>0</v>
      </c>
      <c r="D36" s="310">
        <f>'Статистика ЮЛ'!E39-'Статистика ЮЛ'!D39</f>
        <v>0</v>
      </c>
      <c r="E36" s="310">
        <f>'Статистика ЮЛ'!F39-'Статистика ЮЛ'!E39</f>
        <v>0</v>
      </c>
      <c r="F36" s="310">
        <f>'Статистика ЮЛ'!G39-'Статистика ЮЛ'!F39</f>
        <v>0</v>
      </c>
      <c r="G36" s="310">
        <f>'Статистика ЮЛ'!H39-'Статистика ЮЛ'!G39</f>
        <v>0</v>
      </c>
      <c r="H36" s="310">
        <f>'Статистика ЮЛ'!I39-'Статистика ЮЛ'!H39</f>
        <v>0</v>
      </c>
      <c r="I36" s="310">
        <f>'Статистика ЮЛ'!J39-'Статистика ЮЛ'!I39</f>
        <v>0</v>
      </c>
      <c r="J36" s="310">
        <f>'Статистика ЮЛ'!K39-'Статистика ЮЛ'!J39</f>
        <v>0</v>
      </c>
      <c r="K36" s="310">
        <f>'Статистика ЮЛ'!L39-'Статистика ЮЛ'!K39</f>
        <v>0</v>
      </c>
      <c r="L36" s="310">
        <f>'Статистика ЮЛ'!M39-'Статистика ЮЛ'!L39</f>
        <v>0</v>
      </c>
      <c r="M36" s="310">
        <f>'Статистика ЮЛ'!N39-'Статистика ЮЛ'!M39</f>
        <v>0</v>
      </c>
      <c r="N36" s="310">
        <f>'Статистика ЮЛ'!O39-'Статистика ЮЛ'!N39</f>
        <v>0</v>
      </c>
      <c r="O36" s="310">
        <f>'Статистика ЮЛ'!P39-'Статистика ЮЛ'!O39</f>
        <v>0</v>
      </c>
      <c r="P36" s="310">
        <f>'Статистика ЮЛ'!Q39-'Статистика ЮЛ'!P39</f>
        <v>0</v>
      </c>
      <c r="Q36" s="310">
        <f>'Статистика ЮЛ'!R39-'Статистика ЮЛ'!Q39</f>
        <v>0</v>
      </c>
      <c r="R36" s="310">
        <f>'Статистика ЮЛ'!S39-'Статистика ЮЛ'!R39</f>
        <v>0</v>
      </c>
      <c r="S36" s="310">
        <f>'Статистика ЮЛ'!T39-'Статистика ЮЛ'!S39</f>
        <v>0</v>
      </c>
      <c r="T36" s="310">
        <f>'Статистика ЮЛ'!U39-'Статистика ЮЛ'!T39</f>
        <v>0</v>
      </c>
      <c r="U36" s="310">
        <f>'Статистика ЮЛ'!V39-'Статистика ЮЛ'!U39</f>
        <v>0</v>
      </c>
      <c r="V36" s="310">
        <f>'Статистика ЮЛ'!W39-'Статистика ЮЛ'!V39</f>
        <v>0</v>
      </c>
      <c r="W36" s="310">
        <f>'Статистика ЮЛ'!X39-'Статистика ЮЛ'!W39</f>
        <v>0</v>
      </c>
      <c r="X36" s="310">
        <f>'Статистика ЮЛ'!Y39-'Статистика ЮЛ'!X39</f>
        <v>0</v>
      </c>
      <c r="Y36" s="310">
        <f>'Статистика ЮЛ'!Z39-'Статистика ЮЛ'!Y39</f>
        <v>0</v>
      </c>
      <c r="Z36" s="310">
        <f>'Статистика ЮЛ'!AA39-'Статистика ЮЛ'!Z39</f>
        <v>0</v>
      </c>
      <c r="AA36" s="310">
        <f>'Статистика ЮЛ'!AB39-'Статистика ЮЛ'!AA39</f>
        <v>0</v>
      </c>
      <c r="AB36" s="310">
        <f>'Статистика ЮЛ'!AC39-'Статистика ЮЛ'!AB39</f>
        <v>0</v>
      </c>
      <c r="AC36" s="310">
        <f>'Статистика ЮЛ'!AF39-'Статистика ЮЛ'!AC39</f>
        <v>0</v>
      </c>
      <c r="AD36" s="356"/>
    </row>
    <row r="37" spans="1:30" ht="15.75" x14ac:dyDescent="0.25">
      <c r="A37" s="304" t="s">
        <v>305</v>
      </c>
      <c r="B37" s="310">
        <f>'Статистика ЮЛ'!C40-'Статистика ЮЛ'!B40</f>
        <v>-91679</v>
      </c>
      <c r="C37" s="310">
        <f>'Статистика ЮЛ'!D40-'Статистика ЮЛ'!C40</f>
        <v>78485</v>
      </c>
      <c r="D37" s="310">
        <f>'Статистика ЮЛ'!E40-'Статистика ЮЛ'!D40</f>
        <v>59816</v>
      </c>
      <c r="E37" s="310">
        <f>'Статистика ЮЛ'!F40-'Статистика ЮЛ'!E40</f>
        <v>341407</v>
      </c>
      <c r="F37" s="310">
        <f>'Статистика ЮЛ'!G40-'Статистика ЮЛ'!F40</f>
        <v>-193963</v>
      </c>
      <c r="G37" s="310">
        <f>'Статистика ЮЛ'!H40-'Статистика ЮЛ'!G40</f>
        <v>346522</v>
      </c>
      <c r="H37" s="310">
        <f>'Статистика ЮЛ'!I40-'Статистика ЮЛ'!H40</f>
        <v>-302016</v>
      </c>
      <c r="I37" s="310">
        <f>'Статистика ЮЛ'!J40-'Статистика ЮЛ'!I40</f>
        <v>-40681</v>
      </c>
      <c r="J37" s="310">
        <f>'Статистика ЮЛ'!K40-'Статистика ЮЛ'!J40</f>
        <v>93590</v>
      </c>
      <c r="K37" s="310">
        <f>'Статистика ЮЛ'!L40-'Статистика ЮЛ'!K40</f>
        <v>233971</v>
      </c>
      <c r="L37" s="310">
        <f>'Статистика ЮЛ'!M40-'Статистика ЮЛ'!L40</f>
        <v>172129</v>
      </c>
      <c r="M37" s="310">
        <f>'Статистика ЮЛ'!N40-'Статистика ЮЛ'!M40</f>
        <v>-73619</v>
      </c>
      <c r="N37" s="310">
        <f>'Статистика ЮЛ'!O40-'Статистика ЮЛ'!N40</f>
        <v>-167346</v>
      </c>
      <c r="O37" s="310">
        <f>'Статистика ЮЛ'!P40-'Статистика ЮЛ'!O40</f>
        <v>73785</v>
      </c>
      <c r="P37" s="310">
        <f>'Статистика ЮЛ'!Q40-'Статистика ЮЛ'!P40</f>
        <v>110680</v>
      </c>
      <c r="Q37" s="310">
        <f>'Статистика ЮЛ'!R40-'Статистика ЮЛ'!Q40</f>
        <v>72874</v>
      </c>
      <c r="R37" s="310">
        <f>'Статистика ЮЛ'!S40-'Статистика ЮЛ'!R40</f>
        <v>-36049</v>
      </c>
      <c r="S37" s="310">
        <f>'Статистика ЮЛ'!T40-'Статистика ЮЛ'!S40</f>
        <v>54935</v>
      </c>
      <c r="T37" s="310">
        <f>'Статистика ЮЛ'!U40-'Статистика ЮЛ'!T40</f>
        <v>-39550</v>
      </c>
      <c r="U37" s="310">
        <f>'Статистика ЮЛ'!V40-'Статистика ЮЛ'!U40</f>
        <v>318864</v>
      </c>
      <c r="V37" s="310">
        <f>'Статистика ЮЛ'!W40-'Статистика ЮЛ'!V40</f>
        <v>-12231</v>
      </c>
      <c r="W37" s="310">
        <f>'Статистика ЮЛ'!X40-'Статистика ЮЛ'!W40</f>
        <v>111574</v>
      </c>
      <c r="X37" s="310">
        <f>'Статистика ЮЛ'!Y40-'Статистика ЮЛ'!X40</f>
        <v>-167994</v>
      </c>
      <c r="Y37" s="310">
        <f>'Статистика ЮЛ'!Z40-'Статистика ЮЛ'!Y40</f>
        <v>69631</v>
      </c>
      <c r="Z37" s="310">
        <f>'Статистика ЮЛ'!AA40-'Статистика ЮЛ'!Z40</f>
        <v>503153</v>
      </c>
      <c r="AA37" s="310">
        <f>'Статистика ЮЛ'!AB40-'Статистика ЮЛ'!AA40</f>
        <v>37740</v>
      </c>
      <c r="AB37" s="310">
        <f>'Статистика ЮЛ'!AC40-'Статистика ЮЛ'!AB40</f>
        <v>684761</v>
      </c>
      <c r="AC37" s="310">
        <f>'Статистика ЮЛ'!AF40-'Статистика ЮЛ'!AC40</f>
        <v>-400576</v>
      </c>
      <c r="AD37" s="356"/>
    </row>
    <row r="38" spans="1:30" ht="15.75" x14ac:dyDescent="0.25">
      <c r="A38" s="289" t="s">
        <v>226</v>
      </c>
      <c r="B38" s="310">
        <f>'Статистика ЮЛ'!C41-'Статистика ЮЛ'!B41</f>
        <v>35438</v>
      </c>
      <c r="C38" s="310">
        <f>'Статистика ЮЛ'!D41-'Статистика ЮЛ'!C41</f>
        <v>58498</v>
      </c>
      <c r="D38" s="310">
        <f>'Статистика ЮЛ'!E41-'Статистика ЮЛ'!D41</f>
        <v>59425</v>
      </c>
      <c r="E38" s="310">
        <f>'Статистика ЮЛ'!F41-'Статистика ЮЛ'!E41</f>
        <v>128145</v>
      </c>
      <c r="F38" s="310">
        <f>'Статистика ЮЛ'!G41-'Статистика ЮЛ'!F41</f>
        <v>-50270</v>
      </c>
      <c r="G38" s="310">
        <f>'Статистика ЮЛ'!H41-'Статистика ЮЛ'!G41</f>
        <v>58086</v>
      </c>
      <c r="H38" s="310">
        <f>'Статистика ЮЛ'!I41-'Статистика ЮЛ'!H41</f>
        <v>-65183</v>
      </c>
      <c r="I38" s="310">
        <f>'Статистика ЮЛ'!J41-'Статистика ЮЛ'!I41</f>
        <v>-1794</v>
      </c>
      <c r="J38" s="310">
        <f>'Статистика ЮЛ'!K41-'Статистика ЮЛ'!J41</f>
        <v>129985</v>
      </c>
      <c r="K38" s="310">
        <f>'Статистика ЮЛ'!L41-'Статистика ЮЛ'!K41</f>
        <v>77098</v>
      </c>
      <c r="L38" s="310">
        <f>'Статистика ЮЛ'!M41-'Статистика ЮЛ'!L41</f>
        <v>17337</v>
      </c>
      <c r="M38" s="310">
        <f>'Статистика ЮЛ'!N41-'Статистика ЮЛ'!M41</f>
        <v>-41461</v>
      </c>
      <c r="N38" s="310">
        <f>'Статистика ЮЛ'!O41-'Статистика ЮЛ'!N41</f>
        <v>-52081</v>
      </c>
      <c r="O38" s="310">
        <f>'Статистика ЮЛ'!P41-'Статистика ЮЛ'!O41</f>
        <v>27581</v>
      </c>
      <c r="P38" s="310">
        <f>'Статистика ЮЛ'!Q41-'Статистика ЮЛ'!P41</f>
        <v>34824</v>
      </c>
      <c r="Q38" s="310">
        <f>'Статистика ЮЛ'!R41-'Статистика ЮЛ'!Q41</f>
        <v>98149</v>
      </c>
      <c r="R38" s="310">
        <f>'Статистика ЮЛ'!S41-'Статистика ЮЛ'!R41</f>
        <v>-3476</v>
      </c>
      <c r="S38" s="310">
        <f>'Статистика ЮЛ'!T41-'Статистика ЮЛ'!S41</f>
        <v>-20208</v>
      </c>
      <c r="T38" s="310">
        <f>'Статистика ЮЛ'!U41-'Статистика ЮЛ'!T41</f>
        <v>109204</v>
      </c>
      <c r="U38" s="310">
        <f>'Статистика ЮЛ'!V41-'Статистика ЮЛ'!U41</f>
        <v>12234</v>
      </c>
      <c r="V38" s="310">
        <f>'Статистика ЮЛ'!W41-'Статистика ЮЛ'!V41</f>
        <v>-59440</v>
      </c>
      <c r="W38" s="310">
        <f>'Статистика ЮЛ'!X41-'Статистика ЮЛ'!W41</f>
        <v>91690</v>
      </c>
      <c r="X38" s="310">
        <f>'Статистика ЮЛ'!Y41-'Статистика ЮЛ'!X41</f>
        <v>-84401</v>
      </c>
      <c r="Y38" s="310">
        <f>'Статистика ЮЛ'!Z41-'Статистика ЮЛ'!Y41</f>
        <v>37635</v>
      </c>
      <c r="Z38" s="310">
        <f>'Статистика ЮЛ'!AA41-'Статистика ЮЛ'!Z41</f>
        <v>54548</v>
      </c>
      <c r="AA38" s="310">
        <f>'Статистика ЮЛ'!AB41-'Статистика ЮЛ'!AA41</f>
        <v>23459</v>
      </c>
      <c r="AB38" s="310">
        <f>'Статистика ЮЛ'!AC41-'Статистика ЮЛ'!AB41</f>
        <v>247023</v>
      </c>
      <c r="AC38" s="310">
        <f>'Статистика ЮЛ'!AF41-'Статистика ЮЛ'!AC41</f>
        <v>63030</v>
      </c>
      <c r="AD38" s="356"/>
    </row>
    <row r="39" spans="1:30" ht="15.75" x14ac:dyDescent="0.25">
      <c r="A39" s="288" t="s">
        <v>227</v>
      </c>
      <c r="B39" s="310">
        <f>'Статистика ЮЛ'!C42-'Статистика ЮЛ'!B42</f>
        <v>-127117</v>
      </c>
      <c r="C39" s="310">
        <f>'Статистика ЮЛ'!D42-'Статистика ЮЛ'!C42</f>
        <v>19987</v>
      </c>
      <c r="D39" s="310">
        <f>'Статистика ЮЛ'!E42-'Статистика ЮЛ'!D42</f>
        <v>391</v>
      </c>
      <c r="E39" s="310">
        <f>'Статистика ЮЛ'!F42-'Статистика ЮЛ'!E42</f>
        <v>213262</v>
      </c>
      <c r="F39" s="310">
        <f>'Статистика ЮЛ'!G42-'Статистика ЮЛ'!F42</f>
        <v>-143693</v>
      </c>
      <c r="G39" s="310">
        <f>'Статистика ЮЛ'!H42-'Статистика ЮЛ'!G42</f>
        <v>288436</v>
      </c>
      <c r="H39" s="310">
        <f>'Статистика ЮЛ'!I42-'Статистика ЮЛ'!H42</f>
        <v>-236833</v>
      </c>
      <c r="I39" s="310">
        <f>'Статистика ЮЛ'!J42-'Статистика ЮЛ'!I42</f>
        <v>-38887</v>
      </c>
      <c r="J39" s="310">
        <f>'Статистика ЮЛ'!K42-'Статистика ЮЛ'!J42</f>
        <v>-36395</v>
      </c>
      <c r="K39" s="310">
        <f>'Статистика ЮЛ'!L42-'Статистика ЮЛ'!K42</f>
        <v>156873</v>
      </c>
      <c r="L39" s="310">
        <f>'Статистика ЮЛ'!M42-'Статистика ЮЛ'!L42</f>
        <v>154792</v>
      </c>
      <c r="M39" s="310">
        <f>'Статистика ЮЛ'!N42-'Статистика ЮЛ'!M42</f>
        <v>-32158</v>
      </c>
      <c r="N39" s="310">
        <f>'Статистика ЮЛ'!O42-'Статистика ЮЛ'!N42</f>
        <v>-115265</v>
      </c>
      <c r="O39" s="310">
        <f>'Статистика ЮЛ'!P42-'Статистика ЮЛ'!O42</f>
        <v>46204</v>
      </c>
      <c r="P39" s="310">
        <f>'Статистика ЮЛ'!Q42-'Статистика ЮЛ'!P42</f>
        <v>75856</v>
      </c>
      <c r="Q39" s="310">
        <f>'Статистика ЮЛ'!R42-'Статистика ЮЛ'!Q42</f>
        <v>-25275</v>
      </c>
      <c r="R39" s="310">
        <f>'Статистика ЮЛ'!S42-'Статистика ЮЛ'!R42</f>
        <v>-32573</v>
      </c>
      <c r="S39" s="310">
        <f>'Статистика ЮЛ'!T42-'Статистика ЮЛ'!S42</f>
        <v>75143</v>
      </c>
      <c r="T39" s="310">
        <f>'Статистика ЮЛ'!U42-'Статистика ЮЛ'!T42</f>
        <v>-148754</v>
      </c>
      <c r="U39" s="310">
        <f>'Статистика ЮЛ'!V42-'Статистика ЮЛ'!U42</f>
        <v>306630</v>
      </c>
      <c r="V39" s="310">
        <f>'Статистика ЮЛ'!W42-'Статистика ЮЛ'!V42</f>
        <v>47209</v>
      </c>
      <c r="W39" s="310">
        <f>'Статистика ЮЛ'!X42-'Статистика ЮЛ'!W42</f>
        <v>19884</v>
      </c>
      <c r="X39" s="310">
        <f>'Статистика ЮЛ'!Y42-'Статистика ЮЛ'!X42</f>
        <v>-83593</v>
      </c>
      <c r="Y39" s="310">
        <f>'Статистика ЮЛ'!Z42-'Статистика ЮЛ'!Y42</f>
        <v>31996</v>
      </c>
      <c r="Z39" s="310">
        <f>'Статистика ЮЛ'!AA42-'Статистика ЮЛ'!Z42</f>
        <v>448605</v>
      </c>
      <c r="AA39" s="310">
        <f>'Статистика ЮЛ'!AB42-'Статистика ЮЛ'!AA42</f>
        <v>14281</v>
      </c>
      <c r="AB39" s="310">
        <f>'Статистика ЮЛ'!AC42-'Статистика ЮЛ'!AB42</f>
        <v>437738</v>
      </c>
      <c r="AC39" s="310">
        <f>'Статистика ЮЛ'!AF42-'Статистика ЮЛ'!AC42</f>
        <v>-463606</v>
      </c>
      <c r="AD39" s="356"/>
    </row>
    <row r="40" spans="1:30" ht="15.75" x14ac:dyDescent="0.25">
      <c r="A40" s="287" t="s">
        <v>297</v>
      </c>
      <c r="B40" s="310">
        <f>'Статистика ЮЛ'!C43-'Статистика ЮЛ'!B43</f>
        <v>-137374</v>
      </c>
      <c r="C40" s="310">
        <f>'Статистика ЮЛ'!D43-'Статистика ЮЛ'!C43</f>
        <v>-685</v>
      </c>
      <c r="D40" s="310">
        <f>'Статистика ЮЛ'!E43-'Статистика ЮЛ'!D43</f>
        <v>15579</v>
      </c>
      <c r="E40" s="310">
        <f>'Статистика ЮЛ'!F43-'Статистика ЮЛ'!E43</f>
        <v>219079</v>
      </c>
      <c r="F40" s="310">
        <f>'Статистика ЮЛ'!G43-'Статистика ЮЛ'!F43</f>
        <v>-186836</v>
      </c>
      <c r="G40" s="310">
        <f>'Статистика ЮЛ'!H43-'Статистика ЮЛ'!G43</f>
        <v>269385</v>
      </c>
      <c r="H40" s="310">
        <f>'Статистика ЮЛ'!I43-'Статистика ЮЛ'!H43</f>
        <v>-238860</v>
      </c>
      <c r="I40" s="310">
        <f>'Статистика ЮЛ'!J43-'Статистика ЮЛ'!I43</f>
        <v>-1032</v>
      </c>
      <c r="J40" s="310">
        <f>'Статистика ЮЛ'!K43-'Статистика ЮЛ'!J43</f>
        <v>-80429</v>
      </c>
      <c r="K40" s="310">
        <f>'Статистика ЮЛ'!L43-'Статистика ЮЛ'!K43</f>
        <v>78870</v>
      </c>
      <c r="L40" s="310">
        <f>'Статистика ЮЛ'!M43-'Статистика ЮЛ'!L43</f>
        <v>141992</v>
      </c>
      <c r="M40" s="310">
        <f>'Статистика ЮЛ'!N43-'Статистика ЮЛ'!M43</f>
        <v>-70345</v>
      </c>
      <c r="N40" s="310">
        <f>'Статистика ЮЛ'!O43-'Статистика ЮЛ'!N43</f>
        <v>-112557</v>
      </c>
      <c r="O40" s="310">
        <f>'Статистика ЮЛ'!P43-'Статистика ЮЛ'!O43</f>
        <v>44186</v>
      </c>
      <c r="P40" s="310">
        <f>'Статистика ЮЛ'!Q43-'Статистика ЮЛ'!P43</f>
        <v>17224</v>
      </c>
      <c r="Q40" s="310">
        <f>'Статистика ЮЛ'!R43-'Статистика ЮЛ'!Q43</f>
        <v>-20135</v>
      </c>
      <c r="R40" s="310">
        <f>'Статистика ЮЛ'!S43-'Статистика ЮЛ'!R43</f>
        <v>-11509</v>
      </c>
      <c r="S40" s="310">
        <f>'Статистика ЮЛ'!T43-'Статистика ЮЛ'!S43</f>
        <v>66951</v>
      </c>
      <c r="T40" s="310">
        <f>'Статистика ЮЛ'!U43-'Статистика ЮЛ'!T43</f>
        <v>-145231</v>
      </c>
      <c r="U40" s="310">
        <f>'Статистика ЮЛ'!V43-'Статистика ЮЛ'!U43</f>
        <v>313201</v>
      </c>
      <c r="V40" s="310">
        <f>'Статистика ЮЛ'!W43-'Статистика ЮЛ'!V43</f>
        <v>8581</v>
      </c>
      <c r="W40" s="310">
        <f>'Статистика ЮЛ'!X43-'Статистика ЮЛ'!W43</f>
        <v>-1886</v>
      </c>
      <c r="X40" s="310">
        <f>'Статистика ЮЛ'!Y43-'Статистика ЮЛ'!X43</f>
        <v>-117701</v>
      </c>
      <c r="Y40" s="310">
        <f>'Статистика ЮЛ'!Z43-'Статистика ЮЛ'!Y43</f>
        <v>62850</v>
      </c>
      <c r="Z40" s="310">
        <f>'Статистика ЮЛ'!AA43-'Статистика ЮЛ'!Z43</f>
        <v>461213</v>
      </c>
      <c r="AA40" s="310">
        <f>'Статистика ЮЛ'!AB43-'Статистика ЮЛ'!AA43</f>
        <v>88283</v>
      </c>
      <c r="AB40" s="310">
        <f>'Статистика ЮЛ'!AC43-'Статистика ЮЛ'!AB43</f>
        <v>482870</v>
      </c>
      <c r="AC40" s="310">
        <f>'Статистика ЮЛ'!AF43-'Статистика ЮЛ'!AC43</f>
        <v>-558749</v>
      </c>
      <c r="AD40" s="356"/>
    </row>
    <row r="41" spans="1:30" ht="15.75" x14ac:dyDescent="0.25">
      <c r="A41" s="287" t="s">
        <v>298</v>
      </c>
      <c r="B41" s="310">
        <f>'Статистика ЮЛ'!C44-'Статистика ЮЛ'!B44</f>
        <v>-25736</v>
      </c>
      <c r="C41" s="310">
        <f>'Статистика ЮЛ'!D44-'Статистика ЮЛ'!C44</f>
        <v>18044</v>
      </c>
      <c r="D41" s="310">
        <f>'Статистика ЮЛ'!E44-'Статистика ЮЛ'!D44</f>
        <v>47233</v>
      </c>
      <c r="E41" s="310">
        <f>'Статистика ЮЛ'!F44-'Статистика ЮЛ'!E44</f>
        <v>84406</v>
      </c>
      <c r="F41" s="310">
        <f>'Статистика ЮЛ'!G44-'Статистика ЮЛ'!F44</f>
        <v>-110805</v>
      </c>
      <c r="G41" s="310">
        <f>'Статистика ЮЛ'!H44-'Статистика ЮЛ'!G44</f>
        <v>70345</v>
      </c>
      <c r="H41" s="310">
        <f>'Статистика ЮЛ'!I44-'Статистика ЮЛ'!H44</f>
        <v>-57993</v>
      </c>
      <c r="I41" s="310">
        <f>'Статистика ЮЛ'!J44-'Статистика ЮЛ'!I44</f>
        <v>-28802</v>
      </c>
      <c r="J41" s="310">
        <f>'Статистика ЮЛ'!K44-'Статистика ЮЛ'!J44</f>
        <v>-62883</v>
      </c>
      <c r="K41" s="310">
        <f>'Статистика ЮЛ'!L44-'Статистика ЮЛ'!K44</f>
        <v>26614</v>
      </c>
      <c r="L41" s="310">
        <f>'Статистика ЮЛ'!M44-'Статистика ЮЛ'!L44</f>
        <v>-10167</v>
      </c>
      <c r="M41" s="310">
        <f>'Статистика ЮЛ'!N44-'Статистика ЮЛ'!M44</f>
        <v>16985</v>
      </c>
      <c r="N41" s="310">
        <f>'Статистика ЮЛ'!O44-'Статистика ЮЛ'!N44</f>
        <v>-78531</v>
      </c>
      <c r="O41" s="310">
        <f>'Статистика ЮЛ'!P44-'Статистика ЮЛ'!O44</f>
        <v>5578</v>
      </c>
      <c r="P41" s="310">
        <f>'Статистика ЮЛ'!Q44-'Статистика ЮЛ'!P44</f>
        <v>-35811</v>
      </c>
      <c r="Q41" s="310">
        <f>'Статистика ЮЛ'!R44-'Статистика ЮЛ'!Q44</f>
        <v>-5145</v>
      </c>
      <c r="R41" s="310">
        <f>'Статистика ЮЛ'!S44-'Статистика ЮЛ'!R44</f>
        <v>1870</v>
      </c>
      <c r="S41" s="310">
        <f>'Статистика ЮЛ'!T44-'Статистика ЮЛ'!S44</f>
        <v>-62341</v>
      </c>
      <c r="T41" s="310">
        <f>'Статистика ЮЛ'!U44-'Статистика ЮЛ'!T44</f>
        <v>8558</v>
      </c>
      <c r="U41" s="310">
        <f>'Статистика ЮЛ'!V44-'Статистика ЮЛ'!U44</f>
        <v>17051</v>
      </c>
      <c r="V41" s="310">
        <f>'Статистика ЮЛ'!W44-'Статистика ЮЛ'!V44</f>
        <v>143115</v>
      </c>
      <c r="W41" s="310">
        <f>'Статистика ЮЛ'!X44-'Статистика ЮЛ'!W44</f>
        <v>-174533</v>
      </c>
      <c r="X41" s="310">
        <f>'Статистика ЮЛ'!Y44-'Статистика ЮЛ'!X44</f>
        <v>26181</v>
      </c>
      <c r="Y41" s="310">
        <f>'Статистика ЮЛ'!Z44-'Статистика ЮЛ'!Y44</f>
        <v>-83044</v>
      </c>
      <c r="Z41" s="310">
        <f>'Статистика ЮЛ'!AA44-'Статистика ЮЛ'!Z44</f>
        <v>28632</v>
      </c>
      <c r="AA41" s="310">
        <f>'Статистика ЮЛ'!AB44-'Статистика ЮЛ'!AA44</f>
        <v>43895</v>
      </c>
      <c r="AB41" s="310">
        <f>'Статистика ЮЛ'!AC44-'Статистика ЮЛ'!AB44</f>
        <v>65860</v>
      </c>
      <c r="AC41" s="310">
        <f>'Статистика ЮЛ'!AF44-'Статистика ЮЛ'!AC44</f>
        <v>-43821</v>
      </c>
      <c r="AD41" s="356"/>
    </row>
    <row r="42" spans="1:30" ht="15.75" x14ac:dyDescent="0.25">
      <c r="A42" s="287" t="s">
        <v>299</v>
      </c>
      <c r="B42" s="310">
        <f>'Статистика ЮЛ'!C45-'Статистика ЮЛ'!B45</f>
        <v>-111635</v>
      </c>
      <c r="C42" s="310">
        <f>'Статистика ЮЛ'!D45-'Статистика ЮЛ'!C45</f>
        <v>-18731</v>
      </c>
      <c r="D42" s="310">
        <f>'Статистика ЮЛ'!E45-'Статистика ЮЛ'!D45</f>
        <v>-31652</v>
      </c>
      <c r="E42" s="310">
        <f>'Статистика ЮЛ'!F45-'Статистика ЮЛ'!E45</f>
        <v>134670</v>
      </c>
      <c r="F42" s="310">
        <f>'Статистика ЮЛ'!G45-'Статистика ЮЛ'!F45</f>
        <v>-76032</v>
      </c>
      <c r="G42" s="310">
        <f>'Статистика ЮЛ'!H45-'Статистика ЮЛ'!G45</f>
        <v>199042</v>
      </c>
      <c r="H42" s="310">
        <f>'Статистика ЮЛ'!I45-'Статистика ЮЛ'!H45</f>
        <v>-180871</v>
      </c>
      <c r="I42" s="310">
        <f>'Статистика ЮЛ'!J45-'Статистика ЮЛ'!I45</f>
        <v>27775</v>
      </c>
      <c r="J42" s="310">
        <f>'Статистика ЮЛ'!K45-'Статистика ЮЛ'!J45</f>
        <v>-17548</v>
      </c>
      <c r="K42" s="310">
        <f>'Статистика ЮЛ'!L45-'Статистика ЮЛ'!K45</f>
        <v>52257</v>
      </c>
      <c r="L42" s="310">
        <f>'Статистика ЮЛ'!M45-'Статистика ЮЛ'!L45</f>
        <v>152158</v>
      </c>
      <c r="M42" s="310">
        <f>'Статистика ЮЛ'!N45-'Статистика ЮЛ'!M45</f>
        <v>-87331</v>
      </c>
      <c r="N42" s="310">
        <f>'Статистика ЮЛ'!O45-'Статистика ЮЛ'!N45</f>
        <v>-34023</v>
      </c>
      <c r="O42" s="310">
        <f>'Статистика ЮЛ'!P45-'Статистика ЮЛ'!O45</f>
        <v>38606</v>
      </c>
      <c r="P42" s="310">
        <f>'Статистика ЮЛ'!Q45-'Статистика ЮЛ'!P45</f>
        <v>53038</v>
      </c>
      <c r="Q42" s="310">
        <f>'Статистика ЮЛ'!R45-'Статистика ЮЛ'!Q45</f>
        <v>-14989</v>
      </c>
      <c r="R42" s="310">
        <f>'Статистика ЮЛ'!S45-'Статистика ЮЛ'!R45</f>
        <v>-13382</v>
      </c>
      <c r="S42" s="310">
        <f>'Статистика ЮЛ'!T45-'Статистика ЮЛ'!S45</f>
        <v>129294</v>
      </c>
      <c r="T42" s="310">
        <f>'Статистика ЮЛ'!U45-'Статистика ЮЛ'!T45</f>
        <v>-153791</v>
      </c>
      <c r="U42" s="310">
        <f>'Статистика ЮЛ'!V45-'Статистика ЮЛ'!U45</f>
        <v>296152</v>
      </c>
      <c r="V42" s="310">
        <f>'Статистика ЮЛ'!W45-'Статистика ЮЛ'!V45</f>
        <v>-134535</v>
      </c>
      <c r="W42" s="310">
        <f>'Статистика ЮЛ'!X45-'Статистика ЮЛ'!W45</f>
        <v>172646</v>
      </c>
      <c r="X42" s="310">
        <f>'Статистика ЮЛ'!Y45-'Статистика ЮЛ'!X45</f>
        <v>-143880</v>
      </c>
      <c r="Y42" s="310">
        <f>'Статистика ЮЛ'!Z45-'Статистика ЮЛ'!Y45</f>
        <v>145891</v>
      </c>
      <c r="Z42" s="310">
        <f>'Статистика ЮЛ'!AA45-'Статистика ЮЛ'!Z45</f>
        <v>432582</v>
      </c>
      <c r="AA42" s="310">
        <f>'Статистика ЮЛ'!AB45-'Статистика ЮЛ'!AA45</f>
        <v>44390</v>
      </c>
      <c r="AB42" s="310">
        <f>'Статистика ЮЛ'!AC45-'Статистика ЮЛ'!AB45</f>
        <v>417009</v>
      </c>
      <c r="AC42" s="310">
        <f>'Статистика ЮЛ'!AF45-'Статистика ЮЛ'!AC45</f>
        <v>-514925</v>
      </c>
      <c r="AD42" s="356"/>
    </row>
    <row r="43" spans="1:30" ht="15.75" x14ac:dyDescent="0.25">
      <c r="A43" s="287" t="s">
        <v>300</v>
      </c>
      <c r="B43" s="310">
        <f>'Статистика ЮЛ'!C46-'Статистика ЮЛ'!B46</f>
        <v>-73.784850440736022</v>
      </c>
      <c r="C43" s="310">
        <f>'Статистика ЮЛ'!D46-'Статистика ЮЛ'!C46</f>
        <v>10.941030792582978</v>
      </c>
      <c r="D43" s="310">
        <f>'Статистика ЮЛ'!E46-'Статистика ЮЛ'!D46</f>
        <v>6.7868945367770266</v>
      </c>
      <c r="E43" s="310">
        <f>'Статистика ЮЛ'!F46-'Статистика ЮЛ'!E46</f>
        <v>89.441261241827988</v>
      </c>
      <c r="F43" s="310">
        <f>'Статистика ЮЛ'!G46-'Статистика ЮЛ'!F46</f>
        <v>-97.804302866760963</v>
      </c>
      <c r="G43" s="310">
        <f>'Статистика ЮЛ'!H46-'Статистика ЮЛ'!G46</f>
        <v>142.53044704275396</v>
      </c>
      <c r="H43" s="310">
        <f>'Статистика ЮЛ'!I46-'Статистика ЮЛ'!H46</f>
        <v>-115.72476182987896</v>
      </c>
      <c r="I43" s="310">
        <f>'Статистика ЮЛ'!J46-'Статистика ЮЛ'!I46</f>
        <v>-33.043527635531063</v>
      </c>
      <c r="J43" s="310">
        <f>'Статистика ЮЛ'!K46-'Статистика ЮЛ'!J46</f>
        <v>-48.160894788415021</v>
      </c>
      <c r="K43" s="310">
        <f>'Статистика ЮЛ'!L46-'Статистика ЮЛ'!K46</f>
        <v>34.296175896947034</v>
      </c>
      <c r="L43" s="310">
        <f>'Статистика ЮЛ'!M46-'Статистика ЮЛ'!L46</f>
        <v>59.467504200849021</v>
      </c>
      <c r="M43" s="310">
        <f>'Статистика ЮЛ'!N46-'Статистика ЮЛ'!M46</f>
        <v>-40.290808109562022</v>
      </c>
      <c r="N43" s="310">
        <f>'Статистика ЮЛ'!O46-'Статистика ЮЛ'!N46</f>
        <v>-51.669066700365988</v>
      </c>
      <c r="O43" s="310">
        <f>'Статистика ЮЛ'!P46-'Статистика ЮЛ'!O46</f>
        <v>27.057410012664036</v>
      </c>
      <c r="P43" s="310">
        <f>'Статистика ЮЛ'!Q46-'Статистика ЮЛ'!P46</f>
        <v>11.345725328586923</v>
      </c>
      <c r="Q43" s="310">
        <f>'Статистика ЮЛ'!R46-'Статистика ЮЛ'!Q46</f>
        <v>-2.7002258497919911</v>
      </c>
      <c r="R43" s="310">
        <f>'Статистика ЮЛ'!S46-'Статистика ЮЛ'!R46</f>
        <v>-0.80028776371000276</v>
      </c>
      <c r="S43" s="310">
        <f>'Статистика ЮЛ'!T46-'Статистика ЮЛ'!S46</f>
        <v>51.14419159843203</v>
      </c>
      <c r="T43" s="310">
        <f>'Статистика ЮЛ'!U46-'Статистика ЮЛ'!T46</f>
        <v>-68.143295980916946</v>
      </c>
      <c r="U43" s="310">
        <f>'Статистика ЮЛ'!V46-'Статистика ЮЛ'!U46</f>
        <v>130.31337925187097</v>
      </c>
      <c r="V43" s="310">
        <f>'Статистика ЮЛ'!W46-'Статистика ЮЛ'!V46</f>
        <v>11.38668505179794</v>
      </c>
      <c r="W43" s="310">
        <f>'Статистика ЮЛ'!X46-'Статистика ЮЛ'!W46</f>
        <v>7.2850382529670696</v>
      </c>
      <c r="X43" s="310">
        <f>'Статистика ЮЛ'!Y46-'Статистика ЮЛ'!X46</f>
        <v>-79.574441203522042</v>
      </c>
      <c r="Y43" s="310">
        <f>'Статистика ЮЛ'!Z46-'Статистика ЮЛ'!Y46</f>
        <v>33.522620048688054</v>
      </c>
      <c r="Z43" s="310">
        <f>'Статистика ЮЛ'!AA46-'Статистика ЮЛ'!Z46</f>
        <v>202.86160194705496</v>
      </c>
      <c r="AA43" s="310">
        <f>'Статистика ЮЛ'!AB46-'Статистика ЮЛ'!AA46</f>
        <v>-4.0605698926999594</v>
      </c>
      <c r="AB43" s="310">
        <f>'Статистика ЮЛ'!AC46-'Статистика ЮЛ'!AB46</f>
        <v>43.051639000149976</v>
      </c>
      <c r="AC43" s="310">
        <f>'Статистика ЮЛ'!AF46-'Статистика ЮЛ'!AC46</f>
        <v>-144.61272666504806</v>
      </c>
      <c r="AD43" s="356"/>
    </row>
    <row r="44" spans="1:30" ht="15.75" x14ac:dyDescent="0.25">
      <c r="A44" s="287" t="s">
        <v>301</v>
      </c>
      <c r="B44" s="310">
        <f>'Статистика ЮЛ'!C47-'Статистика ЮЛ'!B47</f>
        <v>10257</v>
      </c>
      <c r="C44" s="310">
        <f>'Статистика ЮЛ'!D47-'Статистика ЮЛ'!C47</f>
        <v>20672</v>
      </c>
      <c r="D44" s="310">
        <f>'Статистика ЮЛ'!E47-'Статистика ЮЛ'!D47</f>
        <v>-15188</v>
      </c>
      <c r="E44" s="310">
        <f>'Статистика ЮЛ'!F47-'Статистика ЮЛ'!E47</f>
        <v>-5817</v>
      </c>
      <c r="F44" s="310">
        <f>'Статистика ЮЛ'!G47-'Статистика ЮЛ'!F47</f>
        <v>43143</v>
      </c>
      <c r="G44" s="310">
        <f>'Статистика ЮЛ'!H47-'Статистика ЮЛ'!G47</f>
        <v>19051</v>
      </c>
      <c r="H44" s="310">
        <f>'Статистика ЮЛ'!I47-'Статистика ЮЛ'!H47</f>
        <v>2027</v>
      </c>
      <c r="I44" s="310">
        <f>'Статистика ЮЛ'!J47-'Статистика ЮЛ'!I47</f>
        <v>-37855</v>
      </c>
      <c r="J44" s="310">
        <f>'Статистика ЮЛ'!K47-'Статистика ЮЛ'!J47</f>
        <v>44034</v>
      </c>
      <c r="K44" s="310">
        <f>'Статистика ЮЛ'!L47-'Статистика ЮЛ'!K47</f>
        <v>78003</v>
      </c>
      <c r="L44" s="310">
        <f>'Статистика ЮЛ'!M47-'Статистика ЮЛ'!L47</f>
        <v>12800</v>
      </c>
      <c r="M44" s="310">
        <f>'Статистика ЮЛ'!N47-'Статистика ЮЛ'!M47</f>
        <v>38187</v>
      </c>
      <c r="N44" s="310">
        <f>'Статистика ЮЛ'!O47-'Статистика ЮЛ'!N47</f>
        <v>-2708</v>
      </c>
      <c r="O44" s="310">
        <f>'Статистика ЮЛ'!P47-'Статистика ЮЛ'!O47</f>
        <v>2018</v>
      </c>
      <c r="P44" s="310">
        <f>'Статистика ЮЛ'!Q47-'Статистика ЮЛ'!P47</f>
        <v>58632</v>
      </c>
      <c r="Q44" s="310">
        <f>'Статистика ЮЛ'!R47-'Статистика ЮЛ'!Q47</f>
        <v>-5140</v>
      </c>
      <c r="R44" s="310">
        <f>'Статистика ЮЛ'!S47-'Статистика ЮЛ'!R47</f>
        <v>-21064</v>
      </c>
      <c r="S44" s="310">
        <f>'Статистика ЮЛ'!T47-'Статистика ЮЛ'!S47</f>
        <v>8192</v>
      </c>
      <c r="T44" s="310">
        <f>'Статистика ЮЛ'!U47-'Статистика ЮЛ'!T47</f>
        <v>-3523</v>
      </c>
      <c r="U44" s="310">
        <f>'Статистика ЮЛ'!V47-'Статистика ЮЛ'!U47</f>
        <v>-6571</v>
      </c>
      <c r="V44" s="310">
        <f>'Статистика ЮЛ'!W47-'Статистика ЮЛ'!V47</f>
        <v>38628</v>
      </c>
      <c r="W44" s="310">
        <f>'Статистика ЮЛ'!X47-'Статистика ЮЛ'!W47</f>
        <v>21770</v>
      </c>
      <c r="X44" s="310">
        <f>'Статистика ЮЛ'!Y47-'Статистика ЮЛ'!X47</f>
        <v>34108</v>
      </c>
      <c r="Y44" s="310">
        <f>'Статистика ЮЛ'!Z47-'Статистика ЮЛ'!Y47</f>
        <v>-30854</v>
      </c>
      <c r="Z44" s="310">
        <f>'Статистика ЮЛ'!AA47-'Статистика ЮЛ'!Z47</f>
        <v>-12608</v>
      </c>
      <c r="AA44" s="310">
        <f>'Статистика ЮЛ'!AB47-'Статистика ЮЛ'!AA47</f>
        <v>-74002</v>
      </c>
      <c r="AB44" s="310">
        <f>'Статистика ЮЛ'!AC47-'Статистика ЮЛ'!AB47</f>
        <v>-45132</v>
      </c>
      <c r="AC44" s="310">
        <f>'Статистика ЮЛ'!AF47-'Статистика ЮЛ'!AC47</f>
        <v>95143</v>
      </c>
      <c r="AD44" s="356"/>
    </row>
    <row r="45" spans="1:30" ht="15.75" x14ac:dyDescent="0.25">
      <c r="A45" s="287" t="s">
        <v>302</v>
      </c>
      <c r="B45" s="310">
        <f>'Статистика ЮЛ'!C48-'Статистика ЮЛ'!B48</f>
        <v>10265</v>
      </c>
      <c r="C45" s="310">
        <f>'Статистика ЮЛ'!D48-'Статистика ЮЛ'!C48</f>
        <v>21570</v>
      </c>
      <c r="D45" s="310">
        <f>'Статистика ЮЛ'!E48-'Статистика ЮЛ'!D48</f>
        <v>-13025</v>
      </c>
      <c r="E45" s="310">
        <f>'Статистика ЮЛ'!F48-'Статистика ЮЛ'!E48</f>
        <v>-6016</v>
      </c>
      <c r="F45" s="310">
        <f>'Статистика ЮЛ'!G48-'Статистика ЮЛ'!F48</f>
        <v>43219</v>
      </c>
      <c r="G45" s="310">
        <f>'Статистика ЮЛ'!H48-'Статистика ЮЛ'!G48</f>
        <v>20770</v>
      </c>
      <c r="H45" s="310">
        <f>'Статистика ЮЛ'!I48-'Статистика ЮЛ'!H48</f>
        <v>3307</v>
      </c>
      <c r="I45" s="310">
        <f>'Статистика ЮЛ'!J48-'Статистика ЮЛ'!I48</f>
        <v>-36031</v>
      </c>
      <c r="J45" s="310">
        <f>'Статистика ЮЛ'!K48-'Статистика ЮЛ'!J48</f>
        <v>45684</v>
      </c>
      <c r="K45" s="310">
        <f>'Статистика ЮЛ'!L48-'Статистика ЮЛ'!K48</f>
        <v>79984</v>
      </c>
      <c r="L45" s="310">
        <f>'Статистика ЮЛ'!M48-'Статистика ЮЛ'!L48</f>
        <v>15671</v>
      </c>
      <c r="M45" s="310">
        <f>'Статистика ЮЛ'!N48-'Статистика ЮЛ'!M48</f>
        <v>37637</v>
      </c>
      <c r="N45" s="310">
        <f>'Статистика ЮЛ'!O48-'Статистика ЮЛ'!N48</f>
        <v>-2720</v>
      </c>
      <c r="O45" s="310">
        <f>'Статистика ЮЛ'!P48-'Статистика ЮЛ'!O48</f>
        <v>1828</v>
      </c>
      <c r="P45" s="310">
        <f>'Статистика ЮЛ'!Q48-'Статистика ЮЛ'!P48</f>
        <v>58641</v>
      </c>
      <c r="Q45" s="310">
        <f>'Статистика ЮЛ'!R48-'Статистика ЮЛ'!Q48</f>
        <v>-5400</v>
      </c>
      <c r="R45" s="310">
        <f>'Статистика ЮЛ'!S48-'Статистика ЮЛ'!R48</f>
        <v>-21032</v>
      </c>
      <c r="S45" s="310">
        <f>'Статистика ЮЛ'!T48-'Статистика ЮЛ'!S48</f>
        <v>8000</v>
      </c>
      <c r="T45" s="310">
        <f>'Статистика ЮЛ'!U48-'Статистика ЮЛ'!T48</f>
        <v>-3728</v>
      </c>
      <c r="U45" s="310">
        <f>'Статистика ЮЛ'!V48-'Статистика ЮЛ'!U48</f>
        <v>-6557</v>
      </c>
      <c r="V45" s="310">
        <f>'Статистика ЮЛ'!W48-'Статистика ЮЛ'!V48</f>
        <v>38636</v>
      </c>
      <c r="W45" s="310">
        <f>'Статистика ЮЛ'!X48-'Статистика ЮЛ'!W48</f>
        <v>22069</v>
      </c>
      <c r="X45" s="310">
        <f>'Статистика ЮЛ'!Y48-'Статистика ЮЛ'!X48</f>
        <v>34074</v>
      </c>
      <c r="Y45" s="310">
        <f>'Статистика ЮЛ'!Z48-'Статистика ЮЛ'!Y48</f>
        <v>-30675</v>
      </c>
      <c r="Z45" s="310">
        <f>'Статистика ЮЛ'!AA48-'Статистика ЮЛ'!Z48</f>
        <v>-12630</v>
      </c>
      <c r="AA45" s="310">
        <f>'Статистика ЮЛ'!AB48-'Статистика ЮЛ'!AA48</f>
        <v>-74034</v>
      </c>
      <c r="AB45" s="310">
        <f>'Статистика ЮЛ'!AC48-'Статистика ЮЛ'!AB48</f>
        <v>-44922</v>
      </c>
      <c r="AC45" s="310">
        <f>'Статистика ЮЛ'!AF48-'Статистика ЮЛ'!AC48</f>
        <v>95440</v>
      </c>
      <c r="AD45" s="356"/>
    </row>
    <row r="46" spans="1:30" ht="15.75" x14ac:dyDescent="0.25">
      <c r="A46" s="287"/>
      <c r="B46" s="310">
        <f>'Статистика ЮЛ'!C50-'Статистика ЮЛ'!B50</f>
        <v>0</v>
      </c>
      <c r="C46" s="310">
        <f>'Статистика ЮЛ'!D50-'Статистика ЮЛ'!C50</f>
        <v>0</v>
      </c>
      <c r="D46" s="310">
        <f>'Статистика ЮЛ'!E50-'Статистика ЮЛ'!D50</f>
        <v>0</v>
      </c>
      <c r="E46" s="310">
        <f>'Статистика ЮЛ'!F50-'Статистика ЮЛ'!E50</f>
        <v>0</v>
      </c>
      <c r="F46" s="310">
        <f>'Статистика ЮЛ'!G50-'Статистика ЮЛ'!F50</f>
        <v>0</v>
      </c>
      <c r="G46" s="310">
        <f>'Статистика ЮЛ'!H50-'Статистика ЮЛ'!G50</f>
        <v>0</v>
      </c>
      <c r="H46" s="310">
        <f>'Статистика ЮЛ'!I50-'Статистика ЮЛ'!H50</f>
        <v>0</v>
      </c>
      <c r="I46" s="310">
        <f>'Статистика ЮЛ'!J50-'Статистика ЮЛ'!I50</f>
        <v>0</v>
      </c>
      <c r="J46" s="310">
        <f>'Статистика ЮЛ'!K50-'Статистика ЮЛ'!J50</f>
        <v>0</v>
      </c>
      <c r="K46" s="310">
        <f>'Статистика ЮЛ'!L50-'Статистика ЮЛ'!K50</f>
        <v>0</v>
      </c>
      <c r="L46" s="310">
        <f>'Статистика ЮЛ'!M50-'Статистика ЮЛ'!L50</f>
        <v>0</v>
      </c>
      <c r="M46" s="310">
        <f>'Статистика ЮЛ'!N50-'Статистика ЮЛ'!M50</f>
        <v>0</v>
      </c>
      <c r="N46" s="310">
        <f>'Статистика ЮЛ'!O50-'Статистика ЮЛ'!N50</f>
        <v>0</v>
      </c>
      <c r="O46" s="310">
        <f>'Статистика ЮЛ'!P50-'Статистика ЮЛ'!O50</f>
        <v>0</v>
      </c>
      <c r="P46" s="310">
        <f>'Статистика ЮЛ'!Q50-'Статистика ЮЛ'!P50</f>
        <v>0</v>
      </c>
      <c r="Q46" s="310">
        <f>'Статистика ЮЛ'!R50-'Статистика ЮЛ'!Q50</f>
        <v>0</v>
      </c>
      <c r="R46" s="310">
        <f>'Статистика ЮЛ'!S50-'Статистика ЮЛ'!R50</f>
        <v>0</v>
      </c>
      <c r="S46" s="310">
        <f>'Статистика ЮЛ'!T50-'Статистика ЮЛ'!S50</f>
        <v>0</v>
      </c>
      <c r="T46" s="310">
        <f>'Статистика ЮЛ'!U50-'Статистика ЮЛ'!T50</f>
        <v>0</v>
      </c>
      <c r="U46" s="310">
        <f>'Статистика ЮЛ'!V50-'Статистика ЮЛ'!U50</f>
        <v>0</v>
      </c>
      <c r="V46" s="310">
        <f>'Статистика ЮЛ'!W50-'Статистика ЮЛ'!V50</f>
        <v>0</v>
      </c>
      <c r="W46" s="310">
        <f>'Статистика ЮЛ'!X50-'Статистика ЮЛ'!W50</f>
        <v>0</v>
      </c>
      <c r="X46" s="310">
        <f>'Статистика ЮЛ'!Y50-'Статистика ЮЛ'!X50</f>
        <v>0</v>
      </c>
      <c r="Y46" s="310">
        <f>'Статистика ЮЛ'!Z50-'Статистика ЮЛ'!Y50</f>
        <v>0</v>
      </c>
      <c r="Z46" s="310">
        <f>'Статистика ЮЛ'!AA50-'Статистика ЮЛ'!Z50</f>
        <v>0</v>
      </c>
      <c r="AA46" s="310">
        <f>'Статистика ЮЛ'!AB50-'Статистика ЮЛ'!AA50</f>
        <v>0</v>
      </c>
      <c r="AB46" s="310">
        <f>'Статистика ЮЛ'!AC50-'Статистика ЮЛ'!AB50</f>
        <v>0</v>
      </c>
      <c r="AC46" s="310">
        <f>'Статистика ЮЛ'!AF50-'Статистика ЮЛ'!AC50</f>
        <v>0</v>
      </c>
      <c r="AD46" s="356"/>
    </row>
    <row r="47" spans="1:30" ht="15.75" x14ac:dyDescent="0.25">
      <c r="A47" s="304" t="s">
        <v>306</v>
      </c>
      <c r="B47" s="310">
        <f>'Статистика ЮЛ'!C51-'Статистика ЮЛ'!B51</f>
        <v>28176</v>
      </c>
      <c r="C47" s="310">
        <f>'Статистика ЮЛ'!D51-'Статистика ЮЛ'!C51</f>
        <v>598</v>
      </c>
      <c r="D47" s="310">
        <f>'Статистика ЮЛ'!E51-'Статистика ЮЛ'!D51</f>
        <v>1989</v>
      </c>
      <c r="E47" s="310">
        <f>'Статистика ЮЛ'!F51-'Статистика ЮЛ'!E51</f>
        <v>-32</v>
      </c>
      <c r="F47" s="310">
        <f>'Статистика ЮЛ'!G51-'Статистика ЮЛ'!F51</f>
        <v>11582</v>
      </c>
      <c r="G47" s="310">
        <f>'Статистика ЮЛ'!H51-'Статистика ЮЛ'!G51</f>
        <v>-4682</v>
      </c>
      <c r="H47" s="310">
        <f>'Статистика ЮЛ'!I51-'Статистика ЮЛ'!H51</f>
        <v>18121</v>
      </c>
      <c r="I47" s="310">
        <f>'Статистика ЮЛ'!J51-'Статистика ЮЛ'!I51</f>
        <v>15613</v>
      </c>
      <c r="J47" s="310">
        <f>'Статистика ЮЛ'!K51-'Статистика ЮЛ'!J51</f>
        <v>17196</v>
      </c>
      <c r="K47" s="310">
        <f>'Статистика ЮЛ'!L51-'Статистика ЮЛ'!K51</f>
        <v>16501</v>
      </c>
      <c r="L47" s="310">
        <f>'Статистика ЮЛ'!M51-'Статистика ЮЛ'!L51</f>
        <v>-920</v>
      </c>
      <c r="M47" s="310">
        <f>'Статистика ЮЛ'!N51-'Статистика ЮЛ'!M51</f>
        <v>3757</v>
      </c>
      <c r="N47" s="310">
        <f>'Статистика ЮЛ'!O51-'Статистика ЮЛ'!N51</f>
        <v>6444</v>
      </c>
      <c r="O47" s="310">
        <f>'Статистика ЮЛ'!P51-'Статистика ЮЛ'!O51</f>
        <v>-11609</v>
      </c>
      <c r="P47" s="310">
        <f>'Статистика ЮЛ'!Q51-'Статистика ЮЛ'!P51</f>
        <v>-1367</v>
      </c>
      <c r="Q47" s="310">
        <f>'Статистика ЮЛ'!R51-'Статистика ЮЛ'!Q51</f>
        <v>1383</v>
      </c>
      <c r="R47" s="310">
        <f>'Статистика ЮЛ'!S51-'Статистика ЮЛ'!R51</f>
        <v>-861</v>
      </c>
      <c r="S47" s="310">
        <f>'Статистика ЮЛ'!T51-'Статистика ЮЛ'!S51</f>
        <v>-3851</v>
      </c>
      <c r="T47" s="310">
        <f>'Статистика ЮЛ'!U51-'Статистика ЮЛ'!T51</f>
        <v>12532</v>
      </c>
      <c r="U47" s="310">
        <f>'Статистика ЮЛ'!V51-'Статистика ЮЛ'!U51</f>
        <v>7802</v>
      </c>
      <c r="V47" s="310">
        <f>'Статистика ЮЛ'!W51-'Статистика ЮЛ'!V51</f>
        <v>14726</v>
      </c>
      <c r="W47" s="310">
        <f>'Статистика ЮЛ'!X51-'Статистика ЮЛ'!W51</f>
        <v>5964</v>
      </c>
      <c r="X47" s="310">
        <f>'Статистика ЮЛ'!Y51-'Статистика ЮЛ'!X51</f>
        <v>-3457</v>
      </c>
      <c r="Y47" s="310">
        <f>'Статистика ЮЛ'!Z51-'Статистика ЮЛ'!Y51</f>
        <v>4596</v>
      </c>
      <c r="Z47" s="310">
        <f>'Статистика ЮЛ'!AA51-'Статистика ЮЛ'!Z51</f>
        <v>-11527</v>
      </c>
      <c r="AA47" s="310">
        <f>'Статистика ЮЛ'!AB51-'Статистика ЮЛ'!AA51</f>
        <v>-24989</v>
      </c>
      <c r="AB47" s="310">
        <f>'Статистика ЮЛ'!AC51-'Статистика ЮЛ'!AB51</f>
        <v>11133</v>
      </c>
      <c r="AC47" s="310">
        <f>'Статистика ЮЛ'!AF51-'Статистика ЮЛ'!AC51</f>
        <v>-63644</v>
      </c>
      <c r="AD47" s="356"/>
    </row>
    <row r="48" spans="1:30" ht="15.75" x14ac:dyDescent="0.25">
      <c r="A48" s="289" t="s">
        <v>226</v>
      </c>
      <c r="B48" s="310">
        <f>'Статистика ЮЛ'!C52-'Статистика ЮЛ'!B52</f>
        <v>28176</v>
      </c>
      <c r="C48" s="310">
        <f>'Статистика ЮЛ'!D52-'Статистика ЮЛ'!C52</f>
        <v>598</v>
      </c>
      <c r="D48" s="310">
        <f>'Статистика ЮЛ'!E52-'Статистика ЮЛ'!D52</f>
        <v>1989</v>
      </c>
      <c r="E48" s="310">
        <f>'Статистика ЮЛ'!F52-'Статистика ЮЛ'!E52</f>
        <v>-32</v>
      </c>
      <c r="F48" s="310">
        <f>'Статистика ЮЛ'!G52-'Статистика ЮЛ'!F52</f>
        <v>11582</v>
      </c>
      <c r="G48" s="310">
        <f>'Статистика ЮЛ'!H52-'Статистика ЮЛ'!G52</f>
        <v>-4682</v>
      </c>
      <c r="H48" s="310">
        <f>'Статистика ЮЛ'!I52-'Статистика ЮЛ'!H52</f>
        <v>18121</v>
      </c>
      <c r="I48" s="310">
        <f>'Статистика ЮЛ'!J52-'Статистика ЮЛ'!I52</f>
        <v>15613</v>
      </c>
      <c r="J48" s="310">
        <f>'Статистика ЮЛ'!K52-'Статистика ЮЛ'!J52</f>
        <v>17196</v>
      </c>
      <c r="K48" s="310">
        <f>'Статистика ЮЛ'!L52-'Статистика ЮЛ'!K52</f>
        <v>16501</v>
      </c>
      <c r="L48" s="310">
        <f>'Статистика ЮЛ'!M52-'Статистика ЮЛ'!L52</f>
        <v>-920</v>
      </c>
      <c r="M48" s="310">
        <f>'Статистика ЮЛ'!N52-'Статистика ЮЛ'!M52</f>
        <v>3757</v>
      </c>
      <c r="N48" s="310">
        <f>'Статистика ЮЛ'!O52-'Статистика ЮЛ'!N52</f>
        <v>6444</v>
      </c>
      <c r="O48" s="310">
        <f>'Статистика ЮЛ'!P52-'Статистика ЮЛ'!O52</f>
        <v>-11609</v>
      </c>
      <c r="P48" s="310">
        <f>'Статистика ЮЛ'!Q52-'Статистика ЮЛ'!P52</f>
        <v>-1367</v>
      </c>
      <c r="Q48" s="310">
        <f>'Статистика ЮЛ'!R52-'Статистика ЮЛ'!Q52</f>
        <v>1383</v>
      </c>
      <c r="R48" s="310">
        <f>'Статистика ЮЛ'!S52-'Статистика ЮЛ'!R52</f>
        <v>-861</v>
      </c>
      <c r="S48" s="310">
        <f>'Статистика ЮЛ'!T52-'Статистика ЮЛ'!S52</f>
        <v>-3851</v>
      </c>
      <c r="T48" s="310">
        <f>'Статистика ЮЛ'!U52-'Статистика ЮЛ'!T52</f>
        <v>12532</v>
      </c>
      <c r="U48" s="310">
        <f>'Статистика ЮЛ'!V52-'Статистика ЮЛ'!U52</f>
        <v>7802</v>
      </c>
      <c r="V48" s="310">
        <f>'Статистика ЮЛ'!W52-'Статистика ЮЛ'!V52</f>
        <v>14726</v>
      </c>
      <c r="W48" s="310">
        <f>'Статистика ЮЛ'!X52-'Статистика ЮЛ'!W52</f>
        <v>5964</v>
      </c>
      <c r="X48" s="310">
        <f>'Статистика ЮЛ'!Y52-'Статистика ЮЛ'!X52</f>
        <v>-3457</v>
      </c>
      <c r="Y48" s="310">
        <f>'Статистика ЮЛ'!Z52-'Статистика ЮЛ'!Y52</f>
        <v>4596</v>
      </c>
      <c r="Z48" s="310">
        <f>'Статистика ЮЛ'!AA52-'Статистика ЮЛ'!Z52</f>
        <v>-11527</v>
      </c>
      <c r="AA48" s="310">
        <f>'Статистика ЮЛ'!AB52-'Статистика ЮЛ'!AA52</f>
        <v>-24989</v>
      </c>
      <c r="AB48" s="310">
        <f>'Статистика ЮЛ'!AC52-'Статистика ЮЛ'!AB52</f>
        <v>11133</v>
      </c>
      <c r="AC48" s="310">
        <f>'Статистика ЮЛ'!AF52-'Статистика ЮЛ'!AC52</f>
        <v>-63644</v>
      </c>
      <c r="AD48" s="356"/>
    </row>
    <row r="49" spans="1:30" ht="15.75" x14ac:dyDescent="0.25">
      <c r="A49" s="288" t="s">
        <v>227</v>
      </c>
      <c r="B49" s="310">
        <f>'Статистика ЮЛ'!C53-'Статистика ЮЛ'!B53</f>
        <v>0</v>
      </c>
      <c r="C49" s="310">
        <f>'Статистика ЮЛ'!D53-'Статистика ЮЛ'!C53</f>
        <v>0</v>
      </c>
      <c r="D49" s="310">
        <f>'Статистика ЮЛ'!E53-'Статистика ЮЛ'!D53</f>
        <v>0</v>
      </c>
      <c r="E49" s="310">
        <f>'Статистика ЮЛ'!F53-'Статистика ЮЛ'!E53</f>
        <v>0</v>
      </c>
      <c r="F49" s="310">
        <f>'Статистика ЮЛ'!G53-'Статистика ЮЛ'!F53</f>
        <v>0</v>
      </c>
      <c r="G49" s="310">
        <f>'Статистика ЮЛ'!H53-'Статистика ЮЛ'!G53</f>
        <v>0</v>
      </c>
      <c r="H49" s="310">
        <f>'Статистика ЮЛ'!I53-'Статистика ЮЛ'!H53</f>
        <v>0</v>
      </c>
      <c r="I49" s="310">
        <f>'Статистика ЮЛ'!J53-'Статистика ЮЛ'!I53</f>
        <v>0</v>
      </c>
      <c r="J49" s="310">
        <f>'Статистика ЮЛ'!K53-'Статистика ЮЛ'!J53</f>
        <v>0</v>
      </c>
      <c r="K49" s="310">
        <f>'Статистика ЮЛ'!L53-'Статистика ЮЛ'!K53</f>
        <v>0</v>
      </c>
      <c r="L49" s="310">
        <f>'Статистика ЮЛ'!M53-'Статистика ЮЛ'!L53</f>
        <v>0</v>
      </c>
      <c r="M49" s="310">
        <f>'Статистика ЮЛ'!N53-'Статистика ЮЛ'!M53</f>
        <v>0</v>
      </c>
      <c r="N49" s="310">
        <f>'Статистика ЮЛ'!O53-'Статистика ЮЛ'!N53</f>
        <v>0</v>
      </c>
      <c r="O49" s="310">
        <f>'Статистика ЮЛ'!P53-'Статистика ЮЛ'!O53</f>
        <v>0</v>
      </c>
      <c r="P49" s="310">
        <f>'Статистика ЮЛ'!Q53-'Статистика ЮЛ'!P53</f>
        <v>0</v>
      </c>
      <c r="Q49" s="310">
        <f>'Статистика ЮЛ'!R53-'Статистика ЮЛ'!Q53</f>
        <v>0</v>
      </c>
      <c r="R49" s="310">
        <f>'Статистика ЮЛ'!S53-'Статистика ЮЛ'!R53</f>
        <v>0</v>
      </c>
      <c r="S49" s="310">
        <f>'Статистика ЮЛ'!T53-'Статистика ЮЛ'!S53</f>
        <v>0</v>
      </c>
      <c r="T49" s="310">
        <f>'Статистика ЮЛ'!U53-'Статистика ЮЛ'!T53</f>
        <v>0</v>
      </c>
      <c r="U49" s="310">
        <f>'Статистика ЮЛ'!V53-'Статистика ЮЛ'!U53</f>
        <v>0</v>
      </c>
      <c r="V49" s="310">
        <f>'Статистика ЮЛ'!W53-'Статистика ЮЛ'!V53</f>
        <v>0</v>
      </c>
      <c r="W49" s="310">
        <f>'Статистика ЮЛ'!X53-'Статистика ЮЛ'!W53</f>
        <v>0</v>
      </c>
      <c r="X49" s="310">
        <f>'Статистика ЮЛ'!Y53-'Статистика ЮЛ'!X53</f>
        <v>0</v>
      </c>
      <c r="Y49" s="310">
        <f>'Статистика ЮЛ'!Z53-'Статистика ЮЛ'!Y53</f>
        <v>0</v>
      </c>
      <c r="Z49" s="310">
        <f>'Статистика ЮЛ'!AA53-'Статистика ЮЛ'!Z53</f>
        <v>0</v>
      </c>
      <c r="AA49" s="310">
        <f>'Статистика ЮЛ'!AB53-'Статистика ЮЛ'!AA53</f>
        <v>0</v>
      </c>
      <c r="AB49" s="310">
        <f>'Статистика ЮЛ'!AC53-'Статистика ЮЛ'!AB53</f>
        <v>0</v>
      </c>
      <c r="AC49" s="310">
        <f>'Статистика ЮЛ'!AF53-'Статистика ЮЛ'!AC53</f>
        <v>0</v>
      </c>
      <c r="AD49" s="356"/>
    </row>
    <row r="50" spans="1:30" ht="15.75" x14ac:dyDescent="0.25">
      <c r="A50" s="287" t="s">
        <v>297</v>
      </c>
      <c r="B50" s="310">
        <f>'Статистика ЮЛ'!C54-'Статистика ЮЛ'!B54</f>
        <v>0</v>
      </c>
      <c r="C50" s="310">
        <f>'Статистика ЮЛ'!D54-'Статистика ЮЛ'!C54</f>
        <v>0</v>
      </c>
      <c r="D50" s="310">
        <f>'Статистика ЮЛ'!E54-'Статистика ЮЛ'!D54</f>
        <v>0</v>
      </c>
      <c r="E50" s="310">
        <f>'Статистика ЮЛ'!F54-'Статистика ЮЛ'!E54</f>
        <v>0</v>
      </c>
      <c r="F50" s="310">
        <f>'Статистика ЮЛ'!G54-'Статистика ЮЛ'!F54</f>
        <v>0</v>
      </c>
      <c r="G50" s="310">
        <f>'Статистика ЮЛ'!H54-'Статистика ЮЛ'!G54</f>
        <v>0</v>
      </c>
      <c r="H50" s="310">
        <f>'Статистика ЮЛ'!I54-'Статистика ЮЛ'!H54</f>
        <v>0</v>
      </c>
      <c r="I50" s="310">
        <f>'Статистика ЮЛ'!J54-'Статистика ЮЛ'!I54</f>
        <v>0</v>
      </c>
      <c r="J50" s="310">
        <f>'Статистика ЮЛ'!K54-'Статистика ЮЛ'!J54</f>
        <v>0</v>
      </c>
      <c r="K50" s="310">
        <f>'Статистика ЮЛ'!L54-'Статистика ЮЛ'!K54</f>
        <v>0</v>
      </c>
      <c r="L50" s="310">
        <f>'Статистика ЮЛ'!M54-'Статистика ЮЛ'!L54</f>
        <v>0</v>
      </c>
      <c r="M50" s="310">
        <f>'Статистика ЮЛ'!N54-'Статистика ЮЛ'!M54</f>
        <v>0</v>
      </c>
      <c r="N50" s="310">
        <f>'Статистика ЮЛ'!O54-'Статистика ЮЛ'!N54</f>
        <v>0</v>
      </c>
      <c r="O50" s="310">
        <f>'Статистика ЮЛ'!P54-'Статистика ЮЛ'!O54</f>
        <v>0</v>
      </c>
      <c r="P50" s="310">
        <f>'Статистика ЮЛ'!Q54-'Статистика ЮЛ'!P54</f>
        <v>0</v>
      </c>
      <c r="Q50" s="310">
        <f>'Статистика ЮЛ'!R54-'Статистика ЮЛ'!Q54</f>
        <v>0</v>
      </c>
      <c r="R50" s="310">
        <f>'Статистика ЮЛ'!S54-'Статистика ЮЛ'!R54</f>
        <v>0</v>
      </c>
      <c r="S50" s="310">
        <f>'Статистика ЮЛ'!T54-'Статистика ЮЛ'!S54</f>
        <v>0</v>
      </c>
      <c r="T50" s="310">
        <f>'Статистика ЮЛ'!U54-'Статистика ЮЛ'!T54</f>
        <v>0</v>
      </c>
      <c r="U50" s="310">
        <f>'Статистика ЮЛ'!V54-'Статистика ЮЛ'!U54</f>
        <v>0</v>
      </c>
      <c r="V50" s="310">
        <f>'Статистика ЮЛ'!W54-'Статистика ЮЛ'!V54</f>
        <v>0</v>
      </c>
      <c r="W50" s="310">
        <f>'Статистика ЮЛ'!X54-'Статистика ЮЛ'!W54</f>
        <v>0</v>
      </c>
      <c r="X50" s="310">
        <f>'Статистика ЮЛ'!Y54-'Статистика ЮЛ'!X54</f>
        <v>0</v>
      </c>
      <c r="Y50" s="310">
        <f>'Статистика ЮЛ'!Z54-'Статистика ЮЛ'!Y54</f>
        <v>0</v>
      </c>
      <c r="Z50" s="310">
        <f>'Статистика ЮЛ'!AA54-'Статистика ЮЛ'!Z54</f>
        <v>0</v>
      </c>
      <c r="AA50" s="310">
        <f>'Статистика ЮЛ'!AB54-'Статистика ЮЛ'!AA54</f>
        <v>0</v>
      </c>
      <c r="AB50" s="310">
        <f>'Статистика ЮЛ'!AC54-'Статистика ЮЛ'!AB54</f>
        <v>0</v>
      </c>
      <c r="AC50" s="310">
        <f>'Статистика ЮЛ'!AF54-'Статистика ЮЛ'!AC54</f>
        <v>0</v>
      </c>
      <c r="AD50" s="356"/>
    </row>
    <row r="51" spans="1:30" ht="15.75" x14ac:dyDescent="0.25">
      <c r="A51" s="287" t="s">
        <v>298</v>
      </c>
      <c r="B51" s="310">
        <f>'Статистика ЮЛ'!C55-'Статистика ЮЛ'!B55</f>
        <v>0</v>
      </c>
      <c r="C51" s="310">
        <f>'Статистика ЮЛ'!D55-'Статистика ЮЛ'!C55</f>
        <v>0</v>
      </c>
      <c r="D51" s="310">
        <f>'Статистика ЮЛ'!E55-'Статистика ЮЛ'!D55</f>
        <v>0</v>
      </c>
      <c r="E51" s="310">
        <f>'Статистика ЮЛ'!F55-'Статистика ЮЛ'!E55</f>
        <v>0</v>
      </c>
      <c r="F51" s="310">
        <f>'Статистика ЮЛ'!G55-'Статистика ЮЛ'!F55</f>
        <v>0</v>
      </c>
      <c r="G51" s="310">
        <f>'Статистика ЮЛ'!H55-'Статистика ЮЛ'!G55</f>
        <v>0</v>
      </c>
      <c r="H51" s="310">
        <f>'Статистика ЮЛ'!I55-'Статистика ЮЛ'!H55</f>
        <v>0</v>
      </c>
      <c r="I51" s="310">
        <f>'Статистика ЮЛ'!J55-'Статистика ЮЛ'!I55</f>
        <v>0</v>
      </c>
      <c r="J51" s="310">
        <f>'Статистика ЮЛ'!K55-'Статистика ЮЛ'!J55</f>
        <v>0</v>
      </c>
      <c r="K51" s="310">
        <f>'Статистика ЮЛ'!L55-'Статистика ЮЛ'!K55</f>
        <v>0</v>
      </c>
      <c r="L51" s="310">
        <f>'Статистика ЮЛ'!M55-'Статистика ЮЛ'!L55</f>
        <v>0</v>
      </c>
      <c r="M51" s="310">
        <f>'Статистика ЮЛ'!N55-'Статистика ЮЛ'!M55</f>
        <v>0</v>
      </c>
      <c r="N51" s="310">
        <f>'Статистика ЮЛ'!O55-'Статистика ЮЛ'!N55</f>
        <v>0</v>
      </c>
      <c r="O51" s="310">
        <f>'Статистика ЮЛ'!P55-'Статистика ЮЛ'!O55</f>
        <v>0</v>
      </c>
      <c r="P51" s="310">
        <f>'Статистика ЮЛ'!Q55-'Статистика ЮЛ'!P55</f>
        <v>0</v>
      </c>
      <c r="Q51" s="310">
        <f>'Статистика ЮЛ'!R55-'Статистика ЮЛ'!Q55</f>
        <v>0</v>
      </c>
      <c r="R51" s="310">
        <f>'Статистика ЮЛ'!S55-'Статистика ЮЛ'!R55</f>
        <v>0</v>
      </c>
      <c r="S51" s="310">
        <f>'Статистика ЮЛ'!T55-'Статистика ЮЛ'!S55</f>
        <v>0</v>
      </c>
      <c r="T51" s="310">
        <f>'Статистика ЮЛ'!U55-'Статистика ЮЛ'!T55</f>
        <v>0</v>
      </c>
      <c r="U51" s="310">
        <f>'Статистика ЮЛ'!V55-'Статистика ЮЛ'!U55</f>
        <v>0</v>
      </c>
      <c r="V51" s="310">
        <f>'Статистика ЮЛ'!W55-'Статистика ЮЛ'!V55</f>
        <v>0</v>
      </c>
      <c r="W51" s="310">
        <f>'Статистика ЮЛ'!X55-'Статистика ЮЛ'!W55</f>
        <v>0</v>
      </c>
      <c r="X51" s="310">
        <f>'Статистика ЮЛ'!Y55-'Статистика ЮЛ'!X55</f>
        <v>0</v>
      </c>
      <c r="Y51" s="310">
        <f>'Статистика ЮЛ'!Z55-'Статистика ЮЛ'!Y55</f>
        <v>0</v>
      </c>
      <c r="Z51" s="310">
        <f>'Статистика ЮЛ'!AA55-'Статистика ЮЛ'!Z55</f>
        <v>0</v>
      </c>
      <c r="AA51" s="310">
        <f>'Статистика ЮЛ'!AB55-'Статистика ЮЛ'!AA55</f>
        <v>0</v>
      </c>
      <c r="AB51" s="310">
        <f>'Статистика ЮЛ'!AC55-'Статистика ЮЛ'!AB55</f>
        <v>0</v>
      </c>
      <c r="AC51" s="310">
        <f>'Статистика ЮЛ'!AF55-'Статистика ЮЛ'!AC55</f>
        <v>0</v>
      </c>
      <c r="AD51" s="356"/>
    </row>
    <row r="52" spans="1:30" ht="15.75" x14ac:dyDescent="0.25">
      <c r="A52" s="287" t="s">
        <v>299</v>
      </c>
      <c r="B52" s="310">
        <f>'Статистика ЮЛ'!C56-'Статистика ЮЛ'!B56</f>
        <v>0</v>
      </c>
      <c r="C52" s="310">
        <f>'Статистика ЮЛ'!D56-'Статистика ЮЛ'!C56</f>
        <v>0</v>
      </c>
      <c r="D52" s="310">
        <f>'Статистика ЮЛ'!E56-'Статистика ЮЛ'!D56</f>
        <v>0</v>
      </c>
      <c r="E52" s="310">
        <f>'Статистика ЮЛ'!F56-'Статистика ЮЛ'!E56</f>
        <v>0</v>
      </c>
      <c r="F52" s="310">
        <f>'Статистика ЮЛ'!G56-'Статистика ЮЛ'!F56</f>
        <v>0</v>
      </c>
      <c r="G52" s="310">
        <f>'Статистика ЮЛ'!H56-'Статистика ЮЛ'!G56</f>
        <v>0</v>
      </c>
      <c r="H52" s="310">
        <f>'Статистика ЮЛ'!I56-'Статистика ЮЛ'!H56</f>
        <v>0</v>
      </c>
      <c r="I52" s="310">
        <f>'Статистика ЮЛ'!J56-'Статистика ЮЛ'!I56</f>
        <v>0</v>
      </c>
      <c r="J52" s="310">
        <f>'Статистика ЮЛ'!K56-'Статистика ЮЛ'!J56</f>
        <v>0</v>
      </c>
      <c r="K52" s="310">
        <f>'Статистика ЮЛ'!L56-'Статистика ЮЛ'!K56</f>
        <v>0</v>
      </c>
      <c r="L52" s="310">
        <f>'Статистика ЮЛ'!M56-'Статистика ЮЛ'!L56</f>
        <v>0</v>
      </c>
      <c r="M52" s="310">
        <f>'Статистика ЮЛ'!N56-'Статистика ЮЛ'!M56</f>
        <v>0</v>
      </c>
      <c r="N52" s="310">
        <f>'Статистика ЮЛ'!O56-'Статистика ЮЛ'!N56</f>
        <v>0</v>
      </c>
      <c r="O52" s="310">
        <f>'Статистика ЮЛ'!P56-'Статистика ЮЛ'!O56</f>
        <v>0</v>
      </c>
      <c r="P52" s="310">
        <f>'Статистика ЮЛ'!Q56-'Статистика ЮЛ'!P56</f>
        <v>0</v>
      </c>
      <c r="Q52" s="310">
        <f>'Статистика ЮЛ'!R56-'Статистика ЮЛ'!Q56</f>
        <v>0</v>
      </c>
      <c r="R52" s="310">
        <f>'Статистика ЮЛ'!S56-'Статистика ЮЛ'!R56</f>
        <v>0</v>
      </c>
      <c r="S52" s="310">
        <f>'Статистика ЮЛ'!T56-'Статистика ЮЛ'!S56</f>
        <v>0</v>
      </c>
      <c r="T52" s="310">
        <f>'Статистика ЮЛ'!U56-'Статистика ЮЛ'!T56</f>
        <v>0</v>
      </c>
      <c r="U52" s="310">
        <f>'Статистика ЮЛ'!V56-'Статистика ЮЛ'!U56</f>
        <v>0</v>
      </c>
      <c r="V52" s="310">
        <f>'Статистика ЮЛ'!W56-'Статистика ЮЛ'!V56</f>
        <v>0</v>
      </c>
      <c r="W52" s="310">
        <f>'Статистика ЮЛ'!X56-'Статистика ЮЛ'!W56</f>
        <v>0</v>
      </c>
      <c r="X52" s="310">
        <f>'Статистика ЮЛ'!Y56-'Статистика ЮЛ'!X56</f>
        <v>0</v>
      </c>
      <c r="Y52" s="310">
        <f>'Статистика ЮЛ'!Z56-'Статистика ЮЛ'!Y56</f>
        <v>0</v>
      </c>
      <c r="Z52" s="310">
        <f>'Статистика ЮЛ'!AA56-'Статистика ЮЛ'!Z56</f>
        <v>0</v>
      </c>
      <c r="AA52" s="310">
        <f>'Статистика ЮЛ'!AB56-'Статистика ЮЛ'!AA56</f>
        <v>0</v>
      </c>
      <c r="AB52" s="310">
        <f>'Статистика ЮЛ'!AC56-'Статистика ЮЛ'!AB56</f>
        <v>0</v>
      </c>
      <c r="AC52" s="310">
        <f>'Статистика ЮЛ'!AF56-'Статистика ЮЛ'!AC56</f>
        <v>0</v>
      </c>
      <c r="AD52" s="356"/>
    </row>
    <row r="53" spans="1:30" ht="15.75" x14ac:dyDescent="0.25">
      <c r="A53" s="287" t="s">
        <v>300</v>
      </c>
      <c r="B53" s="310">
        <f>'Статистика ЮЛ'!C57-'Статистика ЮЛ'!B57</f>
        <v>0</v>
      </c>
      <c r="C53" s="310">
        <f>'Статистика ЮЛ'!D57-'Статистика ЮЛ'!C57</f>
        <v>0</v>
      </c>
      <c r="D53" s="310">
        <f>'Статистика ЮЛ'!E57-'Статистика ЮЛ'!D57</f>
        <v>0</v>
      </c>
      <c r="E53" s="310">
        <f>'Статистика ЮЛ'!F57-'Статистика ЮЛ'!E57</f>
        <v>0</v>
      </c>
      <c r="F53" s="310">
        <f>'Статистика ЮЛ'!G57-'Статистика ЮЛ'!F57</f>
        <v>0</v>
      </c>
      <c r="G53" s="310">
        <f>'Статистика ЮЛ'!H57-'Статистика ЮЛ'!G57</f>
        <v>0</v>
      </c>
      <c r="H53" s="310">
        <f>'Статистика ЮЛ'!I57-'Статистика ЮЛ'!H57</f>
        <v>0</v>
      </c>
      <c r="I53" s="310">
        <f>'Статистика ЮЛ'!J57-'Статистика ЮЛ'!I57</f>
        <v>0</v>
      </c>
      <c r="J53" s="310">
        <f>'Статистика ЮЛ'!K57-'Статистика ЮЛ'!J57</f>
        <v>0</v>
      </c>
      <c r="K53" s="310">
        <f>'Статистика ЮЛ'!L57-'Статистика ЮЛ'!K57</f>
        <v>0</v>
      </c>
      <c r="L53" s="310">
        <f>'Статистика ЮЛ'!M57-'Статистика ЮЛ'!L57</f>
        <v>0</v>
      </c>
      <c r="M53" s="310">
        <f>'Статистика ЮЛ'!N57-'Статистика ЮЛ'!M57</f>
        <v>0</v>
      </c>
      <c r="N53" s="310">
        <f>'Статистика ЮЛ'!O57-'Статистика ЮЛ'!N57</f>
        <v>0</v>
      </c>
      <c r="O53" s="310">
        <f>'Статистика ЮЛ'!P57-'Статистика ЮЛ'!O57</f>
        <v>0</v>
      </c>
      <c r="P53" s="310">
        <f>'Статистика ЮЛ'!Q57-'Статистика ЮЛ'!P57</f>
        <v>0</v>
      </c>
      <c r="Q53" s="310">
        <f>'Статистика ЮЛ'!R57-'Статистика ЮЛ'!Q57</f>
        <v>0</v>
      </c>
      <c r="R53" s="310">
        <f>'Статистика ЮЛ'!S57-'Статистика ЮЛ'!R57</f>
        <v>0</v>
      </c>
      <c r="S53" s="310">
        <f>'Статистика ЮЛ'!T57-'Статистика ЮЛ'!S57</f>
        <v>0</v>
      </c>
      <c r="T53" s="310">
        <f>'Статистика ЮЛ'!U57-'Статистика ЮЛ'!T57</f>
        <v>0</v>
      </c>
      <c r="U53" s="310">
        <f>'Статистика ЮЛ'!V57-'Статистика ЮЛ'!U57</f>
        <v>0</v>
      </c>
      <c r="V53" s="310">
        <f>'Статистика ЮЛ'!W57-'Статистика ЮЛ'!V57</f>
        <v>0</v>
      </c>
      <c r="W53" s="310">
        <f>'Статистика ЮЛ'!X57-'Статистика ЮЛ'!W57</f>
        <v>0</v>
      </c>
      <c r="X53" s="310">
        <f>'Статистика ЮЛ'!Y57-'Статистика ЮЛ'!X57</f>
        <v>0</v>
      </c>
      <c r="Y53" s="310">
        <f>'Статистика ЮЛ'!Z57-'Статистика ЮЛ'!Y57</f>
        <v>0</v>
      </c>
      <c r="Z53" s="310">
        <f>'Статистика ЮЛ'!AA57-'Статистика ЮЛ'!Z57</f>
        <v>0</v>
      </c>
      <c r="AA53" s="310">
        <f>'Статистика ЮЛ'!AB57-'Статистика ЮЛ'!AA57</f>
        <v>0</v>
      </c>
      <c r="AB53" s="310">
        <f>'Статистика ЮЛ'!AC57-'Статистика ЮЛ'!AB57</f>
        <v>0</v>
      </c>
      <c r="AC53" s="310">
        <f>'Статистика ЮЛ'!AF57-'Статистика ЮЛ'!AC57</f>
        <v>0</v>
      </c>
      <c r="AD53" s="356"/>
    </row>
    <row r="54" spans="1:30" ht="15.75" x14ac:dyDescent="0.25">
      <c r="A54" s="287" t="s">
        <v>301</v>
      </c>
      <c r="B54" s="310">
        <f>'Статистика ЮЛ'!C58-'Статистика ЮЛ'!B58</f>
        <v>0</v>
      </c>
      <c r="C54" s="310">
        <f>'Статистика ЮЛ'!D58-'Статистика ЮЛ'!C58</f>
        <v>0</v>
      </c>
      <c r="D54" s="310">
        <f>'Статистика ЮЛ'!E58-'Статистика ЮЛ'!D58</f>
        <v>0</v>
      </c>
      <c r="E54" s="310">
        <f>'Статистика ЮЛ'!F58-'Статистика ЮЛ'!E58</f>
        <v>0</v>
      </c>
      <c r="F54" s="310">
        <f>'Статистика ЮЛ'!G58-'Статистика ЮЛ'!F58</f>
        <v>0</v>
      </c>
      <c r="G54" s="310">
        <f>'Статистика ЮЛ'!H58-'Статистика ЮЛ'!G58</f>
        <v>0</v>
      </c>
      <c r="H54" s="310">
        <f>'Статистика ЮЛ'!I58-'Статистика ЮЛ'!H58</f>
        <v>0</v>
      </c>
      <c r="I54" s="310">
        <f>'Статистика ЮЛ'!J58-'Статистика ЮЛ'!I58</f>
        <v>0</v>
      </c>
      <c r="J54" s="310">
        <f>'Статистика ЮЛ'!K58-'Статистика ЮЛ'!J58</f>
        <v>0</v>
      </c>
      <c r="K54" s="310">
        <f>'Статистика ЮЛ'!L58-'Статистика ЮЛ'!K58</f>
        <v>0</v>
      </c>
      <c r="L54" s="310">
        <f>'Статистика ЮЛ'!M58-'Статистика ЮЛ'!L58</f>
        <v>0</v>
      </c>
      <c r="M54" s="310">
        <f>'Статистика ЮЛ'!N58-'Статистика ЮЛ'!M58</f>
        <v>0</v>
      </c>
      <c r="N54" s="310">
        <f>'Статистика ЮЛ'!O58-'Статистика ЮЛ'!N58</f>
        <v>0</v>
      </c>
      <c r="O54" s="310">
        <f>'Статистика ЮЛ'!P58-'Статистика ЮЛ'!O58</f>
        <v>0</v>
      </c>
      <c r="P54" s="310">
        <f>'Статистика ЮЛ'!Q58-'Статистика ЮЛ'!P58</f>
        <v>0</v>
      </c>
      <c r="Q54" s="310">
        <f>'Статистика ЮЛ'!R58-'Статистика ЮЛ'!Q58</f>
        <v>0</v>
      </c>
      <c r="R54" s="310">
        <f>'Статистика ЮЛ'!S58-'Статистика ЮЛ'!R58</f>
        <v>0</v>
      </c>
      <c r="S54" s="310">
        <f>'Статистика ЮЛ'!T58-'Статистика ЮЛ'!S58</f>
        <v>0</v>
      </c>
      <c r="T54" s="310">
        <f>'Статистика ЮЛ'!U58-'Статистика ЮЛ'!T58</f>
        <v>0</v>
      </c>
      <c r="U54" s="310">
        <f>'Статистика ЮЛ'!V58-'Статистика ЮЛ'!U58</f>
        <v>0</v>
      </c>
      <c r="V54" s="310">
        <f>'Статистика ЮЛ'!W58-'Статистика ЮЛ'!V58</f>
        <v>0</v>
      </c>
      <c r="W54" s="310">
        <f>'Статистика ЮЛ'!X58-'Статистика ЮЛ'!W58</f>
        <v>0</v>
      </c>
      <c r="X54" s="310">
        <f>'Статистика ЮЛ'!Y58-'Статистика ЮЛ'!X58</f>
        <v>0</v>
      </c>
      <c r="Y54" s="310">
        <f>'Статистика ЮЛ'!Z58-'Статистика ЮЛ'!Y58</f>
        <v>0</v>
      </c>
      <c r="Z54" s="310">
        <f>'Статистика ЮЛ'!AA58-'Статистика ЮЛ'!Z58</f>
        <v>0</v>
      </c>
      <c r="AA54" s="310">
        <f>'Статистика ЮЛ'!AB58-'Статистика ЮЛ'!AA58</f>
        <v>0</v>
      </c>
      <c r="AB54" s="310">
        <f>'Статистика ЮЛ'!AC58-'Статистика ЮЛ'!AB58</f>
        <v>0</v>
      </c>
      <c r="AC54" s="310">
        <f>'Статистика ЮЛ'!AF58-'Статистика ЮЛ'!AC58</f>
        <v>0</v>
      </c>
      <c r="AD54" s="356"/>
    </row>
    <row r="55" spans="1:30" ht="15.75" x14ac:dyDescent="0.25">
      <c r="A55" s="287" t="s">
        <v>302</v>
      </c>
      <c r="B55" s="310">
        <f>'Статистика ЮЛ'!C59-'Статистика ЮЛ'!B59</f>
        <v>0</v>
      </c>
      <c r="C55" s="310">
        <f>'Статистика ЮЛ'!D59-'Статистика ЮЛ'!C59</f>
        <v>0</v>
      </c>
      <c r="D55" s="310">
        <f>'Статистика ЮЛ'!E59-'Статистика ЮЛ'!D59</f>
        <v>0</v>
      </c>
      <c r="E55" s="310">
        <f>'Статистика ЮЛ'!F59-'Статистика ЮЛ'!E59</f>
        <v>0</v>
      </c>
      <c r="F55" s="310">
        <f>'Статистика ЮЛ'!G59-'Статистика ЮЛ'!F59</f>
        <v>0</v>
      </c>
      <c r="G55" s="310">
        <f>'Статистика ЮЛ'!H59-'Статистика ЮЛ'!G59</f>
        <v>0</v>
      </c>
      <c r="H55" s="310">
        <f>'Статистика ЮЛ'!I59-'Статистика ЮЛ'!H59</f>
        <v>0</v>
      </c>
      <c r="I55" s="310">
        <f>'Статистика ЮЛ'!J59-'Статистика ЮЛ'!I59</f>
        <v>0</v>
      </c>
      <c r="J55" s="310">
        <f>'Статистика ЮЛ'!K59-'Статистика ЮЛ'!J59</f>
        <v>0</v>
      </c>
      <c r="K55" s="310">
        <f>'Статистика ЮЛ'!L59-'Статистика ЮЛ'!K59</f>
        <v>0</v>
      </c>
      <c r="L55" s="310">
        <f>'Статистика ЮЛ'!M59-'Статистика ЮЛ'!L59</f>
        <v>0</v>
      </c>
      <c r="M55" s="310">
        <f>'Статистика ЮЛ'!N59-'Статистика ЮЛ'!M59</f>
        <v>0</v>
      </c>
      <c r="N55" s="310">
        <f>'Статистика ЮЛ'!O59-'Статистика ЮЛ'!N59</f>
        <v>0</v>
      </c>
      <c r="O55" s="310">
        <f>'Статистика ЮЛ'!P59-'Статистика ЮЛ'!O59</f>
        <v>0</v>
      </c>
      <c r="P55" s="310">
        <f>'Статистика ЮЛ'!Q59-'Статистика ЮЛ'!P59</f>
        <v>0</v>
      </c>
      <c r="Q55" s="310">
        <f>'Статистика ЮЛ'!R59-'Статистика ЮЛ'!Q59</f>
        <v>0</v>
      </c>
      <c r="R55" s="310">
        <f>'Статистика ЮЛ'!S59-'Статистика ЮЛ'!R59</f>
        <v>0</v>
      </c>
      <c r="S55" s="310">
        <f>'Статистика ЮЛ'!T59-'Статистика ЮЛ'!S59</f>
        <v>0</v>
      </c>
      <c r="T55" s="310">
        <f>'Статистика ЮЛ'!U59-'Статистика ЮЛ'!T59</f>
        <v>0</v>
      </c>
      <c r="U55" s="310">
        <f>'Статистика ЮЛ'!V59-'Статистика ЮЛ'!U59</f>
        <v>0</v>
      </c>
      <c r="V55" s="310">
        <f>'Статистика ЮЛ'!W59-'Статистика ЮЛ'!V59</f>
        <v>0</v>
      </c>
      <c r="W55" s="310">
        <f>'Статистика ЮЛ'!X59-'Статистика ЮЛ'!W59</f>
        <v>0</v>
      </c>
      <c r="X55" s="310">
        <f>'Статистика ЮЛ'!Y59-'Статистика ЮЛ'!X59</f>
        <v>0</v>
      </c>
      <c r="Y55" s="310">
        <f>'Статистика ЮЛ'!Z59-'Статистика ЮЛ'!Y59</f>
        <v>0</v>
      </c>
      <c r="Z55" s="310">
        <f>'Статистика ЮЛ'!AA59-'Статистика ЮЛ'!Z59</f>
        <v>0</v>
      </c>
      <c r="AA55" s="310">
        <f>'Статистика ЮЛ'!AB59-'Статистика ЮЛ'!AA59</f>
        <v>0</v>
      </c>
      <c r="AB55" s="310">
        <f>'Статистика ЮЛ'!AC59-'Статистика ЮЛ'!AB59</f>
        <v>0</v>
      </c>
      <c r="AC55" s="310">
        <f>'Статистика ЮЛ'!AF59-'Статистика ЮЛ'!AC59</f>
        <v>0</v>
      </c>
      <c r="AD55" s="356"/>
    </row>
    <row r="56" spans="1:30" ht="15.75" x14ac:dyDescent="0.25">
      <c r="A56" s="287"/>
      <c r="B56" s="310">
        <f>'Статистика ЮЛ'!C61-'Статистика ЮЛ'!B61</f>
        <v>0</v>
      </c>
      <c r="C56" s="310">
        <f>'Статистика ЮЛ'!D61-'Статистика ЮЛ'!C61</f>
        <v>0</v>
      </c>
      <c r="D56" s="310">
        <f>'Статистика ЮЛ'!E61-'Статистика ЮЛ'!D61</f>
        <v>0</v>
      </c>
      <c r="E56" s="310">
        <f>'Статистика ЮЛ'!F61-'Статистика ЮЛ'!E61</f>
        <v>0</v>
      </c>
      <c r="F56" s="310">
        <f>'Статистика ЮЛ'!G61-'Статистика ЮЛ'!F61</f>
        <v>0</v>
      </c>
      <c r="G56" s="310">
        <f>'Статистика ЮЛ'!H61-'Статистика ЮЛ'!G61</f>
        <v>0</v>
      </c>
      <c r="H56" s="310">
        <f>'Статистика ЮЛ'!I61-'Статистика ЮЛ'!H61</f>
        <v>0</v>
      </c>
      <c r="I56" s="310">
        <f>'Статистика ЮЛ'!J61-'Статистика ЮЛ'!I61</f>
        <v>0</v>
      </c>
      <c r="J56" s="310">
        <f>'Статистика ЮЛ'!K61-'Статистика ЮЛ'!J61</f>
        <v>0</v>
      </c>
      <c r="K56" s="310">
        <f>'Статистика ЮЛ'!L61-'Статистика ЮЛ'!K61</f>
        <v>0</v>
      </c>
      <c r="L56" s="310">
        <f>'Статистика ЮЛ'!M61-'Статистика ЮЛ'!L61</f>
        <v>0</v>
      </c>
      <c r="M56" s="310">
        <f>'Статистика ЮЛ'!N61-'Статистика ЮЛ'!M61</f>
        <v>0</v>
      </c>
      <c r="N56" s="310">
        <f>'Статистика ЮЛ'!O61-'Статистика ЮЛ'!N61</f>
        <v>0</v>
      </c>
      <c r="O56" s="310">
        <f>'Статистика ЮЛ'!P61-'Статистика ЮЛ'!O61</f>
        <v>0</v>
      </c>
      <c r="P56" s="310">
        <f>'Статистика ЮЛ'!Q61-'Статистика ЮЛ'!P61</f>
        <v>0</v>
      </c>
      <c r="Q56" s="310">
        <f>'Статистика ЮЛ'!R61-'Статистика ЮЛ'!Q61</f>
        <v>0</v>
      </c>
      <c r="R56" s="310">
        <f>'Статистика ЮЛ'!S61-'Статистика ЮЛ'!R61</f>
        <v>0</v>
      </c>
      <c r="S56" s="310">
        <f>'Статистика ЮЛ'!T61-'Статистика ЮЛ'!S61</f>
        <v>0</v>
      </c>
      <c r="T56" s="310">
        <f>'Статистика ЮЛ'!U61-'Статистика ЮЛ'!T61</f>
        <v>0</v>
      </c>
      <c r="U56" s="310">
        <f>'Статистика ЮЛ'!V61-'Статистика ЮЛ'!U61</f>
        <v>0</v>
      </c>
      <c r="V56" s="310">
        <f>'Статистика ЮЛ'!W61-'Статистика ЮЛ'!V61</f>
        <v>0</v>
      </c>
      <c r="W56" s="310">
        <f>'Статистика ЮЛ'!X61-'Статистика ЮЛ'!W61</f>
        <v>0</v>
      </c>
      <c r="X56" s="310">
        <f>'Статистика ЮЛ'!Y61-'Статистика ЮЛ'!X61</f>
        <v>0</v>
      </c>
      <c r="Y56" s="310">
        <f>'Статистика ЮЛ'!Z61-'Статистика ЮЛ'!Y61</f>
        <v>0</v>
      </c>
      <c r="Z56" s="310">
        <f>'Статистика ЮЛ'!AA61-'Статистика ЮЛ'!Z61</f>
        <v>0</v>
      </c>
      <c r="AA56" s="310">
        <f>'Статистика ЮЛ'!AB61-'Статистика ЮЛ'!AA61</f>
        <v>0</v>
      </c>
      <c r="AB56" s="310">
        <f>'Статистика ЮЛ'!AC61-'Статистика ЮЛ'!AB61</f>
        <v>0</v>
      </c>
      <c r="AC56" s="310">
        <f>'Статистика ЮЛ'!AF61-'Статистика ЮЛ'!AC61</f>
        <v>0</v>
      </c>
      <c r="AD56" s="356"/>
    </row>
    <row r="57" spans="1:30" ht="21" x14ac:dyDescent="0.25">
      <c r="A57" s="304" t="s">
        <v>307</v>
      </c>
      <c r="B57" s="310">
        <f>'Статистика ЮЛ'!C62-'Статистика ЮЛ'!B62</f>
        <v>67507</v>
      </c>
      <c r="C57" s="310">
        <f>'Статистика ЮЛ'!D62-'Статистика ЮЛ'!C62</f>
        <v>-105220</v>
      </c>
      <c r="D57" s="310">
        <f>'Статистика ЮЛ'!E62-'Статистика ЮЛ'!D62</f>
        <v>64363</v>
      </c>
      <c r="E57" s="310">
        <f>'Статистика ЮЛ'!F62-'Статистика ЮЛ'!E62</f>
        <v>-42459</v>
      </c>
      <c r="F57" s="310">
        <f>'Статистика ЮЛ'!G62-'Статистика ЮЛ'!F62</f>
        <v>-48111</v>
      </c>
      <c r="G57" s="310">
        <f>'Статистика ЮЛ'!H62-'Статистика ЮЛ'!G62</f>
        <v>106577</v>
      </c>
      <c r="H57" s="310">
        <f>'Статистика ЮЛ'!I62-'Статистика ЮЛ'!H62</f>
        <v>-19556</v>
      </c>
      <c r="I57" s="310">
        <f>'Статистика ЮЛ'!J62-'Статистика ЮЛ'!I62</f>
        <v>145833</v>
      </c>
      <c r="J57" s="310">
        <f>'Статистика ЮЛ'!K62-'Статистика ЮЛ'!J62</f>
        <v>-187909</v>
      </c>
      <c r="K57" s="310">
        <f>'Статистика ЮЛ'!L62-'Статистика ЮЛ'!K62</f>
        <v>-41187</v>
      </c>
      <c r="L57" s="310">
        <f>'Статистика ЮЛ'!M62-'Статистика ЮЛ'!L62</f>
        <v>-4604</v>
      </c>
      <c r="M57" s="310">
        <f>'Статистика ЮЛ'!N62-'Статистика ЮЛ'!M62</f>
        <v>12947</v>
      </c>
      <c r="N57" s="310">
        <f>'Статистика ЮЛ'!O62-'Статистика ЮЛ'!N62</f>
        <v>-34660</v>
      </c>
      <c r="O57" s="310">
        <f>'Статистика ЮЛ'!P62-'Статистика ЮЛ'!O62</f>
        <v>-4630</v>
      </c>
      <c r="P57" s="310">
        <f>'Статистика ЮЛ'!Q62-'Статистика ЮЛ'!P62</f>
        <v>1596</v>
      </c>
      <c r="Q57" s="310">
        <f>'Статистика ЮЛ'!R62-'Статистика ЮЛ'!Q62</f>
        <v>25225</v>
      </c>
      <c r="R57" s="310">
        <f>'Статистика ЮЛ'!S62-'Статистика ЮЛ'!R62</f>
        <v>-27124</v>
      </c>
      <c r="S57" s="310">
        <f>'Статистика ЮЛ'!T62-'Статистика ЮЛ'!S62</f>
        <v>1407</v>
      </c>
      <c r="T57" s="310">
        <f>'Статистика ЮЛ'!U62-'Статистика ЮЛ'!T62</f>
        <v>11227</v>
      </c>
      <c r="U57" s="310">
        <f>'Статистика ЮЛ'!V62-'Статистика ЮЛ'!U62</f>
        <v>-11135</v>
      </c>
      <c r="V57" s="310">
        <f>'Статистика ЮЛ'!W62-'Статистика ЮЛ'!V62</f>
        <v>1133</v>
      </c>
      <c r="W57" s="310">
        <f>'Статистика ЮЛ'!X62-'Статистика ЮЛ'!W62</f>
        <v>-298</v>
      </c>
      <c r="X57" s="310">
        <f>'Статистика ЮЛ'!Y62-'Статистика ЮЛ'!X62</f>
        <v>-62</v>
      </c>
      <c r="Y57" s="310">
        <f>'Статистика ЮЛ'!Z62-'Статистика ЮЛ'!Y62</f>
        <v>47555</v>
      </c>
      <c r="Z57" s="310">
        <f>'Статистика ЮЛ'!AA62-'Статистика ЮЛ'!Z62</f>
        <v>-13861</v>
      </c>
      <c r="AA57" s="310">
        <f>'Статистика ЮЛ'!AB62-'Статистика ЮЛ'!AA62</f>
        <v>-36601</v>
      </c>
      <c r="AB57" s="310">
        <f>'Статистика ЮЛ'!AC62-'Статистика ЮЛ'!AB62</f>
        <v>94031</v>
      </c>
      <c r="AC57" s="310">
        <f>'Статистика ЮЛ'!AF62-'Статистика ЮЛ'!AC62</f>
        <v>-88931</v>
      </c>
      <c r="AD57" s="356"/>
    </row>
    <row r="58" spans="1:30" ht="15.75" x14ac:dyDescent="0.25">
      <c r="A58" s="289" t="s">
        <v>226</v>
      </c>
      <c r="B58" s="310">
        <f>'Статистика ЮЛ'!C63-'Статистика ЮЛ'!B63</f>
        <v>-9081</v>
      </c>
      <c r="C58" s="310">
        <f>'Статистика ЮЛ'!D63-'Статистика ЮЛ'!C63</f>
        <v>-1476</v>
      </c>
      <c r="D58" s="310">
        <f>'Статистика ЮЛ'!E63-'Статистика ЮЛ'!D63</f>
        <v>-233</v>
      </c>
      <c r="E58" s="310">
        <f>'Статистика ЮЛ'!F63-'Статистика ЮЛ'!E63</f>
        <v>1803</v>
      </c>
      <c r="F58" s="310">
        <f>'Статистика ЮЛ'!G63-'Статистика ЮЛ'!F63</f>
        <v>-961</v>
      </c>
      <c r="G58" s="310">
        <f>'Статистика ЮЛ'!H63-'Статистика ЮЛ'!G63</f>
        <v>29464</v>
      </c>
      <c r="H58" s="310">
        <f>'Статистика ЮЛ'!I63-'Статистика ЮЛ'!H63</f>
        <v>938</v>
      </c>
      <c r="I58" s="310">
        <f>'Статистика ЮЛ'!J63-'Статистика ЮЛ'!I63</f>
        <v>168186</v>
      </c>
      <c r="J58" s="310">
        <f>'Статистика ЮЛ'!K63-'Статистика ЮЛ'!J63</f>
        <v>-199578</v>
      </c>
      <c r="K58" s="310">
        <f>'Статистика ЮЛ'!L63-'Статистика ЮЛ'!K63</f>
        <v>-1277</v>
      </c>
      <c r="L58" s="310">
        <f>'Статистика ЮЛ'!M63-'Статистика ЮЛ'!L63</f>
        <v>-38</v>
      </c>
      <c r="M58" s="310">
        <f>'Статистика ЮЛ'!N63-'Статистика ЮЛ'!M63</f>
        <v>20579</v>
      </c>
      <c r="N58" s="310">
        <f>'Статистика ЮЛ'!O63-'Статистика ЮЛ'!N63</f>
        <v>-16220</v>
      </c>
      <c r="O58" s="310">
        <f>'Статистика ЮЛ'!P63-'Статистика ЮЛ'!O63</f>
        <v>-4081</v>
      </c>
      <c r="P58" s="310">
        <f>'Статистика ЮЛ'!Q63-'Статистика ЮЛ'!P63</f>
        <v>539</v>
      </c>
      <c r="Q58" s="310">
        <f>'Статистика ЮЛ'!R63-'Статистика ЮЛ'!Q63</f>
        <v>233</v>
      </c>
      <c r="R58" s="310">
        <f>'Статистика ЮЛ'!S63-'Статистика ЮЛ'!R63</f>
        <v>-441</v>
      </c>
      <c r="S58" s="310">
        <f>'Статистика ЮЛ'!T63-'Статистика ЮЛ'!S63</f>
        <v>1862</v>
      </c>
      <c r="T58" s="310">
        <f>'Статистика ЮЛ'!U63-'Статистика ЮЛ'!T63</f>
        <v>2968</v>
      </c>
      <c r="U58" s="310">
        <f>'Статистика ЮЛ'!V63-'Статистика ЮЛ'!U63</f>
        <v>-3011</v>
      </c>
      <c r="V58" s="310">
        <f>'Статистика ЮЛ'!W63-'Статистика ЮЛ'!V63</f>
        <v>1063</v>
      </c>
      <c r="W58" s="310">
        <f>'Статистика ЮЛ'!X63-'Статистика ЮЛ'!W63</f>
        <v>-136</v>
      </c>
      <c r="X58" s="310">
        <f>'Статистика ЮЛ'!Y63-'Статистика ЮЛ'!X63</f>
        <v>-131</v>
      </c>
      <c r="Y58" s="310">
        <f>'Статистика ЮЛ'!Z63-'Статистика ЮЛ'!Y63</f>
        <v>1081</v>
      </c>
      <c r="Z58" s="310">
        <f>'Статистика ЮЛ'!AA63-'Статистика ЮЛ'!Z63</f>
        <v>-2205</v>
      </c>
      <c r="AA58" s="310">
        <f>'Статистика ЮЛ'!AB63-'Статистика ЮЛ'!AA63</f>
        <v>-2681</v>
      </c>
      <c r="AB58" s="310">
        <f>'Статистика ЮЛ'!AC63-'Статистика ЮЛ'!AB63</f>
        <v>52083</v>
      </c>
      <c r="AC58" s="310">
        <f>'Статистика ЮЛ'!AF63-'Статистика ЮЛ'!AC63</f>
        <v>-52736</v>
      </c>
      <c r="AD58" s="356"/>
    </row>
    <row r="59" spans="1:30" ht="15.75" x14ac:dyDescent="0.25">
      <c r="A59" s="288" t="s">
        <v>227</v>
      </c>
      <c r="B59" s="310">
        <f>'Статистика ЮЛ'!C64-'Статистика ЮЛ'!B64</f>
        <v>76588</v>
      </c>
      <c r="C59" s="310">
        <f>'Статистика ЮЛ'!D64-'Статистика ЮЛ'!C64</f>
        <v>-103744</v>
      </c>
      <c r="D59" s="310">
        <f>'Статистика ЮЛ'!E64-'Статистика ЮЛ'!D64</f>
        <v>64596</v>
      </c>
      <c r="E59" s="310">
        <f>'Статистика ЮЛ'!F64-'Статистика ЮЛ'!E64</f>
        <v>-44262</v>
      </c>
      <c r="F59" s="310">
        <f>'Статистика ЮЛ'!G64-'Статистика ЮЛ'!F64</f>
        <v>-47150</v>
      </c>
      <c r="G59" s="310">
        <f>'Статистика ЮЛ'!H64-'Статистика ЮЛ'!G64</f>
        <v>77113</v>
      </c>
      <c r="H59" s="310">
        <f>'Статистика ЮЛ'!I64-'Статистика ЮЛ'!H64</f>
        <v>-20494</v>
      </c>
      <c r="I59" s="310">
        <f>'Статистика ЮЛ'!J64-'Статистика ЮЛ'!I64</f>
        <v>-22353</v>
      </c>
      <c r="J59" s="310">
        <f>'Статистика ЮЛ'!K64-'Статистика ЮЛ'!J64</f>
        <v>11669</v>
      </c>
      <c r="K59" s="310">
        <f>'Статистика ЮЛ'!L64-'Статистика ЮЛ'!K64</f>
        <v>-39910</v>
      </c>
      <c r="L59" s="310">
        <f>'Статистика ЮЛ'!M64-'Статистика ЮЛ'!L64</f>
        <v>-4566</v>
      </c>
      <c r="M59" s="310">
        <f>'Статистика ЮЛ'!N64-'Статистика ЮЛ'!M64</f>
        <v>-7632</v>
      </c>
      <c r="N59" s="310">
        <f>'Статистика ЮЛ'!O64-'Статистика ЮЛ'!N64</f>
        <v>-18440</v>
      </c>
      <c r="O59" s="310">
        <f>'Статистика ЮЛ'!P64-'Статистика ЮЛ'!O64</f>
        <v>-549</v>
      </c>
      <c r="P59" s="310">
        <f>'Статистика ЮЛ'!Q64-'Статистика ЮЛ'!P64</f>
        <v>1057</v>
      </c>
      <c r="Q59" s="310">
        <f>'Статистика ЮЛ'!R64-'Статистика ЮЛ'!Q64</f>
        <v>24992</v>
      </c>
      <c r="R59" s="310">
        <f>'Статистика ЮЛ'!S64-'Статистика ЮЛ'!R64</f>
        <v>-26683</v>
      </c>
      <c r="S59" s="310">
        <f>'Статистика ЮЛ'!T64-'Статистика ЮЛ'!S64</f>
        <v>-455</v>
      </c>
      <c r="T59" s="310">
        <f>'Статистика ЮЛ'!U64-'Статистика ЮЛ'!T64</f>
        <v>8259</v>
      </c>
      <c r="U59" s="310">
        <f>'Статистика ЮЛ'!V64-'Статистика ЮЛ'!U64</f>
        <v>-8124</v>
      </c>
      <c r="V59" s="310">
        <f>'Статистика ЮЛ'!W64-'Статистика ЮЛ'!V64</f>
        <v>70</v>
      </c>
      <c r="W59" s="310">
        <f>'Статистика ЮЛ'!X64-'Статистика ЮЛ'!W64</f>
        <v>-162</v>
      </c>
      <c r="X59" s="310">
        <f>'Статистика ЮЛ'!Y64-'Статистика ЮЛ'!X64</f>
        <v>69</v>
      </c>
      <c r="Y59" s="310">
        <f>'Статистика ЮЛ'!Z64-'Статистика ЮЛ'!Y64</f>
        <v>46474</v>
      </c>
      <c r="Z59" s="310">
        <f>'Статистика ЮЛ'!AA64-'Статистика ЮЛ'!Z64</f>
        <v>-11656</v>
      </c>
      <c r="AA59" s="310">
        <f>'Статистика ЮЛ'!AB64-'Статистика ЮЛ'!AA64</f>
        <v>-33920</v>
      </c>
      <c r="AB59" s="310">
        <f>'Статистика ЮЛ'!AC64-'Статистика ЮЛ'!AB64</f>
        <v>41948</v>
      </c>
      <c r="AC59" s="310">
        <f>'Статистика ЮЛ'!AF64-'Статистика ЮЛ'!AC64</f>
        <v>-36195</v>
      </c>
      <c r="AD59" s="356"/>
    </row>
    <row r="60" spans="1:30" ht="15.75" x14ac:dyDescent="0.25">
      <c r="A60" s="287" t="s">
        <v>297</v>
      </c>
      <c r="B60" s="310">
        <f>'Статистика ЮЛ'!C65-'Статистика ЮЛ'!B65</f>
        <v>76588</v>
      </c>
      <c r="C60" s="310">
        <f>'Статистика ЮЛ'!D65-'Статистика ЮЛ'!C65</f>
        <v>-103744</v>
      </c>
      <c r="D60" s="310">
        <f>'Статистика ЮЛ'!E65-'Статистика ЮЛ'!D65</f>
        <v>64596</v>
      </c>
      <c r="E60" s="310">
        <f>'Статистика ЮЛ'!F65-'Статистика ЮЛ'!E65</f>
        <v>-44262</v>
      </c>
      <c r="F60" s="310">
        <f>'Статистика ЮЛ'!G65-'Статистика ЮЛ'!F65</f>
        <v>-47150</v>
      </c>
      <c r="G60" s="310">
        <f>'Статистика ЮЛ'!H65-'Статистика ЮЛ'!G65</f>
        <v>32844</v>
      </c>
      <c r="H60" s="310">
        <f>'Статистика ЮЛ'!I65-'Статистика ЮЛ'!H65</f>
        <v>17747</v>
      </c>
      <c r="I60" s="310">
        <f>'Статистика ЮЛ'!J65-'Статистика ЮЛ'!I65</f>
        <v>-21515</v>
      </c>
      <c r="J60" s="310">
        <f>'Статистика ЮЛ'!K65-'Статистика ЮЛ'!J65</f>
        <v>6915</v>
      </c>
      <c r="K60" s="310">
        <f>'Статистика ЮЛ'!L65-'Статистика ЮЛ'!K65</f>
        <v>-30069</v>
      </c>
      <c r="L60" s="310">
        <f>'Статистика ЮЛ'!M65-'Статистика ЮЛ'!L65</f>
        <v>-4556</v>
      </c>
      <c r="M60" s="310">
        <f>'Статистика ЮЛ'!N65-'Статистика ЮЛ'!M65</f>
        <v>-7620</v>
      </c>
      <c r="N60" s="310">
        <f>'Статистика ЮЛ'!O65-'Статистика ЮЛ'!N65</f>
        <v>-18444</v>
      </c>
      <c r="O60" s="310">
        <f>'Статистика ЮЛ'!P65-'Статистика ЮЛ'!O65</f>
        <v>-529</v>
      </c>
      <c r="P60" s="310">
        <f>'Статистика ЮЛ'!Q65-'Статистика ЮЛ'!P65</f>
        <v>-574</v>
      </c>
      <c r="Q60" s="310">
        <f>'Статистика ЮЛ'!R65-'Статистика ЮЛ'!Q65</f>
        <v>79</v>
      </c>
      <c r="R60" s="310">
        <f>'Статистика ЮЛ'!S65-'Статистика ЮЛ'!R65</f>
        <v>-108</v>
      </c>
      <c r="S60" s="310">
        <f>'Статистика ЮЛ'!T65-'Статистика ЮЛ'!S65</f>
        <v>-446</v>
      </c>
      <c r="T60" s="310">
        <f>'Статистика ЮЛ'!U65-'Статистика ЮЛ'!T65</f>
        <v>8268</v>
      </c>
      <c r="U60" s="310">
        <f>'Статистика ЮЛ'!V65-'Статистика ЮЛ'!U65</f>
        <v>-8123</v>
      </c>
      <c r="V60" s="310">
        <f>'Статистика ЮЛ'!W65-'Статистика ЮЛ'!V65</f>
        <v>85</v>
      </c>
      <c r="W60" s="310">
        <f>'Статистика ЮЛ'!X65-'Статистика ЮЛ'!W65</f>
        <v>-162</v>
      </c>
      <c r="X60" s="310">
        <f>'Статистика ЮЛ'!Y65-'Статистика ЮЛ'!X65</f>
        <v>69</v>
      </c>
      <c r="Y60" s="310">
        <f>'Статистика ЮЛ'!Z65-'Статистика ЮЛ'!Y65</f>
        <v>4248</v>
      </c>
      <c r="Z60" s="310">
        <f>'Статистика ЮЛ'!AA65-'Статистика ЮЛ'!Z65</f>
        <v>-4407</v>
      </c>
      <c r="AA60" s="310">
        <f>'Статистика ЮЛ'!AB65-'Статистика ЮЛ'!AA65</f>
        <v>434</v>
      </c>
      <c r="AB60" s="310">
        <f>'Статистика ЮЛ'!AC65-'Статистика ЮЛ'!AB65</f>
        <v>810</v>
      </c>
      <c r="AC60" s="310">
        <f>'Статистика ЮЛ'!AF65-'Статистика ЮЛ'!AC65</f>
        <v>351</v>
      </c>
      <c r="AD60" s="356"/>
    </row>
    <row r="61" spans="1:30" ht="15.75" x14ac:dyDescent="0.25">
      <c r="A61" s="287" t="s">
        <v>298</v>
      </c>
      <c r="B61" s="310">
        <f>'Статистика ЮЛ'!C66-'Статистика ЮЛ'!B66</f>
        <v>4886</v>
      </c>
      <c r="C61" s="310">
        <f>'Статистика ЮЛ'!D66-'Статистика ЮЛ'!C66</f>
        <v>-4977</v>
      </c>
      <c r="D61" s="310">
        <f>'Статистика ЮЛ'!E66-'Статистика ЮЛ'!D66</f>
        <v>-130</v>
      </c>
      <c r="E61" s="310">
        <f>'Статистика ЮЛ'!F66-'Статистика ЮЛ'!E66</f>
        <v>8150</v>
      </c>
      <c r="F61" s="310">
        <f>'Статистика ЮЛ'!G66-'Статистика ЮЛ'!F66</f>
        <v>-8015</v>
      </c>
      <c r="G61" s="310">
        <f>'Статистика ЮЛ'!H66-'Статистика ЮЛ'!G66</f>
        <v>54155</v>
      </c>
      <c r="H61" s="310">
        <f>'Статистика ЮЛ'!I66-'Статистика ЮЛ'!H66</f>
        <v>-54224</v>
      </c>
      <c r="I61" s="310">
        <f>'Статистика ЮЛ'!J66-'Статистика ЮЛ'!I66</f>
        <v>43846</v>
      </c>
      <c r="J61" s="310">
        <f>'Статистика ЮЛ'!K66-'Статистика ЮЛ'!J66</f>
        <v>17452</v>
      </c>
      <c r="K61" s="310">
        <f>'Статистика ЮЛ'!L66-'Статистика ЮЛ'!K66</f>
        <v>-31482</v>
      </c>
      <c r="L61" s="310">
        <f>'Статистика ЮЛ'!M66-'Статистика ЮЛ'!L66</f>
        <v>-3963</v>
      </c>
      <c r="M61" s="310">
        <f>'Статистика ЮЛ'!N66-'Статистика ЮЛ'!M66</f>
        <v>-11300</v>
      </c>
      <c r="N61" s="310">
        <f>'Статистика ЮЛ'!O66-'Статистика ЮЛ'!N66</f>
        <v>-14169</v>
      </c>
      <c r="O61" s="310">
        <f>'Статистика ЮЛ'!P66-'Статистика ЮЛ'!O66</f>
        <v>-102</v>
      </c>
      <c r="P61" s="310">
        <f>'Статистика ЮЛ'!Q66-'Статистика ЮЛ'!P66</f>
        <v>-56</v>
      </c>
      <c r="Q61" s="310">
        <f>'Статистика ЮЛ'!R66-'Статистика ЮЛ'!Q66</f>
        <v>28</v>
      </c>
      <c r="R61" s="310">
        <f>'Статистика ЮЛ'!S66-'Статистика ЮЛ'!R66</f>
        <v>132</v>
      </c>
      <c r="S61" s="310">
        <f>'Статистика ЮЛ'!T66-'Статистика ЮЛ'!S66</f>
        <v>-111</v>
      </c>
      <c r="T61" s="310">
        <f>'Статистика ЮЛ'!U66-'Статистика ЮЛ'!T66</f>
        <v>4005</v>
      </c>
      <c r="U61" s="310">
        <f>'Статистика ЮЛ'!V66-'Статистика ЮЛ'!U66</f>
        <v>-4123</v>
      </c>
      <c r="V61" s="310">
        <f>'Статистика ЮЛ'!W66-'Статистика ЮЛ'!V66</f>
        <v>11</v>
      </c>
      <c r="W61" s="310">
        <f>'Статистика ЮЛ'!X66-'Статистика ЮЛ'!W66</f>
        <v>-79</v>
      </c>
      <c r="X61" s="310">
        <f>'Статистика ЮЛ'!Y66-'Статистика ЮЛ'!X66</f>
        <v>-57</v>
      </c>
      <c r="Y61" s="310">
        <f>'Статистика ЮЛ'!Z66-'Статистика ЮЛ'!Y66</f>
        <v>3992</v>
      </c>
      <c r="Z61" s="310">
        <f>'Статистика ЮЛ'!AA66-'Статистика ЮЛ'!Z66</f>
        <v>-4235</v>
      </c>
      <c r="AA61" s="310">
        <f>'Статистика ЮЛ'!AB66-'Статистика ЮЛ'!AA66</f>
        <v>-19</v>
      </c>
      <c r="AB61" s="310">
        <f>'Статистика ЮЛ'!AC66-'Статистика ЮЛ'!AB66</f>
        <v>-7</v>
      </c>
      <c r="AC61" s="310">
        <f>'Статистика ЮЛ'!AF66-'Статистика ЮЛ'!AC66</f>
        <v>544</v>
      </c>
      <c r="AD61" s="356"/>
    </row>
    <row r="62" spans="1:30" ht="15.75" x14ac:dyDescent="0.25">
      <c r="A62" s="287" t="s">
        <v>299</v>
      </c>
      <c r="B62" s="310">
        <f>'Статистика ЮЛ'!C67-'Статистика ЮЛ'!B67</f>
        <v>71702</v>
      </c>
      <c r="C62" s="310">
        <f>'Статистика ЮЛ'!D67-'Статистика ЮЛ'!C67</f>
        <v>-98767</v>
      </c>
      <c r="D62" s="310">
        <f>'Статистика ЮЛ'!E67-'Статистика ЮЛ'!D67</f>
        <v>64726</v>
      </c>
      <c r="E62" s="310">
        <f>'Статистика ЮЛ'!F67-'Статистика ЮЛ'!E67</f>
        <v>-52412</v>
      </c>
      <c r="F62" s="310">
        <f>'Статистика ЮЛ'!G67-'Статистика ЮЛ'!F67</f>
        <v>-39135</v>
      </c>
      <c r="G62" s="310">
        <f>'Статистика ЮЛ'!H67-'Статистика ЮЛ'!G67</f>
        <v>-21311</v>
      </c>
      <c r="H62" s="310">
        <f>'Статистика ЮЛ'!I67-'Статистика ЮЛ'!H67</f>
        <v>71971</v>
      </c>
      <c r="I62" s="310">
        <f>'Статистика ЮЛ'!J67-'Статистика ЮЛ'!I67</f>
        <v>-65361</v>
      </c>
      <c r="J62" s="310">
        <f>'Статистика ЮЛ'!K67-'Статистика ЮЛ'!J67</f>
        <v>-10537</v>
      </c>
      <c r="K62" s="310">
        <f>'Статистика ЮЛ'!L67-'Статистика ЮЛ'!K67</f>
        <v>1413</v>
      </c>
      <c r="L62" s="310">
        <f>'Статистика ЮЛ'!M67-'Статистика ЮЛ'!L67</f>
        <v>-593</v>
      </c>
      <c r="M62" s="310">
        <f>'Статистика ЮЛ'!N67-'Статистика ЮЛ'!M67</f>
        <v>3680</v>
      </c>
      <c r="N62" s="310">
        <f>'Статистика ЮЛ'!O67-'Статистика ЮЛ'!N67</f>
        <v>-4275</v>
      </c>
      <c r="O62" s="310">
        <f>'Статистика ЮЛ'!P67-'Статистика ЮЛ'!O67</f>
        <v>-427</v>
      </c>
      <c r="P62" s="310">
        <f>'Статистика ЮЛ'!Q67-'Статистика ЮЛ'!P67</f>
        <v>-518</v>
      </c>
      <c r="Q62" s="310">
        <f>'Статистика ЮЛ'!R67-'Статистика ЮЛ'!Q67</f>
        <v>51</v>
      </c>
      <c r="R62" s="310">
        <f>'Статистика ЮЛ'!S67-'Статистика ЮЛ'!R67</f>
        <v>-240</v>
      </c>
      <c r="S62" s="310">
        <f>'Статистика ЮЛ'!T67-'Статистика ЮЛ'!S67</f>
        <v>-335</v>
      </c>
      <c r="T62" s="310">
        <f>'Статистика ЮЛ'!U67-'Статистика ЮЛ'!T67</f>
        <v>4263</v>
      </c>
      <c r="U62" s="310">
        <f>'Статистика ЮЛ'!V67-'Статистика ЮЛ'!U67</f>
        <v>-4000</v>
      </c>
      <c r="V62" s="310">
        <f>'Статистика ЮЛ'!W67-'Статистика ЮЛ'!V67</f>
        <v>74</v>
      </c>
      <c r="W62" s="310">
        <f>'Статистика ЮЛ'!X67-'Статистика ЮЛ'!W67</f>
        <v>-83</v>
      </c>
      <c r="X62" s="310">
        <f>'Статистика ЮЛ'!Y67-'Статистика ЮЛ'!X67</f>
        <v>126</v>
      </c>
      <c r="Y62" s="310">
        <f>'Статистика ЮЛ'!Z67-'Статистика ЮЛ'!Y67</f>
        <v>256</v>
      </c>
      <c r="Z62" s="310">
        <f>'Статистика ЮЛ'!AA67-'Статистика ЮЛ'!Z67</f>
        <v>-172</v>
      </c>
      <c r="AA62" s="310">
        <f>'Статистика ЮЛ'!AB67-'Статистика ЮЛ'!AA67</f>
        <v>453</v>
      </c>
      <c r="AB62" s="310">
        <f>'Статистика ЮЛ'!AC67-'Статистика ЮЛ'!AB67</f>
        <v>817</v>
      </c>
      <c r="AC62" s="310">
        <f>'Статистика ЮЛ'!AF67-'Статистика ЮЛ'!AC67</f>
        <v>-193</v>
      </c>
      <c r="AD62" s="356"/>
    </row>
    <row r="63" spans="1:30" ht="15.75" x14ac:dyDescent="0.25">
      <c r="A63" s="287" t="s">
        <v>300</v>
      </c>
      <c r="B63" s="310">
        <f>'Статистика ЮЛ'!C68-'Статистика ЮЛ'!B68</f>
        <v>38.369131763139102</v>
      </c>
      <c r="C63" s="310">
        <f>'Статистика ЮЛ'!D68-'Статистика ЮЛ'!C68</f>
        <v>-51.862991837839104</v>
      </c>
      <c r="D63" s="310">
        <f>'Статистика ЮЛ'!E68-'Статистика ЮЛ'!D68</f>
        <v>32.966291557780096</v>
      </c>
      <c r="E63" s="310">
        <f>'Статистика ЮЛ'!F68-'Статистика ЮЛ'!E68</f>
        <v>-23.629806884340297</v>
      </c>
      <c r="F63" s="310">
        <f>'Статистика ЮЛ'!G68-'Статистика ЮЛ'!F68</f>
        <v>-23.5561544793857</v>
      </c>
      <c r="G63" s="310">
        <f>'Статистика ЮЛ'!H68-'Статистика ЮЛ'!G68</f>
        <v>16.5629654740573</v>
      </c>
      <c r="H63" s="310">
        <f>'Статистика ЮЛ'!I68-'Статистика ЮЛ'!H68</f>
        <v>9.0568349187420019</v>
      </c>
      <c r="I63" s="310">
        <f>'Статистика ЮЛ'!J68-'Статистика ЮЛ'!I68</f>
        <v>-12.027356427839702</v>
      </c>
      <c r="J63" s="310">
        <f>'Статистика ЮЛ'!K68-'Статистика ЮЛ'!J68</f>
        <v>2.9020710125164015</v>
      </c>
      <c r="K63" s="310">
        <f>'Статистика ЮЛ'!L68-'Статистика ЮЛ'!K68</f>
        <v>-14.3293672934916</v>
      </c>
      <c r="L63" s="310">
        <f>'Статистика ЮЛ'!M68-'Статистика ЮЛ'!L68</f>
        <v>-2.2865374503474012</v>
      </c>
      <c r="M63" s="310">
        <f>'Статистика ЮЛ'!N68-'Статистика ЮЛ'!M68</f>
        <v>-3.6658729832094004</v>
      </c>
      <c r="N63" s="310">
        <f>'Статистика ЮЛ'!O68-'Статистика ЮЛ'!N68</f>
        <v>-8.5385777301676598</v>
      </c>
      <c r="O63" s="310">
        <f>'Статистика ЮЛ'!P68-'Статистика ЮЛ'!O68</f>
        <v>-0.23155135914980995</v>
      </c>
      <c r="P63" s="310">
        <f>'Статистика ЮЛ'!Q68-'Статистика ЮЛ'!P68</f>
        <v>-0.26294499554832007</v>
      </c>
      <c r="Q63" s="310">
        <f>'Статистика ЮЛ'!R68-'Статистика ЮЛ'!Q68</f>
        <v>4.8834435487510097E-2</v>
      </c>
      <c r="R63" s="310">
        <f>'Статистика ЮЛ'!S68-'Статистика ЮЛ'!R68</f>
        <v>-4.3403219763800127E-2</v>
      </c>
      <c r="S63" s="310">
        <f>'Статистика ЮЛ'!T68-'Статистика ЮЛ'!S68</f>
        <v>-0.18746054566839998</v>
      </c>
      <c r="T63" s="310">
        <f>'Статистика ЮЛ'!U68-'Статистика ЮЛ'!T68</f>
        <v>4.0675734367072298</v>
      </c>
      <c r="U63" s="310">
        <f>'Статистика ЮЛ'!V68-'Статистика ЮЛ'!U68</f>
        <v>-4.0222376267813598</v>
      </c>
      <c r="V63" s="310">
        <f>'Статистика ЮЛ'!W68-'Статистика ЮЛ'!V68</f>
        <v>5.0251288237999958E-2</v>
      </c>
      <c r="W63" s="310">
        <f>'Статистика ЮЛ'!X68-'Статистика ЮЛ'!W68</f>
        <v>-6.8016578764019897E-2</v>
      </c>
      <c r="X63" s="310">
        <f>'Статистика ЮЛ'!Y68-'Статистика ЮЛ'!X68</f>
        <v>3.2604291724998014E-3</v>
      </c>
      <c r="Y63" s="310">
        <f>'Статистика ЮЛ'!Z68-'Статистика ЮЛ'!Y68</f>
        <v>2.0243565021050802</v>
      </c>
      <c r="Z63" s="310">
        <f>'Статистика ЮЛ'!AA68-'Статистика ЮЛ'!Z68</f>
        <v>-2.1106693841861071</v>
      </c>
      <c r="AA63" s="310">
        <f>'Статистика ЮЛ'!AB68-'Статистика ЮЛ'!AA68</f>
        <v>0.15254916124220708</v>
      </c>
      <c r="AB63" s="310">
        <f>'Статистика ЮЛ'!AC68-'Статистика ЮЛ'!AB68</f>
        <v>0.15269274398162991</v>
      </c>
      <c r="AC63" s="310">
        <f>'Статистика ЮЛ'!AF68-'Статистика ЮЛ'!AC68</f>
        <v>0.25305338600130001</v>
      </c>
      <c r="AD63" s="356"/>
    </row>
    <row r="64" spans="1:30" ht="15.75" x14ac:dyDescent="0.25">
      <c r="A64" s="287" t="s">
        <v>301</v>
      </c>
      <c r="B64" s="310">
        <f>'Статистика ЮЛ'!C69-'Статистика ЮЛ'!B69</f>
        <v>0</v>
      </c>
      <c r="C64" s="310">
        <f>'Статистика ЮЛ'!D69-'Статистика ЮЛ'!C69</f>
        <v>0</v>
      </c>
      <c r="D64" s="310">
        <f>'Статистика ЮЛ'!E69-'Статистика ЮЛ'!D69</f>
        <v>0</v>
      </c>
      <c r="E64" s="310">
        <f>'Статистика ЮЛ'!F69-'Статистика ЮЛ'!E69</f>
        <v>0</v>
      </c>
      <c r="F64" s="310">
        <f>'Статистика ЮЛ'!G69-'Статистика ЮЛ'!F69</f>
        <v>0</v>
      </c>
      <c r="G64" s="310">
        <f>'Статистика ЮЛ'!H69-'Статистика ЮЛ'!G69</f>
        <v>44269</v>
      </c>
      <c r="H64" s="310">
        <f>'Статистика ЮЛ'!I69-'Статистика ЮЛ'!H69</f>
        <v>-38241</v>
      </c>
      <c r="I64" s="310">
        <f>'Статистика ЮЛ'!J69-'Статистика ЮЛ'!I69</f>
        <v>-838</v>
      </c>
      <c r="J64" s="310">
        <f>'Статистика ЮЛ'!K69-'Статистика ЮЛ'!J69</f>
        <v>4754</v>
      </c>
      <c r="K64" s="310">
        <f>'Статистика ЮЛ'!L69-'Статистика ЮЛ'!K69</f>
        <v>-9841</v>
      </c>
      <c r="L64" s="310">
        <f>'Статистика ЮЛ'!M69-'Статистика ЮЛ'!L69</f>
        <v>-10</v>
      </c>
      <c r="M64" s="310">
        <f>'Статистика ЮЛ'!N69-'Статистика ЮЛ'!M69</f>
        <v>-12</v>
      </c>
      <c r="N64" s="310">
        <f>'Статистика ЮЛ'!O69-'Статистика ЮЛ'!N69</f>
        <v>4</v>
      </c>
      <c r="O64" s="310">
        <f>'Статистика ЮЛ'!P69-'Статистика ЮЛ'!O69</f>
        <v>-20</v>
      </c>
      <c r="P64" s="310">
        <f>'Статистика ЮЛ'!Q69-'Статистика ЮЛ'!P69</f>
        <v>1631</v>
      </c>
      <c r="Q64" s="310">
        <f>'Статистика ЮЛ'!R69-'Статистика ЮЛ'!Q69</f>
        <v>24913</v>
      </c>
      <c r="R64" s="310">
        <f>'Статистика ЮЛ'!S69-'Статистика ЮЛ'!R69</f>
        <v>-26575</v>
      </c>
      <c r="S64" s="310">
        <f>'Статистика ЮЛ'!T69-'Статистика ЮЛ'!S69</f>
        <v>-9</v>
      </c>
      <c r="T64" s="310">
        <f>'Статистика ЮЛ'!U69-'Статистика ЮЛ'!T69</f>
        <v>-9</v>
      </c>
      <c r="U64" s="310">
        <f>'Статистика ЮЛ'!V69-'Статистика ЮЛ'!U69</f>
        <v>-1</v>
      </c>
      <c r="V64" s="310">
        <f>'Статистика ЮЛ'!W69-'Статистика ЮЛ'!V69</f>
        <v>-15</v>
      </c>
      <c r="W64" s="310">
        <f>'Статистика ЮЛ'!X69-'Статистика ЮЛ'!W69</f>
        <v>0</v>
      </c>
      <c r="X64" s="310">
        <f>'Статистика ЮЛ'!Y69-'Статистика ЮЛ'!X69</f>
        <v>0</v>
      </c>
      <c r="Y64" s="310">
        <f>'Статистика ЮЛ'!Z69-'Статистика ЮЛ'!Y69</f>
        <v>42226</v>
      </c>
      <c r="Z64" s="310">
        <f>'Статистика ЮЛ'!AA69-'Статистика ЮЛ'!Z69</f>
        <v>-7249</v>
      </c>
      <c r="AA64" s="310">
        <f>'Статистика ЮЛ'!AB69-'Статистика ЮЛ'!AA69</f>
        <v>-34354</v>
      </c>
      <c r="AB64" s="310">
        <f>'Статистика ЮЛ'!AC69-'Статистика ЮЛ'!AB69</f>
        <v>41138</v>
      </c>
      <c r="AC64" s="310">
        <f>'Статистика ЮЛ'!AF69-'Статистика ЮЛ'!AC69</f>
        <v>-36546</v>
      </c>
      <c r="AD64" s="356"/>
    </row>
    <row r="65" spans="1:30" ht="15.75" x14ac:dyDescent="0.25">
      <c r="A65" s="287" t="s">
        <v>302</v>
      </c>
      <c r="B65" s="310">
        <f>'Статистика ЮЛ'!C70-'Статистика ЮЛ'!B70</f>
        <v>0</v>
      </c>
      <c r="C65" s="310">
        <f>'Статистика ЮЛ'!D70-'Статистика ЮЛ'!C70</f>
        <v>0</v>
      </c>
      <c r="D65" s="310">
        <f>'Статистика ЮЛ'!E70-'Статистика ЮЛ'!D70</f>
        <v>0</v>
      </c>
      <c r="E65" s="310">
        <f>'Статистика ЮЛ'!F70-'Статистика ЮЛ'!E70</f>
        <v>0</v>
      </c>
      <c r="F65" s="310">
        <f>'Статистика ЮЛ'!G70-'Статистика ЮЛ'!F70</f>
        <v>0</v>
      </c>
      <c r="G65" s="310">
        <f>'Статистика ЮЛ'!H70-'Статистика ЮЛ'!G70</f>
        <v>44269</v>
      </c>
      <c r="H65" s="310">
        <f>'Статистика ЮЛ'!I70-'Статистика ЮЛ'!H70</f>
        <v>-38241</v>
      </c>
      <c r="I65" s="310">
        <f>'Статистика ЮЛ'!J70-'Статистика ЮЛ'!I70</f>
        <v>-838</v>
      </c>
      <c r="J65" s="310">
        <f>'Статистика ЮЛ'!K70-'Статистика ЮЛ'!J70</f>
        <v>4754</v>
      </c>
      <c r="K65" s="310">
        <f>'Статистика ЮЛ'!L70-'Статистика ЮЛ'!K70</f>
        <v>-9841</v>
      </c>
      <c r="L65" s="310">
        <f>'Статистика ЮЛ'!M70-'Статистика ЮЛ'!L70</f>
        <v>-10</v>
      </c>
      <c r="M65" s="310">
        <f>'Статистика ЮЛ'!N70-'Статистика ЮЛ'!M70</f>
        <v>-12</v>
      </c>
      <c r="N65" s="310">
        <f>'Статистика ЮЛ'!O70-'Статистика ЮЛ'!N70</f>
        <v>4</v>
      </c>
      <c r="O65" s="310">
        <f>'Статистика ЮЛ'!P70-'Статистика ЮЛ'!O70</f>
        <v>-20</v>
      </c>
      <c r="P65" s="310">
        <f>'Статистика ЮЛ'!Q70-'Статистика ЮЛ'!P70</f>
        <v>1631</v>
      </c>
      <c r="Q65" s="310">
        <f>'Статистика ЮЛ'!R70-'Статистика ЮЛ'!Q70</f>
        <v>24913</v>
      </c>
      <c r="R65" s="310">
        <f>'Статистика ЮЛ'!S70-'Статистика ЮЛ'!R70</f>
        <v>-26575</v>
      </c>
      <c r="S65" s="310">
        <f>'Статистика ЮЛ'!T70-'Статистика ЮЛ'!S70</f>
        <v>-9</v>
      </c>
      <c r="T65" s="310">
        <f>'Статистика ЮЛ'!U70-'Статистика ЮЛ'!T70</f>
        <v>-9</v>
      </c>
      <c r="U65" s="310">
        <f>'Статистика ЮЛ'!V70-'Статистика ЮЛ'!U70</f>
        <v>-1</v>
      </c>
      <c r="V65" s="310">
        <f>'Статистика ЮЛ'!W70-'Статистика ЮЛ'!V70</f>
        <v>-15</v>
      </c>
      <c r="W65" s="310">
        <f>'Статистика ЮЛ'!X70-'Статистика ЮЛ'!W70</f>
        <v>0</v>
      </c>
      <c r="X65" s="310">
        <f>'Статистика ЮЛ'!Y70-'Статистика ЮЛ'!X70</f>
        <v>0</v>
      </c>
      <c r="Y65" s="310">
        <f>'Статистика ЮЛ'!Z70-'Статистика ЮЛ'!Y70</f>
        <v>42226</v>
      </c>
      <c r="Z65" s="310">
        <f>'Статистика ЮЛ'!AA70-'Статистика ЮЛ'!Z70</f>
        <v>-7249</v>
      </c>
      <c r="AA65" s="310">
        <f>'Статистика ЮЛ'!AB70-'Статистика ЮЛ'!AA70</f>
        <v>-34354</v>
      </c>
      <c r="AB65" s="310">
        <f>'Статистика ЮЛ'!AC70-'Статистика ЮЛ'!AB70</f>
        <v>41138</v>
      </c>
      <c r="AC65" s="310">
        <f>'Статистика ЮЛ'!AF70-'Статистика ЮЛ'!AC70</f>
        <v>-36546</v>
      </c>
      <c r="AD65" s="356"/>
    </row>
    <row r="66" spans="1:30" ht="15.75" x14ac:dyDescent="0.25">
      <c r="A66" s="287"/>
      <c r="B66" s="310">
        <f>'Статистика ЮЛ'!C72-'Статистика ЮЛ'!B72</f>
        <v>0</v>
      </c>
      <c r="C66" s="310">
        <f>'Статистика ЮЛ'!D72-'Статистика ЮЛ'!C72</f>
        <v>0</v>
      </c>
      <c r="D66" s="310">
        <f>'Статистика ЮЛ'!E72-'Статистика ЮЛ'!D72</f>
        <v>0</v>
      </c>
      <c r="E66" s="310">
        <f>'Статистика ЮЛ'!F72-'Статистика ЮЛ'!E72</f>
        <v>0</v>
      </c>
      <c r="F66" s="310">
        <f>'Статистика ЮЛ'!G72-'Статистика ЮЛ'!F72</f>
        <v>0</v>
      </c>
      <c r="G66" s="310">
        <f>'Статистика ЮЛ'!H72-'Статистика ЮЛ'!G72</f>
        <v>0</v>
      </c>
      <c r="H66" s="310">
        <f>'Статистика ЮЛ'!I72-'Статистика ЮЛ'!H72</f>
        <v>0</v>
      </c>
      <c r="I66" s="310">
        <f>'Статистика ЮЛ'!J72-'Статистика ЮЛ'!I72</f>
        <v>0</v>
      </c>
      <c r="J66" s="310">
        <f>'Статистика ЮЛ'!K72-'Статистика ЮЛ'!J72</f>
        <v>0</v>
      </c>
      <c r="K66" s="310">
        <f>'Статистика ЮЛ'!L72-'Статистика ЮЛ'!K72</f>
        <v>0</v>
      </c>
      <c r="L66" s="310">
        <f>'Статистика ЮЛ'!M72-'Статистика ЮЛ'!L72</f>
        <v>0</v>
      </c>
      <c r="M66" s="310">
        <f>'Статистика ЮЛ'!N72-'Статистика ЮЛ'!M72</f>
        <v>0</v>
      </c>
      <c r="N66" s="310">
        <f>'Статистика ЮЛ'!O72-'Статистика ЮЛ'!N72</f>
        <v>0</v>
      </c>
      <c r="O66" s="310">
        <f>'Статистика ЮЛ'!P72-'Статистика ЮЛ'!O72</f>
        <v>0</v>
      </c>
      <c r="P66" s="310">
        <f>'Статистика ЮЛ'!Q72-'Статистика ЮЛ'!P72</f>
        <v>0</v>
      </c>
      <c r="Q66" s="310">
        <f>'Статистика ЮЛ'!R72-'Статистика ЮЛ'!Q72</f>
        <v>0</v>
      </c>
      <c r="R66" s="310">
        <f>'Статистика ЮЛ'!S72-'Статистика ЮЛ'!R72</f>
        <v>0</v>
      </c>
      <c r="S66" s="310">
        <f>'Статистика ЮЛ'!T72-'Статистика ЮЛ'!S72</f>
        <v>0</v>
      </c>
      <c r="T66" s="310">
        <f>'Статистика ЮЛ'!U72-'Статистика ЮЛ'!T72</f>
        <v>0</v>
      </c>
      <c r="U66" s="310">
        <f>'Статистика ЮЛ'!V72-'Статистика ЮЛ'!U72</f>
        <v>0</v>
      </c>
      <c r="V66" s="310">
        <f>'Статистика ЮЛ'!W72-'Статистика ЮЛ'!V72</f>
        <v>0</v>
      </c>
      <c r="W66" s="310">
        <f>'Статистика ЮЛ'!X72-'Статистика ЮЛ'!W72</f>
        <v>0</v>
      </c>
      <c r="X66" s="310">
        <f>'Статистика ЮЛ'!Y72-'Статистика ЮЛ'!X72</f>
        <v>0</v>
      </c>
      <c r="Y66" s="310">
        <f>'Статистика ЮЛ'!Z72-'Статистика ЮЛ'!Y72</f>
        <v>0</v>
      </c>
      <c r="Z66" s="310">
        <f>'Статистика ЮЛ'!AA72-'Статистика ЮЛ'!Z72</f>
        <v>0</v>
      </c>
      <c r="AA66" s="310">
        <f>'Статистика ЮЛ'!AB72-'Статистика ЮЛ'!AA72</f>
        <v>0</v>
      </c>
      <c r="AB66" s="310">
        <f>'Статистика ЮЛ'!AC72-'Статистика ЮЛ'!AB72</f>
        <v>0</v>
      </c>
      <c r="AC66" s="310">
        <f>'Статистика ЮЛ'!AF72-'Статистика ЮЛ'!AC72</f>
        <v>0</v>
      </c>
      <c r="AD66" s="356"/>
    </row>
    <row r="67" spans="1:30" s="309" customFormat="1" ht="31.5" x14ac:dyDescent="0.25">
      <c r="A67" s="312" t="s">
        <v>308</v>
      </c>
      <c r="B67" s="310">
        <f>'Статистика ЮЛ'!C73-'Статистика ЮЛ'!B73</f>
        <v>413244</v>
      </c>
      <c r="C67" s="310">
        <f>'Статистика ЮЛ'!D73-'Статистика ЮЛ'!C73</f>
        <v>-311259</v>
      </c>
      <c r="D67" s="310">
        <f>'Статистика ЮЛ'!E73-'Статистика ЮЛ'!D73</f>
        <v>310377</v>
      </c>
      <c r="E67" s="310">
        <f>'Статистика ЮЛ'!F73-'Статистика ЮЛ'!E73</f>
        <v>682442</v>
      </c>
      <c r="F67" s="310">
        <f>'Статистика ЮЛ'!G73-'Статистика ЮЛ'!F73</f>
        <v>-107331</v>
      </c>
      <c r="G67" s="310">
        <f>'Статистика ЮЛ'!H73-'Статистика ЮЛ'!G73</f>
        <v>-354280</v>
      </c>
      <c r="H67" s="310">
        <f>'Статистика ЮЛ'!I73-'Статистика ЮЛ'!H73</f>
        <v>277427</v>
      </c>
      <c r="I67" s="310">
        <f>'Статистика ЮЛ'!J73-'Статистика ЮЛ'!I73</f>
        <v>836539</v>
      </c>
      <c r="J67" s="310">
        <f>'Статистика ЮЛ'!K73-'Статистика ЮЛ'!J73</f>
        <v>377382</v>
      </c>
      <c r="K67" s="310">
        <f>'Статистика ЮЛ'!L73-'Статистика ЮЛ'!K73</f>
        <v>215502</v>
      </c>
      <c r="L67" s="310">
        <f>'Статистика ЮЛ'!M73-'Статистика ЮЛ'!L73</f>
        <v>445337</v>
      </c>
      <c r="M67" s="310">
        <f>'Статистика ЮЛ'!N73-'Статистика ЮЛ'!M73</f>
        <v>423191</v>
      </c>
      <c r="N67" s="310">
        <f>'Статистика ЮЛ'!O73-'Статистика ЮЛ'!N73</f>
        <v>151823</v>
      </c>
      <c r="O67" s="310">
        <f>'Статистика ЮЛ'!P73-'Статистика ЮЛ'!O73</f>
        <v>-222328</v>
      </c>
      <c r="P67" s="310">
        <f>'Статистика ЮЛ'!Q73-'Статистика ЮЛ'!P73</f>
        <v>-183647</v>
      </c>
      <c r="Q67" s="310">
        <f>'Статистика ЮЛ'!R73-'Статистика ЮЛ'!Q73</f>
        <v>155064</v>
      </c>
      <c r="R67" s="310">
        <f>'Статистика ЮЛ'!S73-'Статистика ЮЛ'!R73</f>
        <v>28659</v>
      </c>
      <c r="S67" s="310">
        <f>'Статистика ЮЛ'!T73-'Статистика ЮЛ'!S73</f>
        <v>408134</v>
      </c>
      <c r="T67" s="310">
        <f>'Статистика ЮЛ'!U73-'Статистика ЮЛ'!T73</f>
        <v>122465</v>
      </c>
      <c r="U67" s="310">
        <f>'Статистика ЮЛ'!V73-'Статистика ЮЛ'!U73</f>
        <v>568908</v>
      </c>
      <c r="V67" s="310">
        <f>'Статистика ЮЛ'!W73-'Статистика ЮЛ'!V73</f>
        <v>59962</v>
      </c>
      <c r="W67" s="310">
        <f>'Статистика ЮЛ'!X73-'Статистика ЮЛ'!W73</f>
        <v>329023</v>
      </c>
      <c r="X67" s="310">
        <f>'Статистика ЮЛ'!Y73-'Статистика ЮЛ'!X73</f>
        <v>511669</v>
      </c>
      <c r="Y67" s="310">
        <f>'Статистика ЮЛ'!Z73-'Статистика ЮЛ'!Y73</f>
        <v>986192</v>
      </c>
      <c r="Z67" s="310">
        <f>'Статистика ЮЛ'!AA73-'Статистика ЮЛ'!Z73</f>
        <v>446690</v>
      </c>
      <c r="AA67" s="310">
        <f>'Статистика ЮЛ'!AB73-'Статистика ЮЛ'!AA73</f>
        <v>875467</v>
      </c>
      <c r="AB67" s="310">
        <f>'Статистика ЮЛ'!AC73-'Статистика ЮЛ'!AB73</f>
        <v>3272120</v>
      </c>
      <c r="AC67" s="310">
        <f>'Статистика ЮЛ'!AF73-'Статистика ЮЛ'!AC73</f>
        <v>-710052</v>
      </c>
      <c r="AD67" s="356"/>
    </row>
    <row r="68" spans="1:30" ht="15.75" x14ac:dyDescent="0.25">
      <c r="A68" s="308" t="s">
        <v>226</v>
      </c>
      <c r="B68" s="310">
        <f>'Статистика ЮЛ'!C74-'Статистика ЮЛ'!B74</f>
        <v>121298</v>
      </c>
      <c r="C68" s="310">
        <f>'Статистика ЮЛ'!D74-'Статистика ЮЛ'!C74</f>
        <v>95753</v>
      </c>
      <c r="D68" s="310">
        <f>'Статистика ЮЛ'!E74-'Статистика ЮЛ'!D74</f>
        <v>147223</v>
      </c>
      <c r="E68" s="310">
        <f>'Статистика ЮЛ'!F74-'Статистика ЮЛ'!E74</f>
        <v>350905</v>
      </c>
      <c r="F68" s="310">
        <f>'Статистика ЮЛ'!G74-'Статистика ЮЛ'!F74</f>
        <v>113039</v>
      </c>
      <c r="G68" s="310">
        <f>'Статистика ЮЛ'!H74-'Статистика ЮЛ'!G74</f>
        <v>-32131</v>
      </c>
      <c r="H68" s="310">
        <f>'Статистика ЮЛ'!I74-'Статистика ЮЛ'!H74</f>
        <v>254550</v>
      </c>
      <c r="I68" s="310">
        <f>'Статистика ЮЛ'!J74-'Статистика ЮЛ'!I74</f>
        <v>241116</v>
      </c>
      <c r="J68" s="310">
        <f>'Статистика ЮЛ'!K74-'Статистика ЮЛ'!J74</f>
        <v>364120</v>
      </c>
      <c r="K68" s="310">
        <f>'Статистика ЮЛ'!L74-'Статистика ЮЛ'!K74</f>
        <v>358759</v>
      </c>
      <c r="L68" s="310">
        <f>'Статистика ЮЛ'!M74-'Статистика ЮЛ'!L74</f>
        <v>225514</v>
      </c>
      <c r="M68" s="310">
        <f>'Статистика ЮЛ'!N74-'Статистика ЮЛ'!M74</f>
        <v>250472</v>
      </c>
      <c r="N68" s="310">
        <f>'Статистика ЮЛ'!O74-'Статистика ЮЛ'!N74</f>
        <v>113754</v>
      </c>
      <c r="O68" s="310">
        <f>'Статистика ЮЛ'!P74-'Статистика ЮЛ'!O74</f>
        <v>82071</v>
      </c>
      <c r="P68" s="310">
        <f>'Статистика ЮЛ'!Q74-'Статистика ЮЛ'!P74</f>
        <v>43880</v>
      </c>
      <c r="Q68" s="310">
        <f>'Статистика ЮЛ'!R74-'Статистика ЮЛ'!Q74</f>
        <v>380640</v>
      </c>
      <c r="R68" s="310">
        <f>'Статистика ЮЛ'!S74-'Статистика ЮЛ'!R74</f>
        <v>238112</v>
      </c>
      <c r="S68" s="310">
        <f>'Статистика ЮЛ'!T74-'Статистика ЮЛ'!S74</f>
        <v>268771</v>
      </c>
      <c r="T68" s="310">
        <f>'Статистика ЮЛ'!U74-'Статистика ЮЛ'!T74</f>
        <v>195749</v>
      </c>
      <c r="U68" s="310">
        <f>'Статистика ЮЛ'!V74-'Статистика ЮЛ'!U74</f>
        <v>283831</v>
      </c>
      <c r="V68" s="310">
        <f>'Статистика ЮЛ'!W74-'Статистика ЮЛ'!V74</f>
        <v>188341</v>
      </c>
      <c r="W68" s="310">
        <f>'Статистика ЮЛ'!X74-'Статистика ЮЛ'!W74</f>
        <v>172344</v>
      </c>
      <c r="X68" s="310">
        <f>'Статистика ЮЛ'!Y74-'Статистика ЮЛ'!X74</f>
        <v>118936</v>
      </c>
      <c r="Y68" s="310">
        <f>'Статистика ЮЛ'!Z74-'Статистика ЮЛ'!Y74</f>
        <v>493406</v>
      </c>
      <c r="Z68" s="310">
        <f>'Статистика ЮЛ'!AA74-'Статистика ЮЛ'!Z74</f>
        <v>193189</v>
      </c>
      <c r="AA68" s="310">
        <f>'Статистика ЮЛ'!AB74-'Статистика ЮЛ'!AA74</f>
        <v>272601</v>
      </c>
      <c r="AB68" s="310">
        <f>'Статистика ЮЛ'!AC74-'Статистика ЮЛ'!AB74</f>
        <v>751226</v>
      </c>
      <c r="AC68" s="310">
        <f>'Статистика ЮЛ'!AF74-'Статистика ЮЛ'!AC74</f>
        <v>362617</v>
      </c>
      <c r="AD68" s="356"/>
    </row>
    <row r="69" spans="1:30" ht="15.75" x14ac:dyDescent="0.25">
      <c r="A69" s="307" t="s">
        <v>227</v>
      </c>
      <c r="B69" s="310">
        <f>'Статистика ЮЛ'!C75-'Статистика ЮЛ'!B75</f>
        <v>291946</v>
      </c>
      <c r="C69" s="310">
        <f>'Статистика ЮЛ'!D75-'Статистика ЮЛ'!C75</f>
        <v>-407012</v>
      </c>
      <c r="D69" s="310">
        <f>'Статистика ЮЛ'!E75-'Статистика ЮЛ'!D75</f>
        <v>163154</v>
      </c>
      <c r="E69" s="310">
        <f>'Статистика ЮЛ'!F75-'Статистика ЮЛ'!E75</f>
        <v>331537</v>
      </c>
      <c r="F69" s="310">
        <f>'Статистика ЮЛ'!G75-'Статистика ЮЛ'!F75</f>
        <v>-220370</v>
      </c>
      <c r="G69" s="310">
        <f>'Статистика ЮЛ'!H75-'Статистика ЮЛ'!G75</f>
        <v>-322149</v>
      </c>
      <c r="H69" s="310">
        <f>'Статистика ЮЛ'!I75-'Статистика ЮЛ'!H75</f>
        <v>22877</v>
      </c>
      <c r="I69" s="310">
        <f>'Статистика ЮЛ'!J75-'Статистика ЮЛ'!I75</f>
        <v>595423</v>
      </c>
      <c r="J69" s="310">
        <f>'Статистика ЮЛ'!K75-'Статистика ЮЛ'!J75</f>
        <v>13262</v>
      </c>
      <c r="K69" s="310">
        <f>'Статистика ЮЛ'!L75-'Статистика ЮЛ'!K75</f>
        <v>-143257</v>
      </c>
      <c r="L69" s="310">
        <f>'Статистика ЮЛ'!M75-'Статистика ЮЛ'!L75</f>
        <v>219823</v>
      </c>
      <c r="M69" s="310">
        <f>'Статистика ЮЛ'!N75-'Статистика ЮЛ'!M75</f>
        <v>172719</v>
      </c>
      <c r="N69" s="310">
        <f>'Статистика ЮЛ'!O75-'Статистика ЮЛ'!N75</f>
        <v>38069</v>
      </c>
      <c r="O69" s="310">
        <f>'Статистика ЮЛ'!P75-'Статистика ЮЛ'!O75</f>
        <v>-304399</v>
      </c>
      <c r="P69" s="310">
        <f>'Статистика ЮЛ'!Q75-'Статистика ЮЛ'!P75</f>
        <v>-227527</v>
      </c>
      <c r="Q69" s="310">
        <f>'Статистика ЮЛ'!R75-'Статистика ЮЛ'!Q75</f>
        <v>-225576</v>
      </c>
      <c r="R69" s="310">
        <f>'Статистика ЮЛ'!S75-'Статистика ЮЛ'!R75</f>
        <v>-209453</v>
      </c>
      <c r="S69" s="310">
        <f>'Статистика ЮЛ'!T75-'Статистика ЮЛ'!S75</f>
        <v>139363</v>
      </c>
      <c r="T69" s="310">
        <f>'Статистика ЮЛ'!U75-'Статистика ЮЛ'!T75</f>
        <v>-73284</v>
      </c>
      <c r="U69" s="310">
        <f>'Статистика ЮЛ'!V75-'Статистика ЮЛ'!U75</f>
        <v>285077</v>
      </c>
      <c r="V69" s="310">
        <f>'Статистика ЮЛ'!W75-'Статистика ЮЛ'!V75</f>
        <v>-128379</v>
      </c>
      <c r="W69" s="310">
        <f>'Статистика ЮЛ'!X75-'Статистика ЮЛ'!W75</f>
        <v>156679</v>
      </c>
      <c r="X69" s="310">
        <f>'Статистика ЮЛ'!Y75-'Статистика ЮЛ'!X75</f>
        <v>392733</v>
      </c>
      <c r="Y69" s="310">
        <f>'Статистика ЮЛ'!Z75-'Статистика ЮЛ'!Y75</f>
        <v>492786</v>
      </c>
      <c r="Z69" s="310">
        <f>'Статистика ЮЛ'!AA75-'Статистика ЮЛ'!Z75</f>
        <v>253501</v>
      </c>
      <c r="AA69" s="310">
        <f>'Статистика ЮЛ'!AB75-'Статистика ЮЛ'!AA75</f>
        <v>602866</v>
      </c>
      <c r="AB69" s="310">
        <f>'Статистика ЮЛ'!AC75-'Статистика ЮЛ'!AB75</f>
        <v>2520894</v>
      </c>
      <c r="AC69" s="310">
        <f>'Статистика ЮЛ'!AF75-'Статистика ЮЛ'!AC75</f>
        <v>-1072669</v>
      </c>
      <c r="AD69" s="356"/>
    </row>
    <row r="70" spans="1:30" ht="15.75" x14ac:dyDescent="0.25">
      <c r="A70" s="287" t="s">
        <v>297</v>
      </c>
      <c r="B70" s="310">
        <f>'Статистика ЮЛ'!C76-'Статистика ЮЛ'!B76</f>
        <v>278096</v>
      </c>
      <c r="C70" s="310">
        <f>'Статистика ЮЛ'!D76-'Статистика ЮЛ'!C76</f>
        <v>-377046</v>
      </c>
      <c r="D70" s="310">
        <f>'Статистика ЮЛ'!E76-'Статистика ЮЛ'!D76</f>
        <v>178934</v>
      </c>
      <c r="E70" s="310">
        <f>'Статистика ЮЛ'!F76-'Статистика ЮЛ'!E76</f>
        <v>312349</v>
      </c>
      <c r="F70" s="310">
        <f>'Статистика ЮЛ'!G76-'Статистика ЮЛ'!F76</f>
        <v>-195999</v>
      </c>
      <c r="G70" s="310">
        <f>'Статистика ЮЛ'!H76-'Статистика ЮЛ'!G76</f>
        <v>-360394</v>
      </c>
      <c r="H70" s="310">
        <f>'Статистика ЮЛ'!I76-'Статистика ЮЛ'!H76</f>
        <v>17843</v>
      </c>
      <c r="I70" s="310">
        <f>'Статистика ЮЛ'!J76-'Статистика ЮЛ'!I76</f>
        <v>590681</v>
      </c>
      <c r="J70" s="310">
        <f>'Статистика ЮЛ'!K76-'Статистика ЮЛ'!J76</f>
        <v>-10196</v>
      </c>
      <c r="K70" s="310">
        <f>'Статистика ЮЛ'!L76-'Статистика ЮЛ'!K76</f>
        <v>-151420</v>
      </c>
      <c r="L70" s="310">
        <f>'Статистика ЮЛ'!M76-'Статистика ЮЛ'!L76</f>
        <v>109506</v>
      </c>
      <c r="M70" s="310">
        <f>'Статистика ЮЛ'!N76-'Статистика ЮЛ'!M76</f>
        <v>137188</v>
      </c>
      <c r="N70" s="310">
        <f>'Статистика ЮЛ'!O76-'Статистика ЮЛ'!N76</f>
        <v>-57285</v>
      </c>
      <c r="O70" s="310">
        <f>'Статистика ЮЛ'!P76-'Статистика ЮЛ'!O76</f>
        <v>-303845</v>
      </c>
      <c r="P70" s="310">
        <f>'Статистика ЮЛ'!Q76-'Статистика ЮЛ'!P76</f>
        <v>-295888</v>
      </c>
      <c r="Q70" s="310">
        <f>'Статистика ЮЛ'!R76-'Статистика ЮЛ'!Q76</f>
        <v>-196461</v>
      </c>
      <c r="R70" s="310">
        <f>'Статистика ЮЛ'!S76-'Статистика ЮЛ'!R76</f>
        <v>-164443</v>
      </c>
      <c r="S70" s="310">
        <f>'Статистика ЮЛ'!T76-'Статистика ЮЛ'!S76</f>
        <v>132258</v>
      </c>
      <c r="T70" s="310">
        <f>'Статистика ЮЛ'!U76-'Статистика ЮЛ'!T76</f>
        <v>-57765</v>
      </c>
      <c r="U70" s="310">
        <f>'Статистика ЮЛ'!V76-'Статистика ЮЛ'!U76</f>
        <v>332247</v>
      </c>
      <c r="V70" s="310">
        <f>'Статистика ЮЛ'!W76-'Статистика ЮЛ'!V76</f>
        <v>-141897</v>
      </c>
      <c r="W70" s="310">
        <f>'Статистика ЮЛ'!X76-'Статистика ЮЛ'!W76</f>
        <v>144561</v>
      </c>
      <c r="X70" s="310">
        <f>'Статистика ЮЛ'!Y76-'Статистика ЮЛ'!X76</f>
        <v>395483</v>
      </c>
      <c r="Y70" s="310">
        <f>'Статистика ЮЛ'!Z76-'Статистика ЮЛ'!Y76</f>
        <v>500617</v>
      </c>
      <c r="Z70" s="310">
        <f>'Статистика ЮЛ'!AA76-'Статистика ЮЛ'!Z76</f>
        <v>275293</v>
      </c>
      <c r="AA70" s="310">
        <f>'Статистика ЮЛ'!AB76-'Статистика ЮЛ'!AA76</f>
        <v>619859</v>
      </c>
      <c r="AB70" s="310">
        <f>'Статистика ЮЛ'!AC76-'Статистика ЮЛ'!AB76</f>
        <v>2542129</v>
      </c>
      <c r="AC70" s="310">
        <f>'Статистика ЮЛ'!AF76-'Статистика ЮЛ'!AC76</f>
        <v>-1109359</v>
      </c>
      <c r="AD70" s="356"/>
    </row>
    <row r="71" spans="1:30" ht="15.75" x14ac:dyDescent="0.25">
      <c r="A71" s="287" t="s">
        <v>298</v>
      </c>
      <c r="B71" s="310">
        <f>'Статистика ЮЛ'!C77-'Статистика ЮЛ'!B77</f>
        <v>-55223</v>
      </c>
      <c r="C71" s="310">
        <f>'Статистика ЮЛ'!D77-'Статистика ЮЛ'!C77</f>
        <v>-4812</v>
      </c>
      <c r="D71" s="310">
        <f>'Статистика ЮЛ'!E77-'Статистика ЮЛ'!D77</f>
        <v>123672</v>
      </c>
      <c r="E71" s="310">
        <f>'Статистика ЮЛ'!F77-'Статистика ЮЛ'!E77</f>
        <v>88470</v>
      </c>
      <c r="F71" s="310">
        <f>'Статистика ЮЛ'!G77-'Статистика ЮЛ'!F77</f>
        <v>-43121</v>
      </c>
      <c r="G71" s="310">
        <f>'Статистика ЮЛ'!H77-'Статистика ЮЛ'!G77</f>
        <v>-208215</v>
      </c>
      <c r="H71" s="310">
        <f>'Статистика ЮЛ'!I77-'Статистика ЮЛ'!H77</f>
        <v>-111208</v>
      </c>
      <c r="I71" s="310">
        <f>'Статистика ЮЛ'!J77-'Статистика ЮЛ'!I77</f>
        <v>239237</v>
      </c>
      <c r="J71" s="310">
        <f>'Статистика ЮЛ'!K77-'Статистика ЮЛ'!J77</f>
        <v>-60708</v>
      </c>
      <c r="K71" s="310">
        <f>'Статистика ЮЛ'!L77-'Статистика ЮЛ'!K77</f>
        <v>-26544</v>
      </c>
      <c r="L71" s="310">
        <f>'Статистика ЮЛ'!M77-'Статистика ЮЛ'!L77</f>
        <v>127547</v>
      </c>
      <c r="M71" s="310">
        <f>'Статистика ЮЛ'!N77-'Статистика ЮЛ'!M77</f>
        <v>98481</v>
      </c>
      <c r="N71" s="310">
        <f>'Статистика ЮЛ'!O77-'Статистика ЮЛ'!N77</f>
        <v>-4126</v>
      </c>
      <c r="O71" s="310">
        <f>'Статистика ЮЛ'!P77-'Статистика ЮЛ'!O77</f>
        <v>-47170</v>
      </c>
      <c r="P71" s="310">
        <f>'Статистика ЮЛ'!Q77-'Статистика ЮЛ'!P77</f>
        <v>-282117</v>
      </c>
      <c r="Q71" s="310">
        <f>'Статистика ЮЛ'!R77-'Статистика ЮЛ'!Q77</f>
        <v>-132008</v>
      </c>
      <c r="R71" s="310">
        <f>'Статистика ЮЛ'!S77-'Статистика ЮЛ'!R77</f>
        <v>-161055</v>
      </c>
      <c r="S71" s="310">
        <f>'Статистика ЮЛ'!T77-'Статистика ЮЛ'!S77</f>
        <v>-140583</v>
      </c>
      <c r="T71" s="310">
        <f>'Статистика ЮЛ'!U77-'Статистика ЮЛ'!T77</f>
        <v>-78446</v>
      </c>
      <c r="U71" s="310">
        <f>'Статистика ЮЛ'!V77-'Статистика ЮЛ'!U77</f>
        <v>164519</v>
      </c>
      <c r="V71" s="310">
        <f>'Статистика ЮЛ'!W77-'Статистика ЮЛ'!V77</f>
        <v>-60932</v>
      </c>
      <c r="W71" s="310">
        <f>'Статистика ЮЛ'!X77-'Статистика ЮЛ'!W77</f>
        <v>5145</v>
      </c>
      <c r="X71" s="310">
        <f>'Статистика ЮЛ'!Y77-'Статистика ЮЛ'!X77</f>
        <v>202449</v>
      </c>
      <c r="Y71" s="310">
        <f>'Статистика ЮЛ'!Z77-'Статистика ЮЛ'!Y77</f>
        <v>-80842</v>
      </c>
      <c r="Z71" s="310">
        <f>'Статистика ЮЛ'!AA77-'Статистика ЮЛ'!Z77</f>
        <v>44765</v>
      </c>
      <c r="AA71" s="310">
        <f>'Статистика ЮЛ'!AB77-'Статистика ЮЛ'!AA77</f>
        <v>260679</v>
      </c>
      <c r="AB71" s="310">
        <f>'Статистика ЮЛ'!AC77-'Статистика ЮЛ'!AB77</f>
        <v>1032933</v>
      </c>
      <c r="AC71" s="310">
        <f>'Статистика ЮЛ'!AF77-'Статистика ЮЛ'!AC77</f>
        <v>-564266</v>
      </c>
      <c r="AD71" s="356"/>
    </row>
    <row r="72" spans="1:30" ht="15.75" x14ac:dyDescent="0.25">
      <c r="A72" s="287" t="s">
        <v>299</v>
      </c>
      <c r="B72" s="310">
        <f>'Статистика ЮЛ'!C78-'Статистика ЮЛ'!B78</f>
        <v>333196</v>
      </c>
      <c r="C72" s="310">
        <f>'Статистика ЮЛ'!D78-'Статистика ЮЛ'!C78</f>
        <v>-372193</v>
      </c>
      <c r="D72" s="310">
        <f>'Статистика ЮЛ'!E78-'Статистика ЮЛ'!D78</f>
        <v>56546</v>
      </c>
      <c r="E72" s="310">
        <f>'Статистика ЮЛ'!F78-'Статистика ЮЛ'!E78</f>
        <v>223880</v>
      </c>
      <c r="F72" s="310">
        <f>'Статистика ЮЛ'!G78-'Статистика ЮЛ'!F78</f>
        <v>-152735</v>
      </c>
      <c r="G72" s="310">
        <f>'Статистика ЮЛ'!H78-'Статистика ЮЛ'!G78</f>
        <v>-151814</v>
      </c>
      <c r="H72" s="310">
        <f>'Статистика ЮЛ'!I78-'Статистика ЮЛ'!H78</f>
        <v>129057</v>
      </c>
      <c r="I72" s="310">
        <f>'Статистика ЮЛ'!J78-'Статистика ЮЛ'!I78</f>
        <v>351416</v>
      </c>
      <c r="J72" s="310">
        <f>'Статистика ЮЛ'!K78-'Статистика ЮЛ'!J78</f>
        <v>50506</v>
      </c>
      <c r="K72" s="310">
        <f>'Статистика ЮЛ'!L78-'Статистика ЮЛ'!K78</f>
        <v>-124736</v>
      </c>
      <c r="L72" s="310">
        <f>'Статистика ЮЛ'!M78-'Статистика ЮЛ'!L78</f>
        <v>-17957</v>
      </c>
      <c r="M72" s="310">
        <f>'Статистика ЮЛ'!N78-'Статистика ЮЛ'!M78</f>
        <v>38711</v>
      </c>
      <c r="N72" s="310">
        <f>'Статистика ЮЛ'!O78-'Статистика ЮЛ'!N78</f>
        <v>-53102</v>
      </c>
      <c r="O72" s="310">
        <f>'Статистика ЮЛ'!P78-'Статистика ЮЛ'!O78</f>
        <v>-256592</v>
      </c>
      <c r="P72" s="310">
        <f>'Статистика ЮЛ'!Q78-'Статистика ЮЛ'!P78</f>
        <v>-13646</v>
      </c>
      <c r="Q72" s="310">
        <f>'Статистика ЮЛ'!R78-'Статистика ЮЛ'!Q78</f>
        <v>-64448</v>
      </c>
      <c r="R72" s="310">
        <f>'Статистика ЮЛ'!S78-'Статистика ЮЛ'!R78</f>
        <v>-3387</v>
      </c>
      <c r="S72" s="310">
        <f>'Статистика ЮЛ'!T78-'Статистика ЮЛ'!S78</f>
        <v>272843</v>
      </c>
      <c r="T72" s="310">
        <f>'Статистика ЮЛ'!U78-'Статистика ЮЛ'!T78</f>
        <v>20677</v>
      </c>
      <c r="U72" s="310">
        <f>'Статистика ЮЛ'!V78-'Статистика ЮЛ'!U78</f>
        <v>167728</v>
      </c>
      <c r="V72" s="310">
        <f>'Статистика ЮЛ'!W78-'Статистика ЮЛ'!V78</f>
        <v>-80969</v>
      </c>
      <c r="W72" s="310">
        <f>'Статистика ЮЛ'!X78-'Статистика ЮЛ'!W78</f>
        <v>139418</v>
      </c>
      <c r="X72" s="310">
        <f>'Статистика ЮЛ'!Y78-'Статистика ЮЛ'!X78</f>
        <v>193035</v>
      </c>
      <c r="Y72" s="310">
        <f>'Статистика ЮЛ'!Z78-'Статистика ЮЛ'!Y78</f>
        <v>581455</v>
      </c>
      <c r="Z72" s="310">
        <f>'Статистика ЮЛ'!AA78-'Статистика ЮЛ'!Z78</f>
        <v>230532</v>
      </c>
      <c r="AA72" s="310">
        <f>'Статистика ЮЛ'!AB78-'Статистика ЮЛ'!AA78</f>
        <v>359177</v>
      </c>
      <c r="AB72" s="310">
        <f>'Статистика ЮЛ'!AC78-'Статистика ЮЛ'!AB78</f>
        <v>1509202</v>
      </c>
      <c r="AC72" s="310">
        <f>'Статистика ЮЛ'!AF78-'Статистика ЮЛ'!AC78</f>
        <v>-545098</v>
      </c>
      <c r="AD72" s="356"/>
    </row>
    <row r="73" spans="1:30" ht="15.75" x14ac:dyDescent="0.25">
      <c r="A73" s="287" t="s">
        <v>300</v>
      </c>
      <c r="B73" s="310">
        <f>'Статистика ЮЛ'!C79-'Статистика ЮЛ'!B79</f>
        <v>103.07406763136987</v>
      </c>
      <c r="C73" s="310">
        <f>'Статистика ЮЛ'!D79-'Статистика ЮЛ'!C79</f>
        <v>-89.807125999709569</v>
      </c>
      <c r="D73" s="310">
        <f>'Статистика ЮЛ'!E79-'Статистика ЮЛ'!D79</f>
        <v>81.009509165180134</v>
      </c>
      <c r="E73" s="310">
        <f>'Статистика ЮЛ'!F79-'Статистика ЮЛ'!E79</f>
        <v>-19.061230644020725</v>
      </c>
      <c r="F73" s="310">
        <f>'Статистика ЮЛ'!G79-'Статистика ЮЛ'!F79</f>
        <v>-139.9647164384196</v>
      </c>
      <c r="G73" s="310">
        <f>'Статистика ЮЛ'!H79-'Статистика ЮЛ'!G79</f>
        <v>-110.5077258682104</v>
      </c>
      <c r="H73" s="310">
        <f>'Статистика ЮЛ'!I79-'Статистика ЮЛ'!H79</f>
        <v>39.472217474610261</v>
      </c>
      <c r="I73" s="310">
        <f>'Статистика ЮЛ'!J79-'Статистика ЮЛ'!I79</f>
        <v>10.748434641420317</v>
      </c>
      <c r="J73" s="310">
        <f>'Статистика ЮЛ'!K79-'Статистика ЮЛ'!J79</f>
        <v>-92.887090729620468</v>
      </c>
      <c r="K73" s="310">
        <f>'Статистика ЮЛ'!L79-'Статистика ЮЛ'!K79</f>
        <v>-98.801998504699441</v>
      </c>
      <c r="L73" s="310">
        <f>'Статистика ЮЛ'!M79-'Статистика ЮЛ'!L79</f>
        <v>-9.0508847883302224</v>
      </c>
      <c r="M73" s="310">
        <f>'Статистика ЮЛ'!N79-'Статистика ЮЛ'!M79</f>
        <v>1.6283864511697175</v>
      </c>
      <c r="N73" s="310">
        <f>'Статистика ЮЛ'!O79-'Статистика ЮЛ'!N79</f>
        <v>-22.487902041960297</v>
      </c>
      <c r="O73" s="310">
        <f>'Статистика ЮЛ'!P79-'Статистика ЮЛ'!O79</f>
        <v>-84.151768436449856</v>
      </c>
      <c r="P73" s="310">
        <f>'Статистика ЮЛ'!Q79-'Статистика ЮЛ'!P79</f>
        <v>-111.00968287590968</v>
      </c>
      <c r="Q73" s="310">
        <f>'Статистика ЮЛ'!R79-'Статистика ЮЛ'!Q79</f>
        <v>-36.255047504600043</v>
      </c>
      <c r="R73" s="310">
        <f>'Статистика ЮЛ'!S79-'Статистика ЮЛ'!R79</f>
        <v>-39.576267097379969</v>
      </c>
      <c r="S73" s="310">
        <f>'Статистика ЮЛ'!T79-'Статистика ЮЛ'!S79</f>
        <v>216.26278340663976</v>
      </c>
      <c r="T73" s="310">
        <f>'Статистика ЮЛ'!U79-'Статистика ЮЛ'!T79</f>
        <v>-2.6115023059201121</v>
      </c>
      <c r="U73" s="310">
        <f>'Статистика ЮЛ'!V79-'Статистика ЮЛ'!U79</f>
        <v>-10.715100857370089</v>
      </c>
      <c r="V73" s="310">
        <f>'Статистика ЮЛ'!W79-'Статистика ЮЛ'!V79</f>
        <v>-14.975620313669424</v>
      </c>
      <c r="W73" s="310">
        <f>'Статистика ЮЛ'!X79-'Статистика ЮЛ'!W79</f>
        <v>129.86521724083013</v>
      </c>
      <c r="X73" s="310">
        <f>'Статистика ЮЛ'!Y79-'Статистика ЮЛ'!X79</f>
        <v>11.729883644639813</v>
      </c>
      <c r="Y73" s="310">
        <f>'Статистика ЮЛ'!Z79-'Статистика ЮЛ'!Y79</f>
        <v>267.55501130847006</v>
      </c>
      <c r="Z73" s="310">
        <f>'Статистика ЮЛ'!AA79-'Статистика ЮЛ'!Z79</f>
        <v>24.271204855989708</v>
      </c>
      <c r="AA73" s="310">
        <f>'Статистика ЮЛ'!AB79-'Статистика ЮЛ'!AA79</f>
        <v>-5.9956353118195693</v>
      </c>
      <c r="AB73" s="310">
        <f>'Статистика ЮЛ'!AC79-'Статистика ЮЛ'!AB79</f>
        <v>47.056782958779877</v>
      </c>
      <c r="AC73" s="310">
        <f>'Статистика ЮЛ'!AF79-'Статистика ЮЛ'!AC79</f>
        <v>93.279857811809961</v>
      </c>
      <c r="AD73" s="356"/>
    </row>
    <row r="74" spans="1:30" ht="15.75" x14ac:dyDescent="0.25">
      <c r="A74" s="287" t="s">
        <v>301</v>
      </c>
      <c r="B74" s="310">
        <f>'Статистика ЮЛ'!C80-'Статистика ЮЛ'!B80</f>
        <v>13850</v>
      </c>
      <c r="C74" s="310">
        <f>'Статистика ЮЛ'!D80-'Статистика ЮЛ'!C80</f>
        <v>-29966</v>
      </c>
      <c r="D74" s="310">
        <f>'Статистика ЮЛ'!E80-'Статистика ЮЛ'!D80</f>
        <v>-15780</v>
      </c>
      <c r="E74" s="310">
        <f>'Статистика ЮЛ'!F80-'Статистика ЮЛ'!E80</f>
        <v>19188</v>
      </c>
      <c r="F74" s="310">
        <f>'Статистика ЮЛ'!G80-'Статистика ЮЛ'!F80</f>
        <v>-24371</v>
      </c>
      <c r="G74" s="310">
        <f>'Статистика ЮЛ'!H80-'Статистика ЮЛ'!G80</f>
        <v>38245</v>
      </c>
      <c r="H74" s="310">
        <f>'Статистика ЮЛ'!I80-'Статистика ЮЛ'!H80</f>
        <v>5034</v>
      </c>
      <c r="I74" s="310">
        <f>'Статистика ЮЛ'!J80-'Статистика ЮЛ'!I80</f>
        <v>4742</v>
      </c>
      <c r="J74" s="310">
        <f>'Статистика ЮЛ'!K80-'Статистика ЮЛ'!J80</f>
        <v>23458</v>
      </c>
      <c r="K74" s="310">
        <f>'Статистика ЮЛ'!L80-'Статистика ЮЛ'!K80</f>
        <v>8163</v>
      </c>
      <c r="L74" s="310">
        <f>'Статистика ЮЛ'!M80-'Статистика ЮЛ'!L80</f>
        <v>110317</v>
      </c>
      <c r="M74" s="310">
        <f>'Статистика ЮЛ'!N80-'Статистика ЮЛ'!M80</f>
        <v>35531</v>
      </c>
      <c r="N74" s="310">
        <f>'Статистика ЮЛ'!O80-'Статистика ЮЛ'!N80</f>
        <v>95354</v>
      </c>
      <c r="O74" s="310">
        <f>'Статистика ЮЛ'!P80-'Статистика ЮЛ'!O80</f>
        <v>-554</v>
      </c>
      <c r="P74" s="310">
        <f>'Статистика ЮЛ'!Q80-'Статистика ЮЛ'!P80</f>
        <v>68361</v>
      </c>
      <c r="Q74" s="310">
        <f>'Статистика ЮЛ'!R80-'Статистика ЮЛ'!Q80</f>
        <v>-29115</v>
      </c>
      <c r="R74" s="310">
        <f>'Статистика ЮЛ'!S80-'Статистика ЮЛ'!R80</f>
        <v>-45010</v>
      </c>
      <c r="S74" s="310">
        <f>'Статистика ЮЛ'!T80-'Статистика ЮЛ'!S80</f>
        <v>7105</v>
      </c>
      <c r="T74" s="310">
        <f>'Статистика ЮЛ'!U80-'Статистика ЮЛ'!T80</f>
        <v>-15519</v>
      </c>
      <c r="U74" s="310">
        <f>'Статистика ЮЛ'!V80-'Статистика ЮЛ'!U80</f>
        <v>-47170</v>
      </c>
      <c r="V74" s="310">
        <f>'Статистика ЮЛ'!W80-'Статистика ЮЛ'!V80</f>
        <v>13518</v>
      </c>
      <c r="W74" s="310">
        <f>'Статистика ЮЛ'!X80-'Статистика ЮЛ'!W80</f>
        <v>12118</v>
      </c>
      <c r="X74" s="310">
        <f>'Статистика ЮЛ'!Y80-'Статистика ЮЛ'!X80</f>
        <v>-2750</v>
      </c>
      <c r="Y74" s="310">
        <f>'Статистика ЮЛ'!Z80-'Статистика ЮЛ'!Y80</f>
        <v>-7831</v>
      </c>
      <c r="Z74" s="310">
        <f>'Статистика ЮЛ'!AA80-'Статистика ЮЛ'!Z80</f>
        <v>-21792</v>
      </c>
      <c r="AA74" s="310">
        <f>'Статистика ЮЛ'!AB80-'Статистика ЮЛ'!AA80</f>
        <v>-16993</v>
      </c>
      <c r="AB74" s="310">
        <f>'Статистика ЮЛ'!AC80-'Статистика ЮЛ'!AB80</f>
        <v>-21235</v>
      </c>
      <c r="AC74" s="310">
        <f>'Статистика ЮЛ'!AF80-'Статистика ЮЛ'!AC80</f>
        <v>36690</v>
      </c>
      <c r="AD74" s="356"/>
    </row>
    <row r="75" spans="1:30" ht="15.75" x14ac:dyDescent="0.25">
      <c r="A75" s="287" t="s">
        <v>302</v>
      </c>
      <c r="B75" s="310">
        <f>'Статистика ЮЛ'!C81-'Статистика ЮЛ'!B81</f>
        <v>13840</v>
      </c>
      <c r="C75" s="310">
        <f>'Статистика ЮЛ'!D81-'Статистика ЮЛ'!C81</f>
        <v>-29964</v>
      </c>
      <c r="D75" s="310">
        <f>'Статистика ЮЛ'!E81-'Статистика ЮЛ'!D81</f>
        <v>-15463</v>
      </c>
      <c r="E75" s="310">
        <f>'Статистика ЮЛ'!F81-'Статистика ЮЛ'!E81</f>
        <v>18699</v>
      </c>
      <c r="F75" s="310">
        <f>'Статистика ЮЛ'!G81-'Статистика ЮЛ'!F81</f>
        <v>-24371</v>
      </c>
      <c r="G75" s="310">
        <f>'Статистика ЮЛ'!H81-'Статистика ЮЛ'!G81</f>
        <v>38265</v>
      </c>
      <c r="H75" s="310">
        <f>'Статистика ЮЛ'!I81-'Статистика ЮЛ'!H81</f>
        <v>5051</v>
      </c>
      <c r="I75" s="310">
        <f>'Статистика ЮЛ'!J81-'Статистика ЮЛ'!I81</f>
        <v>4722</v>
      </c>
      <c r="J75" s="310">
        <f>'Статистика ЮЛ'!K81-'Статистика ЮЛ'!J81</f>
        <v>23454</v>
      </c>
      <c r="K75" s="310">
        <f>'Статистика ЮЛ'!L81-'Статистика ЮЛ'!K81</f>
        <v>8167</v>
      </c>
      <c r="L75" s="310">
        <f>'Статистика ЮЛ'!M81-'Статистика ЮЛ'!L81</f>
        <v>110312</v>
      </c>
      <c r="M75" s="310">
        <f>'Статистика ЮЛ'!N81-'Статистика ЮЛ'!M81</f>
        <v>35522</v>
      </c>
      <c r="N75" s="310">
        <f>'Статистика ЮЛ'!O81-'Статистика ЮЛ'!N81</f>
        <v>95342</v>
      </c>
      <c r="O75" s="310">
        <f>'Статистика ЮЛ'!P81-'Статистика ЮЛ'!O81</f>
        <v>-551</v>
      </c>
      <c r="P75" s="310">
        <f>'Статистика ЮЛ'!Q81-'Статистика ЮЛ'!P81</f>
        <v>68366</v>
      </c>
      <c r="Q75" s="310">
        <f>'Статистика ЮЛ'!R81-'Статистика ЮЛ'!Q81</f>
        <v>-28623</v>
      </c>
      <c r="R75" s="310">
        <f>'Статистика ЮЛ'!S81-'Статистика ЮЛ'!R81</f>
        <v>-45011</v>
      </c>
      <c r="S75" s="310">
        <f>'Статистика ЮЛ'!T81-'Статистика ЮЛ'!S81</f>
        <v>7105</v>
      </c>
      <c r="T75" s="310">
        <f>'Статистика ЮЛ'!U81-'Статистика ЮЛ'!T81</f>
        <v>-15518</v>
      </c>
      <c r="U75" s="310">
        <f>'Статистика ЮЛ'!V81-'Статистика ЮЛ'!U81</f>
        <v>-47171</v>
      </c>
      <c r="V75" s="310">
        <f>'Статистика ЮЛ'!W81-'Статистика ЮЛ'!V81</f>
        <v>13519</v>
      </c>
      <c r="W75" s="310">
        <f>'Статистика ЮЛ'!X81-'Статистика ЮЛ'!W81</f>
        <v>12117</v>
      </c>
      <c r="X75" s="310">
        <f>'Статистика ЮЛ'!Y81-'Статистика ЮЛ'!X81</f>
        <v>-2751</v>
      </c>
      <c r="Y75" s="310">
        <f>'Статистика ЮЛ'!Z81-'Статистика ЮЛ'!Y81</f>
        <v>-7830</v>
      </c>
      <c r="Z75" s="310">
        <f>'Статистика ЮЛ'!AA81-'Статистика ЮЛ'!Z81</f>
        <v>-21794</v>
      </c>
      <c r="AA75" s="310">
        <f>'Статистика ЮЛ'!AB81-'Статистика ЮЛ'!AA81</f>
        <v>-16991</v>
      </c>
      <c r="AB75" s="310">
        <f>'Статистика ЮЛ'!AC81-'Статистика ЮЛ'!AB81</f>
        <v>-21234</v>
      </c>
      <c r="AC75" s="310">
        <f>'Статистика ЮЛ'!AF81-'Статистика ЮЛ'!AC81</f>
        <v>36689</v>
      </c>
      <c r="AD75" s="356"/>
    </row>
    <row r="76" spans="1:30" ht="15.75" x14ac:dyDescent="0.25">
      <c r="A76" s="287"/>
      <c r="B76" s="310">
        <f>'Статистика ЮЛ'!C83-'Статистика ЮЛ'!B83</f>
        <v>0</v>
      </c>
      <c r="C76" s="310">
        <f>'Статистика ЮЛ'!D83-'Статистика ЮЛ'!C83</f>
        <v>0</v>
      </c>
      <c r="D76" s="310">
        <f>'Статистика ЮЛ'!E83-'Статистика ЮЛ'!D83</f>
        <v>0</v>
      </c>
      <c r="E76" s="310">
        <f>'Статистика ЮЛ'!F83-'Статистика ЮЛ'!E83</f>
        <v>0</v>
      </c>
      <c r="F76" s="310">
        <f>'Статистика ЮЛ'!G83-'Статистика ЮЛ'!F83</f>
        <v>0</v>
      </c>
      <c r="G76" s="310">
        <f>'Статистика ЮЛ'!H83-'Статистика ЮЛ'!G83</f>
        <v>0</v>
      </c>
      <c r="H76" s="310">
        <f>'Статистика ЮЛ'!I83-'Статистика ЮЛ'!H83</f>
        <v>0</v>
      </c>
      <c r="I76" s="310">
        <f>'Статистика ЮЛ'!J83-'Статистика ЮЛ'!I83</f>
        <v>0</v>
      </c>
      <c r="J76" s="310">
        <f>'Статистика ЮЛ'!K83-'Статистика ЮЛ'!J83</f>
        <v>0</v>
      </c>
      <c r="K76" s="310">
        <f>'Статистика ЮЛ'!L83-'Статистика ЮЛ'!K83</f>
        <v>0</v>
      </c>
      <c r="L76" s="310">
        <f>'Статистика ЮЛ'!M83-'Статистика ЮЛ'!L83</f>
        <v>0</v>
      </c>
      <c r="M76" s="310">
        <f>'Статистика ЮЛ'!N83-'Статистика ЮЛ'!M83</f>
        <v>0</v>
      </c>
      <c r="N76" s="310">
        <f>'Статистика ЮЛ'!O83-'Статистика ЮЛ'!N83</f>
        <v>0</v>
      </c>
      <c r="O76" s="310">
        <f>'Статистика ЮЛ'!P83-'Статистика ЮЛ'!O83</f>
        <v>0</v>
      </c>
      <c r="P76" s="310">
        <f>'Статистика ЮЛ'!Q83-'Статистика ЮЛ'!P83</f>
        <v>0</v>
      </c>
      <c r="Q76" s="310">
        <f>'Статистика ЮЛ'!R83-'Статистика ЮЛ'!Q83</f>
        <v>0</v>
      </c>
      <c r="R76" s="310">
        <f>'Статистика ЮЛ'!S83-'Статистика ЮЛ'!R83</f>
        <v>0</v>
      </c>
      <c r="S76" s="310">
        <f>'Статистика ЮЛ'!T83-'Статистика ЮЛ'!S83</f>
        <v>0</v>
      </c>
      <c r="T76" s="310">
        <f>'Статистика ЮЛ'!U83-'Статистика ЮЛ'!T83</f>
        <v>0</v>
      </c>
      <c r="U76" s="310">
        <f>'Статистика ЮЛ'!V83-'Статистика ЮЛ'!U83</f>
        <v>0</v>
      </c>
      <c r="V76" s="310">
        <f>'Статистика ЮЛ'!W83-'Статистика ЮЛ'!V83</f>
        <v>0</v>
      </c>
      <c r="W76" s="310">
        <f>'Статистика ЮЛ'!X83-'Статистика ЮЛ'!W83</f>
        <v>0</v>
      </c>
      <c r="X76" s="310">
        <f>'Статистика ЮЛ'!Y83-'Статистика ЮЛ'!X83</f>
        <v>0</v>
      </c>
      <c r="Y76" s="310">
        <f>'Статистика ЮЛ'!Z83-'Статистика ЮЛ'!Y83</f>
        <v>0</v>
      </c>
      <c r="Z76" s="310">
        <f>'Статистика ЮЛ'!AA83-'Статистика ЮЛ'!Z83</f>
        <v>0</v>
      </c>
      <c r="AA76" s="310">
        <f>'Статистика ЮЛ'!AB83-'Статистика ЮЛ'!AA83</f>
        <v>0</v>
      </c>
      <c r="AB76" s="310">
        <f>'Статистика ЮЛ'!AC83-'Статистика ЮЛ'!AB83</f>
        <v>0</v>
      </c>
      <c r="AC76" s="310">
        <f>'Статистика ЮЛ'!AF83-'Статистика ЮЛ'!AC83</f>
        <v>0</v>
      </c>
      <c r="AD76" s="356"/>
    </row>
    <row r="77" spans="1:30" ht="21" x14ac:dyDescent="0.25">
      <c r="A77" s="304" t="s">
        <v>309</v>
      </c>
      <c r="B77" s="310">
        <f>'Статистика ЮЛ'!C84-'Статистика ЮЛ'!B84</f>
        <v>236042</v>
      </c>
      <c r="C77" s="310">
        <f>'Статистика ЮЛ'!D84-'Статистика ЮЛ'!C84</f>
        <v>-255217</v>
      </c>
      <c r="D77" s="310">
        <f>'Статистика ЮЛ'!E84-'Статистика ЮЛ'!D84</f>
        <v>65063</v>
      </c>
      <c r="E77" s="310">
        <f>'Статистика ЮЛ'!F84-'Статистика ЮЛ'!E84</f>
        <v>68964</v>
      </c>
      <c r="F77" s="310">
        <f>'Статистика ЮЛ'!G84-'Статистика ЮЛ'!F84</f>
        <v>-169161</v>
      </c>
      <c r="G77" s="310">
        <f>'Статистика ЮЛ'!H84-'Статистика ЮЛ'!G84</f>
        <v>-459316</v>
      </c>
      <c r="H77" s="310">
        <f>'Статистика ЮЛ'!I84-'Статистика ЮЛ'!H84</f>
        <v>-14373</v>
      </c>
      <c r="I77" s="310">
        <f>'Статистика ЮЛ'!J84-'Статистика ЮЛ'!I84</f>
        <v>250951</v>
      </c>
      <c r="J77" s="310">
        <f>'Статистика ЮЛ'!K84-'Статистика ЮЛ'!J84</f>
        <v>-83281</v>
      </c>
      <c r="K77" s="310">
        <f>'Статистика ЮЛ'!L84-'Статистика ЮЛ'!K84</f>
        <v>-151422</v>
      </c>
      <c r="L77" s="310">
        <f>'Статистика ЮЛ'!M84-'Статистика ЮЛ'!L84</f>
        <v>41227</v>
      </c>
      <c r="M77" s="310">
        <f>'Статистика ЮЛ'!N84-'Статистика ЮЛ'!M84</f>
        <v>-60165</v>
      </c>
      <c r="N77" s="310">
        <f>'Статистика ЮЛ'!O84-'Статистика ЮЛ'!N84</f>
        <v>68396</v>
      </c>
      <c r="O77" s="310">
        <f>'Статистика ЮЛ'!P84-'Статистика ЮЛ'!O84</f>
        <v>-198208</v>
      </c>
      <c r="P77" s="310">
        <f>'Статистика ЮЛ'!Q84-'Статистика ЮЛ'!P84</f>
        <v>-367175</v>
      </c>
      <c r="Q77" s="310">
        <f>'Статистика ЮЛ'!R84-'Статистика ЮЛ'!Q84</f>
        <v>-134152</v>
      </c>
      <c r="R77" s="310">
        <f>'Статистика ЮЛ'!S84-'Статистика ЮЛ'!R84</f>
        <v>-115381</v>
      </c>
      <c r="S77" s="310">
        <f>'Статистика ЮЛ'!T84-'Статистика ЮЛ'!S84</f>
        <v>-75410</v>
      </c>
      <c r="T77" s="310">
        <f>'Статистика ЮЛ'!U84-'Статистика ЮЛ'!T84</f>
        <v>-46147</v>
      </c>
      <c r="U77" s="310">
        <f>'Статистика ЮЛ'!V84-'Статистика ЮЛ'!U84</f>
        <v>-38575</v>
      </c>
      <c r="V77" s="310">
        <f>'Статистика ЮЛ'!W84-'Статистика ЮЛ'!V84</f>
        <v>-33788</v>
      </c>
      <c r="W77" s="310">
        <f>'Статистика ЮЛ'!X84-'Статистика ЮЛ'!W84</f>
        <v>35596</v>
      </c>
      <c r="X77" s="310">
        <f>'Статистика ЮЛ'!Y84-'Статистика ЮЛ'!X84</f>
        <v>75726</v>
      </c>
      <c r="Y77" s="310">
        <f>'Статистика ЮЛ'!Z84-'Статистика ЮЛ'!Y84</f>
        <v>404636</v>
      </c>
      <c r="Z77" s="310">
        <f>'Статистика ЮЛ'!AA84-'Статистика ЮЛ'!Z84</f>
        <v>97426</v>
      </c>
      <c r="AA77" s="310">
        <f>'Статистика ЮЛ'!AB84-'Статистика ЮЛ'!AA84</f>
        <v>260731</v>
      </c>
      <c r="AB77" s="310">
        <f>'Статистика ЮЛ'!AC84-'Статистика ЮЛ'!AB84</f>
        <v>1011715</v>
      </c>
      <c r="AC77" s="310">
        <f>'Статистика ЮЛ'!AF84-'Статистика ЮЛ'!AC84</f>
        <v>72643</v>
      </c>
      <c r="AD77" s="356"/>
    </row>
    <row r="78" spans="1:30" ht="15.75" x14ac:dyDescent="0.25">
      <c r="A78" s="289" t="s">
        <v>226</v>
      </c>
      <c r="B78" s="310">
        <f>'Статистика ЮЛ'!C85-'Статистика ЮЛ'!B85</f>
        <v>73788</v>
      </c>
      <c r="C78" s="310">
        <f>'Статистика ЮЛ'!D85-'Статистика ЮЛ'!C85</f>
        <v>-62567</v>
      </c>
      <c r="D78" s="310">
        <f>'Статистика ЮЛ'!E85-'Статистика ЮЛ'!D85</f>
        <v>19119</v>
      </c>
      <c r="E78" s="310">
        <f>'Статистика ЮЛ'!F85-'Статистика ЮЛ'!E85</f>
        <v>-73530</v>
      </c>
      <c r="F78" s="310">
        <f>'Статистика ЮЛ'!G85-'Статистика ЮЛ'!F85</f>
        <v>-81483</v>
      </c>
      <c r="G78" s="310">
        <f>'Статистика ЮЛ'!H85-'Статистика ЮЛ'!G85</f>
        <v>-193846</v>
      </c>
      <c r="H78" s="310">
        <f>'Статистика ЮЛ'!I85-'Статистика ЮЛ'!H85</f>
        <v>-6438</v>
      </c>
      <c r="I78" s="310">
        <f>'Статистика ЮЛ'!J85-'Статистика ЮЛ'!I85</f>
        <v>-54720</v>
      </c>
      <c r="J78" s="310">
        <f>'Статистика ЮЛ'!K85-'Статистика ЮЛ'!J85</f>
        <v>10550</v>
      </c>
      <c r="K78" s="310">
        <f>'Статистика ЮЛ'!L85-'Статистика ЮЛ'!K85</f>
        <v>-38830</v>
      </c>
      <c r="L78" s="310">
        <f>'Статистика ЮЛ'!M85-'Статистика ЮЛ'!L85</f>
        <v>-62039</v>
      </c>
      <c r="M78" s="310">
        <f>'Статистика ЮЛ'!N85-'Статистика ЮЛ'!M85</f>
        <v>-36318</v>
      </c>
      <c r="N78" s="310">
        <f>'Статистика ЮЛ'!O85-'Статистика ЮЛ'!N85</f>
        <v>-6144</v>
      </c>
      <c r="O78" s="310">
        <f>'Статистика ЮЛ'!P85-'Статистика ЮЛ'!O85</f>
        <v>-37205</v>
      </c>
      <c r="P78" s="310">
        <f>'Статистика ЮЛ'!Q85-'Статистика ЮЛ'!P85</f>
        <v>-154924</v>
      </c>
      <c r="Q78" s="310">
        <f>'Статистика ЮЛ'!R85-'Статистика ЮЛ'!Q85</f>
        <v>-18449</v>
      </c>
      <c r="R78" s="310">
        <f>'Статистика ЮЛ'!S85-'Статистика ЮЛ'!R85</f>
        <v>33620</v>
      </c>
      <c r="S78" s="310">
        <f>'Статистика ЮЛ'!T85-'Статистика ЮЛ'!S85</f>
        <v>54777</v>
      </c>
      <c r="T78" s="310">
        <f>'Статистика ЮЛ'!U85-'Статистика ЮЛ'!T85</f>
        <v>-17018</v>
      </c>
      <c r="U78" s="310">
        <f>'Статистика ЮЛ'!V85-'Статистика ЮЛ'!U85</f>
        <v>65891</v>
      </c>
      <c r="V78" s="310">
        <f>'Статистика ЮЛ'!W85-'Статистика ЮЛ'!V85</f>
        <v>31387</v>
      </c>
      <c r="W78" s="310">
        <f>'Статистика ЮЛ'!X85-'Статистика ЮЛ'!W85</f>
        <v>11171</v>
      </c>
      <c r="X78" s="310">
        <f>'Статистика ЮЛ'!Y85-'Статистика ЮЛ'!X85</f>
        <v>9388</v>
      </c>
      <c r="Y78" s="310">
        <f>'Статистика ЮЛ'!Z85-'Статистика ЮЛ'!Y85</f>
        <v>103925</v>
      </c>
      <c r="Z78" s="310">
        <f>'Статистика ЮЛ'!AA85-'Статистика ЮЛ'!Z85</f>
        <v>-20626</v>
      </c>
      <c r="AA78" s="310">
        <f>'Статистика ЮЛ'!AB85-'Статистика ЮЛ'!AA85</f>
        <v>-6836</v>
      </c>
      <c r="AB78" s="310">
        <f>'Статистика ЮЛ'!AC85-'Статистика ЮЛ'!AB85</f>
        <v>91737</v>
      </c>
      <c r="AC78" s="310">
        <f>'Статистика ЮЛ'!AF85-'Статистика ЮЛ'!AC85</f>
        <v>26185</v>
      </c>
      <c r="AD78" s="356"/>
    </row>
    <row r="79" spans="1:30" ht="15.75" x14ac:dyDescent="0.25">
      <c r="A79" s="288" t="s">
        <v>227</v>
      </c>
      <c r="B79" s="310">
        <f>'Статистика ЮЛ'!C86-'Статистика ЮЛ'!B86</f>
        <v>162254</v>
      </c>
      <c r="C79" s="310">
        <f>'Статистика ЮЛ'!D86-'Статистика ЮЛ'!C86</f>
        <v>-192650</v>
      </c>
      <c r="D79" s="310">
        <f>'Статистика ЮЛ'!E86-'Статистика ЮЛ'!D86</f>
        <v>45944</v>
      </c>
      <c r="E79" s="310">
        <f>'Статистика ЮЛ'!F86-'Статистика ЮЛ'!E86</f>
        <v>142494</v>
      </c>
      <c r="F79" s="310">
        <f>'Статистика ЮЛ'!G86-'Статистика ЮЛ'!F86</f>
        <v>-87678</v>
      </c>
      <c r="G79" s="310">
        <f>'Статистика ЮЛ'!H86-'Статистика ЮЛ'!G86</f>
        <v>-265470</v>
      </c>
      <c r="H79" s="310">
        <f>'Статистика ЮЛ'!I86-'Статистика ЮЛ'!H86</f>
        <v>-7935</v>
      </c>
      <c r="I79" s="310">
        <f>'Статистика ЮЛ'!J86-'Статистика ЮЛ'!I86</f>
        <v>305671</v>
      </c>
      <c r="J79" s="310">
        <f>'Статистика ЮЛ'!K86-'Статистика ЮЛ'!J86</f>
        <v>-93831</v>
      </c>
      <c r="K79" s="310">
        <f>'Статистика ЮЛ'!L86-'Статистика ЮЛ'!K86</f>
        <v>-112592</v>
      </c>
      <c r="L79" s="310">
        <f>'Статистика ЮЛ'!M86-'Статистика ЮЛ'!L86</f>
        <v>103266</v>
      </c>
      <c r="M79" s="310">
        <f>'Статистика ЮЛ'!N86-'Статистика ЮЛ'!M86</f>
        <v>-23847</v>
      </c>
      <c r="N79" s="310">
        <f>'Статистика ЮЛ'!O86-'Статистика ЮЛ'!N86</f>
        <v>74540</v>
      </c>
      <c r="O79" s="310">
        <f>'Статистика ЮЛ'!P86-'Статистика ЮЛ'!O86</f>
        <v>-161003</v>
      </c>
      <c r="P79" s="310">
        <f>'Статистика ЮЛ'!Q86-'Статистика ЮЛ'!P86</f>
        <v>-212251</v>
      </c>
      <c r="Q79" s="310">
        <f>'Статистика ЮЛ'!R86-'Статистика ЮЛ'!Q86</f>
        <v>-115703</v>
      </c>
      <c r="R79" s="310">
        <f>'Статистика ЮЛ'!S86-'Статистика ЮЛ'!R86</f>
        <v>-149001</v>
      </c>
      <c r="S79" s="310">
        <f>'Статистика ЮЛ'!T86-'Статистика ЮЛ'!S86</f>
        <v>-130187</v>
      </c>
      <c r="T79" s="310">
        <f>'Статистика ЮЛ'!U86-'Статистика ЮЛ'!T86</f>
        <v>-29129</v>
      </c>
      <c r="U79" s="310">
        <f>'Статистика ЮЛ'!V86-'Статистика ЮЛ'!U86</f>
        <v>-104466</v>
      </c>
      <c r="V79" s="310">
        <f>'Статистика ЮЛ'!W86-'Статистика ЮЛ'!V86</f>
        <v>-65175</v>
      </c>
      <c r="W79" s="310">
        <f>'Статистика ЮЛ'!X86-'Статистика ЮЛ'!W86</f>
        <v>24425</v>
      </c>
      <c r="X79" s="310">
        <f>'Статистика ЮЛ'!Y86-'Статистика ЮЛ'!X86</f>
        <v>66338</v>
      </c>
      <c r="Y79" s="310">
        <f>'Статистика ЮЛ'!Z86-'Статистика ЮЛ'!Y86</f>
        <v>300711</v>
      </c>
      <c r="Z79" s="310">
        <f>'Статистика ЮЛ'!AA86-'Статистика ЮЛ'!Z86</f>
        <v>118052</v>
      </c>
      <c r="AA79" s="310">
        <f>'Статистика ЮЛ'!AB86-'Статистика ЮЛ'!AA86</f>
        <v>267567</v>
      </c>
      <c r="AB79" s="310">
        <f>'Статистика ЮЛ'!AC86-'Статистика ЮЛ'!AB86</f>
        <v>919978</v>
      </c>
      <c r="AC79" s="310">
        <f>'Статистика ЮЛ'!AF86-'Статистика ЮЛ'!AC86</f>
        <v>46458</v>
      </c>
      <c r="AD79" s="356"/>
    </row>
    <row r="80" spans="1:30" ht="15.75" x14ac:dyDescent="0.25">
      <c r="A80" s="287" t="s">
        <v>297</v>
      </c>
      <c r="B80" s="310">
        <f>'Статистика ЮЛ'!C87-'Статистика ЮЛ'!B87</f>
        <v>154833</v>
      </c>
      <c r="C80" s="310">
        <f>'Статистика ЮЛ'!D87-'Статистика ЮЛ'!C87</f>
        <v>-193527</v>
      </c>
      <c r="D80" s="310">
        <f>'Статистика ЮЛ'!E87-'Статистика ЮЛ'!D87</f>
        <v>57763</v>
      </c>
      <c r="E80" s="310">
        <f>'Статистика ЮЛ'!F87-'Статистика ЮЛ'!E87</f>
        <v>123878</v>
      </c>
      <c r="F80" s="310">
        <f>'Статистика ЮЛ'!G87-'Статистика ЮЛ'!F87</f>
        <v>-72683</v>
      </c>
      <c r="G80" s="310">
        <f>'Статистика ЮЛ'!H87-'Статистика ЮЛ'!G87</f>
        <v>-268818</v>
      </c>
      <c r="H80" s="310">
        <f>'Статистика ЮЛ'!I87-'Статистика ЮЛ'!H87</f>
        <v>-32324</v>
      </c>
      <c r="I80" s="310">
        <f>'Статистика ЮЛ'!J87-'Статистика ЮЛ'!I87</f>
        <v>270042</v>
      </c>
      <c r="J80" s="310">
        <f>'Статистика ЮЛ'!K87-'Статистика ЮЛ'!J87</f>
        <v>-99394</v>
      </c>
      <c r="K80" s="310">
        <f>'Статистика ЮЛ'!L87-'Статистика ЮЛ'!K87</f>
        <v>-115686</v>
      </c>
      <c r="L80" s="310">
        <f>'Статистика ЮЛ'!M87-'Статистика ЮЛ'!L87</f>
        <v>79406</v>
      </c>
      <c r="M80" s="310">
        <f>'Статистика ЮЛ'!N87-'Статистика ЮЛ'!M87</f>
        <v>-25516</v>
      </c>
      <c r="N80" s="310">
        <f>'Статистика ЮЛ'!O87-'Статистика ЮЛ'!N87</f>
        <v>63665</v>
      </c>
      <c r="O80" s="310">
        <f>'Статистика ЮЛ'!P87-'Статистика ЮЛ'!O87</f>
        <v>-159438</v>
      </c>
      <c r="P80" s="310">
        <f>'Статистика ЮЛ'!Q87-'Статистика ЮЛ'!P87</f>
        <v>-192291</v>
      </c>
      <c r="Q80" s="310">
        <f>'Статистика ЮЛ'!R87-'Статистика ЮЛ'!Q87</f>
        <v>-119647</v>
      </c>
      <c r="R80" s="310">
        <f>'Статистика ЮЛ'!S87-'Статистика ЮЛ'!R87</f>
        <v>-147058</v>
      </c>
      <c r="S80" s="310">
        <f>'Статистика ЮЛ'!T87-'Статистика ЮЛ'!S87</f>
        <v>-139892</v>
      </c>
      <c r="T80" s="310">
        <f>'Статистика ЮЛ'!U87-'Статистика ЮЛ'!T87</f>
        <v>-6777</v>
      </c>
      <c r="U80" s="310">
        <f>'Статистика ЮЛ'!V87-'Статистика ЮЛ'!U87</f>
        <v>-96723</v>
      </c>
      <c r="V80" s="310">
        <f>'Статистика ЮЛ'!W87-'Статистика ЮЛ'!V87</f>
        <v>-67500</v>
      </c>
      <c r="W80" s="310">
        <f>'Статистика ЮЛ'!X87-'Статистика ЮЛ'!W87</f>
        <v>25045</v>
      </c>
      <c r="X80" s="310">
        <f>'Статистика ЮЛ'!Y87-'Статистика ЮЛ'!X87</f>
        <v>103820</v>
      </c>
      <c r="Y80" s="310">
        <f>'Статистика ЮЛ'!Z87-'Статистика ЮЛ'!Y87</f>
        <v>326835</v>
      </c>
      <c r="Z80" s="310">
        <f>'Статистика ЮЛ'!AA87-'Статистика ЮЛ'!Z87</f>
        <v>114116</v>
      </c>
      <c r="AA80" s="310">
        <f>'Статистика ЮЛ'!AB87-'Статистика ЮЛ'!AA87</f>
        <v>260219</v>
      </c>
      <c r="AB80" s="310">
        <f>'Статистика ЮЛ'!AC87-'Статистика ЮЛ'!AB87</f>
        <v>919547</v>
      </c>
      <c r="AC80" s="310">
        <f>'Статистика ЮЛ'!AF87-'Статистика ЮЛ'!AC87</f>
        <v>29508</v>
      </c>
      <c r="AD80" s="356"/>
    </row>
    <row r="81" spans="1:30" ht="15.75" x14ac:dyDescent="0.25">
      <c r="A81" s="287" t="s">
        <v>298</v>
      </c>
      <c r="B81" s="310">
        <f>'Статистика ЮЛ'!C88-'Статистика ЮЛ'!B88</f>
        <v>-55023</v>
      </c>
      <c r="C81" s="310">
        <f>'Статистика ЮЛ'!D88-'Статистика ЮЛ'!C88</f>
        <v>-39507</v>
      </c>
      <c r="D81" s="310">
        <f>'Статистика ЮЛ'!E88-'Статистика ЮЛ'!D88</f>
        <v>5947</v>
      </c>
      <c r="E81" s="310">
        <f>'Статистика ЮЛ'!F88-'Статистика ЮЛ'!E88</f>
        <v>44114</v>
      </c>
      <c r="F81" s="310">
        <f>'Статистика ЮЛ'!G88-'Статистика ЮЛ'!F88</f>
        <v>-1417</v>
      </c>
      <c r="G81" s="310">
        <f>'Статистика ЮЛ'!H88-'Статистика ЮЛ'!G88</f>
        <v>-83253</v>
      </c>
      <c r="H81" s="310">
        <f>'Статистика ЮЛ'!I88-'Статистика ЮЛ'!H88</f>
        <v>-63787</v>
      </c>
      <c r="I81" s="310">
        <f>'Статистика ЮЛ'!J88-'Статистика ЮЛ'!I88</f>
        <v>92896</v>
      </c>
      <c r="J81" s="310">
        <f>'Статистика ЮЛ'!K88-'Статистика ЮЛ'!J88</f>
        <v>-6242</v>
      </c>
      <c r="K81" s="310">
        <f>'Статистика ЮЛ'!L88-'Статистика ЮЛ'!K88</f>
        <v>-13841</v>
      </c>
      <c r="L81" s="310">
        <f>'Статистика ЮЛ'!M88-'Статистика ЮЛ'!L88</f>
        <v>32179</v>
      </c>
      <c r="M81" s="310">
        <f>'Статистика ЮЛ'!N88-'Статистика ЮЛ'!M88</f>
        <v>23492</v>
      </c>
      <c r="N81" s="310">
        <f>'Статистика ЮЛ'!O88-'Статистика ЮЛ'!N88</f>
        <v>54612</v>
      </c>
      <c r="O81" s="310">
        <f>'Статистика ЮЛ'!P88-'Статистика ЮЛ'!O88</f>
        <v>-38416</v>
      </c>
      <c r="P81" s="310">
        <f>'Статистика ЮЛ'!Q88-'Статистика ЮЛ'!P88</f>
        <v>-51662</v>
      </c>
      <c r="Q81" s="310">
        <f>'Статистика ЮЛ'!R88-'Статистика ЮЛ'!Q88</f>
        <v>-29122</v>
      </c>
      <c r="R81" s="310">
        <f>'Статистика ЮЛ'!S88-'Статистика ЮЛ'!R88</f>
        <v>-81129</v>
      </c>
      <c r="S81" s="310">
        <f>'Статистика ЮЛ'!T88-'Статистика ЮЛ'!S88</f>
        <v>-177996</v>
      </c>
      <c r="T81" s="310">
        <f>'Статистика ЮЛ'!U88-'Статистика ЮЛ'!T88</f>
        <v>28601</v>
      </c>
      <c r="U81" s="310">
        <f>'Статистика ЮЛ'!V88-'Статистика ЮЛ'!U88</f>
        <v>-23147</v>
      </c>
      <c r="V81" s="310">
        <f>'Статистика ЮЛ'!W88-'Статистика ЮЛ'!V88</f>
        <v>-7657</v>
      </c>
      <c r="W81" s="310">
        <f>'Статистика ЮЛ'!X88-'Статистика ЮЛ'!W88</f>
        <v>46092</v>
      </c>
      <c r="X81" s="310">
        <f>'Статистика ЮЛ'!Y88-'Статистика ЮЛ'!X88</f>
        <v>87920</v>
      </c>
      <c r="Y81" s="310">
        <f>'Статистика ЮЛ'!Z88-'Статистика ЮЛ'!Y88</f>
        <v>-21128</v>
      </c>
      <c r="Z81" s="310">
        <f>'Статистика ЮЛ'!AA88-'Статистика ЮЛ'!Z88</f>
        <v>46662</v>
      </c>
      <c r="AA81" s="310">
        <f>'Статистика ЮЛ'!AB88-'Статистика ЮЛ'!AA88</f>
        <v>130223</v>
      </c>
      <c r="AB81" s="310">
        <f>'Статистика ЮЛ'!AC88-'Статистика ЮЛ'!AB88</f>
        <v>315167</v>
      </c>
      <c r="AC81" s="310">
        <f>'Статистика ЮЛ'!AF88-'Статистика ЮЛ'!AC88</f>
        <v>190443</v>
      </c>
      <c r="AD81" s="356"/>
    </row>
    <row r="82" spans="1:30" ht="15.75" x14ac:dyDescent="0.25">
      <c r="A82" s="287" t="s">
        <v>299</v>
      </c>
      <c r="B82" s="310">
        <f>'Статистика ЮЛ'!C89-'Статистика ЮЛ'!B89</f>
        <v>209789</v>
      </c>
      <c r="C82" s="310">
        <f>'Статистика ЮЛ'!D89-'Статистика ЮЛ'!C89</f>
        <v>-153999</v>
      </c>
      <c r="D82" s="310">
        <f>'Статистика ЮЛ'!E89-'Статистика ЮЛ'!D89</f>
        <v>53078</v>
      </c>
      <c r="E82" s="310">
        <f>'Статистика ЮЛ'!F89-'Статистика ЮЛ'!E89</f>
        <v>79761</v>
      </c>
      <c r="F82" s="310">
        <f>'Статистика ЮЛ'!G89-'Статистика ЮЛ'!F89</f>
        <v>-71264</v>
      </c>
      <c r="G82" s="310">
        <f>'Статистика ЮЛ'!H89-'Статистика ЮЛ'!G89</f>
        <v>-185565</v>
      </c>
      <c r="H82" s="310">
        <f>'Статистика ЮЛ'!I89-'Статистика ЮЛ'!H89</f>
        <v>31464</v>
      </c>
      <c r="I82" s="310">
        <f>'Статистика ЮЛ'!J89-'Статистика ЮЛ'!I89</f>
        <v>177145</v>
      </c>
      <c r="J82" s="310">
        <f>'Статистика ЮЛ'!K89-'Статистика ЮЛ'!J89</f>
        <v>-93152</v>
      </c>
      <c r="K82" s="310">
        <f>'Статистика ЮЛ'!L89-'Статистика ЮЛ'!K89</f>
        <v>-101844</v>
      </c>
      <c r="L82" s="310">
        <f>'Статистика ЮЛ'!M89-'Статистика ЮЛ'!L89</f>
        <v>47227</v>
      </c>
      <c r="M82" s="310">
        <f>'Статистика ЮЛ'!N89-'Статистика ЮЛ'!M89</f>
        <v>-49007</v>
      </c>
      <c r="N82" s="310">
        <f>'Статистика ЮЛ'!O89-'Статистика ЮЛ'!N89</f>
        <v>9054</v>
      </c>
      <c r="O82" s="310">
        <f>'Статистика ЮЛ'!P89-'Статистика ЮЛ'!O89</f>
        <v>-121022</v>
      </c>
      <c r="P82" s="310">
        <f>'Статистика ЮЛ'!Q89-'Статистика ЮЛ'!P89</f>
        <v>-140631</v>
      </c>
      <c r="Q82" s="310">
        <f>'Статистика ЮЛ'!R89-'Статистика ЮЛ'!Q89</f>
        <v>-90524</v>
      </c>
      <c r="R82" s="310">
        <f>'Статистика ЮЛ'!S89-'Статистика ЮЛ'!R89</f>
        <v>-65929</v>
      </c>
      <c r="S82" s="310">
        <f>'Статистика ЮЛ'!T89-'Статистика ЮЛ'!S89</f>
        <v>38105</v>
      </c>
      <c r="T82" s="310">
        <f>'Статистика ЮЛ'!U89-'Статистика ЮЛ'!T89</f>
        <v>-35378</v>
      </c>
      <c r="U82" s="310">
        <f>'Статистика ЮЛ'!V89-'Статистика ЮЛ'!U89</f>
        <v>-73577</v>
      </c>
      <c r="V82" s="310">
        <f>'Статистика ЮЛ'!W89-'Статистика ЮЛ'!V89</f>
        <v>-59843</v>
      </c>
      <c r="W82" s="310">
        <f>'Статистика ЮЛ'!X89-'Статистика ЮЛ'!W89</f>
        <v>-21046</v>
      </c>
      <c r="X82" s="310">
        <f>'Статистика ЮЛ'!Y89-'Статистика ЮЛ'!X89</f>
        <v>15899</v>
      </c>
      <c r="Y82" s="310">
        <f>'Статистика ЮЛ'!Z89-'Статистика ЮЛ'!Y89</f>
        <v>347963</v>
      </c>
      <c r="Z82" s="310">
        <f>'Статистика ЮЛ'!AA89-'Статистика ЮЛ'!Z89</f>
        <v>67454</v>
      </c>
      <c r="AA82" s="310">
        <f>'Статистика ЮЛ'!AB89-'Статистика ЮЛ'!AA89</f>
        <v>129996</v>
      </c>
      <c r="AB82" s="310">
        <f>'Статистика ЮЛ'!AC89-'Статистика ЮЛ'!AB89</f>
        <v>604380</v>
      </c>
      <c r="AC82" s="310">
        <f>'Статистика ЮЛ'!AF89-'Статистика ЮЛ'!AC89</f>
        <v>-160935</v>
      </c>
      <c r="AD82" s="356"/>
    </row>
    <row r="83" spans="1:30" ht="15.75" x14ac:dyDescent="0.25">
      <c r="A83" s="287" t="s">
        <v>300</v>
      </c>
      <c r="B83" s="310">
        <f>'Статистика ЮЛ'!C90-'Статистика ЮЛ'!B90</f>
        <v>60.268168003699884</v>
      </c>
      <c r="C83" s="310">
        <f>'Статистика ЮЛ'!D90-'Статистика ЮЛ'!C90</f>
        <v>-49.450788139699853</v>
      </c>
      <c r="D83" s="310">
        <f>'Статистика ЮЛ'!E90-'Статистика ЮЛ'!D90</f>
        <v>24.513526910230212</v>
      </c>
      <c r="E83" s="310">
        <f>'Статистика ЮЛ'!F90-'Статистика ЮЛ'!E90</f>
        <v>-21.702630252280414</v>
      </c>
      <c r="F83" s="310">
        <f>'Статистика ЮЛ'!G90-'Статистика ЮЛ'!F90</f>
        <v>-56.420916402429611</v>
      </c>
      <c r="G83" s="310">
        <f>'Статистика ЮЛ'!H90-'Статистика ЮЛ'!G90</f>
        <v>-101.11870327933002</v>
      </c>
      <c r="H83" s="310">
        <f>'Статистика ЮЛ'!I90-'Статистика ЮЛ'!H90</f>
        <v>-1.8965656958503132</v>
      </c>
      <c r="I83" s="310">
        <f>'Статистика ЮЛ'!J90-'Статистика ЮЛ'!I90</f>
        <v>2.3436104121501558</v>
      </c>
      <c r="J83" s="310">
        <f>'Статистика ЮЛ'!K90-'Статистика ЮЛ'!J90</f>
        <v>-88.181700600080148</v>
      </c>
      <c r="K83" s="310">
        <f>'Статистика ЮЛ'!L90-'Статистика ЮЛ'!K90</f>
        <v>-67.160470240519771</v>
      </c>
      <c r="L83" s="310">
        <f>'Статистика ЮЛ'!M90-'Статистика ЮЛ'!L90</f>
        <v>9.6779639043397765</v>
      </c>
      <c r="M83" s="310">
        <f>'Статистика ЮЛ'!N90-'Статистика ЮЛ'!M90</f>
        <v>-40.148983862419755</v>
      </c>
      <c r="N83" s="310">
        <f>'Статистика ЮЛ'!O90-'Статистика ЮЛ'!N90</f>
        <v>31.325233600000047</v>
      </c>
      <c r="O83" s="310">
        <f>'Статистика ЮЛ'!P90-'Статистика ЮЛ'!O90</f>
        <v>-48.026832348210064</v>
      </c>
      <c r="P83" s="310">
        <f>'Статистика ЮЛ'!Q90-'Статистика ЮЛ'!P90</f>
        <v>-77.556967355610141</v>
      </c>
      <c r="Q83" s="310">
        <f>'Статистика ЮЛ'!R90-'Статистика ЮЛ'!Q90</f>
        <v>-31.01782853181976</v>
      </c>
      <c r="R83" s="310">
        <f>'Статистика ЮЛ'!S90-'Статистика ЮЛ'!R90</f>
        <v>-52.696864889230255</v>
      </c>
      <c r="S83" s="310">
        <f>'Статистика ЮЛ'!T90-'Статистика ЮЛ'!S90</f>
        <v>-1.2379395994198603</v>
      </c>
      <c r="T83" s="310">
        <f>'Статистика ЮЛ'!U90-'Статистика ЮЛ'!T90</f>
        <v>7.699020068469963</v>
      </c>
      <c r="U83" s="310">
        <f>'Статистика ЮЛ'!V90-'Статистика ЮЛ'!U90</f>
        <v>-119.00098361163009</v>
      </c>
      <c r="V83" s="310">
        <f>'Статистика ЮЛ'!W90-'Статистика ЮЛ'!V90</f>
        <v>-10.594973884089995</v>
      </c>
      <c r="W83" s="310">
        <f>'Статистика ЮЛ'!X90-'Статистика ЮЛ'!W90</f>
        <v>36.58595938344024</v>
      </c>
      <c r="X83" s="310">
        <f>'Статистика ЮЛ'!Y90-'Статистика ЮЛ'!X90</f>
        <v>-22.324458891330323</v>
      </c>
      <c r="Y83" s="310">
        <f>'Статистика ЮЛ'!Z90-'Статистика ЮЛ'!Y90</f>
        <v>167.28886847934018</v>
      </c>
      <c r="Z83" s="310">
        <f>'Статистика ЮЛ'!AA90-'Статистика ЮЛ'!Z90</f>
        <v>10.312915258679823</v>
      </c>
      <c r="AA83" s="310">
        <f>'Статистика ЮЛ'!AB90-'Статистика ЮЛ'!AA90</f>
        <v>-0.35110234231979121</v>
      </c>
      <c r="AB83" s="310">
        <f>'Статистика ЮЛ'!AC90-'Статистика ЮЛ'!AB90</f>
        <v>-30.178231218980272</v>
      </c>
      <c r="AC83" s="310">
        <f>'Статистика ЮЛ'!AF90-'Статистика ЮЛ'!AC90</f>
        <v>237.20629400736016</v>
      </c>
      <c r="AD83" s="356"/>
    </row>
    <row r="84" spans="1:30" ht="15.75" x14ac:dyDescent="0.25">
      <c r="A84" s="287" t="s">
        <v>301</v>
      </c>
      <c r="B84" s="310">
        <f>'Статистика ЮЛ'!C91-'Статистика ЮЛ'!B91</f>
        <v>7421</v>
      </c>
      <c r="C84" s="310">
        <f>'Статистика ЮЛ'!D91-'Статистика ЮЛ'!C91</f>
        <v>877</v>
      </c>
      <c r="D84" s="310">
        <f>'Статистика ЮЛ'!E91-'Статистика ЮЛ'!D91</f>
        <v>-11819</v>
      </c>
      <c r="E84" s="310">
        <f>'Статистика ЮЛ'!F91-'Статистика ЮЛ'!E91</f>
        <v>18616</v>
      </c>
      <c r="F84" s="310">
        <f>'Статистика ЮЛ'!G91-'Статистика ЮЛ'!F91</f>
        <v>-14995</v>
      </c>
      <c r="G84" s="310">
        <f>'Статистика ЮЛ'!H91-'Статистика ЮЛ'!G91</f>
        <v>3348</v>
      </c>
      <c r="H84" s="310">
        <f>'Статистика ЮЛ'!I91-'Статистика ЮЛ'!H91</f>
        <v>24389</v>
      </c>
      <c r="I84" s="310">
        <f>'Статистика ЮЛ'!J91-'Статистика ЮЛ'!I91</f>
        <v>35629</v>
      </c>
      <c r="J84" s="310">
        <f>'Статистика ЮЛ'!K91-'Статистика ЮЛ'!J91</f>
        <v>5563</v>
      </c>
      <c r="K84" s="310">
        <f>'Статистика ЮЛ'!L91-'Статистика ЮЛ'!K91</f>
        <v>3094</v>
      </c>
      <c r="L84" s="310">
        <f>'Статистика ЮЛ'!M91-'Статистика ЮЛ'!L91</f>
        <v>23860</v>
      </c>
      <c r="M84" s="310">
        <f>'Статистика ЮЛ'!N91-'Статистика ЮЛ'!M91</f>
        <v>1669</v>
      </c>
      <c r="N84" s="310">
        <f>'Статистика ЮЛ'!O91-'Статистика ЮЛ'!N91</f>
        <v>10875</v>
      </c>
      <c r="O84" s="310">
        <f>'Статистика ЮЛ'!P91-'Статистика ЮЛ'!O91</f>
        <v>-1565</v>
      </c>
      <c r="P84" s="310">
        <f>'Статистика ЮЛ'!Q91-'Статистика ЮЛ'!P91</f>
        <v>-19960</v>
      </c>
      <c r="Q84" s="310">
        <f>'Статистика ЮЛ'!R91-'Статистика ЮЛ'!Q91</f>
        <v>3944</v>
      </c>
      <c r="R84" s="310">
        <f>'Статистика ЮЛ'!S91-'Статистика ЮЛ'!R91</f>
        <v>-1943</v>
      </c>
      <c r="S84" s="310">
        <f>'Статистика ЮЛ'!T91-'Статистика ЮЛ'!S91</f>
        <v>9705</v>
      </c>
      <c r="T84" s="310">
        <f>'Статистика ЮЛ'!U91-'Статистика ЮЛ'!T91</f>
        <v>-22352</v>
      </c>
      <c r="U84" s="310">
        <f>'Статистика ЮЛ'!V91-'Статистика ЮЛ'!U91</f>
        <v>-7743</v>
      </c>
      <c r="V84" s="310">
        <f>'Статистика ЮЛ'!W91-'Статистика ЮЛ'!V91</f>
        <v>2325</v>
      </c>
      <c r="W84" s="310">
        <f>'Статистика ЮЛ'!X91-'Статистика ЮЛ'!W91</f>
        <v>-620</v>
      </c>
      <c r="X84" s="310">
        <f>'Статистика ЮЛ'!Y91-'Статистика ЮЛ'!X91</f>
        <v>-37482</v>
      </c>
      <c r="Y84" s="310">
        <f>'Статистика ЮЛ'!Z91-'Статистика ЮЛ'!Y91</f>
        <v>-26124</v>
      </c>
      <c r="Z84" s="310">
        <f>'Статистика ЮЛ'!AA91-'Статистика ЮЛ'!Z91</f>
        <v>3936</v>
      </c>
      <c r="AA84" s="310">
        <f>'Статистика ЮЛ'!AB91-'Статистика ЮЛ'!AA91</f>
        <v>7348</v>
      </c>
      <c r="AB84" s="310">
        <f>'Статистика ЮЛ'!AC91-'Статистика ЮЛ'!AB91</f>
        <v>431</v>
      </c>
      <c r="AC84" s="310">
        <f>'Статистика ЮЛ'!AF91-'Статистика ЮЛ'!AC91</f>
        <v>16950</v>
      </c>
      <c r="AD84" s="356"/>
    </row>
    <row r="85" spans="1:30" ht="15.75" x14ac:dyDescent="0.25">
      <c r="A85" s="287" t="s">
        <v>302</v>
      </c>
      <c r="B85" s="310">
        <f>'Статистика ЮЛ'!C92-'Статистика ЮЛ'!B92</f>
        <v>7421</v>
      </c>
      <c r="C85" s="310">
        <f>'Статистика ЮЛ'!D92-'Статистика ЮЛ'!C92</f>
        <v>875</v>
      </c>
      <c r="D85" s="310">
        <f>'Статистика ЮЛ'!E92-'Статистика ЮЛ'!D92</f>
        <v>-11818</v>
      </c>
      <c r="E85" s="310">
        <f>'Статистика ЮЛ'!F92-'Статистика ЮЛ'!E92</f>
        <v>18617</v>
      </c>
      <c r="F85" s="310">
        <f>'Статистика ЮЛ'!G92-'Статистика ЮЛ'!F92</f>
        <v>-14997</v>
      </c>
      <c r="G85" s="310">
        <f>'Статистика ЮЛ'!H92-'Статистика ЮЛ'!G92</f>
        <v>3349</v>
      </c>
      <c r="H85" s="310">
        <f>'Статистика ЮЛ'!I92-'Статистика ЮЛ'!H92</f>
        <v>24388</v>
      </c>
      <c r="I85" s="310">
        <f>'Статистика ЮЛ'!J92-'Статистика ЮЛ'!I92</f>
        <v>35630</v>
      </c>
      <c r="J85" s="310">
        <f>'Статистика ЮЛ'!K92-'Статистика ЮЛ'!J92</f>
        <v>5562</v>
      </c>
      <c r="K85" s="310">
        <f>'Статистика ЮЛ'!L92-'Статистика ЮЛ'!K92</f>
        <v>3095</v>
      </c>
      <c r="L85" s="310">
        <f>'Статистика ЮЛ'!M92-'Статистика ЮЛ'!L92</f>
        <v>23860</v>
      </c>
      <c r="M85" s="310">
        <f>'Статистика ЮЛ'!N92-'Статистика ЮЛ'!M92</f>
        <v>1670</v>
      </c>
      <c r="N85" s="310">
        <f>'Статистика ЮЛ'!O92-'Статистика ЮЛ'!N92</f>
        <v>10874</v>
      </c>
      <c r="O85" s="310">
        <f>'Статистика ЮЛ'!P92-'Статистика ЮЛ'!O92</f>
        <v>-1564</v>
      </c>
      <c r="P85" s="310">
        <f>'Статистика ЮЛ'!Q92-'Статистика ЮЛ'!P92</f>
        <v>-19961</v>
      </c>
      <c r="Q85" s="310">
        <f>'Статистика ЮЛ'!R92-'Статистика ЮЛ'!Q92</f>
        <v>3945</v>
      </c>
      <c r="R85" s="310">
        <f>'Статистика ЮЛ'!S92-'Статистика ЮЛ'!R92</f>
        <v>-1943</v>
      </c>
      <c r="S85" s="310">
        <f>'Статистика ЮЛ'!T92-'Статистика ЮЛ'!S92</f>
        <v>9705</v>
      </c>
      <c r="T85" s="310">
        <f>'Статистика ЮЛ'!U92-'Статистика ЮЛ'!T92</f>
        <v>-22352</v>
      </c>
      <c r="U85" s="310">
        <f>'Статистика ЮЛ'!V92-'Статистика ЮЛ'!U92</f>
        <v>-7743</v>
      </c>
      <c r="V85" s="310">
        <f>'Статистика ЮЛ'!W92-'Статистика ЮЛ'!V92</f>
        <v>2325</v>
      </c>
      <c r="W85" s="310">
        <f>'Статистика ЮЛ'!X92-'Статистика ЮЛ'!W92</f>
        <v>-621</v>
      </c>
      <c r="X85" s="310">
        <f>'Статистика ЮЛ'!Y92-'Статистика ЮЛ'!X92</f>
        <v>-37482</v>
      </c>
      <c r="Y85" s="310">
        <f>'Статистика ЮЛ'!Z92-'Статистика ЮЛ'!Y92</f>
        <v>-26124</v>
      </c>
      <c r="Z85" s="310">
        <f>'Статистика ЮЛ'!AA92-'Статистика ЮЛ'!Z92</f>
        <v>3935</v>
      </c>
      <c r="AA85" s="310">
        <f>'Статистика ЮЛ'!AB92-'Статистика ЮЛ'!AA92</f>
        <v>7350</v>
      </c>
      <c r="AB85" s="310">
        <f>'Статистика ЮЛ'!AC92-'Статистика ЮЛ'!AB92</f>
        <v>431</v>
      </c>
      <c r="AC85" s="310">
        <f>'Статистика ЮЛ'!AF92-'Статистика ЮЛ'!AC92</f>
        <v>16949</v>
      </c>
      <c r="AD85" s="356"/>
    </row>
    <row r="86" spans="1:30" ht="15.75" x14ac:dyDescent="0.25">
      <c r="A86" s="287"/>
      <c r="B86" s="310">
        <f>'Статистика ЮЛ'!C94-'Статистика ЮЛ'!B94</f>
        <v>0</v>
      </c>
      <c r="C86" s="310">
        <f>'Статистика ЮЛ'!D94-'Статистика ЮЛ'!C94</f>
        <v>0</v>
      </c>
      <c r="D86" s="310">
        <f>'Статистика ЮЛ'!E94-'Статистика ЮЛ'!D94</f>
        <v>0</v>
      </c>
      <c r="E86" s="310">
        <f>'Статистика ЮЛ'!F94-'Статистика ЮЛ'!E94</f>
        <v>0</v>
      </c>
      <c r="F86" s="310">
        <f>'Статистика ЮЛ'!G94-'Статистика ЮЛ'!F94</f>
        <v>0</v>
      </c>
      <c r="G86" s="310">
        <f>'Статистика ЮЛ'!H94-'Статистика ЮЛ'!G94</f>
        <v>0</v>
      </c>
      <c r="H86" s="310">
        <f>'Статистика ЮЛ'!I94-'Статистика ЮЛ'!H94</f>
        <v>0</v>
      </c>
      <c r="I86" s="310">
        <f>'Статистика ЮЛ'!J94-'Статистика ЮЛ'!I94</f>
        <v>0</v>
      </c>
      <c r="J86" s="310">
        <f>'Статистика ЮЛ'!K94-'Статистика ЮЛ'!J94</f>
        <v>0</v>
      </c>
      <c r="K86" s="310">
        <f>'Статистика ЮЛ'!L94-'Статистика ЮЛ'!K94</f>
        <v>0</v>
      </c>
      <c r="L86" s="310">
        <f>'Статистика ЮЛ'!M94-'Статистика ЮЛ'!L94</f>
        <v>0</v>
      </c>
      <c r="M86" s="310">
        <f>'Статистика ЮЛ'!N94-'Статистика ЮЛ'!M94</f>
        <v>0</v>
      </c>
      <c r="N86" s="310">
        <f>'Статистика ЮЛ'!O94-'Статистика ЮЛ'!N94</f>
        <v>0</v>
      </c>
      <c r="O86" s="310">
        <f>'Статистика ЮЛ'!P94-'Статистика ЮЛ'!O94</f>
        <v>0</v>
      </c>
      <c r="P86" s="310">
        <f>'Статистика ЮЛ'!Q94-'Статистика ЮЛ'!P94</f>
        <v>0</v>
      </c>
      <c r="Q86" s="310">
        <f>'Статистика ЮЛ'!R94-'Статистика ЮЛ'!Q94</f>
        <v>0</v>
      </c>
      <c r="R86" s="310">
        <f>'Статистика ЮЛ'!S94-'Статистика ЮЛ'!R94</f>
        <v>0</v>
      </c>
      <c r="S86" s="310">
        <f>'Статистика ЮЛ'!T94-'Статистика ЮЛ'!S94</f>
        <v>0</v>
      </c>
      <c r="T86" s="310">
        <f>'Статистика ЮЛ'!U94-'Статистика ЮЛ'!T94</f>
        <v>0</v>
      </c>
      <c r="U86" s="310">
        <f>'Статистика ЮЛ'!V94-'Статистика ЮЛ'!U94</f>
        <v>0</v>
      </c>
      <c r="V86" s="310">
        <f>'Статистика ЮЛ'!W94-'Статистика ЮЛ'!V94</f>
        <v>0</v>
      </c>
      <c r="W86" s="310">
        <f>'Статистика ЮЛ'!X94-'Статистика ЮЛ'!W94</f>
        <v>0</v>
      </c>
      <c r="X86" s="310">
        <f>'Статистика ЮЛ'!Y94-'Статистика ЮЛ'!X94</f>
        <v>0</v>
      </c>
      <c r="Y86" s="310">
        <f>'Статистика ЮЛ'!Z94-'Статистика ЮЛ'!Y94</f>
        <v>0</v>
      </c>
      <c r="Z86" s="310">
        <f>'Статистика ЮЛ'!AA94-'Статистика ЮЛ'!Z94</f>
        <v>0</v>
      </c>
      <c r="AA86" s="310">
        <f>'Статистика ЮЛ'!AB94-'Статистика ЮЛ'!AA94</f>
        <v>0</v>
      </c>
      <c r="AB86" s="310">
        <f>'Статистика ЮЛ'!AC94-'Статистика ЮЛ'!AB94</f>
        <v>0</v>
      </c>
      <c r="AC86" s="310">
        <f>'Статистика ЮЛ'!AF94-'Статистика ЮЛ'!AC94</f>
        <v>0</v>
      </c>
      <c r="AD86" s="356"/>
    </row>
    <row r="87" spans="1:30" ht="15.75" x14ac:dyDescent="0.25">
      <c r="A87" s="304" t="s">
        <v>310</v>
      </c>
      <c r="B87" s="310">
        <f>'Статистика ЮЛ'!C95-'Статистика ЮЛ'!B95</f>
        <v>3891</v>
      </c>
      <c r="C87" s="310">
        <f>'Статистика ЮЛ'!D95-'Статистика ЮЛ'!C95</f>
        <v>-208718</v>
      </c>
      <c r="D87" s="310">
        <f>'Статистика ЮЛ'!E95-'Статистика ЮЛ'!D95</f>
        <v>28246</v>
      </c>
      <c r="E87" s="310">
        <f>'Статистика ЮЛ'!F95-'Статистика ЮЛ'!E95</f>
        <v>266758</v>
      </c>
      <c r="F87" s="310">
        <f>'Статистика ЮЛ'!G95-'Статистика ЮЛ'!F95</f>
        <v>-201925</v>
      </c>
      <c r="G87" s="310">
        <f>'Статистика ЮЛ'!H95-'Статистика ЮЛ'!G95</f>
        <v>-87071</v>
      </c>
      <c r="H87" s="310">
        <f>'Статистика ЮЛ'!I95-'Статистика ЮЛ'!H95</f>
        <v>72595</v>
      </c>
      <c r="I87" s="310">
        <f>'Статистика ЮЛ'!J95-'Статистика ЮЛ'!I95</f>
        <v>266086</v>
      </c>
      <c r="J87" s="310">
        <f>'Статистика ЮЛ'!K95-'Статистика ЮЛ'!J95</f>
        <v>135185</v>
      </c>
      <c r="K87" s="310">
        <f>'Статистика ЮЛ'!L95-'Статистика ЮЛ'!K95</f>
        <v>80035</v>
      </c>
      <c r="L87" s="310">
        <f>'Статистика ЮЛ'!M95-'Статистика ЮЛ'!L95</f>
        <v>122174</v>
      </c>
      <c r="M87" s="310">
        <f>'Статистика ЮЛ'!N95-'Статистика ЮЛ'!M95</f>
        <v>186441</v>
      </c>
      <c r="N87" s="310">
        <f>'Статистика ЮЛ'!O95-'Статистика ЮЛ'!N95</f>
        <v>-73222</v>
      </c>
      <c r="O87" s="310">
        <f>'Статистика ЮЛ'!P95-'Статистика ЮЛ'!O95</f>
        <v>-152071</v>
      </c>
      <c r="P87" s="310">
        <f>'Статистика ЮЛ'!Q95-'Статистика ЮЛ'!P95</f>
        <v>16948</v>
      </c>
      <c r="Q87" s="310">
        <f>'Статистика ЮЛ'!R95-'Статистика ЮЛ'!Q95</f>
        <v>69616</v>
      </c>
      <c r="R87" s="310">
        <f>'Статистика ЮЛ'!S95-'Статистика ЮЛ'!R95</f>
        <v>-72246</v>
      </c>
      <c r="S87" s="310">
        <f>'Статистика ЮЛ'!T95-'Статистика ЮЛ'!S95</f>
        <v>284233</v>
      </c>
      <c r="T87" s="310">
        <f>'Статистика ЮЛ'!U95-'Статистика ЮЛ'!T95</f>
        <v>-84807</v>
      </c>
      <c r="U87" s="310">
        <f>'Статистика ЮЛ'!V95-'Статистика ЮЛ'!U95</f>
        <v>285220</v>
      </c>
      <c r="V87" s="310">
        <f>'Статистика ЮЛ'!W95-'Статистика ЮЛ'!V95</f>
        <v>-113725</v>
      </c>
      <c r="W87" s="310">
        <f>'Статистика ЮЛ'!X95-'Статистика ЮЛ'!W95</f>
        <v>19301</v>
      </c>
      <c r="X87" s="310">
        <f>'Статистика ЮЛ'!Y95-'Статистика ЮЛ'!X95</f>
        <v>225435</v>
      </c>
      <c r="Y87" s="310">
        <f>'Статистика ЮЛ'!Z95-'Статистика ЮЛ'!Y95</f>
        <v>223709</v>
      </c>
      <c r="Z87" s="310">
        <f>'Статистика ЮЛ'!AA95-'Статистика ЮЛ'!Z95</f>
        <v>175928</v>
      </c>
      <c r="AA87" s="310">
        <f>'Статистика ЮЛ'!AB95-'Статистика ЮЛ'!AA95</f>
        <v>293930</v>
      </c>
      <c r="AB87" s="310">
        <f>'Статистика ЮЛ'!AC95-'Статистика ЮЛ'!AB95</f>
        <v>1515973</v>
      </c>
      <c r="AC87" s="310">
        <f>'Статистика ЮЛ'!AF95-'Статистика ЮЛ'!AC95</f>
        <v>-774642</v>
      </c>
      <c r="AD87" s="356"/>
    </row>
    <row r="88" spans="1:30" ht="15.75" x14ac:dyDescent="0.25">
      <c r="A88" s="289" t="s">
        <v>226</v>
      </c>
      <c r="B88" s="310">
        <f>'Статистика ЮЛ'!C96-'Статистика ЮЛ'!B96</f>
        <v>-93930</v>
      </c>
      <c r="C88" s="310">
        <f>'Статистика ЮЛ'!D96-'Статистика ЮЛ'!C96</f>
        <v>11415</v>
      </c>
      <c r="D88" s="310">
        <f>'Статистика ЮЛ'!E96-'Статистика ЮЛ'!D96</f>
        <v>-68092</v>
      </c>
      <c r="E88" s="310">
        <f>'Статистика ЮЛ'!F96-'Статистика ЮЛ'!E96</f>
        <v>143840</v>
      </c>
      <c r="F88" s="310">
        <f>'Статистика ЮЛ'!G96-'Статистика ЮЛ'!F96</f>
        <v>-45060</v>
      </c>
      <c r="G88" s="310">
        <f>'Статистика ЮЛ'!H96-'Статистика ЮЛ'!G96</f>
        <v>-13817</v>
      </c>
      <c r="H88" s="310">
        <f>'Статистика ЮЛ'!I96-'Статистика ЮЛ'!H96</f>
        <v>67997</v>
      </c>
      <c r="I88" s="310">
        <f>'Статистика ЮЛ'!J96-'Статистика ЮЛ'!I96</f>
        <v>54743</v>
      </c>
      <c r="J88" s="310">
        <f>'Статистика ЮЛ'!K96-'Статистика ЮЛ'!J96</f>
        <v>112321</v>
      </c>
      <c r="K88" s="310">
        <f>'Статистика ЮЛ'!L96-'Статистика ЮЛ'!K96</f>
        <v>129955</v>
      </c>
      <c r="L88" s="310">
        <f>'Статистика ЮЛ'!M96-'Статистика ЮЛ'!L96</f>
        <v>67966</v>
      </c>
      <c r="M88" s="310">
        <f>'Статистика ЮЛ'!N96-'Статистика ЮЛ'!M96</f>
        <v>60151</v>
      </c>
      <c r="N88" s="310">
        <f>'Статистика ЮЛ'!O96-'Статистика ЮЛ'!N96</f>
        <v>-8947</v>
      </c>
      <c r="O88" s="310">
        <f>'Статистика ЮЛ'!P96-'Статистика ЮЛ'!O96</f>
        <v>5666</v>
      </c>
      <c r="P88" s="310">
        <f>'Статистика ЮЛ'!Q96-'Статистика ЮЛ'!P96</f>
        <v>54028</v>
      </c>
      <c r="Q88" s="310">
        <f>'Статистика ЮЛ'!R96-'Статистика ЮЛ'!Q96</f>
        <v>87336</v>
      </c>
      <c r="R88" s="310">
        <f>'Статистика ЮЛ'!S96-'Статистика ЮЛ'!R96</f>
        <v>14643</v>
      </c>
      <c r="S88" s="310">
        <f>'Статистика ЮЛ'!T96-'Статистика ЮЛ'!S96</f>
        <v>9103</v>
      </c>
      <c r="T88" s="310">
        <f>'Статистика ЮЛ'!U96-'Статистика ЮЛ'!T96</f>
        <v>-10669</v>
      </c>
      <c r="U88" s="310">
        <f>'Статистика ЮЛ'!V96-'Статистика ЮЛ'!U96</f>
        <v>-17933</v>
      </c>
      <c r="V88" s="310">
        <f>'Статистика ЮЛ'!W96-'Статистика ЮЛ'!V96</f>
        <v>-39631</v>
      </c>
      <c r="W88" s="310">
        <f>'Статистика ЮЛ'!X96-'Статистика ЮЛ'!W96</f>
        <v>-82916</v>
      </c>
      <c r="X88" s="310">
        <f>'Статистика ЮЛ'!Y96-'Статистика ЮЛ'!X96</f>
        <v>11439</v>
      </c>
      <c r="Y88" s="310">
        <f>'Статистика ЮЛ'!Z96-'Статистика ЮЛ'!Y96</f>
        <v>63625</v>
      </c>
      <c r="Z88" s="310">
        <f>'Статистика ЮЛ'!AA96-'Статистика ЮЛ'!Z96</f>
        <v>88104</v>
      </c>
      <c r="AA88" s="310">
        <f>'Статистика ЮЛ'!AB96-'Статистика ЮЛ'!AA96</f>
        <v>78115</v>
      </c>
      <c r="AB88" s="310">
        <f>'Статистика ЮЛ'!AC96-'Статистика ЮЛ'!AB96</f>
        <v>236749</v>
      </c>
      <c r="AC88" s="310">
        <f>'Статистика ЮЛ'!AF96-'Статистика ЮЛ'!AC96</f>
        <v>51535</v>
      </c>
      <c r="AD88" s="356"/>
    </row>
    <row r="89" spans="1:30" ht="15.75" x14ac:dyDescent="0.25">
      <c r="A89" s="288" t="s">
        <v>227</v>
      </c>
      <c r="B89" s="310">
        <f>'Статистика ЮЛ'!C97-'Статистика ЮЛ'!B97</f>
        <v>97821</v>
      </c>
      <c r="C89" s="310">
        <f>'Статистика ЮЛ'!D97-'Статистика ЮЛ'!C97</f>
        <v>-220133</v>
      </c>
      <c r="D89" s="310">
        <f>'Статистика ЮЛ'!E97-'Статистика ЮЛ'!D97</f>
        <v>96338</v>
      </c>
      <c r="E89" s="310">
        <f>'Статистика ЮЛ'!F97-'Статистика ЮЛ'!E97</f>
        <v>122918</v>
      </c>
      <c r="F89" s="310">
        <f>'Статистика ЮЛ'!G97-'Статистика ЮЛ'!F97</f>
        <v>-156865</v>
      </c>
      <c r="G89" s="310">
        <f>'Статистика ЮЛ'!H97-'Статистика ЮЛ'!G97</f>
        <v>-73254</v>
      </c>
      <c r="H89" s="310">
        <f>'Статистика ЮЛ'!I97-'Статистика ЮЛ'!H97</f>
        <v>4598</v>
      </c>
      <c r="I89" s="310">
        <f>'Статистика ЮЛ'!J97-'Статистика ЮЛ'!I97</f>
        <v>211343</v>
      </c>
      <c r="J89" s="310">
        <f>'Статистика ЮЛ'!K97-'Статистика ЮЛ'!J97</f>
        <v>22864</v>
      </c>
      <c r="K89" s="310">
        <f>'Статистика ЮЛ'!L97-'Статистика ЮЛ'!K97</f>
        <v>-49920</v>
      </c>
      <c r="L89" s="310">
        <f>'Статистика ЮЛ'!M97-'Статистика ЮЛ'!L97</f>
        <v>54208</v>
      </c>
      <c r="M89" s="310">
        <f>'Статистика ЮЛ'!N97-'Статистика ЮЛ'!M97</f>
        <v>126290</v>
      </c>
      <c r="N89" s="310">
        <f>'Статистика ЮЛ'!O97-'Статистика ЮЛ'!N97</f>
        <v>-64275</v>
      </c>
      <c r="O89" s="310">
        <f>'Статистика ЮЛ'!P97-'Статистика ЮЛ'!O97</f>
        <v>-157737</v>
      </c>
      <c r="P89" s="310">
        <f>'Статистика ЮЛ'!Q97-'Статистика ЮЛ'!P97</f>
        <v>-37080</v>
      </c>
      <c r="Q89" s="310">
        <f>'Статистика ЮЛ'!R97-'Статистика ЮЛ'!Q97</f>
        <v>-17720</v>
      </c>
      <c r="R89" s="310">
        <f>'Статистика ЮЛ'!S97-'Статистика ЮЛ'!R97</f>
        <v>-86889</v>
      </c>
      <c r="S89" s="310">
        <f>'Статистика ЮЛ'!T97-'Статистика ЮЛ'!S97</f>
        <v>275130</v>
      </c>
      <c r="T89" s="310">
        <f>'Статистика ЮЛ'!U97-'Статистика ЮЛ'!T97</f>
        <v>-74138</v>
      </c>
      <c r="U89" s="310">
        <f>'Статистика ЮЛ'!V97-'Статистика ЮЛ'!U97</f>
        <v>303153</v>
      </c>
      <c r="V89" s="310">
        <f>'Статистика ЮЛ'!W97-'Статистика ЮЛ'!V97</f>
        <v>-74094</v>
      </c>
      <c r="W89" s="310">
        <f>'Статистика ЮЛ'!X97-'Статистика ЮЛ'!W97</f>
        <v>102217</v>
      </c>
      <c r="X89" s="310">
        <f>'Статистика ЮЛ'!Y97-'Статистика ЮЛ'!X97</f>
        <v>213996</v>
      </c>
      <c r="Y89" s="310">
        <f>'Статистика ЮЛ'!Z97-'Статистика ЮЛ'!Y97</f>
        <v>160084</v>
      </c>
      <c r="Z89" s="310">
        <f>'Статистика ЮЛ'!AA97-'Статистика ЮЛ'!Z97</f>
        <v>87824</v>
      </c>
      <c r="AA89" s="310">
        <f>'Статистика ЮЛ'!AB97-'Статистика ЮЛ'!AA97</f>
        <v>215815</v>
      </c>
      <c r="AB89" s="310">
        <f>'Статистика ЮЛ'!AC97-'Статистика ЮЛ'!AB97</f>
        <v>1279224</v>
      </c>
      <c r="AC89" s="310">
        <f>'Статистика ЮЛ'!AF97-'Статистика ЮЛ'!AC97</f>
        <v>-826177</v>
      </c>
      <c r="AD89" s="356"/>
    </row>
    <row r="90" spans="1:30" ht="15.75" x14ac:dyDescent="0.25">
      <c r="A90" s="287" t="s">
        <v>297</v>
      </c>
      <c r="B90" s="310">
        <f>'Статистика ЮЛ'!C98-'Статистика ЮЛ'!B98</f>
        <v>91206</v>
      </c>
      <c r="C90" s="310">
        <f>'Статистика ЮЛ'!D98-'Статистика ЮЛ'!C98</f>
        <v>-189346</v>
      </c>
      <c r="D90" s="310">
        <f>'Статистика ЮЛ'!E98-'Статистика ЮЛ'!D98</f>
        <v>100847</v>
      </c>
      <c r="E90" s="310">
        <f>'Статистика ЮЛ'!F98-'Статистика ЮЛ'!E98</f>
        <v>124058</v>
      </c>
      <c r="F90" s="310">
        <f>'Статистика ЮЛ'!G98-'Статистика ЮЛ'!F98</f>
        <v>-146157</v>
      </c>
      <c r="G90" s="310">
        <f>'Статистика ЮЛ'!H98-'Статистика ЮЛ'!G98</f>
        <v>-105765</v>
      </c>
      <c r="H90" s="310">
        <f>'Статистика ЮЛ'!I98-'Статистика ЮЛ'!H98</f>
        <v>24894</v>
      </c>
      <c r="I90" s="310">
        <f>'Статистика ЮЛ'!J98-'Статистика ЮЛ'!I98</f>
        <v>244061</v>
      </c>
      <c r="J90" s="310">
        <f>'Статистика ЮЛ'!K98-'Статистика ЮЛ'!J98</f>
        <v>7729</v>
      </c>
      <c r="K90" s="310">
        <f>'Статистика ЮЛ'!L98-'Статистика ЮЛ'!K98</f>
        <v>-54712</v>
      </c>
      <c r="L90" s="310">
        <f>'Статистика ЮЛ'!M98-'Статистика ЮЛ'!L98</f>
        <v>-29662</v>
      </c>
      <c r="M90" s="310">
        <f>'Статистика ЮЛ'!N98-'Статистика ЮЛ'!M98</f>
        <v>94221</v>
      </c>
      <c r="N90" s="310">
        <f>'Статистика ЮЛ'!O98-'Статистика ЮЛ'!N98</f>
        <v>-147874</v>
      </c>
      <c r="O90" s="310">
        <f>'Статистика ЮЛ'!P98-'Статистика ЮЛ'!O98</f>
        <v>-161782</v>
      </c>
      <c r="P90" s="310">
        <f>'Статистика ЮЛ'!Q98-'Статистика ЮЛ'!P98</f>
        <v>-125935</v>
      </c>
      <c r="Q90" s="310">
        <f>'Статистика ЮЛ'!R98-'Статистика ЮЛ'!Q98</f>
        <v>14282</v>
      </c>
      <c r="R90" s="310">
        <f>'Статистика ЮЛ'!S98-'Статистика ЮЛ'!R98</f>
        <v>-45632</v>
      </c>
      <c r="S90" s="310">
        <f>'Статистика ЮЛ'!T98-'Статистика ЮЛ'!S98</f>
        <v>283371</v>
      </c>
      <c r="T90" s="310">
        <f>'Статистика ЮЛ'!U98-'Статистика ЮЛ'!T98</f>
        <v>-82395</v>
      </c>
      <c r="U90" s="310">
        <f>'Статистика ЮЛ'!V98-'Статистика ЮЛ'!U98</f>
        <v>340986</v>
      </c>
      <c r="V90" s="310">
        <f>'Статистика ЮЛ'!W98-'Статистика ЮЛ'!V98</f>
        <v>-86489</v>
      </c>
      <c r="W90" s="310">
        <f>'Статистика ЮЛ'!X98-'Статистика ЮЛ'!W98</f>
        <v>88636</v>
      </c>
      <c r="X90" s="310">
        <f>'Статистика ЮЛ'!Y98-'Статистика ЮЛ'!X98</f>
        <v>178296</v>
      </c>
      <c r="Y90" s="310">
        <f>'Статистика ЮЛ'!Z98-'Статистика ЮЛ'!Y98</f>
        <v>141747</v>
      </c>
      <c r="Z90" s="310">
        <f>'Статистика ЮЛ'!AA98-'Статистика ЮЛ'!Z98</f>
        <v>109549</v>
      </c>
      <c r="AA90" s="310">
        <f>'Статистика ЮЛ'!AB98-'Статистика ЮЛ'!AA98</f>
        <v>240043</v>
      </c>
      <c r="AB90" s="310">
        <f>'Статистика ЮЛ'!AC98-'Статистика ЮЛ'!AB98</f>
        <v>1300328</v>
      </c>
      <c r="AC90" s="310">
        <f>'Статистика ЮЛ'!AF98-'Статистика ЮЛ'!AC98</f>
        <v>-847907</v>
      </c>
      <c r="AD90" s="356"/>
    </row>
    <row r="91" spans="1:30" ht="15.75" x14ac:dyDescent="0.25">
      <c r="A91" s="287" t="s">
        <v>298</v>
      </c>
      <c r="B91" s="310">
        <f>'Статистика ЮЛ'!C99-'Статистика ЮЛ'!B99</f>
        <v>-28824</v>
      </c>
      <c r="C91" s="310">
        <f>'Статистика ЮЛ'!D99-'Статистика ЮЛ'!C99</f>
        <v>28775</v>
      </c>
      <c r="D91" s="310">
        <f>'Статистика ЮЛ'!E99-'Статистика ЮЛ'!D99</f>
        <v>96718</v>
      </c>
      <c r="E91" s="310">
        <f>'Статистика ЮЛ'!F99-'Статистика ЮЛ'!E99</f>
        <v>-8259</v>
      </c>
      <c r="F91" s="310">
        <f>'Статистика ЮЛ'!G99-'Статистика ЮЛ'!F99</f>
        <v>-68776</v>
      </c>
      <c r="G91" s="310">
        <f>'Статистика ЮЛ'!H99-'Статистика ЮЛ'!G99</f>
        <v>-137715</v>
      </c>
      <c r="H91" s="310">
        <f>'Статистика ЮЛ'!I99-'Статистика ЮЛ'!H99</f>
        <v>-65386</v>
      </c>
      <c r="I91" s="310">
        <f>'Статистика ЮЛ'!J99-'Статистика ЮЛ'!I99</f>
        <v>85872</v>
      </c>
      <c r="J91" s="310">
        <f>'Статистика ЮЛ'!K99-'Статистика ЮЛ'!J99</f>
        <v>-122707</v>
      </c>
      <c r="K91" s="310">
        <f>'Статистика ЮЛ'!L99-'Статистика ЮЛ'!K99</f>
        <v>-36136</v>
      </c>
      <c r="L91" s="310">
        <f>'Статистика ЮЛ'!M99-'Статистика ЮЛ'!L99</f>
        <v>51668</v>
      </c>
      <c r="M91" s="310">
        <f>'Статистика ЮЛ'!N99-'Статистика ЮЛ'!M99</f>
        <v>13244</v>
      </c>
      <c r="N91" s="310">
        <f>'Статистика ЮЛ'!O99-'Статистика ЮЛ'!N99</f>
        <v>-78509</v>
      </c>
      <c r="O91" s="310">
        <f>'Статистика ЮЛ'!P99-'Статистика ЮЛ'!O99</f>
        <v>-20950</v>
      </c>
      <c r="P91" s="310">
        <f>'Статистика ЮЛ'!Q99-'Статистика ЮЛ'!P99</f>
        <v>-254059</v>
      </c>
      <c r="Q91" s="310">
        <f>'Статистика ЮЛ'!R99-'Статистика ЮЛ'!Q99</f>
        <v>-7263</v>
      </c>
      <c r="R91" s="310">
        <f>'Статистика ЮЛ'!S99-'Статистика ЮЛ'!R99</f>
        <v>-100952</v>
      </c>
      <c r="S91" s="310">
        <f>'Статистика ЮЛ'!T99-'Статистика ЮЛ'!S99</f>
        <v>53417</v>
      </c>
      <c r="T91" s="310">
        <f>'Статистика ЮЛ'!U99-'Статистика ЮЛ'!T99</f>
        <v>-120384</v>
      </c>
      <c r="U91" s="310">
        <f>'Статистика ЮЛ'!V99-'Статистика ЮЛ'!U99</f>
        <v>122886</v>
      </c>
      <c r="V91" s="310">
        <f>'Статистика ЮЛ'!W99-'Статистика ЮЛ'!V99</f>
        <v>-67495</v>
      </c>
      <c r="W91" s="310">
        <f>'Статистика ЮЛ'!X99-'Статистика ЮЛ'!W99</f>
        <v>-54732</v>
      </c>
      <c r="X91" s="310">
        <f>'Статистика ЮЛ'!Y99-'Статистика ЮЛ'!X99</f>
        <v>34524</v>
      </c>
      <c r="Y91" s="310">
        <f>'Статистика ЮЛ'!Z99-'Статистика ЮЛ'!Y99</f>
        <v>-87158</v>
      </c>
      <c r="Z91" s="310">
        <f>'Статистика ЮЛ'!AA99-'Статистика ЮЛ'!Z99</f>
        <v>-57261</v>
      </c>
      <c r="AA91" s="310">
        <f>'Статистика ЮЛ'!AB99-'Статистика ЮЛ'!AA99</f>
        <v>20474</v>
      </c>
      <c r="AB91" s="310">
        <f>'Статистика ЮЛ'!AC99-'Статистика ЮЛ'!AB99</f>
        <v>422541</v>
      </c>
      <c r="AC91" s="310">
        <f>'Статистика ЮЛ'!AF99-'Статистика ЮЛ'!AC99</f>
        <v>-496112</v>
      </c>
      <c r="AD91" s="356"/>
    </row>
    <row r="92" spans="1:30" ht="15.75" x14ac:dyDescent="0.25">
      <c r="A92" s="287" t="s">
        <v>299</v>
      </c>
      <c r="B92" s="310">
        <f>'Статистика ЮЛ'!C100-'Статистика ЮЛ'!B100</f>
        <v>119974</v>
      </c>
      <c r="C92" s="310">
        <f>'Статистика ЮЛ'!D100-'Статистика ЮЛ'!C100</f>
        <v>-218099</v>
      </c>
      <c r="D92" s="310">
        <f>'Статистика ЮЛ'!E100-'Статистика ЮЛ'!D100</f>
        <v>4146</v>
      </c>
      <c r="E92" s="310">
        <f>'Статистика ЮЛ'!F100-'Статистика ЮЛ'!E100</f>
        <v>132325</v>
      </c>
      <c r="F92" s="310">
        <f>'Статистика ЮЛ'!G100-'Статистика ЮЛ'!F100</f>
        <v>-77244</v>
      </c>
      <c r="G92" s="310">
        <f>'Статистика ЮЛ'!H100-'Статистика ЮЛ'!G100</f>
        <v>32315</v>
      </c>
      <c r="H92" s="310">
        <f>'Статистика ЮЛ'!I100-'Статистика ЮЛ'!H100</f>
        <v>90287</v>
      </c>
      <c r="I92" s="310">
        <f>'Статистика ЮЛ'!J100-'Статистика ЮЛ'!I100</f>
        <v>158161</v>
      </c>
      <c r="J92" s="310">
        <f>'Статистика ЮЛ'!K100-'Статистика ЮЛ'!J100</f>
        <v>130431</v>
      </c>
      <c r="K92" s="310">
        <f>'Статистика ЮЛ'!L100-'Статистика ЮЛ'!K100</f>
        <v>-18434</v>
      </c>
      <c r="L92" s="310">
        <f>'Статистика ЮЛ'!M100-'Статистика ЮЛ'!L100</f>
        <v>-81249</v>
      </c>
      <c r="M92" s="310">
        <f>'Статистика ЮЛ'!N100-'Статистика ЮЛ'!M100</f>
        <v>80978</v>
      </c>
      <c r="N92" s="310">
        <f>'Статистика ЮЛ'!O100-'Статистика ЮЛ'!N100</f>
        <v>-69310</v>
      </c>
      <c r="O92" s="310">
        <f>'Статистика ЮЛ'!P100-'Статистика ЮЛ'!O100</f>
        <v>-140748</v>
      </c>
      <c r="P92" s="310">
        <f>'Статистика ЮЛ'!Q100-'Статистика ЮЛ'!P100</f>
        <v>128253</v>
      </c>
      <c r="Q92" s="310">
        <f>'Статистика ЮЛ'!R100-'Статистика ЮЛ'!Q100</f>
        <v>21544</v>
      </c>
      <c r="R92" s="310">
        <f>'Статистика ЮЛ'!S100-'Статистика ЮЛ'!R100</f>
        <v>55323</v>
      </c>
      <c r="S92" s="310">
        <f>'Статистика ЮЛ'!T100-'Статистика ЮЛ'!S100</f>
        <v>229953</v>
      </c>
      <c r="T92" s="310">
        <f>'Статистика ЮЛ'!U100-'Статистика ЮЛ'!T100</f>
        <v>37988</v>
      </c>
      <c r="U92" s="310">
        <f>'Статистика ЮЛ'!V100-'Статистика ЮЛ'!U100</f>
        <v>218099</v>
      </c>
      <c r="V92" s="310">
        <f>'Статистика ЮЛ'!W100-'Статистика ЮЛ'!V100</f>
        <v>-18996</v>
      </c>
      <c r="W92" s="310">
        <f>'Статистика ЮЛ'!X100-'Статистика ЮЛ'!W100</f>
        <v>143368</v>
      </c>
      <c r="X92" s="310">
        <f>'Статистика ЮЛ'!Y100-'Статистика ЮЛ'!X100</f>
        <v>143776</v>
      </c>
      <c r="Y92" s="310">
        <f>'Статистика ЮЛ'!Z100-'Статистика ЮЛ'!Y100</f>
        <v>228902</v>
      </c>
      <c r="Z92" s="310">
        <f>'Статистика ЮЛ'!AA100-'Статистика ЮЛ'!Z100</f>
        <v>166812</v>
      </c>
      <c r="AA92" s="310">
        <f>'Статистика ЮЛ'!AB100-'Статистика ЮЛ'!AA100</f>
        <v>219566</v>
      </c>
      <c r="AB92" s="310">
        <f>'Статистика ЮЛ'!AC100-'Статистика ЮЛ'!AB100</f>
        <v>877791</v>
      </c>
      <c r="AC92" s="310">
        <f>'Статистика ЮЛ'!AF100-'Статистика ЮЛ'!AC100</f>
        <v>-351798</v>
      </c>
      <c r="AD92" s="356"/>
    </row>
    <row r="93" spans="1:30" ht="15.75" x14ac:dyDescent="0.25">
      <c r="A93" s="287" t="s">
        <v>300</v>
      </c>
      <c r="B93" s="310">
        <f>'Статистика ЮЛ'!C101-'Статистика ЮЛ'!B101</f>
        <v>30.413794445700205</v>
      </c>
      <c r="C93" s="310">
        <f>'Статистика ЮЛ'!D101-'Статистика ЮЛ'!C101</f>
        <v>-53.843450319160183</v>
      </c>
      <c r="D93" s="310">
        <f>'Статистика ЮЛ'!E101-'Статистика ЮЛ'!D101</f>
        <v>47.20757882468024</v>
      </c>
      <c r="E93" s="310">
        <f>'Статистика ЮЛ'!F101-'Статистика ЮЛ'!E101</f>
        <v>-11.029371784979958</v>
      </c>
      <c r="F93" s="310">
        <f>'Статистика ЮЛ'!G101-'Статистика ЮЛ'!F101</f>
        <v>-90.199568529770204</v>
      </c>
      <c r="G93" s="310">
        <f>'Статистика ЮЛ'!H101-'Статистика ЮЛ'!G101</f>
        <v>-24.207877336189995</v>
      </c>
      <c r="H93" s="310">
        <f>'Статистика ЮЛ'!I101-'Статистика ЮЛ'!H101</f>
        <v>25.161167483609916</v>
      </c>
      <c r="I93" s="310">
        <f>'Статистика ЮЛ'!J101-'Статистика ЮЛ'!I101</f>
        <v>3.5838574322401655</v>
      </c>
      <c r="J93" s="310">
        <f>'Статистика ЮЛ'!K101-'Статистика ЮЛ'!J101</f>
        <v>-32.980569032829862</v>
      </c>
      <c r="K93" s="310">
        <f>'Статистика ЮЛ'!L101-'Статистика ЮЛ'!K101</f>
        <v>-37.221961507740161</v>
      </c>
      <c r="L93" s="310">
        <f>'Статистика ЮЛ'!M101-'Статистика ЮЛ'!L101</f>
        <v>-39.04274607933985</v>
      </c>
      <c r="M93" s="310">
        <f>'Статистика ЮЛ'!N101-'Статистика ЮЛ'!M101</f>
        <v>18.121648902169909</v>
      </c>
      <c r="N93" s="310">
        <f>'Статистика ЮЛ'!O101-'Статистика ЮЛ'!N101</f>
        <v>-66.829662410400033</v>
      </c>
      <c r="O93" s="310">
        <f>'Статистика ЮЛ'!P101-'Статистика ЮЛ'!O101</f>
        <v>-52.153521157089926</v>
      </c>
      <c r="P93" s="310">
        <f>'Статистика ЮЛ'!Q101-'Статистика ЮЛ'!P101</f>
        <v>-47.889113281440132</v>
      </c>
      <c r="Q93" s="310">
        <f>'Статистика ЮЛ'!R101-'Статистика ЮЛ'!Q101</f>
        <v>29.656620314020074</v>
      </c>
      <c r="R93" s="310">
        <f>'Статистика ЮЛ'!S101-'Статистика ЮЛ'!R101</f>
        <v>-5.8446918596901014</v>
      </c>
      <c r="S93" s="310">
        <f>'Статистика ЮЛ'!T101-'Статистика ЮЛ'!S101</f>
        <v>201.00717717045018</v>
      </c>
      <c r="T93" s="310">
        <f>'Статистика ЮЛ'!U101-'Статистика ЮЛ'!T101</f>
        <v>-29.423092273620114</v>
      </c>
      <c r="U93" s="310">
        <f>'Статистика ЮЛ'!V101-'Статистика ЮЛ'!U101</f>
        <v>90.954241487979743</v>
      </c>
      <c r="V93" s="310">
        <f>'Статистика ЮЛ'!W101-'Статистика ЮЛ'!V101</f>
        <v>-18.165968449789943</v>
      </c>
      <c r="W93" s="310">
        <f>'Статистика ЮЛ'!X101-'Статистика ЮЛ'!W101</f>
        <v>69.233700291760215</v>
      </c>
      <c r="X93" s="310">
        <f>'Статистика ЮЛ'!Y101-'Статистика ЮЛ'!X101</f>
        <v>7.1100819249400047</v>
      </c>
      <c r="Y93" s="310">
        <f>'Статистика ЮЛ'!Z101-'Статистика ЮЛ'!Y101</f>
        <v>80.417851664200043</v>
      </c>
      <c r="Z93" s="310">
        <f>'Статистика ЮЛ'!AA101-'Статистика ЮЛ'!Z101</f>
        <v>5.7819663781297095</v>
      </c>
      <c r="AA93" s="310">
        <f>'Статистика ЮЛ'!AB101-'Статистика ЮЛ'!AA101</f>
        <v>-15.657918640039952</v>
      </c>
      <c r="AB93" s="310">
        <f>'Статистика ЮЛ'!AC101-'Статистика ЮЛ'!AB101</f>
        <v>97.709062684069977</v>
      </c>
      <c r="AC93" s="310">
        <f>'Статистика ЮЛ'!AF101-'Статистика ЮЛ'!AC101</f>
        <v>-106.59390165298964</v>
      </c>
      <c r="AD93" s="356"/>
    </row>
    <row r="94" spans="1:30" ht="15.75" x14ac:dyDescent="0.25">
      <c r="A94" s="287" t="s">
        <v>301</v>
      </c>
      <c r="B94" s="310">
        <f>'Статистика ЮЛ'!C102-'Статистика ЮЛ'!B102</f>
        <v>6615</v>
      </c>
      <c r="C94" s="310">
        <f>'Статистика ЮЛ'!D102-'Статистика ЮЛ'!C102</f>
        <v>-30787</v>
      </c>
      <c r="D94" s="310">
        <f>'Статистика ЮЛ'!E102-'Статистика ЮЛ'!D102</f>
        <v>-4509</v>
      </c>
      <c r="E94" s="310">
        <f>'Статистика ЮЛ'!F102-'Статистика ЮЛ'!E102</f>
        <v>-1140</v>
      </c>
      <c r="F94" s="310">
        <f>'Статистика ЮЛ'!G102-'Статистика ЮЛ'!F102</f>
        <v>-10708</v>
      </c>
      <c r="G94" s="310">
        <f>'Статистика ЮЛ'!H102-'Статистика ЮЛ'!G102</f>
        <v>32511</v>
      </c>
      <c r="H94" s="310">
        <f>'Статистика ЮЛ'!I102-'Статистика ЮЛ'!H102</f>
        <v>-20296</v>
      </c>
      <c r="I94" s="310">
        <f>'Статистика ЮЛ'!J102-'Статистика ЮЛ'!I102</f>
        <v>-32718</v>
      </c>
      <c r="J94" s="310">
        <f>'Статистика ЮЛ'!K102-'Статистика ЮЛ'!J102</f>
        <v>15135</v>
      </c>
      <c r="K94" s="310">
        <f>'Статистика ЮЛ'!L102-'Статистика ЮЛ'!K102</f>
        <v>4792</v>
      </c>
      <c r="L94" s="310">
        <f>'Статистика ЮЛ'!M102-'Статистика ЮЛ'!L102</f>
        <v>83870</v>
      </c>
      <c r="M94" s="310">
        <f>'Статистика ЮЛ'!N102-'Статистика ЮЛ'!M102</f>
        <v>32069</v>
      </c>
      <c r="N94" s="310">
        <f>'Статистика ЮЛ'!O102-'Статистика ЮЛ'!N102</f>
        <v>83599</v>
      </c>
      <c r="O94" s="310">
        <f>'Статистика ЮЛ'!P102-'Статистика ЮЛ'!O102</f>
        <v>4045</v>
      </c>
      <c r="P94" s="310">
        <f>'Статистика ЮЛ'!Q102-'Статистика ЮЛ'!P102</f>
        <v>88855</v>
      </c>
      <c r="Q94" s="310">
        <f>'Статистика ЮЛ'!R102-'Статистика ЮЛ'!Q102</f>
        <v>-32002</v>
      </c>
      <c r="R94" s="310">
        <f>'Статистика ЮЛ'!S102-'Статистика ЮЛ'!R102</f>
        <v>-41257</v>
      </c>
      <c r="S94" s="310">
        <f>'Статистика ЮЛ'!T102-'Статистика ЮЛ'!S102</f>
        <v>-8241</v>
      </c>
      <c r="T94" s="310">
        <f>'Статистика ЮЛ'!U102-'Статистика ЮЛ'!T102</f>
        <v>8257</v>
      </c>
      <c r="U94" s="310">
        <f>'Статистика ЮЛ'!V102-'Статистика ЮЛ'!U102</f>
        <v>-37833</v>
      </c>
      <c r="V94" s="310">
        <f>'Статистика ЮЛ'!W102-'Статистика ЮЛ'!V102</f>
        <v>12395</v>
      </c>
      <c r="W94" s="310">
        <f>'Статистика ЮЛ'!X102-'Статистика ЮЛ'!W102</f>
        <v>13581</v>
      </c>
      <c r="X94" s="310">
        <f>'Статистика ЮЛ'!Y102-'Статистика ЮЛ'!X102</f>
        <v>35700</v>
      </c>
      <c r="Y94" s="310">
        <f>'Статистика ЮЛ'!Z102-'Статистика ЮЛ'!Y102</f>
        <v>18337</v>
      </c>
      <c r="Z94" s="310">
        <f>'Статистика ЮЛ'!AA102-'Статистика ЮЛ'!Z102</f>
        <v>-21725</v>
      </c>
      <c r="AA94" s="310">
        <f>'Статистика ЮЛ'!AB102-'Статистика ЮЛ'!AA102</f>
        <v>-24228</v>
      </c>
      <c r="AB94" s="310">
        <f>'Статистика ЮЛ'!AC102-'Статистика ЮЛ'!AB102</f>
        <v>-21104</v>
      </c>
      <c r="AC94" s="310">
        <f>'Статистика ЮЛ'!AF102-'Статистика ЮЛ'!AC102</f>
        <v>21730</v>
      </c>
      <c r="AD94" s="356"/>
    </row>
    <row r="95" spans="1:30" ht="15.75" x14ac:dyDescent="0.25">
      <c r="A95" s="287" t="s">
        <v>302</v>
      </c>
      <c r="B95" s="310">
        <f>'Статистика ЮЛ'!C103-'Статистика ЮЛ'!B103</f>
        <v>6605</v>
      </c>
      <c r="C95" s="310">
        <f>'Статистика ЮЛ'!D103-'Статистика ЮЛ'!C103</f>
        <v>-30783</v>
      </c>
      <c r="D95" s="310">
        <f>'Статистика ЮЛ'!E103-'Статистика ЮЛ'!D103</f>
        <v>-4193</v>
      </c>
      <c r="E95" s="310">
        <f>'Статистика ЮЛ'!F103-'Статистика ЮЛ'!E103</f>
        <v>-1630</v>
      </c>
      <c r="F95" s="310">
        <f>'Статистика ЮЛ'!G103-'Статистика ЮЛ'!F103</f>
        <v>-10706</v>
      </c>
      <c r="G95" s="310">
        <f>'Статистика ЮЛ'!H103-'Статистика ЮЛ'!G103</f>
        <v>32530</v>
      </c>
      <c r="H95" s="310">
        <f>'Статистика ЮЛ'!I103-'Статистика ЮЛ'!H103</f>
        <v>-20278</v>
      </c>
      <c r="I95" s="310">
        <f>'Статистика ЮЛ'!J103-'Статистика ЮЛ'!I103</f>
        <v>-32739</v>
      </c>
      <c r="J95" s="310">
        <f>'Статистика ЮЛ'!K103-'Статистика ЮЛ'!J103</f>
        <v>15132</v>
      </c>
      <c r="K95" s="310">
        <f>'Статистика ЮЛ'!L103-'Статистика ЮЛ'!K103</f>
        <v>4795</v>
      </c>
      <c r="L95" s="310">
        <f>'Статистика ЮЛ'!M103-'Статистика ЮЛ'!L103</f>
        <v>83865</v>
      </c>
      <c r="M95" s="310">
        <f>'Статистика ЮЛ'!N103-'Статистика ЮЛ'!M103</f>
        <v>32059</v>
      </c>
      <c r="N95" s="310">
        <f>'Статистика ЮЛ'!O103-'Статистика ЮЛ'!N103</f>
        <v>83588</v>
      </c>
      <c r="O95" s="310">
        <f>'Статистика ЮЛ'!P103-'Статистика ЮЛ'!O103</f>
        <v>4047</v>
      </c>
      <c r="P95" s="310">
        <f>'Статистика ЮЛ'!Q103-'Статистика ЮЛ'!P103</f>
        <v>88861</v>
      </c>
      <c r="Q95" s="310">
        <f>'Статистика ЮЛ'!R103-'Статистика ЮЛ'!Q103</f>
        <v>-31511</v>
      </c>
      <c r="R95" s="310">
        <f>'Статистика ЮЛ'!S103-'Статистика ЮЛ'!R103</f>
        <v>-41258</v>
      </c>
      <c r="S95" s="310">
        <f>'Статистика ЮЛ'!T103-'Статистика ЮЛ'!S103</f>
        <v>-8241</v>
      </c>
      <c r="T95" s="310">
        <f>'Статистика ЮЛ'!U103-'Статистика ЮЛ'!T103</f>
        <v>8258</v>
      </c>
      <c r="U95" s="310">
        <f>'Статистика ЮЛ'!V103-'Статистика ЮЛ'!U103</f>
        <v>-37834</v>
      </c>
      <c r="V95" s="310">
        <f>'Статистика ЮЛ'!W103-'Статистика ЮЛ'!V103</f>
        <v>12396</v>
      </c>
      <c r="W95" s="310">
        <f>'Статистика ЮЛ'!X103-'Статистика ЮЛ'!W103</f>
        <v>13581</v>
      </c>
      <c r="X95" s="310">
        <f>'Статистика ЮЛ'!Y103-'Статистика ЮЛ'!X103</f>
        <v>35699</v>
      </c>
      <c r="Y95" s="310">
        <f>'Статистика ЮЛ'!Z103-'Статистика ЮЛ'!Y103</f>
        <v>18338</v>
      </c>
      <c r="Z95" s="310">
        <f>'Статистика ЮЛ'!AA103-'Статистика ЮЛ'!Z103</f>
        <v>-21726</v>
      </c>
      <c r="AA95" s="310">
        <f>'Статистика ЮЛ'!AB103-'Статистика ЮЛ'!AA103</f>
        <v>-24228</v>
      </c>
      <c r="AB95" s="310">
        <f>'Статистика ЮЛ'!AC103-'Статистика ЮЛ'!AB103</f>
        <v>-21103</v>
      </c>
      <c r="AC95" s="310">
        <f>'Статистика ЮЛ'!AF103-'Статистика ЮЛ'!AC103</f>
        <v>21730</v>
      </c>
      <c r="AD95" s="356"/>
    </row>
    <row r="96" spans="1:30" ht="15.75" x14ac:dyDescent="0.25">
      <c r="A96" s="287"/>
      <c r="B96" s="310">
        <f>'Статистика ЮЛ'!C105-'Статистика ЮЛ'!B105</f>
        <v>0</v>
      </c>
      <c r="C96" s="310">
        <f>'Статистика ЮЛ'!D105-'Статистика ЮЛ'!C105</f>
        <v>0</v>
      </c>
      <c r="D96" s="310">
        <f>'Статистика ЮЛ'!E105-'Статистика ЮЛ'!D105</f>
        <v>0</v>
      </c>
      <c r="E96" s="310">
        <f>'Статистика ЮЛ'!F105-'Статистика ЮЛ'!E105</f>
        <v>0</v>
      </c>
      <c r="F96" s="310">
        <f>'Статистика ЮЛ'!G105-'Статистика ЮЛ'!F105</f>
        <v>0</v>
      </c>
      <c r="G96" s="310">
        <f>'Статистика ЮЛ'!H105-'Статистика ЮЛ'!G105</f>
        <v>0</v>
      </c>
      <c r="H96" s="310">
        <f>'Статистика ЮЛ'!I105-'Статистика ЮЛ'!H105</f>
        <v>0</v>
      </c>
      <c r="I96" s="310">
        <f>'Статистика ЮЛ'!J105-'Статистика ЮЛ'!I105</f>
        <v>0</v>
      </c>
      <c r="J96" s="310">
        <f>'Статистика ЮЛ'!K105-'Статистика ЮЛ'!J105</f>
        <v>0</v>
      </c>
      <c r="K96" s="310">
        <f>'Статистика ЮЛ'!L105-'Статистика ЮЛ'!K105</f>
        <v>0</v>
      </c>
      <c r="L96" s="310">
        <f>'Статистика ЮЛ'!M105-'Статистика ЮЛ'!L105</f>
        <v>0</v>
      </c>
      <c r="M96" s="310">
        <f>'Статистика ЮЛ'!N105-'Статистика ЮЛ'!M105</f>
        <v>0</v>
      </c>
      <c r="N96" s="310">
        <f>'Статистика ЮЛ'!O105-'Статистика ЮЛ'!N105</f>
        <v>0</v>
      </c>
      <c r="O96" s="310">
        <f>'Статистика ЮЛ'!P105-'Статистика ЮЛ'!O105</f>
        <v>0</v>
      </c>
      <c r="P96" s="310">
        <f>'Статистика ЮЛ'!Q105-'Статистика ЮЛ'!P105</f>
        <v>0</v>
      </c>
      <c r="Q96" s="310">
        <f>'Статистика ЮЛ'!R105-'Статистика ЮЛ'!Q105</f>
        <v>0</v>
      </c>
      <c r="R96" s="310">
        <f>'Статистика ЮЛ'!S105-'Статистика ЮЛ'!R105</f>
        <v>0</v>
      </c>
      <c r="S96" s="310">
        <f>'Статистика ЮЛ'!T105-'Статистика ЮЛ'!S105</f>
        <v>0</v>
      </c>
      <c r="T96" s="310">
        <f>'Статистика ЮЛ'!U105-'Статистика ЮЛ'!T105</f>
        <v>0</v>
      </c>
      <c r="U96" s="310">
        <f>'Статистика ЮЛ'!V105-'Статистика ЮЛ'!U105</f>
        <v>0</v>
      </c>
      <c r="V96" s="310">
        <f>'Статистика ЮЛ'!W105-'Статистика ЮЛ'!V105</f>
        <v>0</v>
      </c>
      <c r="W96" s="310">
        <f>'Статистика ЮЛ'!X105-'Статистика ЮЛ'!W105</f>
        <v>0</v>
      </c>
      <c r="X96" s="310">
        <f>'Статистика ЮЛ'!Y105-'Статистика ЮЛ'!X105</f>
        <v>0</v>
      </c>
      <c r="Y96" s="310">
        <f>'Статистика ЮЛ'!Z105-'Статистика ЮЛ'!Y105</f>
        <v>0</v>
      </c>
      <c r="Z96" s="310">
        <f>'Статистика ЮЛ'!AA105-'Статистика ЮЛ'!Z105</f>
        <v>0</v>
      </c>
      <c r="AA96" s="310">
        <f>'Статистика ЮЛ'!AB105-'Статистика ЮЛ'!AA105</f>
        <v>0</v>
      </c>
      <c r="AB96" s="310">
        <f>'Статистика ЮЛ'!AC105-'Статистика ЮЛ'!AB105</f>
        <v>0</v>
      </c>
      <c r="AC96" s="310">
        <f>'Статистика ЮЛ'!AF105-'Статистика ЮЛ'!AC105</f>
        <v>0</v>
      </c>
      <c r="AD96" s="356"/>
    </row>
    <row r="97" spans="1:30" ht="15.75" x14ac:dyDescent="0.25">
      <c r="A97" s="304" t="s">
        <v>311</v>
      </c>
      <c r="B97" s="310">
        <f>'Статистика ЮЛ'!C106-'Статистика ЮЛ'!B106</f>
        <v>131931</v>
      </c>
      <c r="C97" s="310">
        <f>'Статистика ЮЛ'!D106-'Статистика ЮЛ'!C106</f>
        <v>135172</v>
      </c>
      <c r="D97" s="310">
        <f>'Статистика ЮЛ'!E106-'Статистика ЮЛ'!D106</f>
        <v>186203</v>
      </c>
      <c r="E97" s="310">
        <f>'Статистика ЮЛ'!F106-'Статистика ЮЛ'!E106</f>
        <v>234505</v>
      </c>
      <c r="F97" s="310">
        <f>'Статистика ЮЛ'!G106-'Статистика ЮЛ'!F106</f>
        <v>228850</v>
      </c>
      <c r="G97" s="310">
        <f>'Статистика ЮЛ'!H106-'Статистика ЮЛ'!G106</f>
        <v>176265</v>
      </c>
      <c r="H97" s="310">
        <f>'Статистика ЮЛ'!I106-'Статистика ЮЛ'!H106</f>
        <v>192858</v>
      </c>
      <c r="I97" s="310">
        <f>'Статистика ЮЛ'!J106-'Статистика ЮЛ'!I106</f>
        <v>240502</v>
      </c>
      <c r="J97" s="310">
        <f>'Статистика ЮЛ'!K106-'Статистика ЮЛ'!J106</f>
        <v>239156</v>
      </c>
      <c r="K97" s="310">
        <f>'Статистика ЮЛ'!L106-'Статистика ЮЛ'!K106</f>
        <v>265418</v>
      </c>
      <c r="L97" s="310">
        <f>'Статистика ЮЛ'!M106-'Статистика ЮЛ'!L106</f>
        <v>217177</v>
      </c>
      <c r="M97" s="310">
        <f>'Статистика ЮЛ'!N106-'Статистика ЮЛ'!M106</f>
        <v>208585</v>
      </c>
      <c r="N97" s="310">
        <f>'Статистика ЮЛ'!O106-'Статистика ЮЛ'!N106</f>
        <v>125693</v>
      </c>
      <c r="O97" s="310">
        <f>'Статистика ЮЛ'!P106-'Статистика ЮЛ'!O106</f>
        <v>110108</v>
      </c>
      <c r="P97" s="310">
        <f>'Статистика ЮЛ'!Q106-'Статистика ЮЛ'!P106</f>
        <v>146991</v>
      </c>
      <c r="Q97" s="310">
        <f>'Статистика ЮЛ'!R106-'Статистика ЮЛ'!Q106</f>
        <v>206529</v>
      </c>
      <c r="R97" s="310">
        <f>'Статистика ЮЛ'!S106-'Статистика ЮЛ'!R106</f>
        <v>191740</v>
      </c>
      <c r="S97" s="310">
        <f>'Статистика ЮЛ'!T106-'Статистика ЮЛ'!S106</f>
        <v>204367</v>
      </c>
      <c r="T97" s="310">
        <f>'Статистика ЮЛ'!U106-'Статистика ЮЛ'!T106</f>
        <v>239865</v>
      </c>
      <c r="U97" s="310">
        <f>'Статистика ЮЛ'!V106-'Статистика ЮЛ'!U106</f>
        <v>239785</v>
      </c>
      <c r="V97" s="310">
        <f>'Статистика ЮЛ'!W106-'Статистика ЮЛ'!V106</f>
        <v>256689</v>
      </c>
      <c r="W97" s="310">
        <f>'Статистика ЮЛ'!X106-'Статистика ЮЛ'!W106</f>
        <v>249272</v>
      </c>
      <c r="X97" s="310">
        <f>'Статистика ЮЛ'!Y106-'Статистика ЮЛ'!X106</f>
        <v>125297</v>
      </c>
      <c r="Y97" s="310">
        <f>'Статистика ЮЛ'!Z106-'Статистика ЮЛ'!Y106</f>
        <v>323742</v>
      </c>
      <c r="Z97" s="310">
        <f>'Статистика ЮЛ'!AA106-'Статистика ЮЛ'!Z106</f>
        <v>122701</v>
      </c>
      <c r="AA97" s="310">
        <f>'Статистика ЮЛ'!AB106-'Статистика ЮЛ'!AA106</f>
        <v>202260</v>
      </c>
      <c r="AB97" s="310">
        <f>'Статистика ЮЛ'!AC106-'Статистика ЮЛ'!AB106</f>
        <v>424128</v>
      </c>
      <c r="AC97" s="310">
        <f>'Статистика ЮЛ'!AF106-'Статистика ЮЛ'!AC106</f>
        <v>283194</v>
      </c>
      <c r="AD97" s="356"/>
    </row>
    <row r="98" spans="1:30" ht="15.75" x14ac:dyDescent="0.25">
      <c r="A98" s="289" t="s">
        <v>226</v>
      </c>
      <c r="B98" s="310">
        <f>'Статистика ЮЛ'!C107-'Статистика ЮЛ'!B107</f>
        <v>132927</v>
      </c>
      <c r="C98" s="310">
        <f>'Статистика ЮЛ'!D107-'Статистика ЮЛ'!C107</f>
        <v>137092</v>
      </c>
      <c r="D98" s="310">
        <f>'Статистика ЮЛ'!E107-'Статистика ЮЛ'!D107</f>
        <v>187053</v>
      </c>
      <c r="E98" s="310">
        <f>'Статистика ЮЛ'!F107-'Статистика ЮЛ'!E107</f>
        <v>234214</v>
      </c>
      <c r="F98" s="310">
        <f>'Статистика ЮЛ'!G107-'Статистика ЮЛ'!F107</f>
        <v>229494</v>
      </c>
      <c r="G98" s="310">
        <f>'Статистика ЮЛ'!H107-'Статистика ЮЛ'!G107</f>
        <v>177655</v>
      </c>
      <c r="H98" s="310">
        <f>'Статистика ЮЛ'!I107-'Статистика ЮЛ'!H107</f>
        <v>193851</v>
      </c>
      <c r="I98" s="310">
        <f>'Статистика ЮЛ'!J107-'Статистика ЮЛ'!I107</f>
        <v>239514</v>
      </c>
      <c r="J98" s="310">
        <f>'Статистика ЮЛ'!K107-'Статистика ЮЛ'!J107</f>
        <v>239297</v>
      </c>
      <c r="K98" s="310">
        <f>'Статистика ЮЛ'!L107-'Статистика ЮЛ'!K107</f>
        <v>266363</v>
      </c>
      <c r="L98" s="310">
        <f>'Статистика ЮЛ'!M107-'Статистика ЮЛ'!L107</f>
        <v>217678</v>
      </c>
      <c r="M98" s="310">
        <f>'Статистика ЮЛ'!N107-'Статистика ЮЛ'!M107</f>
        <v>209338</v>
      </c>
      <c r="N98" s="310">
        <f>'Статистика ЮЛ'!O107-'Статистика ЮЛ'!N107</f>
        <v>127100</v>
      </c>
      <c r="O98" s="310">
        <f>'Статистика ЮЛ'!P107-'Статистика ЮЛ'!O107</f>
        <v>111580</v>
      </c>
      <c r="P98" s="310">
        <f>'Статистика ЮЛ'!Q107-'Статистика ЮЛ'!P107</f>
        <v>147958</v>
      </c>
      <c r="Q98" s="310">
        <f>'Статистика ЮЛ'!R107-'Статистика ЮЛ'!Q107</f>
        <v>207667</v>
      </c>
      <c r="R98" s="310">
        <f>'Статистика ЮЛ'!S107-'Статистика ЮЛ'!R107</f>
        <v>192720</v>
      </c>
      <c r="S98" s="310">
        <f>'Статистика ЮЛ'!T107-'Статистика ЮЛ'!S107</f>
        <v>205967</v>
      </c>
      <c r="T98" s="310">
        <f>'Статистика ЮЛ'!U107-'Статистика ЮЛ'!T107</f>
        <v>240761</v>
      </c>
      <c r="U98" s="310">
        <f>'Статистика ЮЛ'!V107-'Статистика ЮЛ'!U107</f>
        <v>239693</v>
      </c>
      <c r="V98" s="310">
        <f>'Статистика ЮЛ'!W107-'Статистика ЮЛ'!V107</f>
        <v>257684</v>
      </c>
      <c r="W98" s="310">
        <f>'Статистика ЮЛ'!X107-'Статистика ЮЛ'!W107</f>
        <v>250527</v>
      </c>
      <c r="X98" s="310">
        <f>'Статистика ЮЛ'!Y107-'Статистика ЮЛ'!X107</f>
        <v>125056</v>
      </c>
      <c r="Y98" s="310">
        <f>'Статистика ЮЛ'!Z107-'Статистика ЮЛ'!Y107</f>
        <v>324740</v>
      </c>
      <c r="Z98" s="310">
        <f>'Статистика ЮЛ'!AA107-'Статистика ЮЛ'!Z107</f>
        <v>122989</v>
      </c>
      <c r="AA98" s="310">
        <f>'Статистика ЮЛ'!AB107-'Статистика ЮЛ'!AA107</f>
        <v>201737</v>
      </c>
      <c r="AB98" s="310">
        <f>'Статистика ЮЛ'!AC107-'Статистика ЮЛ'!AB107</f>
        <v>419900</v>
      </c>
      <c r="AC98" s="310">
        <f>'Статистика ЮЛ'!AF107-'Статистика ЮЛ'!AC107</f>
        <v>288710</v>
      </c>
      <c r="AD98" s="356"/>
    </row>
    <row r="99" spans="1:30" ht="15.75" x14ac:dyDescent="0.25">
      <c r="A99" s="288" t="s">
        <v>227</v>
      </c>
      <c r="B99" s="310">
        <f>'Статистика ЮЛ'!C108-'Статистика ЮЛ'!B108</f>
        <v>-996</v>
      </c>
      <c r="C99" s="310">
        <f>'Статистика ЮЛ'!D108-'Статистика ЮЛ'!C108</f>
        <v>-1920</v>
      </c>
      <c r="D99" s="310">
        <f>'Статистика ЮЛ'!E108-'Статистика ЮЛ'!D108</f>
        <v>-850</v>
      </c>
      <c r="E99" s="310">
        <f>'Статистика ЮЛ'!F108-'Статистика ЮЛ'!E108</f>
        <v>291</v>
      </c>
      <c r="F99" s="310">
        <f>'Статистика ЮЛ'!G108-'Статистика ЮЛ'!F108</f>
        <v>-644</v>
      </c>
      <c r="G99" s="310">
        <f>'Статистика ЮЛ'!H108-'Статистика ЮЛ'!G108</f>
        <v>-1390</v>
      </c>
      <c r="H99" s="310">
        <f>'Статистика ЮЛ'!I108-'Статистика ЮЛ'!H108</f>
        <v>-993</v>
      </c>
      <c r="I99" s="310">
        <f>'Статистика ЮЛ'!J108-'Статистика ЮЛ'!I108</f>
        <v>988</v>
      </c>
      <c r="J99" s="310">
        <f>'Статистика ЮЛ'!K108-'Статистика ЮЛ'!J108</f>
        <v>-141</v>
      </c>
      <c r="K99" s="310">
        <f>'Статистика ЮЛ'!L108-'Статистика ЮЛ'!K108</f>
        <v>-945</v>
      </c>
      <c r="L99" s="310">
        <f>'Статистика ЮЛ'!M108-'Статистика ЮЛ'!L108</f>
        <v>-501</v>
      </c>
      <c r="M99" s="310">
        <f>'Статистика ЮЛ'!N108-'Статистика ЮЛ'!M108</f>
        <v>-753</v>
      </c>
      <c r="N99" s="310">
        <f>'Статистика ЮЛ'!O108-'Статистика ЮЛ'!N108</f>
        <v>-1407</v>
      </c>
      <c r="O99" s="310">
        <f>'Статистика ЮЛ'!P108-'Статистика ЮЛ'!O108</f>
        <v>-1472</v>
      </c>
      <c r="P99" s="310">
        <f>'Статистика ЮЛ'!Q108-'Статистика ЮЛ'!P108</f>
        <v>-967</v>
      </c>
      <c r="Q99" s="310">
        <f>'Статистика ЮЛ'!R108-'Статистика ЮЛ'!Q108</f>
        <v>-1138</v>
      </c>
      <c r="R99" s="310">
        <f>'Статистика ЮЛ'!S108-'Статистика ЮЛ'!R108</f>
        <v>-980</v>
      </c>
      <c r="S99" s="310">
        <f>'Статистика ЮЛ'!T108-'Статистика ЮЛ'!S108</f>
        <v>-1600</v>
      </c>
      <c r="T99" s="310">
        <f>'Статистика ЮЛ'!U108-'Статистика ЮЛ'!T108</f>
        <v>-896</v>
      </c>
      <c r="U99" s="310">
        <f>'Статистика ЮЛ'!V108-'Статистика ЮЛ'!U108</f>
        <v>92</v>
      </c>
      <c r="V99" s="310">
        <f>'Статистика ЮЛ'!W108-'Статистика ЮЛ'!V108</f>
        <v>-995</v>
      </c>
      <c r="W99" s="310">
        <f>'Статистика ЮЛ'!X108-'Статистика ЮЛ'!W108</f>
        <v>-1255</v>
      </c>
      <c r="X99" s="310">
        <f>'Статистика ЮЛ'!Y108-'Статистика ЮЛ'!X108</f>
        <v>241</v>
      </c>
      <c r="Y99" s="310">
        <f>'Статистика ЮЛ'!Z108-'Статистика ЮЛ'!Y108</f>
        <v>-998</v>
      </c>
      <c r="Z99" s="310">
        <f>'Статистика ЮЛ'!AA108-'Статистика ЮЛ'!Z108</f>
        <v>-288</v>
      </c>
      <c r="AA99" s="310">
        <f>'Статистика ЮЛ'!AB108-'Статистика ЮЛ'!AA108</f>
        <v>523</v>
      </c>
      <c r="AB99" s="310">
        <f>'Статистика ЮЛ'!AC108-'Статистика ЮЛ'!AB108</f>
        <v>4228</v>
      </c>
      <c r="AC99" s="310">
        <f>'Статистика ЮЛ'!AF108-'Статистика ЮЛ'!AC108</f>
        <v>-5516</v>
      </c>
      <c r="AD99" s="356"/>
    </row>
    <row r="100" spans="1:30" ht="15.75" x14ac:dyDescent="0.25">
      <c r="A100" s="287" t="s">
        <v>297</v>
      </c>
      <c r="B100" s="310">
        <f>'Статистика ЮЛ'!C109-'Статистика ЮЛ'!B109</f>
        <v>-995</v>
      </c>
      <c r="C100" s="310">
        <f>'Статистика ЮЛ'!D109-'Статистика ЮЛ'!C109</f>
        <v>-1920</v>
      </c>
      <c r="D100" s="310">
        <f>'Статистика ЮЛ'!E109-'Статистика ЮЛ'!D109</f>
        <v>-849</v>
      </c>
      <c r="E100" s="310">
        <f>'Статистика ЮЛ'!F109-'Статистика ЮЛ'!E109</f>
        <v>292</v>
      </c>
      <c r="F100" s="310">
        <f>'Статистика ЮЛ'!G109-'Статистика ЮЛ'!F109</f>
        <v>-643</v>
      </c>
      <c r="G100" s="310">
        <f>'Статистика ЮЛ'!H109-'Статистика ЮЛ'!G109</f>
        <v>-1390</v>
      </c>
      <c r="H100" s="310">
        <f>'Статистика ЮЛ'!I109-'Статистика ЮЛ'!H109</f>
        <v>-993</v>
      </c>
      <c r="I100" s="310">
        <f>'Статистика ЮЛ'!J109-'Статистика ЮЛ'!I109</f>
        <v>988</v>
      </c>
      <c r="J100" s="310">
        <f>'Статистика ЮЛ'!K109-'Статистика ЮЛ'!J109</f>
        <v>-141</v>
      </c>
      <c r="K100" s="310">
        <f>'Статистика ЮЛ'!L109-'Статистика ЮЛ'!K109</f>
        <v>-945</v>
      </c>
      <c r="L100" s="310">
        <f>'Статистика ЮЛ'!M109-'Статистика ЮЛ'!L109</f>
        <v>-501</v>
      </c>
      <c r="M100" s="310">
        <f>'Статистика ЮЛ'!N109-'Статистика ЮЛ'!M109</f>
        <v>-753</v>
      </c>
      <c r="N100" s="310">
        <f>'Статистика ЮЛ'!O109-'Статистика ЮЛ'!N109</f>
        <v>-1407</v>
      </c>
      <c r="O100" s="310">
        <f>'Статистика ЮЛ'!P109-'Статистика ЮЛ'!O109</f>
        <v>-1472</v>
      </c>
      <c r="P100" s="310">
        <f>'Статистика ЮЛ'!Q109-'Статистика ЮЛ'!P109</f>
        <v>-967</v>
      </c>
      <c r="Q100" s="310">
        <f>'Статистика ЮЛ'!R109-'Статистика ЮЛ'!Q109</f>
        <v>-1138</v>
      </c>
      <c r="R100" s="310">
        <f>'Статистика ЮЛ'!S109-'Статистика ЮЛ'!R109</f>
        <v>-980</v>
      </c>
      <c r="S100" s="310">
        <f>'Статистика ЮЛ'!T109-'Статистика ЮЛ'!S109</f>
        <v>-1600</v>
      </c>
      <c r="T100" s="310">
        <f>'Статистика ЮЛ'!U109-'Статистика ЮЛ'!T109</f>
        <v>-896</v>
      </c>
      <c r="U100" s="310">
        <f>'Статистика ЮЛ'!V109-'Статистика ЮЛ'!U109</f>
        <v>92</v>
      </c>
      <c r="V100" s="310">
        <f>'Статистика ЮЛ'!W109-'Статистика ЮЛ'!V109</f>
        <v>-995</v>
      </c>
      <c r="W100" s="310">
        <f>'Статистика ЮЛ'!X109-'Статистика ЮЛ'!W109</f>
        <v>-1255</v>
      </c>
      <c r="X100" s="310">
        <f>'Статистика ЮЛ'!Y109-'Статистика ЮЛ'!X109</f>
        <v>241</v>
      </c>
      <c r="Y100" s="310">
        <f>'Статистика ЮЛ'!Z109-'Статистика ЮЛ'!Y109</f>
        <v>-998</v>
      </c>
      <c r="Z100" s="310">
        <f>'Статистика ЮЛ'!AA109-'Статистика ЮЛ'!Z109</f>
        <v>-288</v>
      </c>
      <c r="AA100" s="310">
        <f>'Статистика ЮЛ'!AB109-'Статистика ЮЛ'!AA109</f>
        <v>523</v>
      </c>
      <c r="AB100" s="310">
        <f>'Статистика ЮЛ'!AC109-'Статистика ЮЛ'!AB109</f>
        <v>4228</v>
      </c>
      <c r="AC100" s="310">
        <f>'Статистика ЮЛ'!AF109-'Статистика ЮЛ'!AC109</f>
        <v>-5516</v>
      </c>
      <c r="AD100" s="356"/>
    </row>
    <row r="101" spans="1:30" ht="15.75" x14ac:dyDescent="0.25">
      <c r="A101" s="287" t="s">
        <v>298</v>
      </c>
      <c r="B101" s="310">
        <f>'Статистика ЮЛ'!C110-'Статистика ЮЛ'!B110</f>
        <v>-1005</v>
      </c>
      <c r="C101" s="310">
        <f>'Статистика ЮЛ'!D110-'Статистика ЮЛ'!C110</f>
        <v>-1909</v>
      </c>
      <c r="D101" s="310">
        <f>'Статистика ЮЛ'!E110-'Статистика ЮЛ'!D110</f>
        <v>-843</v>
      </c>
      <c r="E101" s="310">
        <f>'Статистика ЮЛ'!F110-'Статистика ЮЛ'!E110</f>
        <v>293</v>
      </c>
      <c r="F101" s="310">
        <f>'Статистика ЮЛ'!G110-'Статистика ЮЛ'!F110</f>
        <v>-620</v>
      </c>
      <c r="G101" s="310">
        <f>'Статистика ЮЛ'!H110-'Статистика ЮЛ'!G110</f>
        <v>-1378</v>
      </c>
      <c r="H101" s="310">
        <f>'Статистика ЮЛ'!I110-'Статистика ЮЛ'!H110</f>
        <v>-993</v>
      </c>
      <c r="I101" s="310">
        <f>'Статистика ЮЛ'!J110-'Статистика ЮЛ'!I110</f>
        <v>975</v>
      </c>
      <c r="J101" s="310">
        <f>'Статистика ЮЛ'!K110-'Статистика ЮЛ'!J110</f>
        <v>-143</v>
      </c>
      <c r="K101" s="310">
        <f>'Статистика ЮЛ'!L110-'Статистика ЮЛ'!K110</f>
        <v>-923</v>
      </c>
      <c r="L101" s="310">
        <f>'Статистика ЮЛ'!M110-'Статистика ЮЛ'!L110</f>
        <v>-499</v>
      </c>
      <c r="M101" s="310">
        <f>'Статистика ЮЛ'!N110-'Статистика ЮЛ'!M110</f>
        <v>-753</v>
      </c>
      <c r="N101" s="310">
        <f>'Статистика ЮЛ'!O110-'Статистика ЮЛ'!N110</f>
        <v>-1401</v>
      </c>
      <c r="O101" s="310">
        <f>'Статистика ЮЛ'!P110-'Статистика ЮЛ'!O110</f>
        <v>-1463</v>
      </c>
      <c r="P101" s="310">
        <f>'Статистика ЮЛ'!Q110-'Статистика ЮЛ'!P110</f>
        <v>-955</v>
      </c>
      <c r="Q101" s="310">
        <f>'Статистика ЮЛ'!R110-'Статистика ЮЛ'!Q110</f>
        <v>-1121</v>
      </c>
      <c r="R101" s="310">
        <f>'Статистика ЮЛ'!S110-'Статистика ЮЛ'!R110</f>
        <v>-973</v>
      </c>
      <c r="S101" s="310">
        <f>'Статистика ЮЛ'!T110-'Статистика ЮЛ'!S110</f>
        <v>-1594</v>
      </c>
      <c r="T101" s="310">
        <f>'Статистика ЮЛ'!U110-'Статистика ЮЛ'!T110</f>
        <v>-883</v>
      </c>
      <c r="U101" s="310">
        <f>'Статистика ЮЛ'!V110-'Статистика ЮЛ'!U110</f>
        <v>91</v>
      </c>
      <c r="V101" s="310">
        <f>'Статистика ЮЛ'!W110-'Статистика ЮЛ'!V110</f>
        <v>-958</v>
      </c>
      <c r="W101" s="310">
        <f>'Статистика ЮЛ'!X110-'Статистика ЮЛ'!W110</f>
        <v>-1251</v>
      </c>
      <c r="X101" s="310">
        <f>'Статистика ЮЛ'!Y110-'Статистика ЮЛ'!X110</f>
        <v>239</v>
      </c>
      <c r="Y101" s="310">
        <f>'Статистика ЮЛ'!Z110-'Статистика ЮЛ'!Y110</f>
        <v>-999</v>
      </c>
      <c r="Z101" s="310">
        <f>'Статистика ЮЛ'!AA110-'Статистика ЮЛ'!Z110</f>
        <v>-281</v>
      </c>
      <c r="AA101" s="310">
        <f>'Статистика ЮЛ'!AB110-'Статистика ЮЛ'!AA110</f>
        <v>515</v>
      </c>
      <c r="AB101" s="310">
        <f>'Статистика ЮЛ'!AC110-'Статистика ЮЛ'!AB110</f>
        <v>4175</v>
      </c>
      <c r="AC101" s="310">
        <f>'Статистика ЮЛ'!AF110-'Статистика ЮЛ'!AC110</f>
        <v>-5471</v>
      </c>
      <c r="AD101" s="356"/>
    </row>
    <row r="102" spans="1:30" ht="15.75" x14ac:dyDescent="0.25">
      <c r="A102" s="287" t="s">
        <v>299</v>
      </c>
      <c r="B102" s="310">
        <f>'Статистика ЮЛ'!C111-'Статистика ЮЛ'!B111</f>
        <v>11</v>
      </c>
      <c r="C102" s="310">
        <f>'Статистика ЮЛ'!D111-'Статистика ЮЛ'!C111</f>
        <v>-15</v>
      </c>
      <c r="D102" s="310">
        <f>'Статистика ЮЛ'!E111-'Статистика ЮЛ'!D111</f>
        <v>-3</v>
      </c>
      <c r="E102" s="310">
        <f>'Статистика ЮЛ'!F111-'Статистика ЮЛ'!E111</f>
        <v>-3</v>
      </c>
      <c r="F102" s="310">
        <f>'Статистика ЮЛ'!G111-'Статистика ЮЛ'!F111</f>
        <v>-20</v>
      </c>
      <c r="G102" s="310">
        <f>'Статистика ЮЛ'!H111-'Статистика ЮЛ'!G111</f>
        <v>-13</v>
      </c>
      <c r="H102" s="310">
        <f>'Статистика ЮЛ'!I111-'Статистика ЮЛ'!H111</f>
        <v>0</v>
      </c>
      <c r="I102" s="310">
        <f>'Статистика ЮЛ'!J111-'Статистика ЮЛ'!I111</f>
        <v>13</v>
      </c>
      <c r="J102" s="310">
        <f>'Статистика ЮЛ'!K111-'Статистика ЮЛ'!J111</f>
        <v>1</v>
      </c>
      <c r="K102" s="310">
        <f>'Статистика ЮЛ'!L111-'Статистика ЮЛ'!K111</f>
        <v>-23</v>
      </c>
      <c r="L102" s="310">
        <f>'Статистика ЮЛ'!M111-'Статистика ЮЛ'!L111</f>
        <v>-2</v>
      </c>
      <c r="M102" s="310">
        <f>'Статистика ЮЛ'!N111-'Статистика ЮЛ'!M111</f>
        <v>2</v>
      </c>
      <c r="N102" s="310">
        <f>'Статистика ЮЛ'!O111-'Статистика ЮЛ'!N111</f>
        <v>-5</v>
      </c>
      <c r="O102" s="310">
        <f>'Статистика ЮЛ'!P111-'Статистика ЮЛ'!O111</f>
        <v>-10</v>
      </c>
      <c r="P102" s="310">
        <f>'Статистика ЮЛ'!Q111-'Статистика ЮЛ'!P111</f>
        <v>-13</v>
      </c>
      <c r="Q102" s="310">
        <f>'Статистика ЮЛ'!R111-'Статистика ЮЛ'!Q111</f>
        <v>-12</v>
      </c>
      <c r="R102" s="310">
        <f>'Статистика ЮЛ'!S111-'Статистика ЮЛ'!R111</f>
        <v>-9</v>
      </c>
      <c r="S102" s="310">
        <f>'Статистика ЮЛ'!T111-'Статистика ЮЛ'!S111</f>
        <v>-5</v>
      </c>
      <c r="T102" s="310">
        <f>'Статистика ЮЛ'!U111-'Статистика ЮЛ'!T111</f>
        <v>-15</v>
      </c>
      <c r="U102" s="310">
        <f>'Статистика ЮЛ'!V111-'Статистика ЮЛ'!U111</f>
        <v>2</v>
      </c>
      <c r="V102" s="310">
        <f>'Статистика ЮЛ'!W111-'Статистика ЮЛ'!V111</f>
        <v>-40</v>
      </c>
      <c r="W102" s="310">
        <f>'Статистика ЮЛ'!X111-'Статистика ЮЛ'!W111</f>
        <v>-1</v>
      </c>
      <c r="X102" s="310">
        <f>'Статистика ЮЛ'!Y111-'Статистика ЮЛ'!X111</f>
        <v>0</v>
      </c>
      <c r="Y102" s="310">
        <f>'Статистика ЮЛ'!Z111-'Статистика ЮЛ'!Y111</f>
        <v>0</v>
      </c>
      <c r="Z102" s="310">
        <f>'Статистика ЮЛ'!AA111-'Статистика ЮЛ'!Z111</f>
        <v>-5</v>
      </c>
      <c r="AA102" s="310">
        <f>'Статистика ЮЛ'!AB111-'Статистика ЮЛ'!AA111</f>
        <v>8</v>
      </c>
      <c r="AB102" s="310">
        <f>'Статистика ЮЛ'!AC111-'Статистика ЮЛ'!AB111</f>
        <v>53</v>
      </c>
      <c r="AC102" s="310">
        <f>'Статистика ЮЛ'!AF111-'Статистика ЮЛ'!AC111</f>
        <v>-46</v>
      </c>
      <c r="AD102" s="356"/>
    </row>
    <row r="103" spans="1:30" ht="15.75" x14ac:dyDescent="0.25">
      <c r="A103" s="287" t="s">
        <v>300</v>
      </c>
      <c r="B103" s="310">
        <f>'Статистика ЮЛ'!C112-'Статистика ЮЛ'!B112</f>
        <v>-0.6469933882745984</v>
      </c>
      <c r="C103" s="310">
        <f>'Статистика ЮЛ'!D112-'Статистика ЮЛ'!C112</f>
        <v>-0.59447730666320098</v>
      </c>
      <c r="D103" s="310">
        <f>'Статистика ЮЛ'!E112-'Статистика ЮЛ'!D112</f>
        <v>-0.47272258026789871</v>
      </c>
      <c r="E103" s="310">
        <f>'Статистика ЮЛ'!F112-'Статистика ЮЛ'!E112</f>
        <v>-0.48426529611730018</v>
      </c>
      <c r="F103" s="310">
        <f>'Статистика ЮЛ'!G112-'Статистика ЮЛ'!F112</f>
        <v>-0.4705682304294001</v>
      </c>
      <c r="G103" s="310">
        <f>'Статистика ЮЛ'!H112-'Статистика ЮЛ'!G112</f>
        <v>-0.44762480759190026</v>
      </c>
      <c r="H103" s="310">
        <f>'Статистика ЮЛ'!I112-'Статистика ЮЛ'!H112</f>
        <v>-0.3905597703549013</v>
      </c>
      <c r="I103" s="310">
        <f>'Статистика ЮЛ'!J112-'Статистика ЮЛ'!I112</f>
        <v>-0.4699167968518978</v>
      </c>
      <c r="J103" s="310">
        <f>'Статистика ЮЛ'!K112-'Статистика ЮЛ'!J112</f>
        <v>-0.36444080330939954</v>
      </c>
      <c r="K103" s="310">
        <f>'Статистика ЮЛ'!L112-'Статистика ЮЛ'!K112</f>
        <v>-0.53827320614270135</v>
      </c>
      <c r="L103" s="310">
        <f>'Статистика ЮЛ'!M112-'Статистика ЮЛ'!L112</f>
        <v>-0.43548366354530188</v>
      </c>
      <c r="M103" s="310">
        <f>'Статистика ЮЛ'!N112-'Статистика ЮЛ'!M112</f>
        <v>-0.55126733859849963</v>
      </c>
      <c r="N103" s="310">
        <f>'Статистика ЮЛ'!O112-'Статистика ЮЛ'!N112</f>
        <v>-0.6389649544053988</v>
      </c>
      <c r="O103" s="310">
        <f>'Статистика ЮЛ'!P112-'Статистика ЮЛ'!O112</f>
        <v>-0.50911069830129918</v>
      </c>
      <c r="P103" s="310">
        <f>'Статистика ЮЛ'!Q112-'Статистика ЮЛ'!P112</f>
        <v>-0.36880867020110131</v>
      </c>
      <c r="Q103" s="310">
        <f>'Статистика ЮЛ'!R112-'Статистика ЮЛ'!Q112</f>
        <v>-0.36616426750940079</v>
      </c>
      <c r="R103" s="310">
        <f>'Статистика ЮЛ'!S112-'Статистика ЮЛ'!R112</f>
        <v>-0.35077959118279978</v>
      </c>
      <c r="S103" s="310">
        <f>'Статистика ЮЛ'!T112-'Статистика ЮЛ'!S112</f>
        <v>-0.33349570590669941</v>
      </c>
      <c r="T103" s="310">
        <f>'Статистика ЮЛ'!U112-'Статистика ЮЛ'!T112</f>
        <v>-0.36793991468629983</v>
      </c>
      <c r="U103" s="310">
        <f>'Статистика ЮЛ'!V112-'Статистика ЮЛ'!U112</f>
        <v>-0.42221093075119853</v>
      </c>
      <c r="V103" s="310">
        <f>'Статистика ЮЛ'!W112-'Статистика ЮЛ'!V112</f>
        <v>-0.33614217528329959</v>
      </c>
      <c r="W103" s="310">
        <f>'Статистика ЮЛ'!X112-'Статистика ЮЛ'!W112</f>
        <v>-0.45391394188010104</v>
      </c>
      <c r="X103" s="310">
        <f>'Статистика ЮЛ'!Y112-'Статистика ЮЛ'!X112</f>
        <v>-0.3264198195179997</v>
      </c>
      <c r="Y103" s="310">
        <f>'Статистика ЮЛ'!Z112-'Статистика ЮЛ'!Y112</f>
        <v>-0.40183302651540131</v>
      </c>
      <c r="Z103" s="310">
        <f>'Статистика ЮЛ'!AA112-'Статистика ЮЛ'!Z112</f>
        <v>-0.37436408041109992</v>
      </c>
      <c r="AA103" s="310">
        <f>'Статистика ЮЛ'!AB112-'Статистика ЮЛ'!AA112</f>
        <v>-0.39733487689500002</v>
      </c>
      <c r="AB103" s="310">
        <f>'Статистика ЮЛ'!AC112-'Статистика ЮЛ'!AB112</f>
        <v>-0.39222501367579987</v>
      </c>
      <c r="AC103" s="310">
        <f>'Статистика ЮЛ'!AF112-'Статистика ЮЛ'!AC112</f>
        <v>-1.1343855580911999</v>
      </c>
      <c r="AD103" s="356"/>
    </row>
    <row r="104" spans="1:30" ht="15.75" x14ac:dyDescent="0.25">
      <c r="A104" s="287" t="s">
        <v>301</v>
      </c>
      <c r="B104" s="310">
        <f>'Статистика ЮЛ'!C113-'Статистика ЮЛ'!B113</f>
        <v>-1</v>
      </c>
      <c r="C104" s="310">
        <f>'Статистика ЮЛ'!D113-'Статистика ЮЛ'!C113</f>
        <v>0</v>
      </c>
      <c r="D104" s="310">
        <f>'Статистика ЮЛ'!E113-'Статистика ЮЛ'!D113</f>
        <v>-1</v>
      </c>
      <c r="E104" s="310">
        <f>'Статистика ЮЛ'!F113-'Статистика ЮЛ'!E113</f>
        <v>-1</v>
      </c>
      <c r="F104" s="310">
        <f>'Статистика ЮЛ'!G113-'Статистика ЮЛ'!F113</f>
        <v>-1</v>
      </c>
      <c r="G104" s="310">
        <f>'Статистика ЮЛ'!H113-'Статистика ЮЛ'!G113</f>
        <v>0</v>
      </c>
      <c r="H104" s="310">
        <f>'Статистика ЮЛ'!I113-'Статистика ЮЛ'!H113</f>
        <v>0</v>
      </c>
      <c r="I104" s="310">
        <f>'Статистика ЮЛ'!J113-'Статистика ЮЛ'!I113</f>
        <v>0</v>
      </c>
      <c r="J104" s="310">
        <f>'Статистика ЮЛ'!K113-'Статистика ЮЛ'!J113</f>
        <v>0</v>
      </c>
      <c r="K104" s="310">
        <f>'Статистика ЮЛ'!L113-'Статистика ЮЛ'!K113</f>
        <v>0</v>
      </c>
      <c r="L104" s="310">
        <f>'Статистика ЮЛ'!M113-'Статистика ЮЛ'!L113</f>
        <v>0</v>
      </c>
      <c r="M104" s="310">
        <f>'Статистика ЮЛ'!N113-'Статистика ЮЛ'!M113</f>
        <v>0</v>
      </c>
      <c r="N104" s="310">
        <f>'Статистика ЮЛ'!O113-'Статистика ЮЛ'!N113</f>
        <v>0</v>
      </c>
      <c r="O104" s="310">
        <f>'Статистика ЮЛ'!P113-'Статистика ЮЛ'!O113</f>
        <v>0</v>
      </c>
      <c r="P104" s="310">
        <f>'Статистика ЮЛ'!Q113-'Статистика ЮЛ'!P113</f>
        <v>0</v>
      </c>
      <c r="Q104" s="310">
        <f>'Статистика ЮЛ'!R113-'Статистика ЮЛ'!Q113</f>
        <v>0</v>
      </c>
      <c r="R104" s="310">
        <f>'Статистика ЮЛ'!S113-'Статистика ЮЛ'!R113</f>
        <v>0</v>
      </c>
      <c r="S104" s="310">
        <f>'Статистика ЮЛ'!T113-'Статистика ЮЛ'!S113</f>
        <v>0</v>
      </c>
      <c r="T104" s="310">
        <f>'Статистика ЮЛ'!U113-'Статистика ЮЛ'!T113</f>
        <v>0</v>
      </c>
      <c r="U104" s="310">
        <f>'Статистика ЮЛ'!V113-'Статистика ЮЛ'!U113</f>
        <v>0</v>
      </c>
      <c r="V104" s="310">
        <f>'Статистика ЮЛ'!W113-'Статистика ЮЛ'!V113</f>
        <v>0</v>
      </c>
      <c r="W104" s="310">
        <f>'Статистика ЮЛ'!X113-'Статистика ЮЛ'!W113</f>
        <v>0</v>
      </c>
      <c r="X104" s="310">
        <f>'Статистика ЮЛ'!Y113-'Статистика ЮЛ'!X113</f>
        <v>0</v>
      </c>
      <c r="Y104" s="310">
        <f>'Статистика ЮЛ'!Z113-'Статистика ЮЛ'!Y113</f>
        <v>0</v>
      </c>
      <c r="Z104" s="310">
        <f>'Статистика ЮЛ'!AA113-'Статистика ЮЛ'!Z113</f>
        <v>0</v>
      </c>
      <c r="AA104" s="310">
        <f>'Статистика ЮЛ'!AB113-'Статистика ЮЛ'!AA113</f>
        <v>0</v>
      </c>
      <c r="AB104" s="310">
        <f>'Статистика ЮЛ'!AC113-'Статистика ЮЛ'!AB113</f>
        <v>0</v>
      </c>
      <c r="AC104" s="310">
        <f>'Статистика ЮЛ'!AF113-'Статистика ЮЛ'!AC113</f>
        <v>0</v>
      </c>
      <c r="AD104" s="356"/>
    </row>
    <row r="105" spans="1:30" ht="15.75" x14ac:dyDescent="0.25">
      <c r="A105" s="287" t="s">
        <v>302</v>
      </c>
      <c r="B105" s="310">
        <f>'Статистика ЮЛ'!C114-'Статистика ЮЛ'!B114</f>
        <v>-1</v>
      </c>
      <c r="C105" s="310">
        <f>'Статистика ЮЛ'!D114-'Статистика ЮЛ'!C114</f>
        <v>0</v>
      </c>
      <c r="D105" s="310">
        <f>'Статистика ЮЛ'!E114-'Статистика ЮЛ'!D114</f>
        <v>-1</v>
      </c>
      <c r="E105" s="310">
        <f>'Статистика ЮЛ'!F114-'Статистика ЮЛ'!E114</f>
        <v>-1</v>
      </c>
      <c r="F105" s="310">
        <f>'Статистика ЮЛ'!G114-'Статистика ЮЛ'!F114</f>
        <v>-1</v>
      </c>
      <c r="G105" s="310">
        <f>'Статистика ЮЛ'!H114-'Статистика ЮЛ'!G114</f>
        <v>0</v>
      </c>
      <c r="H105" s="310">
        <f>'Статистика ЮЛ'!I114-'Статистика ЮЛ'!H114</f>
        <v>0</v>
      </c>
      <c r="I105" s="310">
        <f>'Статистика ЮЛ'!J114-'Статистика ЮЛ'!I114</f>
        <v>0</v>
      </c>
      <c r="J105" s="310">
        <f>'Статистика ЮЛ'!K114-'Статистика ЮЛ'!J114</f>
        <v>0</v>
      </c>
      <c r="K105" s="310">
        <f>'Статистика ЮЛ'!L114-'Статистика ЮЛ'!K114</f>
        <v>0</v>
      </c>
      <c r="L105" s="310">
        <f>'Статистика ЮЛ'!M114-'Статистика ЮЛ'!L114</f>
        <v>0</v>
      </c>
      <c r="M105" s="310">
        <f>'Статистика ЮЛ'!N114-'Статистика ЮЛ'!M114</f>
        <v>0</v>
      </c>
      <c r="N105" s="310">
        <f>'Статистика ЮЛ'!O114-'Статистика ЮЛ'!N114</f>
        <v>0</v>
      </c>
      <c r="O105" s="310">
        <f>'Статистика ЮЛ'!P114-'Статистика ЮЛ'!O114</f>
        <v>0</v>
      </c>
      <c r="P105" s="310">
        <f>'Статистика ЮЛ'!Q114-'Статистика ЮЛ'!P114</f>
        <v>0</v>
      </c>
      <c r="Q105" s="310">
        <f>'Статистика ЮЛ'!R114-'Статистика ЮЛ'!Q114</f>
        <v>0</v>
      </c>
      <c r="R105" s="310">
        <f>'Статистика ЮЛ'!S114-'Статистика ЮЛ'!R114</f>
        <v>0</v>
      </c>
      <c r="S105" s="310">
        <f>'Статистика ЮЛ'!T114-'Статистика ЮЛ'!S114</f>
        <v>0</v>
      </c>
      <c r="T105" s="310">
        <f>'Статистика ЮЛ'!U114-'Статистика ЮЛ'!T114</f>
        <v>0</v>
      </c>
      <c r="U105" s="310">
        <f>'Статистика ЮЛ'!V114-'Статистика ЮЛ'!U114</f>
        <v>0</v>
      </c>
      <c r="V105" s="310">
        <f>'Статистика ЮЛ'!W114-'Статистика ЮЛ'!V114</f>
        <v>0</v>
      </c>
      <c r="W105" s="310">
        <f>'Статистика ЮЛ'!X114-'Статистика ЮЛ'!W114</f>
        <v>0</v>
      </c>
      <c r="X105" s="310">
        <f>'Статистика ЮЛ'!Y114-'Статистика ЮЛ'!X114</f>
        <v>0</v>
      </c>
      <c r="Y105" s="310">
        <f>'Статистика ЮЛ'!Z114-'Статистика ЮЛ'!Y114</f>
        <v>0</v>
      </c>
      <c r="Z105" s="310">
        <f>'Статистика ЮЛ'!AA114-'Статистика ЮЛ'!Z114</f>
        <v>0</v>
      </c>
      <c r="AA105" s="310">
        <f>'Статистика ЮЛ'!AB114-'Статистика ЮЛ'!AA114</f>
        <v>0</v>
      </c>
      <c r="AB105" s="310">
        <f>'Статистика ЮЛ'!AC114-'Статистика ЮЛ'!AB114</f>
        <v>0</v>
      </c>
      <c r="AC105" s="310">
        <f>'Статистика ЮЛ'!AF114-'Статистика ЮЛ'!AC114</f>
        <v>0</v>
      </c>
      <c r="AD105" s="356"/>
    </row>
    <row r="106" spans="1:30" ht="15.75" x14ac:dyDescent="0.25">
      <c r="A106" s="287"/>
      <c r="B106" s="310">
        <f>'Статистика ЮЛ'!C116-'Статистика ЮЛ'!B116</f>
        <v>0</v>
      </c>
      <c r="C106" s="310">
        <f>'Статистика ЮЛ'!D116-'Статистика ЮЛ'!C116</f>
        <v>0</v>
      </c>
      <c r="D106" s="310">
        <f>'Статистика ЮЛ'!E116-'Статистика ЮЛ'!D116</f>
        <v>0</v>
      </c>
      <c r="E106" s="310">
        <f>'Статистика ЮЛ'!F116-'Статистика ЮЛ'!E116</f>
        <v>0</v>
      </c>
      <c r="F106" s="310">
        <f>'Статистика ЮЛ'!G116-'Статистика ЮЛ'!F116</f>
        <v>0</v>
      </c>
      <c r="G106" s="310">
        <f>'Статистика ЮЛ'!H116-'Статистика ЮЛ'!G116</f>
        <v>0</v>
      </c>
      <c r="H106" s="310">
        <f>'Статистика ЮЛ'!I116-'Статистика ЮЛ'!H116</f>
        <v>0</v>
      </c>
      <c r="I106" s="310">
        <f>'Статистика ЮЛ'!J116-'Статистика ЮЛ'!I116</f>
        <v>0</v>
      </c>
      <c r="J106" s="310">
        <f>'Статистика ЮЛ'!K116-'Статистика ЮЛ'!J116</f>
        <v>0</v>
      </c>
      <c r="K106" s="310">
        <f>'Статистика ЮЛ'!L116-'Статистика ЮЛ'!K116</f>
        <v>0</v>
      </c>
      <c r="L106" s="310">
        <f>'Статистика ЮЛ'!M116-'Статистика ЮЛ'!L116</f>
        <v>0</v>
      </c>
      <c r="M106" s="310">
        <f>'Статистика ЮЛ'!N116-'Статистика ЮЛ'!M116</f>
        <v>0</v>
      </c>
      <c r="N106" s="310">
        <f>'Статистика ЮЛ'!O116-'Статистика ЮЛ'!N116</f>
        <v>0</v>
      </c>
      <c r="O106" s="310">
        <f>'Статистика ЮЛ'!P116-'Статистика ЮЛ'!O116</f>
        <v>0</v>
      </c>
      <c r="P106" s="310">
        <f>'Статистика ЮЛ'!Q116-'Статистика ЮЛ'!P116</f>
        <v>0</v>
      </c>
      <c r="Q106" s="310">
        <f>'Статистика ЮЛ'!R116-'Статистика ЮЛ'!Q116</f>
        <v>0</v>
      </c>
      <c r="R106" s="310">
        <f>'Статистика ЮЛ'!S116-'Статистика ЮЛ'!R116</f>
        <v>0</v>
      </c>
      <c r="S106" s="310">
        <f>'Статистика ЮЛ'!T116-'Статистика ЮЛ'!S116</f>
        <v>0</v>
      </c>
      <c r="T106" s="310">
        <f>'Статистика ЮЛ'!U116-'Статистика ЮЛ'!T116</f>
        <v>0</v>
      </c>
      <c r="U106" s="310">
        <f>'Статистика ЮЛ'!V116-'Статистика ЮЛ'!U116</f>
        <v>0</v>
      </c>
      <c r="V106" s="310">
        <f>'Статистика ЮЛ'!W116-'Статистика ЮЛ'!V116</f>
        <v>0</v>
      </c>
      <c r="W106" s="310">
        <f>'Статистика ЮЛ'!X116-'Статистика ЮЛ'!W116</f>
        <v>0</v>
      </c>
      <c r="X106" s="310">
        <f>'Статистика ЮЛ'!Y116-'Статистика ЮЛ'!X116</f>
        <v>0</v>
      </c>
      <c r="Y106" s="310">
        <f>'Статистика ЮЛ'!Z116-'Статистика ЮЛ'!Y116</f>
        <v>0</v>
      </c>
      <c r="Z106" s="310">
        <f>'Статистика ЮЛ'!AA116-'Статистика ЮЛ'!Z116</f>
        <v>0</v>
      </c>
      <c r="AA106" s="310">
        <f>'Статистика ЮЛ'!AB116-'Статистика ЮЛ'!AA116</f>
        <v>0</v>
      </c>
      <c r="AB106" s="310">
        <f>'Статистика ЮЛ'!AC116-'Статистика ЮЛ'!AB116</f>
        <v>0</v>
      </c>
      <c r="AC106" s="310">
        <f>'Статистика ЮЛ'!AF116-'Статистика ЮЛ'!AC116</f>
        <v>0</v>
      </c>
      <c r="AD106" s="356"/>
    </row>
    <row r="107" spans="1:30" ht="21" x14ac:dyDescent="0.25">
      <c r="A107" s="304" t="s">
        <v>312</v>
      </c>
      <c r="B107" s="310">
        <f>'Статистика ЮЛ'!C117-'Статистика ЮЛ'!B117</f>
        <v>41380</v>
      </c>
      <c r="C107" s="310">
        <f>'Статистика ЮЛ'!D117-'Статистика ЮЛ'!C117</f>
        <v>17504</v>
      </c>
      <c r="D107" s="310">
        <f>'Статистика ЮЛ'!E117-'Статистика ЮЛ'!D117</f>
        <v>30865</v>
      </c>
      <c r="E107" s="310">
        <f>'Статистика ЮЛ'!F117-'Статистика ЮЛ'!E117</f>
        <v>112215</v>
      </c>
      <c r="F107" s="310">
        <f>'Статистика ЮЛ'!G117-'Статистика ЮЛ'!F117</f>
        <v>34905</v>
      </c>
      <c r="G107" s="310">
        <f>'Статистика ЮЛ'!H117-'Статистика ЮЛ'!G117</f>
        <v>15842</v>
      </c>
      <c r="H107" s="310">
        <f>'Статистика ЮЛ'!I117-'Статистика ЮЛ'!H117</f>
        <v>26347</v>
      </c>
      <c r="I107" s="310">
        <f>'Статистика ЮЛ'!J117-'Статистика ЮЛ'!I117</f>
        <v>79000</v>
      </c>
      <c r="J107" s="310">
        <f>'Статистика ЮЛ'!K117-'Статистика ЮЛ'!J117</f>
        <v>86322</v>
      </c>
      <c r="K107" s="310">
        <f>'Статистика ЮЛ'!L117-'Статистика ЮЛ'!K117</f>
        <v>21471</v>
      </c>
      <c r="L107" s="310">
        <f>'Статистика ЮЛ'!M117-'Статистика ЮЛ'!L117</f>
        <v>64759</v>
      </c>
      <c r="M107" s="310">
        <f>'Статистика ЮЛ'!N117-'Статистика ЮЛ'!M117</f>
        <v>88330</v>
      </c>
      <c r="N107" s="310">
        <f>'Статистика ЮЛ'!O117-'Статистика ЮЛ'!N117</f>
        <v>30956</v>
      </c>
      <c r="O107" s="310">
        <f>'Статистика ЮЛ'!P117-'Статистика ЮЛ'!O117</f>
        <v>17843</v>
      </c>
      <c r="P107" s="310">
        <f>'Статистика ЮЛ'!Q117-'Статистика ЮЛ'!P117</f>
        <v>19589</v>
      </c>
      <c r="Q107" s="310">
        <f>'Статистика ЮЛ'!R117-'Статистика ЮЛ'!Q117</f>
        <v>13071</v>
      </c>
      <c r="R107" s="310">
        <f>'Статистика ЮЛ'!S117-'Статистика ЮЛ'!R117</f>
        <v>24546</v>
      </c>
      <c r="S107" s="310">
        <f>'Статистика ЮЛ'!T117-'Статистика ЮЛ'!S117</f>
        <v>-5056</v>
      </c>
      <c r="T107" s="310">
        <f>'Статистика ЮЛ'!U117-'Статистика ЮЛ'!T117</f>
        <v>13554</v>
      </c>
      <c r="U107" s="310">
        <f>'Статистика ЮЛ'!V117-'Статистика ЮЛ'!U117</f>
        <v>82478</v>
      </c>
      <c r="V107" s="310">
        <f>'Статистика ЮЛ'!W117-'Статистика ЮЛ'!V117</f>
        <v>-49214</v>
      </c>
      <c r="W107" s="310">
        <f>'Статистика ЮЛ'!X117-'Статистика ЮЛ'!W117</f>
        <v>24854</v>
      </c>
      <c r="X107" s="310">
        <f>'Статистика ЮЛ'!Y117-'Статистика ЮЛ'!X117</f>
        <v>85211</v>
      </c>
      <c r="Y107" s="310">
        <f>'Статистика ЮЛ'!Z117-'Статистика ЮЛ'!Y117</f>
        <v>34105</v>
      </c>
      <c r="Z107" s="310">
        <f>'Статистика ЮЛ'!AA117-'Статистика ЮЛ'!Z117</f>
        <v>50635</v>
      </c>
      <c r="AA107" s="310">
        <f>'Статистика ЮЛ'!AB117-'Статистика ЮЛ'!AA117</f>
        <v>118546</v>
      </c>
      <c r="AB107" s="310">
        <f>'Статистика ЮЛ'!AC117-'Статистика ЮЛ'!AB117</f>
        <v>320304</v>
      </c>
      <c r="AC107" s="310">
        <f>'Статистика ЮЛ'!AF117-'Статистика ЮЛ'!AC117</f>
        <v>-291247</v>
      </c>
      <c r="AD107" s="356"/>
    </row>
    <row r="108" spans="1:30" ht="15.75" x14ac:dyDescent="0.25">
      <c r="A108" s="289" t="s">
        <v>226</v>
      </c>
      <c r="B108" s="310">
        <f>'Статистика ЮЛ'!C118-'Статистика ЮЛ'!B118</f>
        <v>8513</v>
      </c>
      <c r="C108" s="310">
        <f>'Статистика ЮЛ'!D118-'Статистика ЮЛ'!C118</f>
        <v>9813</v>
      </c>
      <c r="D108" s="310">
        <f>'Статистика ЮЛ'!E118-'Статистика ЮЛ'!D118</f>
        <v>9143</v>
      </c>
      <c r="E108" s="310">
        <f>'Статистика ЮЛ'!F118-'Статистика ЮЛ'!E118</f>
        <v>46381</v>
      </c>
      <c r="F108" s="310">
        <f>'Статистика ЮЛ'!G118-'Статистика ЮЛ'!F118</f>
        <v>10088</v>
      </c>
      <c r="G108" s="310">
        <f>'Статистика ЮЛ'!H118-'Статистика ЮЛ'!G118</f>
        <v>-2123</v>
      </c>
      <c r="H108" s="310">
        <f>'Статистика ЮЛ'!I118-'Статистика ЮЛ'!H118</f>
        <v>-860</v>
      </c>
      <c r="I108" s="310">
        <f>'Статистика ЮЛ'!J118-'Статистика ЮЛ'!I118</f>
        <v>1579</v>
      </c>
      <c r="J108" s="310">
        <f>'Статистика ЮЛ'!K118-'Статистика ЮЛ'!J118</f>
        <v>1952</v>
      </c>
      <c r="K108" s="310">
        <f>'Статистика ЮЛ'!L118-'Статистика ЮЛ'!K118</f>
        <v>1271</v>
      </c>
      <c r="L108" s="310">
        <f>'Статистика ЮЛ'!M118-'Статистика ЮЛ'!L118</f>
        <v>1909</v>
      </c>
      <c r="M108" s="310">
        <f>'Статистика ЮЛ'!N118-'Статистика ЮЛ'!M118</f>
        <v>17301</v>
      </c>
      <c r="N108" s="310">
        <f>'Статистика ЮЛ'!O118-'Статистика ЮЛ'!N118</f>
        <v>1745</v>
      </c>
      <c r="O108" s="310">
        <f>'Статистика ЮЛ'!P118-'Статистика ЮЛ'!O118</f>
        <v>2030</v>
      </c>
      <c r="P108" s="310">
        <f>'Статистика ЮЛ'!Q118-'Статистика ЮЛ'!P118</f>
        <v>-3182</v>
      </c>
      <c r="Q108" s="310">
        <f>'Статистика ЮЛ'!R118-'Статистика ЮЛ'!Q118</f>
        <v>104086</v>
      </c>
      <c r="R108" s="310">
        <f>'Статистика ЮЛ'!S118-'Статистика ЮЛ'!R118</f>
        <v>-2871</v>
      </c>
      <c r="S108" s="310">
        <f>'Статистика ЮЛ'!T118-'Статистика ЮЛ'!S118</f>
        <v>-1076</v>
      </c>
      <c r="T108" s="310">
        <f>'Статистика ЮЛ'!U118-'Статистика ЮЛ'!T118</f>
        <v>-17325</v>
      </c>
      <c r="U108" s="310">
        <f>'Статистика ЮЛ'!V118-'Статистика ЮЛ'!U118</f>
        <v>-3820</v>
      </c>
      <c r="V108" s="310">
        <f>'Статистика ЮЛ'!W118-'Статистика ЮЛ'!V118</f>
        <v>-61099</v>
      </c>
      <c r="W108" s="310">
        <f>'Статистика ЮЛ'!X118-'Статистика ЮЛ'!W118</f>
        <v>-6438</v>
      </c>
      <c r="X108" s="310">
        <f>'Статистика ЮЛ'!Y118-'Статистика ЮЛ'!X118</f>
        <v>-26947</v>
      </c>
      <c r="Y108" s="310">
        <f>'Статистика ЮЛ'!Z118-'Статистика ЮЛ'!Y118</f>
        <v>1116</v>
      </c>
      <c r="Z108" s="310">
        <f>'Статистика ЮЛ'!AA118-'Статистика ЮЛ'!Z118</f>
        <v>2722</v>
      </c>
      <c r="AA108" s="310">
        <f>'Статистика ЮЛ'!AB118-'Статистика ЮЛ'!AA118</f>
        <v>-415</v>
      </c>
      <c r="AB108" s="310">
        <f>'Статистика ЮЛ'!AC118-'Статистика ЮЛ'!AB118</f>
        <v>2840</v>
      </c>
      <c r="AC108" s="310">
        <f>'Статистика ЮЛ'!AF118-'Статистика ЮЛ'!AC118</f>
        <v>-3813</v>
      </c>
      <c r="AD108" s="356"/>
    </row>
    <row r="109" spans="1:30" ht="15.75" x14ac:dyDescent="0.25">
      <c r="A109" s="288" t="s">
        <v>227</v>
      </c>
      <c r="B109" s="310">
        <f>'Статистика ЮЛ'!C119-'Статистика ЮЛ'!B119</f>
        <v>32867</v>
      </c>
      <c r="C109" s="310">
        <f>'Статистика ЮЛ'!D119-'Статистика ЮЛ'!C119</f>
        <v>7691</v>
      </c>
      <c r="D109" s="310">
        <f>'Статистика ЮЛ'!E119-'Статистика ЮЛ'!D119</f>
        <v>21722</v>
      </c>
      <c r="E109" s="310">
        <f>'Статистика ЮЛ'!F119-'Статистика ЮЛ'!E119</f>
        <v>65834</v>
      </c>
      <c r="F109" s="310">
        <f>'Статистика ЮЛ'!G119-'Статистика ЮЛ'!F119</f>
        <v>24817</v>
      </c>
      <c r="G109" s="310">
        <f>'Статистика ЮЛ'!H119-'Статистика ЮЛ'!G119</f>
        <v>17965</v>
      </c>
      <c r="H109" s="310">
        <f>'Статистика ЮЛ'!I119-'Статистика ЮЛ'!H119</f>
        <v>27207</v>
      </c>
      <c r="I109" s="310">
        <f>'Статистика ЮЛ'!J119-'Статистика ЮЛ'!I119</f>
        <v>77421</v>
      </c>
      <c r="J109" s="310">
        <f>'Статистика ЮЛ'!K119-'Статистика ЮЛ'!J119</f>
        <v>84370</v>
      </c>
      <c r="K109" s="310">
        <f>'Статистика ЮЛ'!L119-'Статистика ЮЛ'!K119</f>
        <v>20200</v>
      </c>
      <c r="L109" s="310">
        <f>'Статистика ЮЛ'!M119-'Статистика ЮЛ'!L119</f>
        <v>62850</v>
      </c>
      <c r="M109" s="310">
        <f>'Статистика ЮЛ'!N119-'Статистика ЮЛ'!M119</f>
        <v>71029</v>
      </c>
      <c r="N109" s="310">
        <f>'Статистика ЮЛ'!O119-'Статистика ЮЛ'!N119</f>
        <v>29211</v>
      </c>
      <c r="O109" s="310">
        <f>'Статистика ЮЛ'!P119-'Статистика ЮЛ'!O119</f>
        <v>15813</v>
      </c>
      <c r="P109" s="310">
        <f>'Статистика ЮЛ'!Q119-'Статистика ЮЛ'!P119</f>
        <v>22771</v>
      </c>
      <c r="Q109" s="310">
        <f>'Статистика ЮЛ'!R119-'Статистика ЮЛ'!Q119</f>
        <v>-91015</v>
      </c>
      <c r="R109" s="310">
        <f>'Статистика ЮЛ'!S119-'Статистика ЮЛ'!R119</f>
        <v>27417</v>
      </c>
      <c r="S109" s="310">
        <f>'Статистика ЮЛ'!T119-'Статистика ЮЛ'!S119</f>
        <v>-3980</v>
      </c>
      <c r="T109" s="310">
        <f>'Статистика ЮЛ'!U119-'Статистика ЮЛ'!T119</f>
        <v>30879</v>
      </c>
      <c r="U109" s="310">
        <f>'Статистика ЮЛ'!V119-'Статистика ЮЛ'!U119</f>
        <v>86298</v>
      </c>
      <c r="V109" s="310">
        <f>'Статистика ЮЛ'!W119-'Статистика ЮЛ'!V119</f>
        <v>11885</v>
      </c>
      <c r="W109" s="310">
        <f>'Статистика ЮЛ'!X119-'Статистика ЮЛ'!W119</f>
        <v>31292</v>
      </c>
      <c r="X109" s="310">
        <f>'Статистика ЮЛ'!Y119-'Статистика ЮЛ'!X119</f>
        <v>112158</v>
      </c>
      <c r="Y109" s="310">
        <f>'Статистика ЮЛ'!Z119-'Статистика ЮЛ'!Y119</f>
        <v>32989</v>
      </c>
      <c r="Z109" s="310">
        <f>'Статистика ЮЛ'!AA119-'Статистика ЮЛ'!Z119</f>
        <v>47913</v>
      </c>
      <c r="AA109" s="310">
        <f>'Статистика ЮЛ'!AB119-'Статистика ЮЛ'!AA119</f>
        <v>118961</v>
      </c>
      <c r="AB109" s="310">
        <f>'Статистика ЮЛ'!AC119-'Статистика ЮЛ'!AB119</f>
        <v>317464</v>
      </c>
      <c r="AC109" s="310">
        <f>'Статистика ЮЛ'!AF119-'Статистика ЮЛ'!AC119</f>
        <v>-287434</v>
      </c>
      <c r="AD109" s="356"/>
    </row>
    <row r="110" spans="1:30" ht="15.75" x14ac:dyDescent="0.25">
      <c r="A110" s="287" t="s">
        <v>297</v>
      </c>
      <c r="B110" s="310">
        <f>'Статистика ЮЛ'!C120-'Статистика ЮЛ'!B120</f>
        <v>33052</v>
      </c>
      <c r="C110" s="310">
        <f>'Статистика ЮЛ'!D120-'Статистика ЮЛ'!C120</f>
        <v>7747</v>
      </c>
      <c r="D110" s="310">
        <f>'Статистика ЮЛ'!E120-'Статистика ЮЛ'!D120</f>
        <v>21173</v>
      </c>
      <c r="E110" s="310">
        <f>'Статистика ЮЛ'!F120-'Статистика ЮЛ'!E120</f>
        <v>64121</v>
      </c>
      <c r="F110" s="310">
        <f>'Статистика ЮЛ'!G120-'Статистика ЮЛ'!F120</f>
        <v>23484</v>
      </c>
      <c r="G110" s="310">
        <f>'Статистика ЮЛ'!H120-'Статистика ЮЛ'!G120</f>
        <v>15579</v>
      </c>
      <c r="H110" s="310">
        <f>'Статистика ЮЛ'!I120-'Статистика ЮЛ'!H120</f>
        <v>26266</v>
      </c>
      <c r="I110" s="310">
        <f>'Статистика ЮЛ'!J120-'Статистика ЮЛ'!I120</f>
        <v>75590</v>
      </c>
      <c r="J110" s="310">
        <f>'Статистика ЮЛ'!K120-'Статистика ЮЛ'!J120</f>
        <v>81610</v>
      </c>
      <c r="K110" s="310">
        <f>'Статистика ЮЛ'!L120-'Статистика ЮЛ'!K120</f>
        <v>19923</v>
      </c>
      <c r="L110" s="310">
        <f>'Статистика ЮЛ'!M120-'Статистика ЮЛ'!L120</f>
        <v>60263</v>
      </c>
      <c r="M110" s="310">
        <f>'Статистика ЮЛ'!N120-'Статистика ЮЛ'!M120</f>
        <v>69236</v>
      </c>
      <c r="N110" s="310">
        <f>'Статистика ЮЛ'!O120-'Статистика ЮЛ'!N120</f>
        <v>28331</v>
      </c>
      <c r="O110" s="310">
        <f>'Статистика ЮЛ'!P120-'Статистика ЮЛ'!O120</f>
        <v>18847</v>
      </c>
      <c r="P110" s="310">
        <f>'Статистика ЮЛ'!Q120-'Статистика ЮЛ'!P120</f>
        <v>23305</v>
      </c>
      <c r="Q110" s="310">
        <f>'Статистика ЮЛ'!R120-'Статистика ЮЛ'!Q120</f>
        <v>-89958</v>
      </c>
      <c r="R110" s="310">
        <f>'Статистика ЮЛ'!S120-'Статистика ЮЛ'!R120</f>
        <v>29227</v>
      </c>
      <c r="S110" s="310">
        <f>'Статистика ЮЛ'!T120-'Статистика ЮЛ'!S120</f>
        <v>-9621</v>
      </c>
      <c r="T110" s="310">
        <f>'Статистика ЮЛ'!U120-'Статистика ЮЛ'!T120</f>
        <v>32303</v>
      </c>
      <c r="U110" s="310">
        <f>'Статистика ЮЛ'!V120-'Статистика ЮЛ'!U120</f>
        <v>87892</v>
      </c>
      <c r="V110" s="310">
        <f>'Статистика ЮЛ'!W120-'Статистика ЮЛ'!V120</f>
        <v>13087</v>
      </c>
      <c r="W110" s="310">
        <f>'Статистика ЮЛ'!X120-'Статистика ЮЛ'!W120</f>
        <v>32135</v>
      </c>
      <c r="X110" s="310">
        <f>'Статистика ЮЛ'!Y120-'Статистика ЮЛ'!X120</f>
        <v>113126</v>
      </c>
      <c r="Y110" s="310">
        <f>'Статистика ЮЛ'!Z120-'Статистика ЮЛ'!Y120</f>
        <v>33033</v>
      </c>
      <c r="Z110" s="310">
        <f>'Статистика ЮЛ'!AA120-'Статистика ЮЛ'!Z120</f>
        <v>51916</v>
      </c>
      <c r="AA110" s="310">
        <f>'Статистика ЮЛ'!AB120-'Статистика ЮЛ'!AA120</f>
        <v>119074</v>
      </c>
      <c r="AB110" s="310">
        <f>'Статистика ЮЛ'!AC120-'Статистика ЮЛ'!AB120</f>
        <v>318026</v>
      </c>
      <c r="AC110" s="310">
        <f>'Статистика ЮЛ'!AF120-'Статистика ЮЛ'!AC120</f>
        <v>-285444</v>
      </c>
      <c r="AD110" s="356"/>
    </row>
    <row r="111" spans="1:30" ht="15.75" x14ac:dyDescent="0.25">
      <c r="A111" s="287" t="s">
        <v>298</v>
      </c>
      <c r="B111" s="310">
        <f>'Статистика ЮЛ'!C121-'Статистика ЮЛ'!B121</f>
        <v>29629</v>
      </c>
      <c r="C111" s="310">
        <f>'Статистика ЮЛ'!D121-'Статистика ЮЛ'!C121</f>
        <v>7829</v>
      </c>
      <c r="D111" s="310">
        <f>'Статистика ЮЛ'!E121-'Статистика ЮЛ'!D121</f>
        <v>21850</v>
      </c>
      <c r="E111" s="310">
        <f>'Статистика ЮЛ'!F121-'Статистика ЮЛ'!E121</f>
        <v>52322</v>
      </c>
      <c r="F111" s="310">
        <f>'Статистика ЮЛ'!G121-'Статистика ЮЛ'!F121</f>
        <v>27692</v>
      </c>
      <c r="G111" s="310">
        <f>'Статистика ЮЛ'!H121-'Статистика ЮЛ'!G121</f>
        <v>14131</v>
      </c>
      <c r="H111" s="310">
        <f>'Статистика ЮЛ'!I121-'Статистика ЮЛ'!H121</f>
        <v>18958</v>
      </c>
      <c r="I111" s="310">
        <f>'Статистика ЮЛ'!J121-'Статистика ЮЛ'!I121</f>
        <v>59494</v>
      </c>
      <c r="J111" s="310">
        <f>'Статистика ЮЛ'!K121-'Статистика ЮЛ'!J121</f>
        <v>68384</v>
      </c>
      <c r="K111" s="310">
        <f>'Статистика ЮЛ'!L121-'Статистика ЮЛ'!K121</f>
        <v>24356</v>
      </c>
      <c r="L111" s="310">
        <f>'Статистика ЮЛ'!M121-'Статистика ЮЛ'!L121</f>
        <v>44199</v>
      </c>
      <c r="M111" s="310">
        <f>'Статистика ЮЛ'!N121-'Статистика ЮЛ'!M121</f>
        <v>62498</v>
      </c>
      <c r="N111" s="310">
        <f>'Статистика ЮЛ'!O121-'Статистика ЮЛ'!N121</f>
        <v>21172</v>
      </c>
      <c r="O111" s="310">
        <f>'Статистика ЮЛ'!P121-'Статистика ЮЛ'!O121</f>
        <v>13659</v>
      </c>
      <c r="P111" s="310">
        <f>'Статистика ЮЛ'!Q121-'Статистика ЮЛ'!P121</f>
        <v>24559</v>
      </c>
      <c r="Q111" s="310">
        <f>'Статистика ЮЛ'!R121-'Статистика ЮЛ'!Q121</f>
        <v>-94502</v>
      </c>
      <c r="R111" s="310">
        <f>'Статистика ЮЛ'!S121-'Статистика ЮЛ'!R121</f>
        <v>21999</v>
      </c>
      <c r="S111" s="310">
        <f>'Статистика ЮЛ'!T121-'Статистика ЮЛ'!S121</f>
        <v>-14410</v>
      </c>
      <c r="T111" s="310">
        <f>'Статистика ЮЛ'!U121-'Статистика ЮЛ'!T121</f>
        <v>14220</v>
      </c>
      <c r="U111" s="310">
        <f>'Статистика ЮЛ'!V121-'Статистика ЮЛ'!U121</f>
        <v>64689</v>
      </c>
      <c r="V111" s="310">
        <f>'Статистика ЮЛ'!W121-'Статистика ЮЛ'!V121</f>
        <v>15178</v>
      </c>
      <c r="W111" s="310">
        <f>'Статистика ЮЛ'!X121-'Статистика ЮЛ'!W121</f>
        <v>15036</v>
      </c>
      <c r="X111" s="310">
        <f>'Статистика ЮЛ'!Y121-'Статистика ЮЛ'!X121</f>
        <v>79766</v>
      </c>
      <c r="Y111" s="310">
        <f>'Статистика ЮЛ'!Z121-'Статистика ЮЛ'!Y121</f>
        <v>28443</v>
      </c>
      <c r="Z111" s="310">
        <f>'Статистика ЮЛ'!AA121-'Статистика ЮЛ'!Z121</f>
        <v>55645</v>
      </c>
      <c r="AA111" s="310">
        <f>'Статистика ЮЛ'!AB121-'Статистика ЮЛ'!AA121</f>
        <v>109467</v>
      </c>
      <c r="AB111" s="310">
        <f>'Статистика ЮЛ'!AC121-'Статистика ЮЛ'!AB121</f>
        <v>291050</v>
      </c>
      <c r="AC111" s="310">
        <f>'Статистика ЮЛ'!AF121-'Статистика ЮЛ'!AC121</f>
        <v>-253126</v>
      </c>
      <c r="AD111" s="356"/>
    </row>
    <row r="112" spans="1:30" ht="15.75" x14ac:dyDescent="0.25">
      <c r="A112" s="287" t="s">
        <v>299</v>
      </c>
      <c r="B112" s="310">
        <f>'Статистика ЮЛ'!C122-'Статистика ЮЛ'!B122</f>
        <v>3422</v>
      </c>
      <c r="C112" s="310">
        <f>'Статистика ЮЛ'!D122-'Статистика ЮЛ'!C122</f>
        <v>-80</v>
      </c>
      <c r="D112" s="310">
        <f>'Статистика ЮЛ'!E122-'Статистика ЮЛ'!D122</f>
        <v>-675</v>
      </c>
      <c r="E112" s="310">
        <f>'Статистика ЮЛ'!F122-'Статистика ЮЛ'!E122</f>
        <v>11797</v>
      </c>
      <c r="F112" s="310">
        <f>'Статистика ЮЛ'!G122-'Статистика ЮЛ'!F122</f>
        <v>-4207</v>
      </c>
      <c r="G112" s="310">
        <f>'Статистика ЮЛ'!H122-'Статистика ЮЛ'!G122</f>
        <v>1449</v>
      </c>
      <c r="H112" s="310">
        <f>'Статистика ЮЛ'!I122-'Статистика ЮЛ'!H122</f>
        <v>7306</v>
      </c>
      <c r="I112" s="310">
        <f>'Статистика ЮЛ'!J122-'Статистика ЮЛ'!I122</f>
        <v>16097</v>
      </c>
      <c r="J112" s="310">
        <f>'Статистика ЮЛ'!K122-'Статистика ЮЛ'!J122</f>
        <v>13226</v>
      </c>
      <c r="K112" s="310">
        <f>'Статистика ЮЛ'!L122-'Статистика ЮЛ'!K122</f>
        <v>-4435</v>
      </c>
      <c r="L112" s="310">
        <f>'Статистика ЮЛ'!M122-'Статистика ЮЛ'!L122</f>
        <v>16067</v>
      </c>
      <c r="M112" s="310">
        <f>'Статистика ЮЛ'!N122-'Статистика ЮЛ'!M122</f>
        <v>6738</v>
      </c>
      <c r="N112" s="310">
        <f>'Статистика ЮЛ'!O122-'Статистика ЮЛ'!N122</f>
        <v>7159</v>
      </c>
      <c r="O112" s="310">
        <f>'Статистика ЮЛ'!P122-'Статистика ЮЛ'!O122</f>
        <v>5188</v>
      </c>
      <c r="P112" s="310">
        <f>'Статистика ЮЛ'!Q122-'Статистика ЮЛ'!P122</f>
        <v>-1255</v>
      </c>
      <c r="Q112" s="310">
        <f>'Статистика ЮЛ'!R122-'Статистика ЮЛ'!Q122</f>
        <v>4544</v>
      </c>
      <c r="R112" s="310">
        <f>'Статистика ЮЛ'!S122-'Статистика ЮЛ'!R122</f>
        <v>7228</v>
      </c>
      <c r="S112" s="310">
        <f>'Статистика ЮЛ'!T122-'Статистика ЮЛ'!S122</f>
        <v>4790</v>
      </c>
      <c r="T112" s="310">
        <f>'Статистика ЮЛ'!U122-'Статистика ЮЛ'!T122</f>
        <v>18082</v>
      </c>
      <c r="U112" s="310">
        <f>'Статистика ЮЛ'!V122-'Статистика ЮЛ'!U122</f>
        <v>23204</v>
      </c>
      <c r="V112" s="310">
        <f>'Статистика ЮЛ'!W122-'Статистика ЮЛ'!V122</f>
        <v>-2090</v>
      </c>
      <c r="W112" s="310">
        <f>'Статистика ЮЛ'!X122-'Статистика ЮЛ'!W122</f>
        <v>17097</v>
      </c>
      <c r="X112" s="310">
        <f>'Статистика ЮЛ'!Y122-'Статистика ЮЛ'!X122</f>
        <v>33360</v>
      </c>
      <c r="Y112" s="310">
        <f>'Статистика ЮЛ'!Z122-'Статистика ЮЛ'!Y122</f>
        <v>4590</v>
      </c>
      <c r="Z112" s="310">
        <f>'Статистика ЮЛ'!AA122-'Статистика ЮЛ'!Z122</f>
        <v>-3729</v>
      </c>
      <c r="AA112" s="310">
        <f>'Статистика ЮЛ'!AB122-'Статистика ЮЛ'!AA122</f>
        <v>9607</v>
      </c>
      <c r="AB112" s="310">
        <f>'Статистика ЮЛ'!AC122-'Статистика ЮЛ'!AB122</f>
        <v>26978</v>
      </c>
      <c r="AC112" s="310">
        <f>'Статистика ЮЛ'!AF122-'Статистика ЮЛ'!AC122</f>
        <v>-32319</v>
      </c>
      <c r="AD112" s="356"/>
    </row>
    <row r="113" spans="1:30" ht="15.75" x14ac:dyDescent="0.25">
      <c r="A113" s="287" t="s">
        <v>300</v>
      </c>
      <c r="B113" s="310">
        <f>'Статистика ЮЛ'!C123-'Статистика ЮЛ'!B123</f>
        <v>13.039098570224951</v>
      </c>
      <c r="C113" s="310">
        <f>'Статистика ЮЛ'!D123-'Статистика ЮЛ'!C123</f>
        <v>14.081589765828994</v>
      </c>
      <c r="D113" s="310">
        <f>'Статистика ЮЛ'!E123-'Статистика ЮЛ'!D123</f>
        <v>9.7611260105200017</v>
      </c>
      <c r="E113" s="310">
        <f>'Статистика ЮЛ'!F123-'Статистика ЮЛ'!E123</f>
        <v>14.155036689376061</v>
      </c>
      <c r="F113" s="310">
        <f>'Статистика ЮЛ'!G123-'Статистика ЮЛ'!F123</f>
        <v>7.1263367241939477</v>
      </c>
      <c r="G113" s="310">
        <f>'Статистика ЮЛ'!H123-'Статистика ЮЛ'!G123</f>
        <v>15.266479554910006</v>
      </c>
      <c r="H113" s="310">
        <f>'Статистика ЮЛ'!I123-'Статистика ЮЛ'!H123</f>
        <v>16.598175457204093</v>
      </c>
      <c r="I113" s="310">
        <f>'Статистика ЮЛ'!J123-'Статистика ЮЛ'!I123</f>
        <v>5.290883593877993</v>
      </c>
      <c r="J113" s="310">
        <f>'Статистика ЮЛ'!K123-'Статистика ЮЛ'!J123</f>
        <v>28.63961970659193</v>
      </c>
      <c r="K113" s="310">
        <f>'Статистика ЮЛ'!L123-'Статистика ЮЛ'!K123</f>
        <v>6.1187064497040637</v>
      </c>
      <c r="L113" s="310">
        <f>'Статистика ЮЛ'!M123-'Статистика ЮЛ'!L123</f>
        <v>20.749381050229999</v>
      </c>
      <c r="M113" s="310">
        <f>'Статистика ЮЛ'!N123-'Статистика ЮЛ'!M123</f>
        <v>24.206988750014943</v>
      </c>
      <c r="N113" s="310">
        <f>'Статистика ЮЛ'!O123-'Статистика ЮЛ'!N123</f>
        <v>13.655491722836018</v>
      </c>
      <c r="O113" s="310">
        <f>'Статистика ЮЛ'!P123-'Статистика ЮЛ'!O123</f>
        <v>16.537695767160017</v>
      </c>
      <c r="P113" s="310">
        <f>'Статистика ЮЛ'!Q123-'Статистика ЮЛ'!P123</f>
        <v>14.80520643133093</v>
      </c>
      <c r="Q113" s="310">
        <f>'Статистика ЮЛ'!R123-'Статистика ЮЛ'!Q123</f>
        <v>-34.527675019288949</v>
      </c>
      <c r="R113" s="310">
        <f>'Статистика ЮЛ'!S123-'Статистика ЮЛ'!R123</f>
        <v>19.316069242733988</v>
      </c>
      <c r="S113" s="310">
        <f>'Статистика ЮЛ'!T123-'Статистика ЮЛ'!S123</f>
        <v>16.827041541510994</v>
      </c>
      <c r="T113" s="310">
        <f>'Статистика ЮЛ'!U123-'Статистика ЮЛ'!T123</f>
        <v>19.480509813914068</v>
      </c>
      <c r="U113" s="310">
        <f>'Статистика ЮЛ'!V123-'Статистика ЮЛ'!U123</f>
        <v>17.753852197026958</v>
      </c>
      <c r="V113" s="310">
        <f>'Статистика ЮЛ'!W123-'Статистика ЮЛ'!V123</f>
        <v>14.121464195491967</v>
      </c>
      <c r="W113" s="310">
        <f>'Статистика ЮЛ'!X123-'Статистика ЮЛ'!W123</f>
        <v>24.499471507522003</v>
      </c>
      <c r="X113" s="310">
        <f>'Статистика ЮЛ'!Y123-'Статистика ЮЛ'!X123</f>
        <v>27.270680430544076</v>
      </c>
      <c r="Y113" s="310">
        <f>'Статистика ЮЛ'!Z123-'Статистика ЮЛ'!Y123</f>
        <v>20.250124191438999</v>
      </c>
      <c r="Z113" s="310">
        <f>'Статистика ЮЛ'!AA123-'Статистика ЮЛ'!Z123</f>
        <v>8.5506872995979393</v>
      </c>
      <c r="AA113" s="310">
        <f>'Статистика ЮЛ'!AB123-'Статистика ЮЛ'!AA123</f>
        <v>10.41072054743006</v>
      </c>
      <c r="AB113" s="310">
        <f>'Статистика ЮЛ'!AC123-'Статистика ЮЛ'!AB123</f>
        <v>-20.081823492623016</v>
      </c>
      <c r="AC113" s="310">
        <f>'Статистика ЮЛ'!AF123-'Статистика ЮЛ'!AC123</f>
        <v>-36.198148984474074</v>
      </c>
      <c r="AD113" s="356"/>
    </row>
    <row r="114" spans="1:30" ht="15.75" x14ac:dyDescent="0.25">
      <c r="A114" s="287" t="s">
        <v>301</v>
      </c>
      <c r="B114" s="310">
        <f>'Статистика ЮЛ'!C124-'Статистика ЮЛ'!B124</f>
        <v>-185</v>
      </c>
      <c r="C114" s="310">
        <f>'Статистика ЮЛ'!D124-'Статистика ЮЛ'!C124</f>
        <v>-56</v>
      </c>
      <c r="D114" s="310">
        <f>'Статистика ЮЛ'!E124-'Статистика ЮЛ'!D124</f>
        <v>549</v>
      </c>
      <c r="E114" s="310">
        <f>'Статистика ЮЛ'!F124-'Статистика ЮЛ'!E124</f>
        <v>1713</v>
      </c>
      <c r="F114" s="310">
        <f>'Статистика ЮЛ'!G124-'Статистика ЮЛ'!F124</f>
        <v>1333</v>
      </c>
      <c r="G114" s="310">
        <f>'Статистика ЮЛ'!H124-'Статистика ЮЛ'!G124</f>
        <v>2386</v>
      </c>
      <c r="H114" s="310">
        <f>'Статистика ЮЛ'!I124-'Статистика ЮЛ'!H124</f>
        <v>941</v>
      </c>
      <c r="I114" s="310">
        <f>'Статистика ЮЛ'!J124-'Статистика ЮЛ'!I124</f>
        <v>1831</v>
      </c>
      <c r="J114" s="310">
        <f>'Статистика ЮЛ'!K124-'Статистика ЮЛ'!J124</f>
        <v>2760</v>
      </c>
      <c r="K114" s="310">
        <f>'Статистика ЮЛ'!L124-'Статистика ЮЛ'!K124</f>
        <v>277</v>
      </c>
      <c r="L114" s="310">
        <f>'Статистика ЮЛ'!M124-'Статистика ЮЛ'!L124</f>
        <v>2587</v>
      </c>
      <c r="M114" s="310">
        <f>'Статистика ЮЛ'!N124-'Статистика ЮЛ'!M124</f>
        <v>1793</v>
      </c>
      <c r="N114" s="310">
        <f>'Статистика ЮЛ'!O124-'Статистика ЮЛ'!N124</f>
        <v>880</v>
      </c>
      <c r="O114" s="310">
        <f>'Статистика ЮЛ'!P124-'Статистика ЮЛ'!O124</f>
        <v>-3034</v>
      </c>
      <c r="P114" s="310">
        <f>'Статистика ЮЛ'!Q124-'Статистика ЮЛ'!P124</f>
        <v>-534</v>
      </c>
      <c r="Q114" s="310">
        <f>'Статистика ЮЛ'!R124-'Статистика ЮЛ'!Q124</f>
        <v>-1057</v>
      </c>
      <c r="R114" s="310">
        <f>'Статистика ЮЛ'!S124-'Статистика ЮЛ'!R124</f>
        <v>-1810</v>
      </c>
      <c r="S114" s="310">
        <f>'Статистика ЮЛ'!T124-'Статистика ЮЛ'!S124</f>
        <v>5641</v>
      </c>
      <c r="T114" s="310">
        <f>'Статистика ЮЛ'!U124-'Статистика ЮЛ'!T124</f>
        <v>-1424</v>
      </c>
      <c r="U114" s="310">
        <f>'Статистика ЮЛ'!V124-'Статистика ЮЛ'!U124</f>
        <v>-1594</v>
      </c>
      <c r="V114" s="310">
        <f>'Статистика ЮЛ'!W124-'Статистика ЮЛ'!V124</f>
        <v>-1202</v>
      </c>
      <c r="W114" s="310">
        <f>'Статистика ЮЛ'!X124-'Статистика ЮЛ'!W124</f>
        <v>-843</v>
      </c>
      <c r="X114" s="310">
        <f>'Статистика ЮЛ'!Y124-'Статистика ЮЛ'!X124</f>
        <v>-968</v>
      </c>
      <c r="Y114" s="310">
        <f>'Статистика ЮЛ'!Z124-'Статистика ЮЛ'!Y124</f>
        <v>-44</v>
      </c>
      <c r="Z114" s="310">
        <f>'Статистика ЮЛ'!AA124-'Статистика ЮЛ'!Z124</f>
        <v>-4003</v>
      </c>
      <c r="AA114" s="310">
        <f>'Статистика ЮЛ'!AB124-'Статистика ЮЛ'!AA124</f>
        <v>-113</v>
      </c>
      <c r="AB114" s="310">
        <f>'Статистика ЮЛ'!AC124-'Статистика ЮЛ'!AB124</f>
        <v>-562</v>
      </c>
      <c r="AC114" s="310">
        <f>'Статистика ЮЛ'!AF124-'Статистика ЮЛ'!AC124</f>
        <v>-1990</v>
      </c>
      <c r="AD114" s="356"/>
    </row>
    <row r="115" spans="1:30" ht="16.5" thickBot="1" x14ac:dyDescent="0.3">
      <c r="A115" s="286" t="s">
        <v>302</v>
      </c>
      <c r="B115" s="310">
        <f>'Статистика ЮЛ'!C127-'Статистика ЮЛ'!B127</f>
        <v>0</v>
      </c>
      <c r="C115" s="310">
        <f>'Статистика ЮЛ'!D127-'Статистика ЮЛ'!C127</f>
        <v>0</v>
      </c>
      <c r="D115" s="310">
        <f>'Статистика ЮЛ'!E127-'Статистика ЮЛ'!D127</f>
        <v>0</v>
      </c>
      <c r="E115" s="310">
        <f>'Статистика ЮЛ'!F127-'Статистика ЮЛ'!E127</f>
        <v>0</v>
      </c>
      <c r="F115" s="310">
        <f>'Статистика ЮЛ'!G127-'Статистика ЮЛ'!F127</f>
        <v>0</v>
      </c>
      <c r="G115" s="310">
        <f>'Статистика ЮЛ'!H127-'Статистика ЮЛ'!G127</f>
        <v>0</v>
      </c>
      <c r="H115" s="310">
        <f>'Статистика ЮЛ'!I127-'Статистика ЮЛ'!H127</f>
        <v>0</v>
      </c>
      <c r="I115" s="310">
        <f>'Статистика ЮЛ'!J127-'Статистика ЮЛ'!I127</f>
        <v>0</v>
      </c>
      <c r="J115" s="310">
        <f>'Статистика ЮЛ'!K127-'Статистика ЮЛ'!J127</f>
        <v>0</v>
      </c>
      <c r="K115" s="310">
        <f>'Статистика ЮЛ'!L127-'Статистика ЮЛ'!K127</f>
        <v>0</v>
      </c>
      <c r="L115" s="310">
        <f>'Статистика ЮЛ'!M127-'Статистика ЮЛ'!L127</f>
        <v>0</v>
      </c>
      <c r="M115" s="310">
        <f>'Статистика ЮЛ'!N127-'Статистика ЮЛ'!M127</f>
        <v>0</v>
      </c>
      <c r="N115" s="310">
        <f>'Статистика ЮЛ'!O127-'Статистика ЮЛ'!N127</f>
        <v>0</v>
      </c>
      <c r="O115" s="310">
        <f>'Статистика ЮЛ'!P127-'Статистика ЮЛ'!O127</f>
        <v>0</v>
      </c>
      <c r="P115" s="310">
        <f>'Статистика ЮЛ'!Q127-'Статистика ЮЛ'!P127</f>
        <v>0</v>
      </c>
      <c r="Q115" s="310">
        <f>'Статистика ЮЛ'!R127-'Статистика ЮЛ'!Q127</f>
        <v>0</v>
      </c>
      <c r="R115" s="310">
        <f>'Статистика ЮЛ'!S127-'Статистика ЮЛ'!R127</f>
        <v>0</v>
      </c>
      <c r="S115" s="310">
        <f>'Статистика ЮЛ'!T127-'Статистика ЮЛ'!S127</f>
        <v>0</v>
      </c>
      <c r="T115" s="310">
        <f>'Статистика ЮЛ'!U127-'Статистика ЮЛ'!T127</f>
        <v>0</v>
      </c>
      <c r="U115" s="310">
        <f>'Статистика ЮЛ'!V127-'Статистика ЮЛ'!U127</f>
        <v>0</v>
      </c>
      <c r="V115" s="310">
        <f>'Статистика ЮЛ'!W127-'Статистика ЮЛ'!V127</f>
        <v>0</v>
      </c>
      <c r="W115" s="310">
        <f>'Статистика ЮЛ'!X127-'Статистика ЮЛ'!W127</f>
        <v>0</v>
      </c>
      <c r="X115" s="310">
        <f>'Статистика ЮЛ'!Y127-'Статистика ЮЛ'!X127</f>
        <v>0</v>
      </c>
      <c r="Y115" s="310">
        <f>'Статистика ЮЛ'!Z127-'Статистика ЮЛ'!Y127</f>
        <v>0</v>
      </c>
      <c r="Z115" s="310">
        <f>'Статистика ЮЛ'!AA127-'Статистика ЮЛ'!Z127</f>
        <v>0</v>
      </c>
      <c r="AA115" s="310">
        <f>'Статистика ЮЛ'!AB127-'Статистика ЮЛ'!AA127</f>
        <v>0</v>
      </c>
      <c r="AB115" s="310">
        <f>'Статистика ЮЛ'!AC127-'Статистика ЮЛ'!AB127</f>
        <v>0</v>
      </c>
      <c r="AC115" s="310">
        <f>'Статистика ЮЛ'!AF127-'Статистика ЮЛ'!AC127</f>
        <v>0</v>
      </c>
      <c r="AD115" s="356"/>
    </row>
    <row r="116" spans="1:30" s="290" customFormat="1" ht="15.75" x14ac:dyDescent="0.25">
      <c r="A116" s="301" t="s">
        <v>313</v>
      </c>
      <c r="B116" s="291">
        <f t="shared" ref="B116:AC116" si="0">B117+B118</f>
        <v>247762.891</v>
      </c>
      <c r="C116" s="291">
        <f t="shared" si="0"/>
        <v>-473148.03899999999</v>
      </c>
      <c r="D116" s="291">
        <f t="shared" si="0"/>
        <v>179478.416</v>
      </c>
      <c r="E116" s="291">
        <f t="shared" si="0"/>
        <v>600256.51</v>
      </c>
      <c r="F116" s="291">
        <f t="shared" si="0"/>
        <v>-314700.95199999999</v>
      </c>
      <c r="G116" s="291">
        <f t="shared" si="0"/>
        <v>-56299.120999999999</v>
      </c>
      <c r="H116" s="291">
        <f t="shared" si="0"/>
        <v>-85448.989000000001</v>
      </c>
      <c r="I116" s="291">
        <f t="shared" si="0"/>
        <v>803127.14800000004</v>
      </c>
      <c r="J116" s="291">
        <f t="shared" si="0"/>
        <v>74629.244000000006</v>
      </c>
      <c r="K116" s="291">
        <f t="shared" si="0"/>
        <v>-73013.652000000002</v>
      </c>
      <c r="L116" s="291">
        <f t="shared" si="0"/>
        <v>525620.63399999996</v>
      </c>
      <c r="M116" s="291">
        <f t="shared" si="0"/>
        <v>233628.04300000001</v>
      </c>
      <c r="N116" s="291">
        <f t="shared" si="0"/>
        <v>-8324.2690000000002</v>
      </c>
      <c r="O116" s="291">
        <f t="shared" si="0"/>
        <v>-205891.845</v>
      </c>
      <c r="P116" s="291">
        <f t="shared" si="0"/>
        <v>-156407.04800000001</v>
      </c>
      <c r="Q116" s="291">
        <f t="shared" si="0"/>
        <v>-3684.982</v>
      </c>
      <c r="R116" s="291">
        <f t="shared" si="0"/>
        <v>-147392.38399999999</v>
      </c>
      <c r="S116" s="291">
        <f t="shared" si="0"/>
        <v>258530.666</v>
      </c>
      <c r="T116" s="291">
        <f t="shared" si="0"/>
        <v>-377345.79599999997</v>
      </c>
      <c r="U116" s="291">
        <f t="shared" si="0"/>
        <v>682047.53899999999</v>
      </c>
      <c r="V116" s="291">
        <f t="shared" si="0"/>
        <v>-509108.245</v>
      </c>
      <c r="W116" s="291">
        <f t="shared" si="0"/>
        <v>434048.97</v>
      </c>
      <c r="X116" s="291">
        <f t="shared" si="0"/>
        <v>544835.33400000003</v>
      </c>
      <c r="Y116" s="291">
        <f t="shared" si="0"/>
        <v>702479.50100000005</v>
      </c>
      <c r="Z116" s="291">
        <f t="shared" si="0"/>
        <v>1025525.2879999999</v>
      </c>
      <c r="AA116" s="291">
        <f t="shared" si="0"/>
        <v>623052.005</v>
      </c>
      <c r="AB116" s="291">
        <f t="shared" si="0"/>
        <v>3965999.0419999999</v>
      </c>
      <c r="AC116" s="291">
        <f t="shared" si="0"/>
        <v>-2613911.46</v>
      </c>
      <c r="AD116" s="356"/>
    </row>
    <row r="117" spans="1:30" ht="15.75" x14ac:dyDescent="0.25">
      <c r="A117" s="289" t="s">
        <v>226</v>
      </c>
      <c r="B117" s="273">
        <f t="shared" ref="B117:AC117" si="1">(B108+B88+B78+B58+B38+B28)/1000</f>
        <v>43.890999999999998</v>
      </c>
      <c r="C117" s="273">
        <f t="shared" si="1"/>
        <v>57.960999999999999</v>
      </c>
      <c r="D117" s="273">
        <f t="shared" si="1"/>
        <v>43.415999999999997</v>
      </c>
      <c r="E117" s="273">
        <f t="shared" si="1"/>
        <v>371.51</v>
      </c>
      <c r="F117" s="273">
        <f t="shared" si="1"/>
        <v>-206.952</v>
      </c>
      <c r="G117" s="273">
        <f t="shared" si="1"/>
        <v>-82.120999999999995</v>
      </c>
      <c r="H117" s="273">
        <f t="shared" si="1"/>
        <v>53.011000000000003</v>
      </c>
      <c r="I117" s="273">
        <f t="shared" si="1"/>
        <v>245.148</v>
      </c>
      <c r="J117" s="273">
        <f t="shared" si="1"/>
        <v>163.244</v>
      </c>
      <c r="K117" s="273">
        <f t="shared" si="1"/>
        <v>237.34800000000001</v>
      </c>
      <c r="L117" s="273">
        <f t="shared" si="1"/>
        <v>61.634</v>
      </c>
      <c r="M117" s="273">
        <f t="shared" si="1"/>
        <v>85.043000000000006</v>
      </c>
      <c r="N117" s="273">
        <f t="shared" si="1"/>
        <v>-45.268999999999998</v>
      </c>
      <c r="O117" s="273">
        <f t="shared" si="1"/>
        <v>28.155000000000001</v>
      </c>
      <c r="P117" s="273">
        <f t="shared" si="1"/>
        <v>-73.048000000000002</v>
      </c>
      <c r="Q117" s="273">
        <f t="shared" si="1"/>
        <v>427.01799999999997</v>
      </c>
      <c r="R117" s="273">
        <f t="shared" si="1"/>
        <v>118.616</v>
      </c>
      <c r="S117" s="273">
        <f t="shared" si="1"/>
        <v>123.666</v>
      </c>
      <c r="T117" s="273">
        <f t="shared" si="1"/>
        <v>43.204000000000001</v>
      </c>
      <c r="U117" s="273">
        <f t="shared" si="1"/>
        <v>35.539000000000001</v>
      </c>
      <c r="V117" s="273">
        <f t="shared" si="1"/>
        <v>-106.245</v>
      </c>
      <c r="W117" s="273">
        <f t="shared" si="1"/>
        <v>28.97</v>
      </c>
      <c r="X117" s="273">
        <f t="shared" si="1"/>
        <v>-86.665999999999997</v>
      </c>
      <c r="Y117" s="273">
        <f t="shared" si="1"/>
        <v>168.501</v>
      </c>
      <c r="Z117" s="273">
        <f t="shared" si="1"/>
        <v>89.287999999999997</v>
      </c>
      <c r="AA117" s="273">
        <f t="shared" si="1"/>
        <v>112.005</v>
      </c>
      <c r="AB117" s="273">
        <f t="shared" si="1"/>
        <v>723.04200000000003</v>
      </c>
      <c r="AC117" s="273">
        <f t="shared" si="1"/>
        <v>289.54000000000002</v>
      </c>
      <c r="AD117" s="356"/>
    </row>
    <row r="118" spans="1:30" ht="15.75" x14ac:dyDescent="0.25">
      <c r="A118" s="288" t="s">
        <v>227</v>
      </c>
      <c r="B118" s="284">
        <f t="shared" ref="B118:AC118" si="2">B109+B89+B79+B59+B39+B29</f>
        <v>247719</v>
      </c>
      <c r="C118" s="284">
        <f t="shared" si="2"/>
        <v>-473206</v>
      </c>
      <c r="D118" s="284">
        <f t="shared" si="2"/>
        <v>179435</v>
      </c>
      <c r="E118" s="284">
        <f t="shared" si="2"/>
        <v>599885</v>
      </c>
      <c r="F118" s="284">
        <f t="shared" si="2"/>
        <v>-314494</v>
      </c>
      <c r="G118" s="284">
        <f t="shared" si="2"/>
        <v>-56217</v>
      </c>
      <c r="H118" s="284">
        <f t="shared" si="2"/>
        <v>-85502</v>
      </c>
      <c r="I118" s="284">
        <f t="shared" si="2"/>
        <v>802882</v>
      </c>
      <c r="J118" s="284">
        <f t="shared" si="2"/>
        <v>74466</v>
      </c>
      <c r="K118" s="284">
        <f t="shared" si="2"/>
        <v>-73251</v>
      </c>
      <c r="L118" s="284">
        <f t="shared" si="2"/>
        <v>525559</v>
      </c>
      <c r="M118" s="284">
        <f t="shared" si="2"/>
        <v>233543</v>
      </c>
      <c r="N118" s="284">
        <f t="shared" si="2"/>
        <v>-8279</v>
      </c>
      <c r="O118" s="284">
        <f t="shared" si="2"/>
        <v>-205920</v>
      </c>
      <c r="P118" s="284">
        <f t="shared" si="2"/>
        <v>-156334</v>
      </c>
      <c r="Q118" s="284">
        <f t="shared" si="2"/>
        <v>-4112</v>
      </c>
      <c r="R118" s="284">
        <f t="shared" si="2"/>
        <v>-147511</v>
      </c>
      <c r="S118" s="284">
        <f t="shared" si="2"/>
        <v>258407</v>
      </c>
      <c r="T118" s="284">
        <f t="shared" si="2"/>
        <v>-377389</v>
      </c>
      <c r="U118" s="284">
        <f t="shared" si="2"/>
        <v>682012</v>
      </c>
      <c r="V118" s="284">
        <f t="shared" si="2"/>
        <v>-509002</v>
      </c>
      <c r="W118" s="284">
        <f t="shared" si="2"/>
        <v>434020</v>
      </c>
      <c r="X118" s="284">
        <f t="shared" si="2"/>
        <v>544922</v>
      </c>
      <c r="Y118" s="284">
        <f t="shared" si="2"/>
        <v>702311</v>
      </c>
      <c r="Z118" s="284">
        <f t="shared" si="2"/>
        <v>1025436</v>
      </c>
      <c r="AA118" s="284">
        <f t="shared" si="2"/>
        <v>622940</v>
      </c>
      <c r="AB118" s="284">
        <f t="shared" si="2"/>
        <v>3965276</v>
      </c>
      <c r="AC118" s="284">
        <f t="shared" si="2"/>
        <v>-2614201</v>
      </c>
      <c r="AD118" s="356"/>
    </row>
    <row r="119" spans="1:30" s="357" customFormat="1" ht="15.75" x14ac:dyDescent="0.25">
      <c r="A119" s="360" t="s">
        <v>314</v>
      </c>
      <c r="B119" s="359">
        <f>'Статистика ЮЛ'!C131-'Статистика ЮЛ'!B131</f>
        <v>68.6763224971819</v>
      </c>
      <c r="C119" s="359">
        <f>'Статистика ЮЛ'!D131-'Статистика ЮЛ'!C131</f>
        <v>-87.298751726750197</v>
      </c>
      <c r="D119" s="359">
        <f>'Статистика ЮЛ'!E131-'Статистика ЮЛ'!D131</f>
        <v>75.960169800253425</v>
      </c>
      <c r="E119" s="359">
        <f>'Статистика ЮЛ'!F131-'Статистика ЮЛ'!E131</f>
        <v>36.502708986896323</v>
      </c>
      <c r="F119" s="359">
        <f>'Статистика ЮЛ'!G131-'Статистика ЮЛ'!F131</f>
        <v>-220.5714658533816</v>
      </c>
      <c r="G119" s="359">
        <f>'Статистика ЮЛ'!H131-'Статистика ЮЛ'!G131</f>
        <v>76.988747585613964</v>
      </c>
      <c r="H119" s="359">
        <f>'Статистика ЮЛ'!I131-'Статистика ЮЛ'!H131</f>
        <v>4.3069032207004057</v>
      </c>
      <c r="I119" s="359">
        <f>'Статистика ЮЛ'!J131-'Статистика ЮЛ'!I131</f>
        <v>-34.589974633687234</v>
      </c>
      <c r="J119" s="359">
        <f>'Статистика ЮЛ'!K131-'Статистика ЮЛ'!J131</f>
        <v>-99.526565439255137</v>
      </c>
      <c r="K119" s="359">
        <f>'Статистика ЮЛ'!L131-'Статистика ЮЛ'!K131</f>
        <v>-76.583300238515221</v>
      </c>
      <c r="L119" s="359">
        <f>'Статистика ЮЛ'!M131-'Статистика ЮЛ'!L131</f>
        <v>152.35991748031302</v>
      </c>
      <c r="M119" s="359">
        <f>'Статистика ЮЛ'!N131-'Статистика ЮЛ'!M131</f>
        <v>10.54383027491167</v>
      </c>
      <c r="N119" s="359">
        <f>'Статистика ЮЛ'!O131-'Статистика ЮЛ'!N131</f>
        <v>2.5595262386341346</v>
      </c>
      <c r="O119" s="359">
        <f>'Статистика ЮЛ'!P131-'Статистика ЮЛ'!O131</f>
        <v>-4.5183242837174475</v>
      </c>
      <c r="P119" s="359">
        <f>'Статистика ЮЛ'!Q131-'Статистика ЮЛ'!P131</f>
        <v>-28.520571808674504</v>
      </c>
      <c r="Q119" s="359">
        <f>'Статистика ЮЛ'!R131-'Статистика ЮЛ'!Q131</f>
        <v>90.799985531335551</v>
      </c>
      <c r="R119" s="359">
        <f>'Статистика ЮЛ'!S131-'Статистика ЮЛ'!R131</f>
        <v>-6.0133046008941164</v>
      </c>
      <c r="S119" s="359">
        <f>'Статистика ЮЛ'!T131-'Статистика ЮЛ'!S131</f>
        <v>378.76558465878588</v>
      </c>
      <c r="T119" s="359">
        <f>'Статистика ЮЛ'!U131-'Статистика ЮЛ'!T131</f>
        <v>-142.47151013658367</v>
      </c>
      <c r="U119" s="359">
        <f>'Статистика ЮЛ'!V131-'Статистика ЮЛ'!U131</f>
        <v>47.017023656466336</v>
      </c>
      <c r="V119" s="359">
        <f>'Статистика ЮЛ'!W131-'Статистика ЮЛ'!V131</f>
        <v>-156.89704281801642</v>
      </c>
      <c r="W119" s="359">
        <f>'Статистика ЮЛ'!X131-'Статистика ЮЛ'!W131</f>
        <v>308.51975474066785</v>
      </c>
      <c r="X119" s="359">
        <f>'Статистика ЮЛ'!Y131-'Статистика ЮЛ'!X131</f>
        <v>-31.557255427393102</v>
      </c>
      <c r="Y119" s="359">
        <f>'Статистика ЮЛ'!Z131-'Статистика ЮЛ'!Y131</f>
        <v>382.41700098151887</v>
      </c>
      <c r="Z119" s="359">
        <f>'Статистика ЮЛ'!AA131-'Статистика ЮЛ'!Z131</f>
        <v>309.01211172923468</v>
      </c>
      <c r="AA119" s="359">
        <f>'Статистика ЮЛ'!AB131-'Статистика ЮЛ'!AA131</f>
        <v>-195.70363019533943</v>
      </c>
      <c r="AB119" s="359">
        <f>'Статистика ЮЛ'!AC131-'Статистика ЮЛ'!AB131</f>
        <v>-6.5965657024480606</v>
      </c>
      <c r="AC119" s="359">
        <f>'Статистика ЮЛ'!AF131-'Статистика ЮЛ'!AC131</f>
        <v>-181.89889239164586</v>
      </c>
      <c r="AD119" s="358"/>
    </row>
    <row r="120" spans="1:30" ht="15.75" x14ac:dyDescent="0.25">
      <c r="A120" s="287" t="s">
        <v>297</v>
      </c>
      <c r="B120" s="284">
        <f t="shared" ref="B120:AC120" si="3">B110+B90+B80+B60+B40+B30</f>
        <v>172781</v>
      </c>
      <c r="C120" s="284">
        <f t="shared" si="3"/>
        <v>-529231</v>
      </c>
      <c r="D120" s="284">
        <f t="shared" si="3"/>
        <v>181600</v>
      </c>
      <c r="E120" s="284">
        <f t="shared" si="3"/>
        <v>595892</v>
      </c>
      <c r="F120" s="284">
        <f t="shared" si="3"/>
        <v>-334412</v>
      </c>
      <c r="G120" s="284">
        <f t="shared" si="3"/>
        <v>-137825</v>
      </c>
      <c r="H120" s="284">
        <f t="shared" si="3"/>
        <v>-61570</v>
      </c>
      <c r="I120" s="284">
        <f t="shared" si="3"/>
        <v>850326</v>
      </c>
      <c r="J120" s="284">
        <f t="shared" si="3"/>
        <v>-2833</v>
      </c>
      <c r="K120" s="284">
        <f t="shared" si="3"/>
        <v>-163420</v>
      </c>
      <c r="L120" s="284">
        <f t="shared" si="3"/>
        <v>398229</v>
      </c>
      <c r="M120" s="284">
        <f t="shared" si="3"/>
        <v>102356</v>
      </c>
      <c r="N120" s="284">
        <f t="shared" si="3"/>
        <v>-158836</v>
      </c>
      <c r="O120" s="284">
        <f t="shared" si="3"/>
        <v>-223412</v>
      </c>
      <c r="P120" s="284">
        <f t="shared" si="3"/>
        <v>-302001</v>
      </c>
      <c r="Q120" s="284">
        <f t="shared" si="3"/>
        <v>30163</v>
      </c>
      <c r="R120" s="284">
        <f t="shared" si="3"/>
        <v>-59854</v>
      </c>
      <c r="S120" s="284">
        <f t="shared" si="3"/>
        <v>237575</v>
      </c>
      <c r="T120" s="284">
        <f t="shared" si="3"/>
        <v>-361533</v>
      </c>
      <c r="U120" s="284">
        <f t="shared" si="3"/>
        <v>766428</v>
      </c>
      <c r="V120" s="284">
        <f t="shared" si="3"/>
        <v>-566219</v>
      </c>
      <c r="W120" s="284">
        <f t="shared" si="3"/>
        <v>397419</v>
      </c>
      <c r="X120" s="284">
        <f t="shared" si="3"/>
        <v>499790</v>
      </c>
      <c r="Y120" s="284">
        <f t="shared" si="3"/>
        <v>671889</v>
      </c>
      <c r="Z120" s="284">
        <f t="shared" si="3"/>
        <v>1071023</v>
      </c>
      <c r="AA120" s="284">
        <f t="shared" si="3"/>
        <v>755730</v>
      </c>
      <c r="AB120" s="284">
        <f t="shared" si="3"/>
        <v>3970301</v>
      </c>
      <c r="AC120" s="284">
        <f t="shared" si="3"/>
        <v>-2751376</v>
      </c>
      <c r="AD120" s="356"/>
    </row>
    <row r="121" spans="1:30" ht="15.75" x14ac:dyDescent="0.25">
      <c r="A121" s="287" t="s">
        <v>298</v>
      </c>
      <c r="B121" s="284">
        <f t="shared" ref="B121:AC121" si="4">B111+B91+B81+B61+B41+B31</f>
        <v>-228074</v>
      </c>
      <c r="C121" s="284">
        <f t="shared" si="4"/>
        <v>53702</v>
      </c>
      <c r="D121" s="284">
        <f t="shared" si="4"/>
        <v>194358</v>
      </c>
      <c r="E121" s="284">
        <f t="shared" si="4"/>
        <v>267592</v>
      </c>
      <c r="F121" s="284">
        <f t="shared" si="4"/>
        <v>-166971</v>
      </c>
      <c r="G121" s="284">
        <f t="shared" si="4"/>
        <v>-81352</v>
      </c>
      <c r="H121" s="284">
        <f t="shared" si="4"/>
        <v>-252048</v>
      </c>
      <c r="I121" s="284">
        <f t="shared" si="4"/>
        <v>416244</v>
      </c>
      <c r="J121" s="284">
        <f t="shared" si="4"/>
        <v>-125698</v>
      </c>
      <c r="K121" s="284">
        <f t="shared" si="4"/>
        <v>-85977</v>
      </c>
      <c r="L121" s="284">
        <f t="shared" si="4"/>
        <v>219501</v>
      </c>
      <c r="M121" s="284">
        <f t="shared" si="4"/>
        <v>-408869</v>
      </c>
      <c r="N121" s="284">
        <f t="shared" si="4"/>
        <v>-173425</v>
      </c>
      <c r="O121" s="284">
        <f t="shared" si="4"/>
        <v>-69493</v>
      </c>
      <c r="P121" s="284">
        <f t="shared" si="4"/>
        <v>-358656</v>
      </c>
      <c r="Q121" s="284">
        <f t="shared" si="4"/>
        <v>-85741</v>
      </c>
      <c r="R121" s="284">
        <f t="shared" si="4"/>
        <v>-239061</v>
      </c>
      <c r="S121" s="284">
        <f t="shared" si="4"/>
        <v>-189713</v>
      </c>
      <c r="T121" s="284">
        <f t="shared" si="4"/>
        <v>9035</v>
      </c>
      <c r="U121" s="284">
        <f t="shared" si="4"/>
        <v>297308</v>
      </c>
      <c r="V121" s="284">
        <f t="shared" si="4"/>
        <v>62840</v>
      </c>
      <c r="W121" s="284">
        <f t="shared" si="4"/>
        <v>-202180</v>
      </c>
      <c r="X121" s="284">
        <f t="shared" si="4"/>
        <v>406562</v>
      </c>
      <c r="Y121" s="284">
        <f t="shared" si="4"/>
        <v>-246381</v>
      </c>
      <c r="Z121" s="284">
        <f t="shared" si="4"/>
        <v>209385</v>
      </c>
      <c r="AA121" s="284">
        <f t="shared" si="4"/>
        <v>401759</v>
      </c>
      <c r="AB121" s="284">
        <f t="shared" si="4"/>
        <v>1585010</v>
      </c>
      <c r="AC121" s="284">
        <f t="shared" si="4"/>
        <v>-406811</v>
      </c>
      <c r="AD121" s="356"/>
    </row>
    <row r="122" spans="1:30" ht="15.75" x14ac:dyDescent="0.25">
      <c r="A122" s="287" t="s">
        <v>299</v>
      </c>
      <c r="B122" s="284">
        <f t="shared" ref="B122:AC122" si="5">B112+B92+B82+B62+B42+B32</f>
        <v>400734</v>
      </c>
      <c r="C122" s="284">
        <f t="shared" si="5"/>
        <v>-582890</v>
      </c>
      <c r="D122" s="284">
        <f t="shared" si="5"/>
        <v>-11476</v>
      </c>
      <c r="E122" s="284">
        <f t="shared" si="5"/>
        <v>328301</v>
      </c>
      <c r="F122" s="284">
        <f t="shared" si="5"/>
        <v>-167303</v>
      </c>
      <c r="G122" s="284">
        <f t="shared" si="5"/>
        <v>-56105</v>
      </c>
      <c r="H122" s="284">
        <f t="shared" si="5"/>
        <v>190481</v>
      </c>
      <c r="I122" s="284">
        <f t="shared" si="5"/>
        <v>434059</v>
      </c>
      <c r="J122" s="284">
        <f t="shared" si="5"/>
        <v>122858</v>
      </c>
      <c r="K122" s="284">
        <f t="shared" si="5"/>
        <v>-77299</v>
      </c>
      <c r="L122" s="284">
        <f t="shared" si="5"/>
        <v>178810</v>
      </c>
      <c r="M122" s="284">
        <f t="shared" si="5"/>
        <v>511227</v>
      </c>
      <c r="N122" s="284">
        <f t="shared" si="5"/>
        <v>14647</v>
      </c>
      <c r="O122" s="284">
        <f t="shared" si="5"/>
        <v>-153836</v>
      </c>
      <c r="P122" s="284">
        <f t="shared" si="5"/>
        <v>56785</v>
      </c>
      <c r="Q122" s="284">
        <f t="shared" si="5"/>
        <v>115904</v>
      </c>
      <c r="R122" s="284">
        <f t="shared" si="5"/>
        <v>179207</v>
      </c>
      <c r="S122" s="284">
        <f t="shared" si="5"/>
        <v>427291</v>
      </c>
      <c r="T122" s="284">
        <f t="shared" si="5"/>
        <v>-370574</v>
      </c>
      <c r="U122" s="284">
        <f t="shared" si="5"/>
        <v>469122</v>
      </c>
      <c r="V122" s="284">
        <f t="shared" si="5"/>
        <v>-629060</v>
      </c>
      <c r="W122" s="284">
        <f t="shared" si="5"/>
        <v>599595</v>
      </c>
      <c r="X122" s="284">
        <f t="shared" si="5"/>
        <v>93233</v>
      </c>
      <c r="Y122" s="284">
        <f t="shared" si="5"/>
        <v>918265</v>
      </c>
      <c r="Z122" s="284">
        <f t="shared" si="5"/>
        <v>861641</v>
      </c>
      <c r="AA122" s="284">
        <f t="shared" si="5"/>
        <v>353969</v>
      </c>
      <c r="AB122" s="284">
        <f t="shared" si="5"/>
        <v>2385296</v>
      </c>
      <c r="AC122" s="284">
        <f t="shared" si="5"/>
        <v>-2344565</v>
      </c>
      <c r="AD122" s="356"/>
    </row>
    <row r="123" spans="1:30" ht="15.75" x14ac:dyDescent="0.25">
      <c r="A123" s="287" t="s">
        <v>300</v>
      </c>
      <c r="B123" s="284">
        <f t="shared" ref="B123:AC123" si="6">B113+B93+B83+B63+B43+B33</f>
        <v>33.750449035338107</v>
      </c>
      <c r="C123" s="284">
        <f t="shared" si="6"/>
        <v>-124.31093321660717</v>
      </c>
      <c r="D123" s="284">
        <f t="shared" si="6"/>
        <v>77.979511881557528</v>
      </c>
      <c r="E123" s="284">
        <f t="shared" si="6"/>
        <v>49.547787703613352</v>
      </c>
      <c r="F123" s="284">
        <f t="shared" si="6"/>
        <v>-226.78464654935249</v>
      </c>
      <c r="G123" s="284">
        <f t="shared" si="6"/>
        <v>30.13909417805138</v>
      </c>
      <c r="H123" s="284">
        <f t="shared" si="6"/>
        <v>13.393273260866664</v>
      </c>
      <c r="I123" s="284">
        <f t="shared" si="6"/>
        <v>13.913272829397513</v>
      </c>
      <c r="J123" s="284">
        <f t="shared" si="6"/>
        <v>-128.58074244640687</v>
      </c>
      <c r="K123" s="284">
        <f t="shared" si="6"/>
        <v>-116.64317177531007</v>
      </c>
      <c r="L123" s="284">
        <f t="shared" si="6"/>
        <v>98.843928692431518</v>
      </c>
      <c r="M123" s="284">
        <f t="shared" si="6"/>
        <v>-43.465666437226332</v>
      </c>
      <c r="N123" s="284">
        <f t="shared" si="6"/>
        <v>-67.670111869967556</v>
      </c>
      <c r="O123" s="284">
        <f t="shared" si="6"/>
        <v>-20.175410525865843</v>
      </c>
      <c r="P123" s="284">
        <f t="shared" si="6"/>
        <v>-100.68015715006096</v>
      </c>
      <c r="Q123" s="284">
        <f t="shared" si="6"/>
        <v>98.64140490003696</v>
      </c>
      <c r="R123" s="284">
        <f t="shared" si="6"/>
        <v>30.087031094399805</v>
      </c>
      <c r="S123" s="284">
        <f t="shared" si="6"/>
        <v>347.00412803602478</v>
      </c>
      <c r="T123" s="284">
        <f t="shared" si="6"/>
        <v>-138.35174340959554</v>
      </c>
      <c r="U123" s="284">
        <f t="shared" si="6"/>
        <v>111.41143550201627</v>
      </c>
      <c r="V123" s="284">
        <f t="shared" si="6"/>
        <v>-191.51553107509218</v>
      </c>
      <c r="W123" s="284">
        <f t="shared" si="6"/>
        <v>282.51590032231559</v>
      </c>
      <c r="X123" s="284">
        <f t="shared" si="6"/>
        <v>-28.547268242766037</v>
      </c>
      <c r="Y123" s="284">
        <f t="shared" si="6"/>
        <v>363.86878177407254</v>
      </c>
      <c r="Z123" s="284">
        <f t="shared" si="6"/>
        <v>344.48390644851628</v>
      </c>
      <c r="AA123" s="284">
        <f t="shared" si="6"/>
        <v>-99.56386921175735</v>
      </c>
      <c r="AB123" s="284">
        <f t="shared" si="6"/>
        <v>102.22009682503831</v>
      </c>
      <c r="AC123" s="284">
        <f t="shared" si="6"/>
        <v>-293.28920419807037</v>
      </c>
      <c r="AD123" s="356"/>
    </row>
    <row r="124" spans="1:30" ht="15.75" x14ac:dyDescent="0.25">
      <c r="A124" s="287" t="s">
        <v>301</v>
      </c>
      <c r="B124" s="284">
        <f t="shared" ref="B124:AC124" si="7">B114+B94+B84+B64+B44+B34</f>
        <v>74938</v>
      </c>
      <c r="C124" s="284">
        <f t="shared" si="7"/>
        <v>56025</v>
      </c>
      <c r="D124" s="284">
        <f t="shared" si="7"/>
        <v>-2165</v>
      </c>
      <c r="E124" s="284">
        <f t="shared" si="7"/>
        <v>3993</v>
      </c>
      <c r="F124" s="284">
        <f t="shared" si="7"/>
        <v>19918</v>
      </c>
      <c r="G124" s="284">
        <f t="shared" si="7"/>
        <v>81608</v>
      </c>
      <c r="H124" s="284">
        <f t="shared" si="7"/>
        <v>-23932</v>
      </c>
      <c r="I124" s="284">
        <f t="shared" si="7"/>
        <v>-47444</v>
      </c>
      <c r="J124" s="284">
        <f t="shared" si="7"/>
        <v>77299</v>
      </c>
      <c r="K124" s="284">
        <f t="shared" si="7"/>
        <v>90169</v>
      </c>
      <c r="L124" s="284">
        <f t="shared" si="7"/>
        <v>127330</v>
      </c>
      <c r="M124" s="284">
        <f t="shared" si="7"/>
        <v>131187</v>
      </c>
      <c r="N124" s="284">
        <f t="shared" si="7"/>
        <v>150557</v>
      </c>
      <c r="O124" s="284">
        <f t="shared" si="7"/>
        <v>17492</v>
      </c>
      <c r="P124" s="284">
        <f t="shared" si="7"/>
        <v>145667</v>
      </c>
      <c r="Q124" s="284">
        <f t="shared" si="7"/>
        <v>-34275</v>
      </c>
      <c r="R124" s="284">
        <f t="shared" si="7"/>
        <v>-87657</v>
      </c>
      <c r="S124" s="284">
        <f t="shared" si="7"/>
        <v>20832</v>
      </c>
      <c r="T124" s="284">
        <f t="shared" si="7"/>
        <v>-15856</v>
      </c>
      <c r="U124" s="284">
        <f t="shared" si="7"/>
        <v>-84416</v>
      </c>
      <c r="V124" s="284">
        <f t="shared" si="7"/>
        <v>57217</v>
      </c>
      <c r="W124" s="284">
        <f t="shared" si="7"/>
        <v>36601</v>
      </c>
      <c r="X124" s="284">
        <f t="shared" si="7"/>
        <v>45132</v>
      </c>
      <c r="Y124" s="284">
        <f t="shared" si="7"/>
        <v>30422</v>
      </c>
      <c r="Z124" s="284">
        <f t="shared" si="7"/>
        <v>-45587</v>
      </c>
      <c r="AA124" s="284">
        <f t="shared" si="7"/>
        <v>-132790</v>
      </c>
      <c r="AB124" s="284">
        <f t="shared" si="7"/>
        <v>-5025</v>
      </c>
      <c r="AC124" s="284">
        <f t="shared" si="7"/>
        <v>137175</v>
      </c>
      <c r="AD124" s="356"/>
    </row>
    <row r="125" spans="1:30" ht="15.75" x14ac:dyDescent="0.25">
      <c r="A125" s="286" t="s">
        <v>302</v>
      </c>
      <c r="B125" s="284">
        <f t="shared" ref="B125:AC125" si="8">B115+B95+B85+B65+B45+B35</f>
        <v>74543</v>
      </c>
      <c r="C125" s="284">
        <f t="shared" si="8"/>
        <v>56005</v>
      </c>
      <c r="D125" s="284">
        <f t="shared" si="8"/>
        <v>3153</v>
      </c>
      <c r="E125" s="284">
        <f t="shared" si="8"/>
        <v>1457</v>
      </c>
      <c r="F125" s="284">
        <f t="shared" si="8"/>
        <v>18710</v>
      </c>
      <c r="G125" s="284">
        <f t="shared" si="8"/>
        <v>83911</v>
      </c>
      <c r="H125" s="284">
        <f t="shared" si="8"/>
        <v>-21033</v>
      </c>
      <c r="I125" s="284">
        <f t="shared" si="8"/>
        <v>-47549</v>
      </c>
      <c r="J125" s="284">
        <f t="shared" si="8"/>
        <v>76746</v>
      </c>
      <c r="K125" s="284">
        <f t="shared" si="8"/>
        <v>91886</v>
      </c>
      <c r="L125" s="284">
        <f t="shared" si="8"/>
        <v>127593</v>
      </c>
      <c r="M125" s="284">
        <f t="shared" si="8"/>
        <v>122478</v>
      </c>
      <c r="N125" s="284">
        <f t="shared" si="8"/>
        <v>146174</v>
      </c>
      <c r="O125" s="284">
        <f t="shared" si="8"/>
        <v>19704</v>
      </c>
      <c r="P125" s="284">
        <f t="shared" si="8"/>
        <v>146359</v>
      </c>
      <c r="Q125" s="284">
        <f t="shared" si="8"/>
        <v>-32874</v>
      </c>
      <c r="R125" s="284">
        <f t="shared" si="8"/>
        <v>-85455</v>
      </c>
      <c r="S125" s="284">
        <f t="shared" si="8"/>
        <v>15230</v>
      </c>
      <c r="T125" s="284">
        <f t="shared" si="8"/>
        <v>-14585</v>
      </c>
      <c r="U125" s="284">
        <f t="shared" si="8"/>
        <v>-82694</v>
      </c>
      <c r="V125" s="284">
        <f t="shared" si="8"/>
        <v>58485</v>
      </c>
      <c r="W125" s="284">
        <f t="shared" si="8"/>
        <v>44845</v>
      </c>
      <c r="X125" s="284">
        <f t="shared" si="8"/>
        <v>38614</v>
      </c>
      <c r="Y125" s="284">
        <f t="shared" si="8"/>
        <v>30625</v>
      </c>
      <c r="Z125" s="284">
        <f t="shared" si="8"/>
        <v>-41867</v>
      </c>
      <c r="AA125" s="284">
        <f t="shared" si="8"/>
        <v>-133095</v>
      </c>
      <c r="AB125" s="284">
        <f t="shared" si="8"/>
        <v>-6026</v>
      </c>
      <c r="AC125" s="284">
        <f t="shared" si="8"/>
        <v>140478</v>
      </c>
      <c r="AD125" s="356"/>
    </row>
    <row r="126" spans="1:30" s="290" customFormat="1" ht="15.75" x14ac:dyDescent="0.25">
      <c r="A126" s="293" t="s">
        <v>315</v>
      </c>
      <c r="B126" s="291">
        <f t="shared" ref="B126:AC126" si="9">B127+B128</f>
        <v>160107</v>
      </c>
      <c r="C126" s="291">
        <f t="shared" si="9"/>
        <v>135770</v>
      </c>
      <c r="D126" s="291">
        <f t="shared" si="9"/>
        <v>188192</v>
      </c>
      <c r="E126" s="291">
        <f t="shared" si="9"/>
        <v>234473</v>
      </c>
      <c r="F126" s="291">
        <f t="shared" si="9"/>
        <v>240432</v>
      </c>
      <c r="G126" s="291">
        <f t="shared" si="9"/>
        <v>171583</v>
      </c>
      <c r="H126" s="291">
        <f t="shared" si="9"/>
        <v>210979</v>
      </c>
      <c r="I126" s="291">
        <f t="shared" si="9"/>
        <v>256115</v>
      </c>
      <c r="J126" s="291">
        <f t="shared" si="9"/>
        <v>256352</v>
      </c>
      <c r="K126" s="291">
        <f t="shared" si="9"/>
        <v>281919</v>
      </c>
      <c r="L126" s="291">
        <f t="shared" si="9"/>
        <v>216257</v>
      </c>
      <c r="M126" s="291">
        <f t="shared" si="9"/>
        <v>212342</v>
      </c>
      <c r="N126" s="291">
        <f t="shared" si="9"/>
        <v>132137</v>
      </c>
      <c r="O126" s="291">
        <f t="shared" si="9"/>
        <v>98499</v>
      </c>
      <c r="P126" s="291">
        <f t="shared" si="9"/>
        <v>145624</v>
      </c>
      <c r="Q126" s="291">
        <f t="shared" si="9"/>
        <v>207912</v>
      </c>
      <c r="R126" s="291">
        <f t="shared" si="9"/>
        <v>190879</v>
      </c>
      <c r="S126" s="291">
        <f t="shared" si="9"/>
        <v>200516</v>
      </c>
      <c r="T126" s="291">
        <f t="shared" si="9"/>
        <v>252397</v>
      </c>
      <c r="U126" s="291">
        <f t="shared" si="9"/>
        <v>247587</v>
      </c>
      <c r="V126" s="291">
        <f t="shared" si="9"/>
        <v>271415</v>
      </c>
      <c r="W126" s="291">
        <f t="shared" si="9"/>
        <v>255236</v>
      </c>
      <c r="X126" s="291">
        <f t="shared" si="9"/>
        <v>121840</v>
      </c>
      <c r="Y126" s="291">
        <f t="shared" si="9"/>
        <v>328338</v>
      </c>
      <c r="Z126" s="291">
        <f t="shared" si="9"/>
        <v>111174</v>
      </c>
      <c r="AA126" s="291">
        <f t="shared" si="9"/>
        <v>177271</v>
      </c>
      <c r="AB126" s="291">
        <f t="shared" si="9"/>
        <v>435261</v>
      </c>
      <c r="AC126" s="291">
        <f t="shared" si="9"/>
        <v>219550</v>
      </c>
      <c r="AD126" s="356"/>
    </row>
    <row r="127" spans="1:30" ht="15.75" x14ac:dyDescent="0.25">
      <c r="A127" s="289" t="s">
        <v>226</v>
      </c>
      <c r="B127" s="284">
        <f t="shared" ref="B127:AC127" si="10">B98+B48</f>
        <v>161103</v>
      </c>
      <c r="C127" s="284">
        <f t="shared" si="10"/>
        <v>137690</v>
      </c>
      <c r="D127" s="284">
        <f t="shared" si="10"/>
        <v>189042</v>
      </c>
      <c r="E127" s="284">
        <f t="shared" si="10"/>
        <v>234182</v>
      </c>
      <c r="F127" s="284">
        <f t="shared" si="10"/>
        <v>241076</v>
      </c>
      <c r="G127" s="284">
        <f t="shared" si="10"/>
        <v>172973</v>
      </c>
      <c r="H127" s="284">
        <f t="shared" si="10"/>
        <v>211972</v>
      </c>
      <c r="I127" s="284">
        <f t="shared" si="10"/>
        <v>255127</v>
      </c>
      <c r="J127" s="284">
        <f t="shared" si="10"/>
        <v>256493</v>
      </c>
      <c r="K127" s="284">
        <f t="shared" si="10"/>
        <v>282864</v>
      </c>
      <c r="L127" s="284">
        <f t="shared" si="10"/>
        <v>216758</v>
      </c>
      <c r="M127" s="284">
        <f t="shared" si="10"/>
        <v>213095</v>
      </c>
      <c r="N127" s="284">
        <f t="shared" si="10"/>
        <v>133544</v>
      </c>
      <c r="O127" s="284">
        <f t="shared" si="10"/>
        <v>99971</v>
      </c>
      <c r="P127" s="284">
        <f t="shared" si="10"/>
        <v>146591</v>
      </c>
      <c r="Q127" s="284">
        <f t="shared" si="10"/>
        <v>209050</v>
      </c>
      <c r="R127" s="284">
        <f t="shared" si="10"/>
        <v>191859</v>
      </c>
      <c r="S127" s="284">
        <f t="shared" si="10"/>
        <v>202116</v>
      </c>
      <c r="T127" s="284">
        <f t="shared" si="10"/>
        <v>253293</v>
      </c>
      <c r="U127" s="284">
        <f t="shared" si="10"/>
        <v>247495</v>
      </c>
      <c r="V127" s="284">
        <f t="shared" si="10"/>
        <v>272410</v>
      </c>
      <c r="W127" s="284">
        <f t="shared" si="10"/>
        <v>256491</v>
      </c>
      <c r="X127" s="284">
        <f t="shared" si="10"/>
        <v>121599</v>
      </c>
      <c r="Y127" s="284">
        <f t="shared" si="10"/>
        <v>329336</v>
      </c>
      <c r="Z127" s="284">
        <f t="shared" si="10"/>
        <v>111462</v>
      </c>
      <c r="AA127" s="284">
        <f t="shared" si="10"/>
        <v>176748</v>
      </c>
      <c r="AB127" s="284">
        <f t="shared" si="10"/>
        <v>431033</v>
      </c>
      <c r="AC127" s="284">
        <f t="shared" si="10"/>
        <v>225066</v>
      </c>
      <c r="AD127" s="356"/>
    </row>
    <row r="128" spans="1:30" ht="15.75" x14ac:dyDescent="0.25">
      <c r="A128" s="288" t="s">
        <v>227</v>
      </c>
      <c r="B128" s="284">
        <f t="shared" ref="B128:AC128" si="11">B99+B49</f>
        <v>-996</v>
      </c>
      <c r="C128" s="284">
        <f t="shared" si="11"/>
        <v>-1920</v>
      </c>
      <c r="D128" s="284">
        <f t="shared" si="11"/>
        <v>-850</v>
      </c>
      <c r="E128" s="284">
        <f t="shared" si="11"/>
        <v>291</v>
      </c>
      <c r="F128" s="284">
        <f t="shared" si="11"/>
        <v>-644</v>
      </c>
      <c r="G128" s="284">
        <f t="shared" si="11"/>
        <v>-1390</v>
      </c>
      <c r="H128" s="284">
        <f t="shared" si="11"/>
        <v>-993</v>
      </c>
      <c r="I128" s="284">
        <f t="shared" si="11"/>
        <v>988</v>
      </c>
      <c r="J128" s="284">
        <f t="shared" si="11"/>
        <v>-141</v>
      </c>
      <c r="K128" s="284">
        <f t="shared" si="11"/>
        <v>-945</v>
      </c>
      <c r="L128" s="284">
        <f t="shared" si="11"/>
        <v>-501</v>
      </c>
      <c r="M128" s="284">
        <f t="shared" si="11"/>
        <v>-753</v>
      </c>
      <c r="N128" s="284">
        <f t="shared" si="11"/>
        <v>-1407</v>
      </c>
      <c r="O128" s="284">
        <f t="shared" si="11"/>
        <v>-1472</v>
      </c>
      <c r="P128" s="284">
        <f t="shared" si="11"/>
        <v>-967</v>
      </c>
      <c r="Q128" s="284">
        <f t="shared" si="11"/>
        <v>-1138</v>
      </c>
      <c r="R128" s="284">
        <f t="shared" si="11"/>
        <v>-980</v>
      </c>
      <c r="S128" s="284">
        <f t="shared" si="11"/>
        <v>-1600</v>
      </c>
      <c r="T128" s="284">
        <f t="shared" si="11"/>
        <v>-896</v>
      </c>
      <c r="U128" s="284">
        <f t="shared" si="11"/>
        <v>92</v>
      </c>
      <c r="V128" s="284">
        <f t="shared" si="11"/>
        <v>-995</v>
      </c>
      <c r="W128" s="284">
        <f t="shared" si="11"/>
        <v>-1255</v>
      </c>
      <c r="X128" s="284">
        <f t="shared" si="11"/>
        <v>241</v>
      </c>
      <c r="Y128" s="284">
        <f t="shared" si="11"/>
        <v>-998</v>
      </c>
      <c r="Z128" s="284">
        <f t="shared" si="11"/>
        <v>-288</v>
      </c>
      <c r="AA128" s="284">
        <f t="shared" si="11"/>
        <v>523</v>
      </c>
      <c r="AB128" s="284">
        <f t="shared" si="11"/>
        <v>4228</v>
      </c>
      <c r="AC128" s="284">
        <f t="shared" si="11"/>
        <v>-5516</v>
      </c>
      <c r="AD128" s="356"/>
    </row>
    <row r="129" spans="1:30" ht="15.75" x14ac:dyDescent="0.25">
      <c r="A129" s="287" t="s">
        <v>297</v>
      </c>
      <c r="B129" s="284">
        <f t="shared" ref="B129:AC129" si="12">B100+B50</f>
        <v>-995</v>
      </c>
      <c r="C129" s="284">
        <f t="shared" si="12"/>
        <v>-1920</v>
      </c>
      <c r="D129" s="284">
        <f t="shared" si="12"/>
        <v>-849</v>
      </c>
      <c r="E129" s="284">
        <f t="shared" si="12"/>
        <v>292</v>
      </c>
      <c r="F129" s="284">
        <f t="shared" si="12"/>
        <v>-643</v>
      </c>
      <c r="G129" s="284">
        <f t="shared" si="12"/>
        <v>-1390</v>
      </c>
      <c r="H129" s="284">
        <f t="shared" si="12"/>
        <v>-993</v>
      </c>
      <c r="I129" s="284">
        <f t="shared" si="12"/>
        <v>988</v>
      </c>
      <c r="J129" s="284">
        <f t="shared" si="12"/>
        <v>-141</v>
      </c>
      <c r="K129" s="284">
        <f t="shared" si="12"/>
        <v>-945</v>
      </c>
      <c r="L129" s="284">
        <f t="shared" si="12"/>
        <v>-501</v>
      </c>
      <c r="M129" s="284">
        <f t="shared" si="12"/>
        <v>-753</v>
      </c>
      <c r="N129" s="284">
        <f t="shared" si="12"/>
        <v>-1407</v>
      </c>
      <c r="O129" s="284">
        <f t="shared" si="12"/>
        <v>-1472</v>
      </c>
      <c r="P129" s="284">
        <f t="shared" si="12"/>
        <v>-967</v>
      </c>
      <c r="Q129" s="284">
        <f t="shared" si="12"/>
        <v>-1138</v>
      </c>
      <c r="R129" s="284">
        <f t="shared" si="12"/>
        <v>-980</v>
      </c>
      <c r="S129" s="284">
        <f t="shared" si="12"/>
        <v>-1600</v>
      </c>
      <c r="T129" s="284">
        <f t="shared" si="12"/>
        <v>-896</v>
      </c>
      <c r="U129" s="284">
        <f t="shared" si="12"/>
        <v>92</v>
      </c>
      <c r="V129" s="284">
        <f t="shared" si="12"/>
        <v>-995</v>
      </c>
      <c r="W129" s="284">
        <f t="shared" si="12"/>
        <v>-1255</v>
      </c>
      <c r="X129" s="284">
        <f t="shared" si="12"/>
        <v>241</v>
      </c>
      <c r="Y129" s="284">
        <f t="shared" si="12"/>
        <v>-998</v>
      </c>
      <c r="Z129" s="284">
        <f t="shared" si="12"/>
        <v>-288</v>
      </c>
      <c r="AA129" s="284">
        <f t="shared" si="12"/>
        <v>523</v>
      </c>
      <c r="AB129" s="284">
        <f t="shared" si="12"/>
        <v>4228</v>
      </c>
      <c r="AC129" s="284">
        <f t="shared" si="12"/>
        <v>-5516</v>
      </c>
      <c r="AD129" s="356"/>
    </row>
    <row r="130" spans="1:30" ht="15.75" x14ac:dyDescent="0.25">
      <c r="A130" s="287" t="s">
        <v>298</v>
      </c>
      <c r="B130" s="284">
        <f t="shared" ref="B130:AC130" si="13">B101+B51</f>
        <v>-1005</v>
      </c>
      <c r="C130" s="284">
        <f t="shared" si="13"/>
        <v>-1909</v>
      </c>
      <c r="D130" s="284">
        <f t="shared" si="13"/>
        <v>-843</v>
      </c>
      <c r="E130" s="284">
        <f t="shared" si="13"/>
        <v>293</v>
      </c>
      <c r="F130" s="284">
        <f t="shared" si="13"/>
        <v>-620</v>
      </c>
      <c r="G130" s="284">
        <f t="shared" si="13"/>
        <v>-1378</v>
      </c>
      <c r="H130" s="284">
        <f t="shared" si="13"/>
        <v>-993</v>
      </c>
      <c r="I130" s="284">
        <f t="shared" si="13"/>
        <v>975</v>
      </c>
      <c r="J130" s="284">
        <f t="shared" si="13"/>
        <v>-143</v>
      </c>
      <c r="K130" s="284">
        <f t="shared" si="13"/>
        <v>-923</v>
      </c>
      <c r="L130" s="284">
        <f t="shared" si="13"/>
        <v>-499</v>
      </c>
      <c r="M130" s="284">
        <f t="shared" si="13"/>
        <v>-753</v>
      </c>
      <c r="N130" s="284">
        <f t="shared" si="13"/>
        <v>-1401</v>
      </c>
      <c r="O130" s="284">
        <f t="shared" si="13"/>
        <v>-1463</v>
      </c>
      <c r="P130" s="284">
        <f t="shared" si="13"/>
        <v>-955</v>
      </c>
      <c r="Q130" s="284">
        <f t="shared" si="13"/>
        <v>-1121</v>
      </c>
      <c r="R130" s="284">
        <f t="shared" si="13"/>
        <v>-973</v>
      </c>
      <c r="S130" s="284">
        <f t="shared" si="13"/>
        <v>-1594</v>
      </c>
      <c r="T130" s="284">
        <f t="shared" si="13"/>
        <v>-883</v>
      </c>
      <c r="U130" s="284">
        <f t="shared" si="13"/>
        <v>91</v>
      </c>
      <c r="V130" s="284">
        <f t="shared" si="13"/>
        <v>-958</v>
      </c>
      <c r="W130" s="284">
        <f t="shared" si="13"/>
        <v>-1251</v>
      </c>
      <c r="X130" s="284">
        <f t="shared" si="13"/>
        <v>239</v>
      </c>
      <c r="Y130" s="284">
        <f t="shared" si="13"/>
        <v>-999</v>
      </c>
      <c r="Z130" s="284">
        <f t="shared" si="13"/>
        <v>-281</v>
      </c>
      <c r="AA130" s="284">
        <f t="shared" si="13"/>
        <v>515</v>
      </c>
      <c r="AB130" s="284">
        <f t="shared" si="13"/>
        <v>4175</v>
      </c>
      <c r="AC130" s="284">
        <f t="shared" si="13"/>
        <v>-5471</v>
      </c>
      <c r="AD130" s="356"/>
    </row>
    <row r="131" spans="1:30" ht="15.75" x14ac:dyDescent="0.25">
      <c r="A131" s="287" t="s">
        <v>299</v>
      </c>
      <c r="B131" s="284">
        <f t="shared" ref="B131:AC131" si="14">B102+B52</f>
        <v>11</v>
      </c>
      <c r="C131" s="284">
        <f t="shared" si="14"/>
        <v>-15</v>
      </c>
      <c r="D131" s="284">
        <f t="shared" si="14"/>
        <v>-3</v>
      </c>
      <c r="E131" s="284">
        <f t="shared" si="14"/>
        <v>-3</v>
      </c>
      <c r="F131" s="284">
        <f t="shared" si="14"/>
        <v>-20</v>
      </c>
      <c r="G131" s="284">
        <f t="shared" si="14"/>
        <v>-13</v>
      </c>
      <c r="H131" s="284">
        <f t="shared" si="14"/>
        <v>0</v>
      </c>
      <c r="I131" s="284">
        <f t="shared" si="14"/>
        <v>13</v>
      </c>
      <c r="J131" s="284">
        <f t="shared" si="14"/>
        <v>1</v>
      </c>
      <c r="K131" s="284">
        <f t="shared" si="14"/>
        <v>-23</v>
      </c>
      <c r="L131" s="284">
        <f t="shared" si="14"/>
        <v>-2</v>
      </c>
      <c r="M131" s="284">
        <f t="shared" si="14"/>
        <v>2</v>
      </c>
      <c r="N131" s="284">
        <f t="shared" si="14"/>
        <v>-5</v>
      </c>
      <c r="O131" s="284">
        <f t="shared" si="14"/>
        <v>-10</v>
      </c>
      <c r="P131" s="284">
        <f t="shared" si="14"/>
        <v>-13</v>
      </c>
      <c r="Q131" s="284">
        <f t="shared" si="14"/>
        <v>-12</v>
      </c>
      <c r="R131" s="284">
        <f t="shared" si="14"/>
        <v>-9</v>
      </c>
      <c r="S131" s="284">
        <f t="shared" si="14"/>
        <v>-5</v>
      </c>
      <c r="T131" s="284">
        <f t="shared" si="14"/>
        <v>-15</v>
      </c>
      <c r="U131" s="284">
        <f t="shared" si="14"/>
        <v>2</v>
      </c>
      <c r="V131" s="284">
        <f t="shared" si="14"/>
        <v>-40</v>
      </c>
      <c r="W131" s="284">
        <f t="shared" si="14"/>
        <v>-1</v>
      </c>
      <c r="X131" s="284">
        <f t="shared" si="14"/>
        <v>0</v>
      </c>
      <c r="Y131" s="284">
        <f t="shared" si="14"/>
        <v>0</v>
      </c>
      <c r="Z131" s="284">
        <f t="shared" si="14"/>
        <v>-5</v>
      </c>
      <c r="AA131" s="284">
        <f t="shared" si="14"/>
        <v>8</v>
      </c>
      <c r="AB131" s="284">
        <f t="shared" si="14"/>
        <v>53</v>
      </c>
      <c r="AC131" s="284">
        <f t="shared" si="14"/>
        <v>-46</v>
      </c>
      <c r="AD131" s="356"/>
    </row>
    <row r="132" spans="1:30" ht="15.75" x14ac:dyDescent="0.25">
      <c r="A132" s="287" t="s">
        <v>300</v>
      </c>
      <c r="B132" s="284">
        <f t="shared" ref="B132:AC132" si="15">B103+B53</f>
        <v>-0.6469933882745984</v>
      </c>
      <c r="C132" s="284">
        <f t="shared" si="15"/>
        <v>-0.59447730666320098</v>
      </c>
      <c r="D132" s="284">
        <f t="shared" si="15"/>
        <v>-0.47272258026789871</v>
      </c>
      <c r="E132" s="284">
        <f t="shared" si="15"/>
        <v>-0.48426529611730018</v>
      </c>
      <c r="F132" s="284">
        <f t="shared" si="15"/>
        <v>-0.4705682304294001</v>
      </c>
      <c r="G132" s="284">
        <f t="shared" si="15"/>
        <v>-0.44762480759190026</v>
      </c>
      <c r="H132" s="284">
        <f t="shared" si="15"/>
        <v>-0.3905597703549013</v>
      </c>
      <c r="I132" s="284">
        <f t="shared" si="15"/>
        <v>-0.4699167968518978</v>
      </c>
      <c r="J132" s="284">
        <f t="shared" si="15"/>
        <v>-0.36444080330939954</v>
      </c>
      <c r="K132" s="284">
        <f t="shared" si="15"/>
        <v>-0.53827320614270135</v>
      </c>
      <c r="L132" s="284">
        <f t="shared" si="15"/>
        <v>-0.43548366354530188</v>
      </c>
      <c r="M132" s="284">
        <f t="shared" si="15"/>
        <v>-0.55126733859849963</v>
      </c>
      <c r="N132" s="284">
        <f t="shared" si="15"/>
        <v>-0.6389649544053988</v>
      </c>
      <c r="O132" s="284">
        <f t="shared" si="15"/>
        <v>-0.50911069830129918</v>
      </c>
      <c r="P132" s="284">
        <f t="shared" si="15"/>
        <v>-0.36880867020110131</v>
      </c>
      <c r="Q132" s="284">
        <f t="shared" si="15"/>
        <v>-0.36616426750940079</v>
      </c>
      <c r="R132" s="284">
        <f t="shared" si="15"/>
        <v>-0.35077959118279978</v>
      </c>
      <c r="S132" s="284">
        <f t="shared" si="15"/>
        <v>-0.33349570590669941</v>
      </c>
      <c r="T132" s="284">
        <f t="shared" si="15"/>
        <v>-0.36793991468629983</v>
      </c>
      <c r="U132" s="284">
        <f t="shared" si="15"/>
        <v>-0.42221093075119853</v>
      </c>
      <c r="V132" s="284">
        <f t="shared" si="15"/>
        <v>-0.33614217528329959</v>
      </c>
      <c r="W132" s="284">
        <f t="shared" si="15"/>
        <v>-0.45391394188010104</v>
      </c>
      <c r="X132" s="284">
        <f t="shared" si="15"/>
        <v>-0.3264198195179997</v>
      </c>
      <c r="Y132" s="284">
        <f t="shared" si="15"/>
        <v>-0.40183302651540131</v>
      </c>
      <c r="Z132" s="284">
        <f t="shared" si="15"/>
        <v>-0.37436408041109992</v>
      </c>
      <c r="AA132" s="284">
        <f t="shared" si="15"/>
        <v>-0.39733487689500002</v>
      </c>
      <c r="AB132" s="284">
        <f t="shared" si="15"/>
        <v>-0.39222501367579987</v>
      </c>
      <c r="AC132" s="284">
        <f t="shared" si="15"/>
        <v>-1.1343855580911999</v>
      </c>
      <c r="AD132" s="356"/>
    </row>
    <row r="133" spans="1:30" ht="15.75" x14ac:dyDescent="0.25">
      <c r="A133" s="287" t="s">
        <v>301</v>
      </c>
      <c r="B133" s="284">
        <f t="shared" ref="B133:AC133" si="16">B104+B54</f>
        <v>-1</v>
      </c>
      <c r="C133" s="284">
        <f t="shared" si="16"/>
        <v>0</v>
      </c>
      <c r="D133" s="284">
        <f t="shared" si="16"/>
        <v>-1</v>
      </c>
      <c r="E133" s="284">
        <f t="shared" si="16"/>
        <v>-1</v>
      </c>
      <c r="F133" s="284">
        <f t="shared" si="16"/>
        <v>-1</v>
      </c>
      <c r="G133" s="284">
        <f t="shared" si="16"/>
        <v>0</v>
      </c>
      <c r="H133" s="284">
        <f t="shared" si="16"/>
        <v>0</v>
      </c>
      <c r="I133" s="284">
        <f t="shared" si="16"/>
        <v>0</v>
      </c>
      <c r="J133" s="284">
        <f t="shared" si="16"/>
        <v>0</v>
      </c>
      <c r="K133" s="284">
        <f t="shared" si="16"/>
        <v>0</v>
      </c>
      <c r="L133" s="284">
        <f t="shared" si="16"/>
        <v>0</v>
      </c>
      <c r="M133" s="284">
        <f t="shared" si="16"/>
        <v>0</v>
      </c>
      <c r="N133" s="284">
        <f t="shared" si="16"/>
        <v>0</v>
      </c>
      <c r="O133" s="284">
        <f t="shared" si="16"/>
        <v>0</v>
      </c>
      <c r="P133" s="284">
        <f t="shared" si="16"/>
        <v>0</v>
      </c>
      <c r="Q133" s="284">
        <f t="shared" si="16"/>
        <v>0</v>
      </c>
      <c r="R133" s="284">
        <f t="shared" si="16"/>
        <v>0</v>
      </c>
      <c r="S133" s="284">
        <f t="shared" si="16"/>
        <v>0</v>
      </c>
      <c r="T133" s="284">
        <f t="shared" si="16"/>
        <v>0</v>
      </c>
      <c r="U133" s="284">
        <f t="shared" si="16"/>
        <v>0</v>
      </c>
      <c r="V133" s="284">
        <f t="shared" si="16"/>
        <v>0</v>
      </c>
      <c r="W133" s="284">
        <f t="shared" si="16"/>
        <v>0</v>
      </c>
      <c r="X133" s="284">
        <f t="shared" si="16"/>
        <v>0</v>
      </c>
      <c r="Y133" s="284">
        <f t="shared" si="16"/>
        <v>0</v>
      </c>
      <c r="Z133" s="284">
        <f t="shared" si="16"/>
        <v>0</v>
      </c>
      <c r="AA133" s="284">
        <f t="shared" si="16"/>
        <v>0</v>
      </c>
      <c r="AB133" s="284">
        <f t="shared" si="16"/>
        <v>0</v>
      </c>
      <c r="AC133" s="284">
        <f t="shared" si="16"/>
        <v>0</v>
      </c>
      <c r="AD133" s="356"/>
    </row>
    <row r="134" spans="1:30" ht="15.75" x14ac:dyDescent="0.25">
      <c r="A134" s="286" t="s">
        <v>302</v>
      </c>
      <c r="B134" s="284">
        <f t="shared" ref="B134:AC134" si="17">B105+B55</f>
        <v>-1</v>
      </c>
      <c r="C134" s="284">
        <f t="shared" si="17"/>
        <v>0</v>
      </c>
      <c r="D134" s="284">
        <f t="shared" si="17"/>
        <v>-1</v>
      </c>
      <c r="E134" s="284">
        <f t="shared" si="17"/>
        <v>-1</v>
      </c>
      <c r="F134" s="284">
        <f t="shared" si="17"/>
        <v>-1</v>
      </c>
      <c r="G134" s="284">
        <f t="shared" si="17"/>
        <v>0</v>
      </c>
      <c r="H134" s="284">
        <f t="shared" si="17"/>
        <v>0</v>
      </c>
      <c r="I134" s="284">
        <f t="shared" si="17"/>
        <v>0</v>
      </c>
      <c r="J134" s="284">
        <f t="shared" si="17"/>
        <v>0</v>
      </c>
      <c r="K134" s="284">
        <f t="shared" si="17"/>
        <v>0</v>
      </c>
      <c r="L134" s="284">
        <f t="shared" si="17"/>
        <v>0</v>
      </c>
      <c r="M134" s="284">
        <f t="shared" si="17"/>
        <v>0</v>
      </c>
      <c r="N134" s="284">
        <f t="shared" si="17"/>
        <v>0</v>
      </c>
      <c r="O134" s="284">
        <f t="shared" si="17"/>
        <v>0</v>
      </c>
      <c r="P134" s="284">
        <f t="shared" si="17"/>
        <v>0</v>
      </c>
      <c r="Q134" s="284">
        <f t="shared" si="17"/>
        <v>0</v>
      </c>
      <c r="R134" s="284">
        <f t="shared" si="17"/>
        <v>0</v>
      </c>
      <c r="S134" s="284">
        <f t="shared" si="17"/>
        <v>0</v>
      </c>
      <c r="T134" s="284">
        <f t="shared" si="17"/>
        <v>0</v>
      </c>
      <c r="U134" s="284">
        <f t="shared" si="17"/>
        <v>0</v>
      </c>
      <c r="V134" s="284">
        <f t="shared" si="17"/>
        <v>0</v>
      </c>
      <c r="W134" s="284">
        <f t="shared" si="17"/>
        <v>0</v>
      </c>
      <c r="X134" s="284">
        <f t="shared" si="17"/>
        <v>0</v>
      </c>
      <c r="Y134" s="284">
        <f t="shared" si="17"/>
        <v>0</v>
      </c>
      <c r="Z134" s="284">
        <f t="shared" si="17"/>
        <v>0</v>
      </c>
      <c r="AA134" s="284">
        <f t="shared" si="17"/>
        <v>0</v>
      </c>
      <c r="AB134" s="284">
        <f t="shared" si="17"/>
        <v>0</v>
      </c>
      <c r="AC134" s="284">
        <f t="shared" si="17"/>
        <v>0</v>
      </c>
      <c r="AD134" s="356"/>
    </row>
    <row r="135" spans="1:30" ht="15.75" x14ac:dyDescent="0.25">
      <c r="A135" s="283"/>
      <c r="B135" s="282"/>
      <c r="C135" s="282"/>
      <c r="D135" s="282"/>
      <c r="E135" s="282"/>
      <c r="F135" s="282"/>
      <c r="G135" s="282"/>
      <c r="H135" s="282"/>
      <c r="I135" s="282"/>
      <c r="J135" s="282"/>
      <c r="K135" s="282"/>
      <c r="L135" s="282"/>
      <c r="M135" s="282"/>
      <c r="N135" s="282"/>
      <c r="O135" s="282"/>
      <c r="P135" s="282"/>
      <c r="Q135" s="282"/>
      <c r="R135" s="282"/>
      <c r="S135" s="282"/>
      <c r="T135" s="282"/>
      <c r="U135" s="282"/>
      <c r="V135" s="282"/>
      <c r="W135" s="282"/>
      <c r="X135" s="282"/>
      <c r="Y135" s="282"/>
      <c r="Z135" s="282"/>
      <c r="AA135" s="282"/>
      <c r="AB135" s="282"/>
      <c r="AC135" s="282"/>
      <c r="AD135" s="356"/>
    </row>
    <row r="136" spans="1:30" ht="15.75" x14ac:dyDescent="0.25">
      <c r="A136" s="283"/>
      <c r="B136" s="282"/>
      <c r="C136" s="282"/>
      <c r="D136" s="282"/>
      <c r="E136" s="282"/>
      <c r="F136" s="282"/>
      <c r="G136" s="282"/>
      <c r="H136" s="282"/>
      <c r="I136" s="282"/>
      <c r="J136" s="282"/>
      <c r="K136" s="282"/>
      <c r="L136" s="282"/>
      <c r="M136" s="282"/>
      <c r="N136" s="282"/>
      <c r="O136" s="282"/>
      <c r="P136" s="282"/>
      <c r="Q136" s="282"/>
      <c r="R136" s="282"/>
      <c r="S136" s="282"/>
      <c r="T136" s="282"/>
      <c r="U136" s="282"/>
      <c r="V136" s="282"/>
      <c r="W136" s="282"/>
      <c r="X136" s="282"/>
      <c r="Y136" s="282"/>
      <c r="Z136" s="282"/>
      <c r="AA136" s="282"/>
      <c r="AB136" s="282"/>
      <c r="AC136" s="282"/>
      <c r="AD136" s="356"/>
    </row>
    <row r="137" spans="1:30" ht="16.5" thickBot="1" x14ac:dyDescent="0.3">
      <c r="A137" s="283"/>
      <c r="B137" s="282"/>
      <c r="C137" s="282"/>
      <c r="D137" s="282"/>
      <c r="E137" s="282"/>
      <c r="F137" s="282"/>
      <c r="G137" s="282"/>
      <c r="H137" s="282"/>
      <c r="I137" s="282"/>
      <c r="J137" s="282"/>
      <c r="K137" s="282"/>
      <c r="L137" s="282"/>
      <c r="M137" s="282"/>
      <c r="N137" s="282"/>
      <c r="O137" s="282"/>
      <c r="P137" s="282"/>
      <c r="Q137" s="282"/>
      <c r="R137" s="282"/>
      <c r="S137" s="282"/>
      <c r="T137" s="282"/>
      <c r="U137" s="282"/>
      <c r="V137" s="282"/>
      <c r="W137" s="282"/>
      <c r="X137" s="282"/>
      <c r="Y137" s="282"/>
      <c r="Z137" s="282"/>
      <c r="AA137" s="282"/>
      <c r="AB137" s="282"/>
      <c r="AC137" s="282"/>
      <c r="AD137" s="356"/>
    </row>
    <row r="138" spans="1:30" ht="15.75" x14ac:dyDescent="0.25">
      <c r="A138" s="280" t="s">
        <v>316</v>
      </c>
      <c r="B138" s="279"/>
      <c r="C138" s="279"/>
      <c r="D138" s="279"/>
      <c r="E138" s="279"/>
      <c r="F138" s="279"/>
      <c r="G138" s="279"/>
      <c r="H138" s="279"/>
      <c r="I138" s="279"/>
      <c r="J138" s="279"/>
      <c r="K138" s="279"/>
      <c r="L138" s="279"/>
      <c r="M138" s="279"/>
      <c r="N138" s="279"/>
      <c r="O138" s="279"/>
      <c r="P138" s="279"/>
      <c r="Q138" s="279"/>
      <c r="R138" s="279"/>
      <c r="S138" s="279"/>
      <c r="T138" s="279"/>
      <c r="U138" s="279"/>
      <c r="V138" s="279"/>
      <c r="W138" s="279"/>
      <c r="X138" s="279"/>
      <c r="Y138" s="279"/>
      <c r="Z138" s="279"/>
      <c r="AA138" s="279"/>
      <c r="AB138" s="279"/>
      <c r="AC138" s="279"/>
      <c r="AD138" s="356"/>
    </row>
    <row r="139" spans="1:30" ht="15.75" x14ac:dyDescent="0.25">
      <c r="A139" s="278" t="s">
        <v>317</v>
      </c>
      <c r="B139" s="277">
        <f t="shared" ref="B139:AC139" si="18">IFERROR(B17/B7%,"-")</f>
        <v>8.5170582466455773</v>
      </c>
      <c r="C139" s="277">
        <f t="shared" si="18"/>
        <v>-11.372752482332945</v>
      </c>
      <c r="D139" s="277">
        <f t="shared" si="18"/>
        <v>24.490381784874089</v>
      </c>
      <c r="E139" s="277">
        <f t="shared" si="18"/>
        <v>43.406575180699711</v>
      </c>
      <c r="F139" s="277">
        <f t="shared" si="18"/>
        <v>61.805817503754263</v>
      </c>
      <c r="G139" s="277">
        <f t="shared" si="18"/>
        <v>1165.6640096255076</v>
      </c>
      <c r="H139" s="277">
        <f t="shared" si="18"/>
        <v>-55.43173770785711</v>
      </c>
      <c r="I139" s="277">
        <f t="shared" si="18"/>
        <v>35.855368843188444</v>
      </c>
      <c r="J139" s="277">
        <f t="shared" si="18"/>
        <v>23.616469188077609</v>
      </c>
      <c r="K139" s="277">
        <f t="shared" si="18"/>
        <v>51.68289926818769</v>
      </c>
      <c r="L139" s="277">
        <f t="shared" si="18"/>
        <v>44.571908643972868</v>
      </c>
      <c r="M139" s="277">
        <f t="shared" si="18"/>
        <v>20.292205346110961</v>
      </c>
      <c r="N139" s="277">
        <f t="shared" si="18"/>
        <v>-93.186069297229892</v>
      </c>
      <c r="O139" s="277">
        <f t="shared" si="18"/>
        <v>-180.48343552090429</v>
      </c>
      <c r="P139" s="277">
        <f t="shared" si="18"/>
        <v>-119.25905585138135</v>
      </c>
      <c r="Q139" s="277">
        <f t="shared" si="18"/>
        <v>75.418583490008203</v>
      </c>
      <c r="R139" s="277">
        <f t="shared" si="18"/>
        <v>82.307511853022518</v>
      </c>
      <c r="S139" s="277">
        <f t="shared" si="18"/>
        <v>29.944780969087983</v>
      </c>
      <c r="T139" s="277">
        <f t="shared" si="18"/>
        <v>249.73467990414241</v>
      </c>
      <c r="U139" s="277">
        <f t="shared" si="18"/>
        <v>41.054232658956543</v>
      </c>
      <c r="V139" s="277">
        <f t="shared" si="18"/>
        <v>117.43933083598967</v>
      </c>
      <c r="W139" s="277">
        <f t="shared" si="18"/>
        <v>54.189489102315981</v>
      </c>
      <c r="X139" s="277">
        <f t="shared" si="18"/>
        <v>11.795806211385701</v>
      </c>
      <c r="Y139" s="277">
        <f t="shared" si="18"/>
        <v>17.75907934787141</v>
      </c>
      <c r="Z139" s="277">
        <f t="shared" si="18"/>
        <v>63.56222132673355</v>
      </c>
      <c r="AA139" s="277">
        <f t="shared" si="18"/>
        <v>4.0285414857884536</v>
      </c>
      <c r="AB139" s="277">
        <f t="shared" si="18"/>
        <v>36.136048648805847</v>
      </c>
      <c r="AC139" s="277">
        <f t="shared" si="18"/>
        <v>66.270092170911653</v>
      </c>
      <c r="AD139" s="356"/>
    </row>
    <row r="140" spans="1:30" ht="15.75" x14ac:dyDescent="0.25">
      <c r="A140" s="278" t="s">
        <v>318</v>
      </c>
      <c r="B140" s="277">
        <f t="shared" ref="B140:AC140" si="19">IFERROR(B67/B7%,"-")</f>
        <v>91.482941753354424</v>
      </c>
      <c r="C140" s="277">
        <f t="shared" si="19"/>
        <v>111.37275248233294</v>
      </c>
      <c r="D140" s="277">
        <f t="shared" si="19"/>
        <v>75.509618215125911</v>
      </c>
      <c r="E140" s="277">
        <f t="shared" si="19"/>
        <v>56.593424819300289</v>
      </c>
      <c r="F140" s="277">
        <f t="shared" si="19"/>
        <v>38.194182496245737</v>
      </c>
      <c r="G140" s="277">
        <f t="shared" si="19"/>
        <v>-1065.6640096255076</v>
      </c>
      <c r="H140" s="277">
        <f t="shared" si="19"/>
        <v>155.43173770785711</v>
      </c>
      <c r="I140" s="277">
        <f t="shared" si="19"/>
        <v>64.144631156811542</v>
      </c>
      <c r="J140" s="277">
        <f t="shared" si="19"/>
        <v>76.383530811922398</v>
      </c>
      <c r="K140" s="277">
        <f t="shared" si="19"/>
        <v>48.31710073181231</v>
      </c>
      <c r="L140" s="277">
        <f t="shared" si="19"/>
        <v>55.428091356027132</v>
      </c>
      <c r="M140" s="277">
        <f t="shared" si="19"/>
        <v>79.707794653889039</v>
      </c>
      <c r="N140" s="277">
        <f t="shared" si="19"/>
        <v>193.18606929722989</v>
      </c>
      <c r="O140" s="277">
        <f t="shared" si="19"/>
        <v>280.48343552090432</v>
      </c>
      <c r="P140" s="277">
        <f t="shared" si="19"/>
        <v>219.25905585138136</v>
      </c>
      <c r="Q140" s="277">
        <f t="shared" si="19"/>
        <v>24.581416509991787</v>
      </c>
      <c r="R140" s="277">
        <f t="shared" si="19"/>
        <v>17.692488146977482</v>
      </c>
      <c r="S140" s="277">
        <f t="shared" si="19"/>
        <v>70.055219030912014</v>
      </c>
      <c r="T140" s="277">
        <f t="shared" si="19"/>
        <v>-149.73467990414241</v>
      </c>
      <c r="U140" s="277">
        <f t="shared" si="19"/>
        <v>58.945767341043464</v>
      </c>
      <c r="V140" s="277">
        <f t="shared" si="19"/>
        <v>-17.439330835989669</v>
      </c>
      <c r="W140" s="277">
        <f t="shared" si="19"/>
        <v>45.810510897684011</v>
      </c>
      <c r="X140" s="277">
        <f t="shared" si="19"/>
        <v>88.204193788614305</v>
      </c>
      <c r="Y140" s="277">
        <f t="shared" si="19"/>
        <v>82.240920652128594</v>
      </c>
      <c r="Z140" s="277">
        <f t="shared" si="19"/>
        <v>36.437778673266457</v>
      </c>
      <c r="AA140" s="277">
        <f t="shared" si="19"/>
        <v>95.971458514211548</v>
      </c>
      <c r="AB140" s="277">
        <f t="shared" si="19"/>
        <v>63.863951351194153</v>
      </c>
      <c r="AC140" s="277">
        <f t="shared" si="19"/>
        <v>33.729907829088347</v>
      </c>
      <c r="AD140" s="356"/>
    </row>
    <row r="141" spans="1:30" ht="15.75" x14ac:dyDescent="0.25">
      <c r="A141" s="278" t="s">
        <v>313</v>
      </c>
      <c r="B141" s="277">
        <f t="shared" ref="B141:AC141" si="20">IFERROR(B116/B7%,"-")</f>
        <v>54.849140280308248</v>
      </c>
      <c r="C141" s="277">
        <f t="shared" si="20"/>
        <v>169.2988778960551</v>
      </c>
      <c r="D141" s="277">
        <f t="shared" si="20"/>
        <v>43.664146086905745</v>
      </c>
      <c r="E141" s="277">
        <f t="shared" si="20"/>
        <v>49.777961601103932</v>
      </c>
      <c r="F141" s="277">
        <f t="shared" si="20"/>
        <v>111.98764189684501</v>
      </c>
      <c r="G141" s="277">
        <f t="shared" si="20"/>
        <v>-169.34613024514965</v>
      </c>
      <c r="H141" s="277">
        <f t="shared" si="20"/>
        <v>-47.873800479584062</v>
      </c>
      <c r="I141" s="277">
        <f t="shared" si="20"/>
        <v>61.582657449900125</v>
      </c>
      <c r="J141" s="277">
        <f t="shared" si="20"/>
        <v>15.105238613777219</v>
      </c>
      <c r="K141" s="277">
        <f t="shared" si="20"/>
        <v>-16.370186719758934</v>
      </c>
      <c r="L141" s="277">
        <f t="shared" si="20"/>
        <v>65.420453544091103</v>
      </c>
      <c r="M141" s="277">
        <f t="shared" si="20"/>
        <v>44.003714816321612</v>
      </c>
      <c r="N141" s="277">
        <f t="shared" si="20"/>
        <v>-10.592155390703534</v>
      </c>
      <c r="O141" s="277">
        <f t="shared" si="20"/>
        <v>259.74799409582926</v>
      </c>
      <c r="P141" s="277">
        <f t="shared" si="20"/>
        <v>186.73684662957569</v>
      </c>
      <c r="Q141" s="277">
        <f t="shared" si="20"/>
        <v>-0.58415929792745291</v>
      </c>
      <c r="R141" s="277">
        <f t="shared" si="20"/>
        <v>-90.991939944685896</v>
      </c>
      <c r="S141" s="277">
        <f t="shared" si="20"/>
        <v>44.376166731606673</v>
      </c>
      <c r="T141" s="277">
        <f t="shared" si="20"/>
        <v>461.37061182569568</v>
      </c>
      <c r="U141" s="277">
        <f t="shared" si="20"/>
        <v>70.66839550406263</v>
      </c>
      <c r="V141" s="277">
        <f t="shared" si="20"/>
        <v>148.06889556527605</v>
      </c>
      <c r="W141" s="277">
        <f t="shared" si="20"/>
        <v>60.433480547905525</v>
      </c>
      <c r="X141" s="277">
        <f t="shared" si="20"/>
        <v>93.921580910745817</v>
      </c>
      <c r="Y141" s="277">
        <f t="shared" si="20"/>
        <v>58.581453612975864</v>
      </c>
      <c r="Z141" s="277">
        <f t="shared" si="20"/>
        <v>83.655025785179518</v>
      </c>
      <c r="AA141" s="277">
        <f t="shared" si="20"/>
        <v>68.300929275522464</v>
      </c>
      <c r="AB141" s="277">
        <f t="shared" si="20"/>
        <v>77.406809614919567</v>
      </c>
      <c r="AC141" s="277">
        <f t="shared" si="20"/>
        <v>124.16976872003424</v>
      </c>
      <c r="AD141" s="356"/>
    </row>
    <row r="142" spans="1:30" ht="16.5" thickBot="1" x14ac:dyDescent="0.3">
      <c r="A142" s="276" t="s">
        <v>315</v>
      </c>
      <c r="B142" s="275">
        <f t="shared" ref="B142:AC142" si="21">IFERROR(B126/B7%,"-")</f>
        <v>35.444094421950027</v>
      </c>
      <c r="C142" s="275">
        <f t="shared" si="21"/>
        <v>-48.580373915377045</v>
      </c>
      <c r="D142" s="275">
        <f t="shared" si="21"/>
        <v>45.784017730505077</v>
      </c>
      <c r="E142" s="275">
        <f t="shared" si="21"/>
        <v>19.444333874022696</v>
      </c>
      <c r="F142" s="275">
        <f t="shared" si="21"/>
        <v>-85.558726611485554</v>
      </c>
      <c r="G142" s="275">
        <f t="shared" si="21"/>
        <v>516.11670927959096</v>
      </c>
      <c r="H142" s="275">
        <f t="shared" si="21"/>
        <v>118.20346465868853</v>
      </c>
      <c r="I142" s="275">
        <f t="shared" si="21"/>
        <v>19.638537125856402</v>
      </c>
      <c r="J142" s="275">
        <f t="shared" si="21"/>
        <v>51.886605324837774</v>
      </c>
      <c r="K142" s="275">
        <f t="shared" si="21"/>
        <v>63.208270555316403</v>
      </c>
      <c r="L142" s="275">
        <f t="shared" si="21"/>
        <v>26.916049536374384</v>
      </c>
      <c r="M142" s="275">
        <f t="shared" si="21"/>
        <v>39.99450019588344</v>
      </c>
      <c r="N142" s="275">
        <f t="shared" si="21"/>
        <v>168.13676214228454</v>
      </c>
      <c r="O142" s="275">
        <f t="shared" si="21"/>
        <v>-124.2638710165771</v>
      </c>
      <c r="P142" s="275">
        <f t="shared" si="21"/>
        <v>-173.86279519568279</v>
      </c>
      <c r="Q142" s="275">
        <f t="shared" si="21"/>
        <v>32.95911023464771</v>
      </c>
      <c r="R142" s="275">
        <f t="shared" si="21"/>
        <v>117.83818154879495</v>
      </c>
      <c r="S142" s="275">
        <f t="shared" si="21"/>
        <v>34.418088910020614</v>
      </c>
      <c r="T142" s="275">
        <f t="shared" si="21"/>
        <v>-308.59906098694188</v>
      </c>
      <c r="U142" s="275">
        <f t="shared" si="21"/>
        <v>25.653015423701067</v>
      </c>
      <c r="V142" s="275">
        <f t="shared" si="21"/>
        <v>-78.938260545847967</v>
      </c>
      <c r="W142" s="275">
        <f t="shared" si="21"/>
        <v>35.537003672938603</v>
      </c>
      <c r="X142" s="275">
        <f t="shared" si="21"/>
        <v>21.003420123565753</v>
      </c>
      <c r="Y142" s="275">
        <f t="shared" si="21"/>
        <v>27.380894800483677</v>
      </c>
      <c r="Z142" s="275">
        <f t="shared" si="21"/>
        <v>9.068780600017293</v>
      </c>
      <c r="AA142" s="275">
        <f t="shared" si="21"/>
        <v>19.433007094810879</v>
      </c>
      <c r="AB142" s="275">
        <f t="shared" si="21"/>
        <v>8.4952530252778384</v>
      </c>
      <c r="AC142" s="275">
        <f t="shared" si="21"/>
        <v>-10.429378783351567</v>
      </c>
      <c r="AD142" s="356"/>
    </row>
  </sheetData>
  <customSheetViews>
    <customSheetView guid="{2137AD37-2161-4EBC-A853-F39C54C19140}">
      <pane xSplit="1" ySplit="5" topLeftCell="Q105" activePane="bottomRight" state="frozen"/>
      <selection pane="bottomRight" activeCell="E53" sqref="E53:AD53"/>
      <pageMargins left="0" right="0" top="0" bottom="0" header="0" footer="0"/>
      <pageSetup paperSize="9" orientation="portrait" horizontalDpi="300" verticalDpi="300" r:id="rId1"/>
    </customSheetView>
    <customSheetView guid="{713BD61C-8F57-4AE4-95C7-1307A575E61F}">
      <pane xSplit="1" ySplit="5" topLeftCell="Q105" activePane="bottomRight" state="frozen"/>
      <selection pane="bottomRight" activeCell="E53" sqref="E53:AD53"/>
      <pageMargins left="0" right="0" top="0" bottom="0" header="0" footer="0"/>
      <pageSetup paperSize="9" orientation="portrait" horizontalDpi="300" verticalDpi="300" r:id="rId2"/>
    </customSheetView>
  </customSheetViews>
  <pageMargins left="0.7" right="0.7" top="0.75" bottom="0.75" header="0.3" footer="0.3"/>
  <pageSetup paperSize="9" orientation="portrait" horizontalDpi="300" verticalDpi="300"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R142"/>
  <sheetViews>
    <sheetView zoomScale="115" zoomScaleNormal="115" workbookViewId="0">
      <pane xSplit="1" ySplit="5" topLeftCell="B6" activePane="bottomRight" state="frozen"/>
      <selection pane="topRight" activeCell="E53" sqref="E53:AD53"/>
      <selection pane="bottomLeft" activeCell="E53" sqref="E53:AD53"/>
      <selection pane="bottomRight" activeCell="B7" sqref="B7"/>
    </sheetView>
  </sheetViews>
  <sheetFormatPr defaultColWidth="9.28515625" defaultRowHeight="15" x14ac:dyDescent="0.25"/>
  <cols>
    <col min="1" max="1" width="36.42578125" style="273" customWidth="1"/>
    <col min="2" max="17" width="15.28515625" style="273" customWidth="1"/>
    <col min="18" max="18" width="15.28515625" style="273" bestFit="1" customWidth="1"/>
    <col min="19" max="16384" width="9.28515625" style="273"/>
  </cols>
  <sheetData>
    <row r="1" spans="1:18" ht="15.75" x14ac:dyDescent="0.25">
      <c r="A1" s="327">
        <v>97</v>
      </c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M1" s="327"/>
      <c r="N1" s="327"/>
      <c r="O1" s="327"/>
      <c r="P1" s="327"/>
      <c r="Q1" s="327"/>
    </row>
    <row r="4" spans="1:18" ht="15.75" x14ac:dyDescent="0.25">
      <c r="A4" s="325"/>
      <c r="B4" s="324">
        <v>43466</v>
      </c>
      <c r="C4" s="324">
        <v>43497</v>
      </c>
      <c r="D4" s="324">
        <v>43525</v>
      </c>
      <c r="E4" s="324">
        <v>43556</v>
      </c>
      <c r="F4" s="324">
        <v>43586</v>
      </c>
      <c r="G4" s="324">
        <v>43617</v>
      </c>
      <c r="H4" s="324">
        <v>43647</v>
      </c>
      <c r="I4" s="324">
        <v>43678</v>
      </c>
      <c r="J4" s="324">
        <v>43709</v>
      </c>
      <c r="K4" s="324">
        <v>43739</v>
      </c>
      <c r="L4" s="324">
        <v>43770</v>
      </c>
      <c r="M4" s="324">
        <v>43800</v>
      </c>
      <c r="N4" s="324">
        <v>43831</v>
      </c>
      <c r="O4" s="324">
        <v>43862</v>
      </c>
      <c r="P4" s="324">
        <v>43891</v>
      </c>
      <c r="Q4" s="324">
        <v>43922</v>
      </c>
      <c r="R4" s="361"/>
    </row>
    <row r="5" spans="1:18" x14ac:dyDescent="0.25">
      <c r="A5" s="321"/>
      <c r="B5" s="321"/>
      <c r="C5" s="321"/>
      <c r="D5" s="321"/>
      <c r="E5" s="321"/>
      <c r="F5" s="321"/>
      <c r="G5" s="321"/>
      <c r="H5" s="321"/>
      <c r="I5" s="321"/>
      <c r="J5" s="321"/>
      <c r="K5" s="321"/>
      <c r="L5" s="321"/>
      <c r="M5" s="321"/>
      <c r="N5" s="321"/>
      <c r="O5" s="321"/>
      <c r="P5" s="321"/>
      <c r="Q5" s="321"/>
      <c r="R5" s="277"/>
    </row>
    <row r="6" spans="1:18" ht="21" x14ac:dyDescent="0.25">
      <c r="A6" s="319" t="s">
        <v>296</v>
      </c>
      <c r="B6" s="305"/>
      <c r="C6" s="305"/>
      <c r="D6" s="305"/>
      <c r="E6" s="305"/>
      <c r="F6" s="305"/>
      <c r="G6" s="305"/>
      <c r="H6" s="305"/>
      <c r="I6" s="305"/>
      <c r="J6" s="305"/>
      <c r="K6" s="305"/>
      <c r="L6" s="305"/>
      <c r="M6" s="305"/>
      <c r="N6" s="305"/>
      <c r="O6" s="305"/>
      <c r="P6" s="305"/>
      <c r="Q6" s="305"/>
      <c r="R6" s="277"/>
    </row>
    <row r="7" spans="1:18" s="309" customFormat="1" ht="15.75" x14ac:dyDescent="0.25">
      <c r="A7" s="312" t="s">
        <v>225</v>
      </c>
      <c r="B7" s="310">
        <f>'Статистика ЮЛ'!N7-'Статистика ЮЛ'!B7</f>
        <v>5298473</v>
      </c>
      <c r="C7" s="310">
        <f>'Статистика ЮЛ'!O7-'Статистика ЮЛ'!C7</f>
        <v>4925345</v>
      </c>
      <c r="D7" s="310">
        <f>'Статистика ЮЛ'!P7-'Статистика ЮЛ'!D7</f>
        <v>5125554</v>
      </c>
      <c r="E7" s="310">
        <f>'Статистика ЮЛ'!Q7-'Статистика ЮЛ'!E7</f>
        <v>4630753</v>
      </c>
      <c r="F7" s="310">
        <f>'Статистика ЮЛ'!R7-'Статистика ЮЛ'!F7</f>
        <v>4055703</v>
      </c>
      <c r="G7" s="310">
        <f>'Статистика ЮЛ'!S7-'Статистика ЮЛ'!G7</f>
        <v>4498701</v>
      </c>
      <c r="H7" s="310">
        <f>'Статистика ЮЛ'!T7-'Статистика ЮЛ'!H7</f>
        <v>5048045</v>
      </c>
      <c r="I7" s="310">
        <f>'Статистика ЮЛ'!U7-'Статистика ЮЛ'!I7</f>
        <v>4787769</v>
      </c>
      <c r="J7" s="310">
        <f>'Статистика ЮЛ'!V7-'Статистика ЮЛ'!J7</f>
        <v>4448762</v>
      </c>
      <c r="K7" s="310">
        <f>'Статистика ЮЛ'!W7-'Статистика ЮЛ'!K7</f>
        <v>3610868</v>
      </c>
      <c r="L7" s="310">
        <f>'Статистика ЮЛ'!X7-'Статистика ЮЛ'!L7</f>
        <v>3883078</v>
      </c>
      <c r="M7" s="310">
        <f>'Статистика ЮЛ'!Y7-'Статистика ЮЛ'!M7</f>
        <v>3659724</v>
      </c>
      <c r="N7" s="310">
        <f>'Статистика ЮЛ'!Z7-'Статистика ЮЛ'!N7</f>
        <v>4327946</v>
      </c>
      <c r="O7" s="310">
        <f>'Статистика ЮЛ'!AA7-'Статистика ЮЛ'!O7</f>
        <v>5475255</v>
      </c>
      <c r="P7" s="310">
        <f>'Статистика ЮЛ'!AB7-'Статистика ЮЛ'!P7</f>
        <v>6466737</v>
      </c>
      <c r="Q7" s="310">
        <f>'Статистика ЮЛ'!AC7-'Статистика ЮЛ'!Q7</f>
        <v>11674074</v>
      </c>
      <c r="R7" s="356"/>
    </row>
    <row r="8" spans="1:18" ht="15.75" x14ac:dyDescent="0.25">
      <c r="A8" s="308" t="s">
        <v>226</v>
      </c>
      <c r="B8" s="310">
        <f>'Статистика ЮЛ'!N8-'Статистика ЮЛ'!B8</f>
        <v>3645508</v>
      </c>
      <c r="C8" s="310">
        <f>'Статистика ЮЛ'!O8-'Статистика ЮЛ'!C8</f>
        <v>3528789</v>
      </c>
      <c r="D8" s="310">
        <f>'Статистика ЮЛ'!P8-'Статистика ЮЛ'!D8</f>
        <v>3461264</v>
      </c>
      <c r="E8" s="310">
        <f>'Статистика ЮЛ'!Q8-'Статистика ЮЛ'!E8</f>
        <v>3302349</v>
      </c>
      <c r="F8" s="310">
        <f>'Статистика ЮЛ'!R8-'Статистика ЮЛ'!F8</f>
        <v>3332725</v>
      </c>
      <c r="G8" s="310">
        <f>'Статистика ЮЛ'!S8-'Статистика ЮЛ'!G8</f>
        <v>3609076</v>
      </c>
      <c r="H8" s="310">
        <f>'Статистика ЮЛ'!T8-'Статистика ЮЛ'!H8</f>
        <v>3844006</v>
      </c>
      <c r="I8" s="310">
        <f>'Статистика ЮЛ'!U8-'Статистика ЮЛ'!I8</f>
        <v>3875520</v>
      </c>
      <c r="J8" s="310">
        <f>'Статистика ЮЛ'!V8-'Статистика ЮЛ'!J8</f>
        <v>3658279</v>
      </c>
      <c r="K8" s="310">
        <f>'Статистика ЮЛ'!W8-'Статистика ЮЛ'!K8</f>
        <v>3404707</v>
      </c>
      <c r="L8" s="310">
        <f>'Статистика ЮЛ'!X8-'Статистика ЮЛ'!L8</f>
        <v>3169956</v>
      </c>
      <c r="M8" s="310">
        <f>'Статистика ЮЛ'!Y8-'Статистика ЮЛ'!M8</f>
        <v>2926497</v>
      </c>
      <c r="N8" s="310">
        <f>'Статистика ЮЛ'!Z8-'Статистика ЮЛ'!N8</f>
        <v>3126196</v>
      </c>
      <c r="O8" s="310">
        <f>'Статистика ЮЛ'!AA8-'Статистика ЮЛ'!O8</f>
        <v>3238671</v>
      </c>
      <c r="P8" s="310">
        <f>'Статистика ЮЛ'!AB8-'Статистика ЮЛ'!P8</f>
        <v>3399298</v>
      </c>
      <c r="Q8" s="310">
        <f>'Статистика ЮЛ'!AC8-'Статистика ЮЛ'!Q8</f>
        <v>4479830</v>
      </c>
      <c r="R8" s="356"/>
    </row>
    <row r="9" spans="1:18" ht="15.75" x14ac:dyDescent="0.25">
      <c r="A9" s="307" t="s">
        <v>227</v>
      </c>
      <c r="B9" s="310">
        <f>'Статистика ЮЛ'!N9-'Статистика ЮЛ'!B9</f>
        <v>1652965</v>
      </c>
      <c r="C9" s="310">
        <f>'Статистика ЮЛ'!O9-'Статистика ЮЛ'!C9</f>
        <v>1396556</v>
      </c>
      <c r="D9" s="310">
        <f>'Статистика ЮЛ'!P9-'Статистика ЮЛ'!D9</f>
        <v>1664290</v>
      </c>
      <c r="E9" s="310">
        <f>'Статистика ЮЛ'!Q9-'Статистика ЮЛ'!E9</f>
        <v>1328404</v>
      </c>
      <c r="F9" s="310">
        <f>'Статистика ЮЛ'!R9-'Статистика ЮЛ'!F9</f>
        <v>722978</v>
      </c>
      <c r="G9" s="310">
        <f>'Статистика ЮЛ'!S9-'Статистика ЮЛ'!G9</f>
        <v>889625</v>
      </c>
      <c r="H9" s="310">
        <f>'Статистика ЮЛ'!T9-'Статистика ЮЛ'!H9</f>
        <v>1204039</v>
      </c>
      <c r="I9" s="310">
        <f>'Статистика ЮЛ'!U9-'Статистика ЮЛ'!I9</f>
        <v>912249</v>
      </c>
      <c r="J9" s="310">
        <f>'Статистика ЮЛ'!V9-'Статистика ЮЛ'!J9</f>
        <v>790483</v>
      </c>
      <c r="K9" s="310">
        <f>'Статистика ЮЛ'!W9-'Статистика ЮЛ'!K9</f>
        <v>206161</v>
      </c>
      <c r="L9" s="310">
        <f>'Статистика ЮЛ'!X9-'Статистика ЮЛ'!L9</f>
        <v>713122</v>
      </c>
      <c r="M9" s="310">
        <f>'Статистика ЮЛ'!Y9-'Статистика ЮЛ'!M9</f>
        <v>733227</v>
      </c>
      <c r="N9" s="310">
        <f>'Статистика ЮЛ'!Z9-'Статистика ЮЛ'!N9</f>
        <v>1201750</v>
      </c>
      <c r="O9" s="310">
        <f>'Статистика ЮЛ'!AA9-'Статистика ЮЛ'!O9</f>
        <v>2236584</v>
      </c>
      <c r="P9" s="310">
        <f>'Статистика ЮЛ'!AB9-'Статистика ЮЛ'!P9</f>
        <v>3067439</v>
      </c>
      <c r="Q9" s="310">
        <f>'Статистика ЮЛ'!AC9-'Статистика ЮЛ'!Q9</f>
        <v>7194244</v>
      </c>
      <c r="R9" s="356"/>
    </row>
    <row r="10" spans="1:18" ht="15.75" x14ac:dyDescent="0.25">
      <c r="A10" s="287" t="s">
        <v>297</v>
      </c>
      <c r="B10" s="310">
        <f>'Статистика ЮЛ'!N10-'Статистика ЮЛ'!B10</f>
        <v>1064043</v>
      </c>
      <c r="C10" s="310">
        <f>'Статистика ЮЛ'!O10-'Статистика ЮЛ'!C10</f>
        <v>732014</v>
      </c>
      <c r="D10" s="310">
        <f>'Статистика ЮЛ'!P10-'Статистика ЮЛ'!D10</f>
        <v>1038281</v>
      </c>
      <c r="E10" s="310">
        <f>'Статистика ЮЛ'!Q10-'Статистика ЮЛ'!E10</f>
        <v>554562</v>
      </c>
      <c r="F10" s="310">
        <f>'Статистика ЮЛ'!R10-'Статистика ЮЛ'!F10</f>
        <v>-12597</v>
      </c>
      <c r="G10" s="310">
        <f>'Статистика ЮЛ'!S10-'Статистика ЮЛ'!G10</f>
        <v>261624</v>
      </c>
      <c r="H10" s="310">
        <f>'Статистика ЮЛ'!T10-'Статистика ЮЛ'!H10</f>
        <v>636814</v>
      </c>
      <c r="I10" s="310">
        <f>'Статистика ЮЛ'!U10-'Статистика ЮЛ'!I10</f>
        <v>336948</v>
      </c>
      <c r="J10" s="310">
        <f>'Статистика ЮЛ'!V10-'Статистика ЮЛ'!J10</f>
        <v>252154</v>
      </c>
      <c r="K10" s="310">
        <f>'Статистика ЮЛ'!W10-'Статистика ЮЛ'!K10</f>
        <v>-312086</v>
      </c>
      <c r="L10" s="310">
        <f>'Статистика ЮЛ'!X10-'Статистика ЮЛ'!L10</f>
        <v>248443</v>
      </c>
      <c r="M10" s="310">
        <f>'Статистика ЮЛ'!Y10-'Статистика ЮЛ'!M10</f>
        <v>350746</v>
      </c>
      <c r="N10" s="310">
        <f>'Статистика ЮЛ'!Z10-'Статистика ЮЛ'!N10</f>
        <v>920034</v>
      </c>
      <c r="O10" s="310">
        <f>'Статистика ЮЛ'!AA10-'Статистика ЮЛ'!O10</f>
        <v>2151012</v>
      </c>
      <c r="P10" s="310">
        <f>'Статистика ЮЛ'!AB10-'Статистика ЮЛ'!P10</f>
        <v>3132149</v>
      </c>
      <c r="Q10" s="310">
        <f>'Статистика ЮЛ'!AC10-'Статистика ЮЛ'!Q10</f>
        <v>7409646</v>
      </c>
      <c r="R10" s="356"/>
    </row>
    <row r="11" spans="1:18" ht="15.75" x14ac:dyDescent="0.25">
      <c r="A11" s="287" t="s">
        <v>298</v>
      </c>
      <c r="B11" s="310">
        <f>'Статистика ЮЛ'!N11-'Статистика ЮЛ'!B11</f>
        <v>-205390</v>
      </c>
      <c r="C11" s="310">
        <f>'Статистика ЮЛ'!O11-'Статистика ЮЛ'!C11</f>
        <v>-151137</v>
      </c>
      <c r="D11" s="310">
        <f>'Статистика ЮЛ'!P11-'Статистика ЮЛ'!D11</f>
        <v>-273886</v>
      </c>
      <c r="E11" s="310">
        <f>'Статистика ЮЛ'!Q11-'Статистика ЮЛ'!E11</f>
        <v>-827012</v>
      </c>
      <c r="F11" s="310">
        <f>'Статистика ЮЛ'!R11-'Статистика ЮЛ'!F11</f>
        <v>-1181759</v>
      </c>
      <c r="G11" s="310">
        <f>'Статистика ЮЛ'!S11-'Статистика ЮЛ'!G11</f>
        <v>-1254202</v>
      </c>
      <c r="H11" s="310">
        <f>'Статистика ЮЛ'!T11-'Статистика ЮЛ'!H11</f>
        <v>-1362779</v>
      </c>
      <c r="I11" s="310">
        <f>'Статистика ЮЛ'!U11-'Статистика ЮЛ'!I11</f>
        <v>-1101586</v>
      </c>
      <c r="J11" s="310">
        <f>'Статистика ЮЛ'!V11-'Статистика ЮЛ'!J11</f>
        <v>-1221406</v>
      </c>
      <c r="K11" s="310">
        <f>'Статистика ЮЛ'!W11-'Статистика ЮЛ'!K11</f>
        <v>-1033683</v>
      </c>
      <c r="L11" s="310">
        <f>'Статистика ЮЛ'!X11-'Статистика ЮЛ'!L11</f>
        <v>-1150214</v>
      </c>
      <c r="M11" s="310">
        <f>'Статистика ЮЛ'!Y11-'Статистика ЮЛ'!M11</f>
        <v>-962415</v>
      </c>
      <c r="N11" s="310">
        <f>'Статистика ЮЛ'!Z11-'Статистика ЮЛ'!N11</f>
        <v>-800173</v>
      </c>
      <c r="O11" s="310">
        <f>'Статистика ЮЛ'!AA11-'Статистика ЮЛ'!O11</f>
        <v>-416243</v>
      </c>
      <c r="P11" s="310">
        <f>'Статистика ЮЛ'!AB11-'Статистика ЮЛ'!P11</f>
        <v>56987</v>
      </c>
      <c r="Q11" s="310">
        <f>'Статистика ЮЛ'!AC11-'Статистика ЮЛ'!Q11</f>
        <v>2005783</v>
      </c>
      <c r="R11" s="356"/>
    </row>
    <row r="12" spans="1:18" ht="15.75" x14ac:dyDescent="0.25">
      <c r="A12" s="287" t="s">
        <v>299</v>
      </c>
      <c r="B12" s="310">
        <f>'Статистика ЮЛ'!N12-'Статистика ЮЛ'!B12</f>
        <v>1271345</v>
      </c>
      <c r="C12" s="310">
        <f>'Статистика ЮЛ'!O12-'Статистика ЮЛ'!C12</f>
        <v>885242</v>
      </c>
      <c r="D12" s="310">
        <f>'Статистика ЮЛ'!P12-'Статистика ЮЛ'!D12</f>
        <v>1314301</v>
      </c>
      <c r="E12" s="310">
        <f>'Статистика ЮЛ'!Q12-'Статистика ЮЛ'!E12</f>
        <v>1382552</v>
      </c>
      <c r="F12" s="310">
        <f>'Статистика ЮЛ'!R12-'Статистика ЮЛ'!F12</f>
        <v>1170146</v>
      </c>
      <c r="G12" s="310">
        <f>'Статистика ЮЛ'!S12-'Статистика ЮЛ'!G12</f>
        <v>1516667</v>
      </c>
      <c r="H12" s="310">
        <f>'Статистика ЮЛ'!T12-'Статистика ЮЛ'!H12</f>
        <v>2000071</v>
      </c>
      <c r="I12" s="310">
        <f>'Статистика ЮЛ'!U12-'Статистика ЮЛ'!I12</f>
        <v>1439001</v>
      </c>
      <c r="J12" s="310">
        <f>'Статистика ЮЛ'!V12-'Статистика ЮЛ'!J12</f>
        <v>1474053</v>
      </c>
      <c r="K12" s="310">
        <f>'Статистика ЮЛ'!W12-'Статистика ЮЛ'!K12</f>
        <v>722094</v>
      </c>
      <c r="L12" s="310">
        <f>'Статистика ЮЛ'!X12-'Статистика ЮЛ'!L12</f>
        <v>1399010</v>
      </c>
      <c r="M12" s="310">
        <f>'Статистика ЮЛ'!Y12-'Статистика ЮЛ'!M12</f>
        <v>1313435</v>
      </c>
      <c r="N12" s="310">
        <f>'Статистика ЮЛ'!Z12-'Статистика ЮЛ'!N12</f>
        <v>1720471</v>
      </c>
      <c r="O12" s="310">
        <f>'Статистика ЮЛ'!AA12-'Статистика ЮЛ'!O12</f>
        <v>2567465</v>
      </c>
      <c r="P12" s="310">
        <f>'Статистика ЮЛ'!AB12-'Статистика ЮЛ'!P12</f>
        <v>3075288</v>
      </c>
      <c r="Q12" s="310">
        <f>'Статистика ЮЛ'!AC12-'Статистика ЮЛ'!Q12</f>
        <v>5403865</v>
      </c>
      <c r="R12" s="356"/>
    </row>
    <row r="13" spans="1:18" ht="15.75" x14ac:dyDescent="0.25">
      <c r="A13" s="287" t="s">
        <v>300</v>
      </c>
      <c r="B13" s="310">
        <f>'Статистика ЮЛ'!N13-'Статистика ЮЛ'!B13</f>
        <v>-328.08443603178966</v>
      </c>
      <c r="C13" s="310">
        <f>'Статистика ЮЛ'!O13-'Статистика ЮЛ'!C13</f>
        <v>-429.49696850323016</v>
      </c>
      <c r="D13" s="310">
        <f>'Статистика ЮЛ'!P13-'Статистика ЮЛ'!D13</f>
        <v>-325.27607920411901</v>
      </c>
      <c r="E13" s="310">
        <f>'Статистика ЮЛ'!Q13-'Статистика ЮЛ'!E13</f>
        <v>-503.83183432567967</v>
      </c>
      <c r="F13" s="310">
        <f>'Статистика ЮЛ'!R13-'Статистика ЮЛ'!F13</f>
        <v>-454.62011610063018</v>
      </c>
      <c r="G13" s="310">
        <f>'Статистика ЮЛ'!S13-'Статистика ЮЛ'!G13</f>
        <v>-197.62864981765051</v>
      </c>
      <c r="H13" s="310">
        <f>'Статистика ЮЛ'!T13-'Статистика ЮЛ'!H13</f>
        <v>119.35051314200973</v>
      </c>
      <c r="I13" s="310">
        <f>'Статистика ЮЛ'!U13-'Статистика ЮЛ'!I13</f>
        <v>-32.371883672780314</v>
      </c>
      <c r="J13" s="310">
        <f>'Статистика ЮЛ'!V13-'Статистика ЮЛ'!J13</f>
        <v>65.173984865939929</v>
      </c>
      <c r="K13" s="310">
        <f>'Статистика ЮЛ'!W13-'Статистика ЮЛ'!K13</f>
        <v>2.2674948652802414</v>
      </c>
      <c r="L13" s="310">
        <f>'Статистика ЮЛ'!X13-'Статистика ЮЛ'!L13</f>
        <v>401.51092622714896</v>
      </c>
      <c r="M13" s="310">
        <f>'Статистика ЮЛ'!Y13-'Статистика ЮЛ'!M13</f>
        <v>274.22879313599879</v>
      </c>
      <c r="N13" s="310">
        <f>'Статистика ЮЛ'!Z13-'Статистика ЮЛ'!N13</f>
        <v>681.71267565938979</v>
      </c>
      <c r="O13" s="310">
        <f>'Статистика ЮЛ'!AA13-'Статистика ЮЛ'!O13</f>
        <v>1094.1312948518298</v>
      </c>
      <c r="P13" s="310">
        <f>'Статистика ЮЛ'!AB13-'Статистика ЮЛ'!P13</f>
        <v>1014.854611987399</v>
      </c>
      <c r="Q13" s="310">
        <f>'Статистика ЮЛ'!AC13-'Статистика ЮЛ'!Q13</f>
        <v>1217.7314496189501</v>
      </c>
      <c r="R13" s="356"/>
    </row>
    <row r="14" spans="1:18" ht="15.75" x14ac:dyDescent="0.25">
      <c r="A14" s="287" t="s">
        <v>301</v>
      </c>
      <c r="B14" s="310">
        <f>'Статистика ЮЛ'!N14-'Статистика ЮЛ'!B14</f>
        <v>588922</v>
      </c>
      <c r="C14" s="310">
        <f>'Статистика ЮЛ'!O14-'Статистика ЮЛ'!C14</f>
        <v>664542</v>
      </c>
      <c r="D14" s="310">
        <f>'Статистика ЮЛ'!P14-'Статистика ЮЛ'!D14</f>
        <v>626009</v>
      </c>
      <c r="E14" s="310">
        <f>'Статистика ЮЛ'!Q14-'Статистика ЮЛ'!E14</f>
        <v>773842</v>
      </c>
      <c r="F14" s="310">
        <f>'Статистика ЮЛ'!R14-'Статистика ЮЛ'!F14</f>
        <v>735575</v>
      </c>
      <c r="G14" s="310">
        <f>'Статистика ЮЛ'!S14-'Статистика ЮЛ'!G14</f>
        <v>628001</v>
      </c>
      <c r="H14" s="310">
        <f>'Статистика ЮЛ'!T14-'Статистика ЮЛ'!H14</f>
        <v>567225</v>
      </c>
      <c r="I14" s="310">
        <f>'Статистика ЮЛ'!U14-'Статистика ЮЛ'!I14</f>
        <v>575301</v>
      </c>
      <c r="J14" s="310">
        <f>'Статистика ЮЛ'!V14-'Статистика ЮЛ'!J14</f>
        <v>538329</v>
      </c>
      <c r="K14" s="310">
        <f>'Статистика ЮЛ'!W14-'Статистика ЮЛ'!K14</f>
        <v>518247</v>
      </c>
      <c r="L14" s="310">
        <f>'Статистика ЮЛ'!X14-'Статистика ЮЛ'!L14</f>
        <v>464679</v>
      </c>
      <c r="M14" s="310">
        <f>'Статистика ЮЛ'!Y14-'Статистика ЮЛ'!M14</f>
        <v>382481</v>
      </c>
      <c r="N14" s="310">
        <f>'Статистика ЮЛ'!Z14-'Статистика ЮЛ'!N14</f>
        <v>281716</v>
      </c>
      <c r="O14" s="310">
        <f>'Статистика ЮЛ'!AA14-'Статистика ЮЛ'!O14</f>
        <v>85572</v>
      </c>
      <c r="P14" s="310">
        <f>'Статистика ЮЛ'!AB14-'Статистика ЮЛ'!P14</f>
        <v>-64710</v>
      </c>
      <c r="Q14" s="310">
        <f>'Статистика ЮЛ'!AC14-'Статистика ЮЛ'!Q14</f>
        <v>-215402</v>
      </c>
      <c r="R14" s="356"/>
    </row>
    <row r="15" spans="1:18" ht="15.75" x14ac:dyDescent="0.25">
      <c r="A15" s="287" t="s">
        <v>302</v>
      </c>
      <c r="B15" s="310">
        <f>'Статистика ЮЛ'!N15-'Статистика ЮЛ'!B15</f>
        <v>603825</v>
      </c>
      <c r="C15" s="310">
        <f>'Статистика ЮЛ'!O15-'Статистика ЮЛ'!C15</f>
        <v>676522</v>
      </c>
      <c r="D15" s="310">
        <f>'Статистика ЮЛ'!P15-'Статистика ЮЛ'!D15</f>
        <v>637243</v>
      </c>
      <c r="E15" s="310">
        <f>'Статистика ЮЛ'!Q15-'Статистика ЮЛ'!E15</f>
        <v>779367</v>
      </c>
      <c r="F15" s="310">
        <f>'Статистика ЮЛ'!R15-'Статистика ЮЛ'!F15</f>
        <v>742267</v>
      </c>
      <c r="G15" s="310">
        <f>'Статистика ЮЛ'!S15-'Статистика ЮЛ'!G15</f>
        <v>634960</v>
      </c>
      <c r="H15" s="310">
        <f>'Статистика ЮЛ'!T15-'Статистика ЮЛ'!H15</f>
        <v>569534</v>
      </c>
      <c r="I15" s="310">
        <f>'Статистика ЮЛ'!U15-'Статистика ЮЛ'!I15</f>
        <v>573617</v>
      </c>
      <c r="J15" s="310">
        <f>'Статистика ЮЛ'!V15-'Статистика ЮЛ'!J15</f>
        <v>535047</v>
      </c>
      <c r="K15" s="310">
        <f>'Статистика ЮЛ'!W15-'Статистика ЮЛ'!K15</f>
        <v>512824</v>
      </c>
      <c r="L15" s="310">
        <f>'Статистика ЮЛ'!X15-'Статистика ЮЛ'!L15</f>
        <v>464663</v>
      </c>
      <c r="M15" s="310">
        <f>'Статистика ЮЛ'!Y15-'Статистика ЮЛ'!M15</f>
        <v>372129</v>
      </c>
      <c r="N15" s="310">
        <f>'Статистика ЮЛ'!Z15-'Статистика ЮЛ'!N15</f>
        <v>278439</v>
      </c>
      <c r="O15" s="310">
        <f>'Статистика ЮЛ'!AA15-'Статистика ЮЛ'!O15</f>
        <v>85515</v>
      </c>
      <c r="P15" s="310">
        <f>'Статистика ЮЛ'!AB15-'Статистика ЮЛ'!P15</f>
        <v>-64363</v>
      </c>
      <c r="Q15" s="310">
        <f>'Статистика ЮЛ'!AC15-'Статистика ЮЛ'!Q15</f>
        <v>-216776</v>
      </c>
      <c r="R15" s="356"/>
    </row>
    <row r="16" spans="1:18" ht="15.75" x14ac:dyDescent="0.25">
      <c r="A16" s="287"/>
      <c r="B16" s="310">
        <f>'Статистика ЮЛ'!N16-'Статистика ЮЛ'!B16</f>
        <v>0</v>
      </c>
      <c r="C16" s="310">
        <f>'Статистика ЮЛ'!O16-'Статистика ЮЛ'!C16</f>
        <v>0</v>
      </c>
      <c r="D16" s="310">
        <f>'Статистика ЮЛ'!P16-'Статистика ЮЛ'!D16</f>
        <v>0</v>
      </c>
      <c r="E16" s="310">
        <f>'Статистика ЮЛ'!Q16-'Статистика ЮЛ'!E16</f>
        <v>0</v>
      </c>
      <c r="F16" s="310">
        <f>'Статистика ЮЛ'!R16-'Статистика ЮЛ'!F16</f>
        <v>0</v>
      </c>
      <c r="G16" s="310">
        <f>'Статистика ЮЛ'!S16-'Статистика ЮЛ'!G16</f>
        <v>0</v>
      </c>
      <c r="H16" s="310">
        <f>'Статистика ЮЛ'!T16-'Статистика ЮЛ'!H16</f>
        <v>0</v>
      </c>
      <c r="I16" s="310">
        <f>'Статистика ЮЛ'!U16-'Статистика ЮЛ'!I16</f>
        <v>0</v>
      </c>
      <c r="J16" s="310">
        <f>'Статистика ЮЛ'!V16-'Статистика ЮЛ'!J16</f>
        <v>0</v>
      </c>
      <c r="K16" s="310">
        <f>'Статистика ЮЛ'!W16-'Статистика ЮЛ'!K16</f>
        <v>0</v>
      </c>
      <c r="L16" s="310">
        <f>'Статистика ЮЛ'!X16-'Статистика ЮЛ'!L16</f>
        <v>0</v>
      </c>
      <c r="M16" s="310">
        <f>'Статистика ЮЛ'!Y16-'Статистика ЮЛ'!M16</f>
        <v>0</v>
      </c>
      <c r="N16" s="310">
        <f>'Статистика ЮЛ'!Z16-'Статистика ЮЛ'!N16</f>
        <v>0</v>
      </c>
      <c r="O16" s="310">
        <f>'Статистика ЮЛ'!AA16-'Статистика ЮЛ'!O16</f>
        <v>0</v>
      </c>
      <c r="P16" s="310">
        <f>'Статистика ЮЛ'!AB16-'Статистика ЮЛ'!P16</f>
        <v>0</v>
      </c>
      <c r="Q16" s="310">
        <f>'Статистика ЮЛ'!AC16-'Статистика ЮЛ'!Q16</f>
        <v>0</v>
      </c>
      <c r="R16" s="356"/>
    </row>
    <row r="17" spans="1:18" s="314" customFormat="1" ht="28.5" x14ac:dyDescent="0.25">
      <c r="A17" s="317" t="s">
        <v>303</v>
      </c>
      <c r="B17" s="310">
        <f>'Статистика ЮЛ'!N18-'Статистика ЮЛ'!B18</f>
        <v>2089902</v>
      </c>
      <c r="C17" s="310">
        <f>'Статистика ЮЛ'!O18-'Статистика ЮЛ'!C18</f>
        <v>1978195</v>
      </c>
      <c r="D17" s="310">
        <f>'Статистика ЮЛ'!P18-'Статистика ЮЛ'!D18</f>
        <v>2089473</v>
      </c>
      <c r="E17" s="310">
        <f>'Статистика ЮЛ'!Q18-'Статистика ЮЛ'!E18</f>
        <v>2088696</v>
      </c>
      <c r="F17" s="310">
        <f>'Статистика ЮЛ'!R18-'Статистика ЮЛ'!F18</f>
        <v>2041024</v>
      </c>
      <c r="G17" s="310">
        <f>'Статистика ЮЛ'!S18-'Статистика ЮЛ'!G18</f>
        <v>2348032</v>
      </c>
      <c r="H17" s="310">
        <f>'Статистика ЮЛ'!T18-'Статистика ЮЛ'!H18</f>
        <v>2134962</v>
      </c>
      <c r="I17" s="310">
        <f>'Статистика ЮЛ'!U18-'Статистика ЮЛ'!I18</f>
        <v>2029648</v>
      </c>
      <c r="J17" s="310">
        <f>'Статистика ЮЛ'!V18-'Статистика ЮЛ'!J18</f>
        <v>1958272</v>
      </c>
      <c r="K17" s="310">
        <f>'Статистика ЮЛ'!W18-'Статистика ЮЛ'!K18</f>
        <v>1437798</v>
      </c>
      <c r="L17" s="310">
        <f>'Статистика ЮЛ'!X18-'Статистика ЮЛ'!L18</f>
        <v>1596487</v>
      </c>
      <c r="M17" s="310">
        <f>'Статистика ЮЛ'!Y18-'Статистика ЮЛ'!M18</f>
        <v>1306801</v>
      </c>
      <c r="N17" s="310">
        <f>'Статистика ЮЛ'!Z18-'Статистика ЮЛ'!N18</f>
        <v>1412022</v>
      </c>
      <c r="O17" s="310">
        <f>'Статистика ЮЛ'!AA18-'Статистика ЮЛ'!O18</f>
        <v>2264464</v>
      </c>
      <c r="P17" s="310">
        <f>'Статистика ЮЛ'!AB18-'Статистика ЮЛ'!P18</f>
        <v>2158151</v>
      </c>
      <c r="Q17" s="310">
        <f>'Статистика ЮЛ'!AC18-'Статистика ЮЛ'!Q18</f>
        <v>3909721</v>
      </c>
      <c r="R17" s="356"/>
    </row>
    <row r="18" spans="1:18" ht="15.75" x14ac:dyDescent="0.25">
      <c r="A18" s="308" t="s">
        <v>226</v>
      </c>
      <c r="B18" s="310">
        <f>'Статистика ЮЛ'!N19-'Статистика ЮЛ'!B19</f>
        <v>1154890</v>
      </c>
      <c r="C18" s="310">
        <f>'Статистика ЮЛ'!O19-'Статистика ЮЛ'!C19</f>
        <v>1045715</v>
      </c>
      <c r="D18" s="310">
        <f>'Статистика ЮЛ'!P19-'Статистика ЮЛ'!D19</f>
        <v>991872</v>
      </c>
      <c r="E18" s="310">
        <f>'Статистика ЮЛ'!Q19-'Статистика ЮЛ'!E19</f>
        <v>936300</v>
      </c>
      <c r="F18" s="310">
        <f>'Статистика ЮЛ'!R19-'Статистика ЮЛ'!F19</f>
        <v>936941</v>
      </c>
      <c r="G18" s="310">
        <f>'Статистика ЮЛ'!S19-'Статистика ЮЛ'!G19</f>
        <v>1088219</v>
      </c>
      <c r="H18" s="310">
        <f>'Статистика ЮЛ'!T19-'Статистика ЮЛ'!H19</f>
        <v>1022247</v>
      </c>
      <c r="I18" s="310">
        <f>'Статистика ЮЛ'!U19-'Статистика ЮЛ'!I19</f>
        <v>1112562</v>
      </c>
      <c r="J18" s="310">
        <f>'Статистика ЮЛ'!V19-'Статистика ЮЛ'!J19</f>
        <v>852606</v>
      </c>
      <c r="K18" s="310">
        <f>'Статистика ЮЛ'!W19-'Статистика ЮЛ'!K19</f>
        <v>774813</v>
      </c>
      <c r="L18" s="310">
        <f>'Статистика ЮЛ'!X19-'Статистика ЮЛ'!L19</f>
        <v>726477</v>
      </c>
      <c r="M18" s="310">
        <f>'Статистика ЮЛ'!Y19-'Статистика ЮЛ'!M19</f>
        <v>589596</v>
      </c>
      <c r="N18" s="310">
        <f>'Статистика ЮЛ'!Z19-'Статистика ЮЛ'!N19</f>
        <v>546361</v>
      </c>
      <c r="O18" s="310">
        <f>'Статистика ЮЛ'!AA19-'Статистика ЮЛ'!O19</f>
        <v>579401</v>
      </c>
      <c r="P18" s="310">
        <f>'Статистика ЮЛ'!AB19-'Статистика ЮЛ'!P19</f>
        <v>549498</v>
      </c>
      <c r="Q18" s="310">
        <f>'Статистика ЮЛ'!AC19-'Статистика ЮЛ'!Q19</f>
        <v>922684</v>
      </c>
      <c r="R18" s="356"/>
    </row>
    <row r="19" spans="1:18" ht="15.75" x14ac:dyDescent="0.25">
      <c r="A19" s="307" t="s">
        <v>227</v>
      </c>
      <c r="B19" s="310">
        <f>'Статистика ЮЛ'!N20-'Статистика ЮЛ'!B20</f>
        <v>935012</v>
      </c>
      <c r="C19" s="310">
        <f>'Статистика ЮЛ'!O20-'Статистика ЮЛ'!C20</f>
        <v>932480</v>
      </c>
      <c r="D19" s="310">
        <f>'Статистика ЮЛ'!P20-'Статистика ЮЛ'!D20</f>
        <v>1097601</v>
      </c>
      <c r="E19" s="310">
        <f>'Статистика ЮЛ'!Q20-'Статистика ЮЛ'!E20</f>
        <v>1152396</v>
      </c>
      <c r="F19" s="310">
        <f>'Статистика ЮЛ'!R20-'Статистика ЮЛ'!F20</f>
        <v>1104083</v>
      </c>
      <c r="G19" s="310">
        <f>'Статистика ЮЛ'!S20-'Статистика ЮЛ'!G20</f>
        <v>1259813</v>
      </c>
      <c r="H19" s="310">
        <f>'Статистика ЮЛ'!T20-'Статистика ЮЛ'!H20</f>
        <v>1112715</v>
      </c>
      <c r="I19" s="310">
        <f>'Статистика ЮЛ'!U20-'Статистика ЮЛ'!I20</f>
        <v>917086</v>
      </c>
      <c r="J19" s="310">
        <f>'Статистика ЮЛ'!V20-'Статистика ЮЛ'!J20</f>
        <v>1105666</v>
      </c>
      <c r="K19" s="310">
        <f>'Статистика ЮЛ'!W20-'Статистика ЮЛ'!K20</f>
        <v>662985</v>
      </c>
      <c r="L19" s="310">
        <f>'Статистика ЮЛ'!X20-'Статистика ЮЛ'!L20</f>
        <v>870010</v>
      </c>
      <c r="M19" s="310">
        <f>'Статистика ЮЛ'!Y20-'Статистика ЮЛ'!M20</f>
        <v>717205</v>
      </c>
      <c r="N19" s="310">
        <f>'Статистика ЮЛ'!Z20-'Статистика ЮЛ'!N20</f>
        <v>865661</v>
      </c>
      <c r="O19" s="310">
        <f>'Статистика ЮЛ'!AA20-'Статистика ЮЛ'!O20</f>
        <v>1685063</v>
      </c>
      <c r="P19" s="310">
        <f>'Статистика ЮЛ'!AB20-'Статистика ЮЛ'!P20</f>
        <v>1608653</v>
      </c>
      <c r="Q19" s="310">
        <f>'Статистика ЮЛ'!AC20-'Статистика ЮЛ'!Q20</f>
        <v>2987037</v>
      </c>
      <c r="R19" s="356"/>
    </row>
    <row r="20" spans="1:18" ht="15.75" x14ac:dyDescent="0.25">
      <c r="A20" s="287" t="s">
        <v>297</v>
      </c>
      <c r="B20" s="310">
        <f>'Статистика ЮЛ'!N21-'Статистика ЮЛ'!B21</f>
        <v>534501</v>
      </c>
      <c r="C20" s="310">
        <f>'Статистика ЮЛ'!O21-'Статистика ЮЛ'!C21</f>
        <v>537853</v>
      </c>
      <c r="D20" s="310">
        <f>'Статистика ЮЛ'!P21-'Статистика ЮЛ'!D21</f>
        <v>770919</v>
      </c>
      <c r="E20" s="310">
        <f>'Статистика ЮЛ'!Q21-'Статистика ЮЛ'!E21</f>
        <v>762022</v>
      </c>
      <c r="F20" s="310">
        <f>'Статистика ЮЛ'!R21-'Статистика ЮЛ'!F21</f>
        <v>703673</v>
      </c>
      <c r="G20" s="310">
        <f>'Статистика ЮЛ'!S21-'Статистика ЮЛ'!G21</f>
        <v>946338</v>
      </c>
      <c r="H20" s="310">
        <f>'Статистика ЮЛ'!T21-'Статистика ЮЛ'!H21</f>
        <v>828876</v>
      </c>
      <c r="I20" s="310">
        <f>'Статистика ЮЛ'!U21-'Статистика ЮЛ'!I21</f>
        <v>604618</v>
      </c>
      <c r="J20" s="310">
        <f>'Статистика ЮЛ'!V21-'Статистика ЮЛ'!J21</f>
        <v>778258</v>
      </c>
      <c r="K20" s="310">
        <f>'Статистика ЮЛ'!W21-'Статистика ЮЛ'!K21</f>
        <v>345719</v>
      </c>
      <c r="L20" s="310">
        <f>'Статистика ЮЛ'!X21-'Статистика ЮЛ'!L21</f>
        <v>610267</v>
      </c>
      <c r="M20" s="310">
        <f>'Статистика ЮЛ'!Y21-'Статистика ЮЛ'!M21</f>
        <v>426593</v>
      </c>
      <c r="N20" s="310">
        <f>'Статистика ЮЛ'!Z21-'Статистика ЮЛ'!N21</f>
        <v>632452</v>
      </c>
      <c r="O20" s="310">
        <f>'Статистика ЮЛ'!AA21-'Статистика ЮЛ'!O21</f>
        <v>1530852</v>
      </c>
      <c r="P20" s="310">
        <f>'Статистика ЮЛ'!AB21-'Статистика ЮЛ'!P21</f>
        <v>1588285</v>
      </c>
      <c r="Q20" s="310">
        <f>'Статистика ЮЛ'!AC21-'Статистика ЮЛ'!Q21</f>
        <v>3027765</v>
      </c>
      <c r="R20" s="356"/>
    </row>
    <row r="21" spans="1:18" ht="15.75" x14ac:dyDescent="0.25">
      <c r="A21" s="287" t="s">
        <v>298</v>
      </c>
      <c r="B21" s="310">
        <f>'Статистика ЮЛ'!N22-'Статистика ЮЛ'!B22</f>
        <v>-372966</v>
      </c>
      <c r="C21" s="310">
        <f>'Статистика ЮЛ'!O22-'Статистика ЮЛ'!C22</f>
        <v>-369810</v>
      </c>
      <c r="D21" s="310">
        <f>'Статистика ЮЛ'!P22-'Статистика ЮЛ'!D22</f>
        <v>-450201</v>
      </c>
      <c r="E21" s="310">
        <f>'Статистика ЮЛ'!Q22-'Статистика ЮЛ'!E22</f>
        <v>-597538</v>
      </c>
      <c r="F21" s="310">
        <f>'Статистика ЮЛ'!R22-'Статистика ЮЛ'!F22</f>
        <v>-731807</v>
      </c>
      <c r="G21" s="310">
        <f>'Статистика ЮЛ'!S22-'Статистика ЮЛ'!G22</f>
        <v>-686316</v>
      </c>
      <c r="H21" s="310">
        <f>'Статистика ЮЛ'!T22-'Статистика ЮЛ'!H22</f>
        <v>-862525</v>
      </c>
      <c r="I21" s="310">
        <f>'Статистика ЮЛ'!U22-'Статистика ЮЛ'!I22</f>
        <v>-634094</v>
      </c>
      <c r="J21" s="310">
        <f>'Статистика ЮЛ'!V22-'Статистика ЮЛ'!J22</f>
        <v>-679196</v>
      </c>
      <c r="K21" s="310">
        <f>'Статистика ЮЛ'!W22-'Статистика ЮЛ'!K22</f>
        <v>-491249</v>
      </c>
      <c r="L21" s="310">
        <f>'Статистика ЮЛ'!X22-'Статистика ЮЛ'!L22</f>
        <v>-639469</v>
      </c>
      <c r="M21" s="310">
        <f>'Статистика ЮЛ'!Y22-'Статистика ЮЛ'!M22</f>
        <v>-526572</v>
      </c>
      <c r="N21" s="310">
        <f>'Статистика ЮЛ'!Z22-'Статистика ЮЛ'!N22</f>
        <v>-185007</v>
      </c>
      <c r="O21" s="310">
        <f>'Статистика ЮЛ'!AA22-'Статистика ЮЛ'!O22</f>
        <v>150032</v>
      </c>
      <c r="P21" s="310">
        <f>'Статистика ЮЛ'!AB22-'Статистика ЮЛ'!P22</f>
        <v>315413</v>
      </c>
      <c r="Q21" s="310">
        <f>'Статистика ЮЛ'!AC22-'Статистика ЮЛ'!Q22</f>
        <v>949159</v>
      </c>
      <c r="R21" s="356"/>
    </row>
    <row r="22" spans="1:18" ht="15.75" x14ac:dyDescent="0.25">
      <c r="A22" s="287" t="s">
        <v>299</v>
      </c>
      <c r="B22" s="310">
        <f>'Статистика ЮЛ'!N23-'Статистика ЮЛ'!B23</f>
        <v>907468</v>
      </c>
      <c r="C22" s="310">
        <f>'Статистика ЮЛ'!O23-'Статистика ЮЛ'!C23</f>
        <v>907663</v>
      </c>
      <c r="D22" s="310">
        <f>'Статистика ЮЛ'!P23-'Статистика ЮЛ'!D23</f>
        <v>1221121</v>
      </c>
      <c r="E22" s="310">
        <f>'Статистика ЮЛ'!Q23-'Статистика ЮЛ'!E23</f>
        <v>1359564</v>
      </c>
      <c r="F22" s="310">
        <f>'Статистика ЮЛ'!R23-'Статистика ЮЛ'!F23</f>
        <v>1435486</v>
      </c>
      <c r="G22" s="310">
        <f>'Статистика ЮЛ'!S23-'Статистика ЮЛ'!G23</f>
        <v>1632659</v>
      </c>
      <c r="H22" s="310">
        <f>'Статистика ЮЛ'!T23-'Статистика ЮЛ'!H23</f>
        <v>1691406</v>
      </c>
      <c r="I22" s="310">
        <f>'Статистика ЮЛ'!U23-'Статистика ЮЛ'!I23</f>
        <v>1238716</v>
      </c>
      <c r="J22" s="310">
        <f>'Статистика ЮЛ'!V23-'Статистика ЮЛ'!J23</f>
        <v>1457456</v>
      </c>
      <c r="K22" s="310">
        <f>'Статистика ЮЛ'!W23-'Статистика ЮЛ'!K23</f>
        <v>836972</v>
      </c>
      <c r="L22" s="310">
        <f>'Статистика ЮЛ'!X23-'Статистика ЮЛ'!L23</f>
        <v>1249734</v>
      </c>
      <c r="M22" s="310">
        <f>'Статистика ЮЛ'!Y23-'Статистика ЮЛ'!M23</f>
        <v>953167</v>
      </c>
      <c r="N22" s="310">
        <f>'Статистика ЮЛ'!Z23-'Статистика ЮЛ'!N23</f>
        <v>817459</v>
      </c>
      <c r="O22" s="310">
        <f>'Статистика ЮЛ'!AA23-'Статистика ЮЛ'!O23</f>
        <v>1380819</v>
      </c>
      <c r="P22" s="310">
        <f>'Статистика ЮЛ'!AB23-'Статистика ЮЛ'!P23</f>
        <v>1272873</v>
      </c>
      <c r="Q22" s="310">
        <f>'Статистика ЮЛ'!AC23-'Статистика ЮЛ'!Q23</f>
        <v>2078602</v>
      </c>
      <c r="R22" s="356"/>
    </row>
    <row r="23" spans="1:18" ht="15.75" x14ac:dyDescent="0.25">
      <c r="A23" s="287" t="s">
        <v>300</v>
      </c>
      <c r="B23" s="310">
        <f>'Статистика ЮЛ'!N24-'Статистика ЮЛ'!B24</f>
        <v>-3.9362784225199903</v>
      </c>
      <c r="C23" s="310">
        <f>'Статистика ЮЛ'!O24-'Статистика ЮЛ'!C24</f>
        <v>20.213158779369678</v>
      </c>
      <c r="D23" s="310">
        <f>'Статистика ЮЛ'!P24-'Статистика ЮЛ'!D24</f>
        <v>118.77869051520975</v>
      </c>
      <c r="E23" s="310">
        <f>'Статистика ЮЛ'!Q24-'Статистика ЮЛ'!E24</f>
        <v>132.24212743474027</v>
      </c>
      <c r="F23" s="310">
        <f>'Статистика ЮЛ'!R24-'Статистика ЮЛ'!F24</f>
        <v>198.64766252036998</v>
      </c>
      <c r="G23" s="310">
        <f>'Статистика ЮЛ'!S24-'Статистика ЮЛ'!G24</f>
        <v>355.25067946231002</v>
      </c>
      <c r="H23" s="310">
        <f>'Статистика ЮЛ'!T24-'Статистика ЮЛ'!H24</f>
        <v>345.45933314711965</v>
      </c>
      <c r="I23" s="310">
        <f>'Статистика ЮЛ'!U24-'Статистика ЮЛ'!I24</f>
        <v>235.82065611285998</v>
      </c>
      <c r="J23" s="310">
        <f>'Статистика ЮЛ'!V24-'Статистика ЮЛ'!J24</f>
        <v>354.83006015037972</v>
      </c>
      <c r="K23" s="310">
        <f>'Статистика ЮЛ'!W24-'Статистика ЮЛ'!K24</f>
        <v>214.01209973375035</v>
      </c>
      <c r="L23" s="310">
        <f>'Статистика ЮЛ'!X24-'Статистика ЮЛ'!L24</f>
        <v>384.58831535009995</v>
      </c>
      <c r="M23" s="310">
        <f>'Статистика ЮЛ'!Y24-'Статистика ЮЛ'!M24</f>
        <v>236.52541382598019</v>
      </c>
      <c r="N23" s="310">
        <f>'Статистика ЮЛ'!Z24-'Статистика ЮЛ'!N24</f>
        <v>378.08267149206995</v>
      </c>
      <c r="O23" s="310">
        <f>'Статистика ЮЛ'!AA24-'Статистика ЮЛ'!O24</f>
        <v>743.74218378658043</v>
      </c>
      <c r="P23" s="310">
        <f>'Статистика ЮЛ'!AB24-'Статистика ЮЛ'!P24</f>
        <v>586.30936779747981</v>
      </c>
      <c r="Q23" s="310">
        <f>'Статистика ЮЛ'!AC24-'Статистика ЮЛ'!Q24</f>
        <v>631.11973959439001</v>
      </c>
      <c r="R23" s="356"/>
    </row>
    <row r="24" spans="1:18" ht="15.75" x14ac:dyDescent="0.25">
      <c r="A24" s="287" t="s">
        <v>301</v>
      </c>
      <c r="B24" s="310">
        <f>'Статистика ЮЛ'!N25-'Статистика ЮЛ'!B25</f>
        <v>400511</v>
      </c>
      <c r="C24" s="310">
        <f>'Статистика ЮЛ'!O25-'Статистика ЮЛ'!C25</f>
        <v>394627</v>
      </c>
      <c r="D24" s="310">
        <f>'Статистика ЮЛ'!P25-'Статистика ЮЛ'!D25</f>
        <v>326682</v>
      </c>
      <c r="E24" s="310">
        <f>'Статистика ЮЛ'!Q25-'Статистика ЮЛ'!E25</f>
        <v>390374</v>
      </c>
      <c r="F24" s="310">
        <f>'Статистика ЮЛ'!R25-'Статистика ЮЛ'!F25</f>
        <v>400410</v>
      </c>
      <c r="G24" s="310">
        <f>'Статистика ЮЛ'!S25-'Статистика ЮЛ'!G25</f>
        <v>313475</v>
      </c>
      <c r="H24" s="310">
        <f>'Статистика ЮЛ'!T25-'Статистика ЮЛ'!H25</f>
        <v>283839</v>
      </c>
      <c r="I24" s="310">
        <f>'Статистика ЮЛ'!U25-'Статистика ЮЛ'!I25</f>
        <v>312468</v>
      </c>
      <c r="J24" s="310">
        <f>'Статистика ЮЛ'!V25-'Статистика ЮЛ'!J25</f>
        <v>327408</v>
      </c>
      <c r="K24" s="310">
        <f>'Статистика ЮЛ'!W25-'Статистика ЮЛ'!K25</f>
        <v>317266</v>
      </c>
      <c r="L24" s="310">
        <f>'Статистика ЮЛ'!X25-'Статистика ЮЛ'!L25</f>
        <v>259743</v>
      </c>
      <c r="M24" s="310">
        <f>'Статистика ЮЛ'!Y25-'Статистика ЮЛ'!M25</f>
        <v>290612</v>
      </c>
      <c r="N24" s="310">
        <f>'Статистика ЮЛ'!Z25-'Статистика ЮЛ'!N25</f>
        <v>233209</v>
      </c>
      <c r="O24" s="310">
        <f>'Статистика ЮЛ'!AA25-'Статистика ЮЛ'!O25</f>
        <v>154211</v>
      </c>
      <c r="P24" s="310">
        <f>'Статистика ЮЛ'!AB25-'Статистика ЮЛ'!P25</f>
        <v>20368</v>
      </c>
      <c r="Q24" s="310">
        <f>'Статистика ЮЛ'!AC25-'Статистика ЮЛ'!Q25</f>
        <v>-40728</v>
      </c>
      <c r="R24" s="356"/>
    </row>
    <row r="25" spans="1:18" ht="15.75" x14ac:dyDescent="0.25">
      <c r="A25" s="287" t="s">
        <v>302</v>
      </c>
      <c r="B25" s="310">
        <f>'Статистика ЮЛ'!N26-'Статистика ЮЛ'!B26</f>
        <v>415591</v>
      </c>
      <c r="C25" s="310">
        <f>'Статистика ЮЛ'!O26-'Статистика ЮЛ'!C26</f>
        <v>406786</v>
      </c>
      <c r="D25" s="310">
        <f>'Статистика ЮЛ'!P26-'Статистика ЮЛ'!D26</f>
        <v>338094</v>
      </c>
      <c r="E25" s="310">
        <f>'Статистика ЮЛ'!Q26-'Статистика ЮЛ'!E26</f>
        <v>396389</v>
      </c>
      <c r="F25" s="310">
        <f>'Статистика ЮЛ'!R26-'Статистика ЮЛ'!F26</f>
        <v>406611</v>
      </c>
      <c r="G25" s="310">
        <f>'Статистика ЮЛ'!S26-'Статистика ЮЛ'!G26</f>
        <v>319944</v>
      </c>
      <c r="H25" s="310">
        <f>'Статистика ЮЛ'!T26-'Статистика ЮЛ'!H26</f>
        <v>285678</v>
      </c>
      <c r="I25" s="310">
        <f>'Статистика ЮЛ'!U26-'Статистика ЮЛ'!I26</f>
        <v>310330</v>
      </c>
      <c r="J25" s="310">
        <f>'Статистика ЮЛ'!V26-'Статистика ЮЛ'!J26</f>
        <v>323653</v>
      </c>
      <c r="K25" s="310">
        <f>'Статистика ЮЛ'!W26-'Статистика ЮЛ'!K26</f>
        <v>311365</v>
      </c>
      <c r="L25" s="310">
        <f>'Статистика ЮЛ'!X26-'Статистика ЮЛ'!L26</f>
        <v>259254</v>
      </c>
      <c r="M25" s="310">
        <f>'Статистика ЮЛ'!Y26-'Статистика ЮЛ'!M26</f>
        <v>279783</v>
      </c>
      <c r="N25" s="310">
        <f>'Статистика ЮЛ'!Z26-'Статистика ЮЛ'!N26</f>
        <v>229445</v>
      </c>
      <c r="O25" s="310">
        <f>'Статистика ЮЛ'!AA26-'Статистика ЮЛ'!O26</f>
        <v>153657</v>
      </c>
      <c r="P25" s="310">
        <f>'Статистика ЮЛ'!AB26-'Статистика ЮЛ'!P26</f>
        <v>20219</v>
      </c>
      <c r="Q25" s="310">
        <f>'Статистика ЮЛ'!AC26-'Статистика ЮЛ'!Q26</f>
        <v>-42594</v>
      </c>
      <c r="R25" s="356"/>
    </row>
    <row r="26" spans="1:18" ht="15.75" x14ac:dyDescent="0.25">
      <c r="A26" s="287"/>
      <c r="B26" s="310">
        <f>'Статистика ЮЛ'!N28-'Статистика ЮЛ'!B28</f>
        <v>0</v>
      </c>
      <c r="C26" s="310">
        <f>'Статистика ЮЛ'!O28-'Статистика ЮЛ'!C28</f>
        <v>0</v>
      </c>
      <c r="D26" s="310">
        <f>'Статистика ЮЛ'!P28-'Статистика ЮЛ'!D28</f>
        <v>0</v>
      </c>
      <c r="E26" s="310">
        <f>'Статистика ЮЛ'!Q28-'Статистика ЮЛ'!E28</f>
        <v>0</v>
      </c>
      <c r="F26" s="310">
        <f>'Статистика ЮЛ'!R28-'Статистика ЮЛ'!F28</f>
        <v>0</v>
      </c>
      <c r="G26" s="310">
        <f>'Статистика ЮЛ'!S28-'Статистика ЮЛ'!G28</f>
        <v>0</v>
      </c>
      <c r="H26" s="310">
        <f>'Статистика ЮЛ'!T28-'Статистика ЮЛ'!H28</f>
        <v>0</v>
      </c>
      <c r="I26" s="310">
        <f>'Статистика ЮЛ'!U28-'Статистика ЮЛ'!I28</f>
        <v>0</v>
      </c>
      <c r="J26" s="310">
        <f>'Статистика ЮЛ'!V28-'Статистика ЮЛ'!J28</f>
        <v>0</v>
      </c>
      <c r="K26" s="310">
        <f>'Статистика ЮЛ'!W28-'Статистика ЮЛ'!K28</f>
        <v>0</v>
      </c>
      <c r="L26" s="310">
        <f>'Статистика ЮЛ'!X28-'Статистика ЮЛ'!L28</f>
        <v>0</v>
      </c>
      <c r="M26" s="310">
        <f>'Статистика ЮЛ'!Y28-'Статистика ЮЛ'!M28</f>
        <v>0</v>
      </c>
      <c r="N26" s="310">
        <f>'Статистика ЮЛ'!Z28-'Статистика ЮЛ'!N28</f>
        <v>0</v>
      </c>
      <c r="O26" s="310">
        <f>'Статистика ЮЛ'!AA28-'Статистика ЮЛ'!O28</f>
        <v>0</v>
      </c>
      <c r="P26" s="310">
        <f>'Статистика ЮЛ'!AB28-'Статистика ЮЛ'!P28</f>
        <v>0</v>
      </c>
      <c r="Q26" s="310">
        <f>'Статистика ЮЛ'!AC28-'Статистика ЮЛ'!Q28</f>
        <v>0</v>
      </c>
      <c r="R26" s="356"/>
    </row>
    <row r="27" spans="1:18" ht="21" x14ac:dyDescent="0.25">
      <c r="A27" s="304" t="s">
        <v>304</v>
      </c>
      <c r="B27" s="310">
        <f>'Статистика ЮЛ'!N29-'Статистика ЮЛ'!B29</f>
        <v>1409860</v>
      </c>
      <c r="C27" s="310">
        <f>'Статистика ЮЛ'!O29-'Статистика ЮЛ'!C29</f>
        <v>1497719</v>
      </c>
      <c r="D27" s="310">
        <f>'Статистика ЮЛ'!P29-'Статистика ЮЛ'!D29</f>
        <v>1525314</v>
      </c>
      <c r="E27" s="310">
        <f>'Статистика ЮЛ'!Q29-'Статистика ЮЛ'!E29</f>
        <v>1539796</v>
      </c>
      <c r="F27" s="310">
        <f>'Статистика ЮЛ'!R29-'Статистика ЮЛ'!F29</f>
        <v>1691558</v>
      </c>
      <c r="G27" s="310">
        <f>'Статистика ЮЛ'!S29-'Статистика ЮЛ'!G29</f>
        <v>1832108</v>
      </c>
      <c r="H27" s="310">
        <f>'Статистика ЮЛ'!T29-'Статистика ЮЛ'!H29</f>
        <v>2014964</v>
      </c>
      <c r="I27" s="310">
        <f>'Статистика ЮЛ'!U29-'Статистика ЮЛ'!I29</f>
        <v>1621990</v>
      </c>
      <c r="J27" s="310">
        <f>'Статистика ЮЛ'!V29-'Статистика ЮЛ'!J29</f>
        <v>1355848</v>
      </c>
      <c r="K27" s="310">
        <f>'Статистика ЮЛ'!W29-'Статистика ЮЛ'!K29</f>
        <v>754623</v>
      </c>
      <c r="L27" s="310">
        <f>'Статистика ЮЛ'!X29-'Статистика ЮЛ'!L29</f>
        <v>1005357</v>
      </c>
      <c r="M27" s="310">
        <f>'Статистика ЮЛ'!Y29-'Статистика ЮЛ'!M29</f>
        <v>1053789</v>
      </c>
      <c r="N27" s="310">
        <f>'Статистика ЮЛ'!Z29-'Статистика ЮЛ'!N29</f>
        <v>980313</v>
      </c>
      <c r="O27" s="310">
        <f>'Статистика ЮЛ'!AA29-'Статистика ЮЛ'!O29</f>
        <v>1159428</v>
      </c>
      <c r="P27" s="310">
        <f>'Статистика ЮЛ'!AB29-'Статистика ЮЛ'!P29</f>
        <v>1134511</v>
      </c>
      <c r="Q27" s="310">
        <f>'Статистика ЮЛ'!AC29-'Статистика ЮЛ'!Q29</f>
        <v>2207065</v>
      </c>
      <c r="R27" s="356"/>
    </row>
    <row r="28" spans="1:18" ht="15.75" x14ac:dyDescent="0.25">
      <c r="A28" s="289" t="s">
        <v>226</v>
      </c>
      <c r="B28" s="310">
        <f>'Статистика ЮЛ'!N30-'Статистика ЮЛ'!B30</f>
        <v>633361</v>
      </c>
      <c r="C28" s="310">
        <f>'Статистика ЮЛ'!O30-'Статистика ЮЛ'!C30</f>
        <v>640576</v>
      </c>
      <c r="D28" s="310">
        <f>'Статистика ЮЛ'!P30-'Статистика ЮЛ'!D30</f>
        <v>632462</v>
      </c>
      <c r="E28" s="310">
        <f>'Статистика ЮЛ'!Q30-'Статистика ЮЛ'!E30</f>
        <v>604075</v>
      </c>
      <c r="F28" s="310">
        <f>'Статистика ЮЛ'!R30-'Статистика ЮЛ'!F30</f>
        <v>634867</v>
      </c>
      <c r="G28" s="310">
        <f>'Статистика ЮЛ'!S30-'Статистика ЮЛ'!G30</f>
        <v>751274</v>
      </c>
      <c r="H28" s="310">
        <f>'Статистика ЮЛ'!T30-'Статистика ЮЛ'!H30</f>
        <v>790367</v>
      </c>
      <c r="I28" s="310">
        <f>'Статистика ЮЛ'!U30-'Статистика ЮЛ'!I30</f>
        <v>709854</v>
      </c>
      <c r="J28" s="310">
        <f>'Статистика ЮЛ'!V30-'Статистика ЮЛ'!J30</f>
        <v>614878</v>
      </c>
      <c r="K28" s="310">
        <f>'Статистика ЮЛ'!W30-'Статистика ЮЛ'!K30</f>
        <v>528339</v>
      </c>
      <c r="L28" s="310">
        <f>'Статистика ЮЛ'!X30-'Статистика ЮЛ'!L30</f>
        <v>474807</v>
      </c>
      <c r="M28" s="310">
        <f>'Статистика ЮЛ'!Y30-'Статистика ЮЛ'!M30</f>
        <v>442294</v>
      </c>
      <c r="N28" s="310">
        <f>'Статистика ЮЛ'!Z30-'Статистика ЮЛ'!N30</f>
        <v>338622</v>
      </c>
      <c r="O28" s="310">
        <f>'Статистика ЮЛ'!AA30-'Статистика ЮЛ'!O30</f>
        <v>268989</v>
      </c>
      <c r="P28" s="310">
        <f>'Статистика ЮЛ'!AB30-'Статистика ЮЛ'!P30</f>
        <v>255188</v>
      </c>
      <c r="Q28" s="310">
        <f>'Статистика ЮЛ'!AC30-'Статистика ЮЛ'!Q30</f>
        <v>352131</v>
      </c>
      <c r="R28" s="356"/>
    </row>
    <row r="29" spans="1:18" ht="15.75" x14ac:dyDescent="0.25">
      <c r="A29" s="288" t="s">
        <v>227</v>
      </c>
      <c r="B29" s="310">
        <f>'Статистика ЮЛ'!N31-'Статистика ЮЛ'!B31</f>
        <v>776499</v>
      </c>
      <c r="C29" s="310">
        <f>'Статистика ЮЛ'!O31-'Статистика ЮЛ'!C31</f>
        <v>857143</v>
      </c>
      <c r="D29" s="310">
        <f>'Статистика ЮЛ'!P31-'Статистика ЮЛ'!D31</f>
        <v>892852</v>
      </c>
      <c r="E29" s="310">
        <f>'Статистика ЮЛ'!Q31-'Статистика ЮЛ'!E31</f>
        <v>935721</v>
      </c>
      <c r="F29" s="310">
        <f>'Статистика ЮЛ'!R31-'Статистика ЮЛ'!F31</f>
        <v>1056691</v>
      </c>
      <c r="G29" s="310">
        <f>'Статистика ЮЛ'!S31-'Статистика ЮЛ'!G31</f>
        <v>1080834</v>
      </c>
      <c r="H29" s="310">
        <f>'Статистика ЮЛ'!T31-'Статистика ЮЛ'!H31</f>
        <v>1224597</v>
      </c>
      <c r="I29" s="310">
        <f>'Статистика ЮЛ'!U31-'Статистика ЮЛ'!I31</f>
        <v>912136</v>
      </c>
      <c r="J29" s="310">
        <f>'Статистика ЮЛ'!V31-'Статистика ЮЛ'!J31</f>
        <v>740970</v>
      </c>
      <c r="K29" s="310">
        <f>'Статистика ЮЛ'!W31-'Статистика ЮЛ'!K31</f>
        <v>226284</v>
      </c>
      <c r="L29" s="310">
        <f>'Статистика ЮЛ'!X31-'Статистика ЮЛ'!L31</f>
        <v>530550</v>
      </c>
      <c r="M29" s="310">
        <f>'Статистика ЮЛ'!Y31-'Статистика ЮЛ'!M31</f>
        <v>611495</v>
      </c>
      <c r="N29" s="310">
        <f>'Статистика ЮЛ'!Z31-'Статистика ЮЛ'!N31</f>
        <v>641691</v>
      </c>
      <c r="O29" s="310">
        <f>'Статистика ЮЛ'!AA31-'Статистика ЮЛ'!O31</f>
        <v>890439</v>
      </c>
      <c r="P29" s="310">
        <f>'Статистика ЮЛ'!AB31-'Статистика ЮЛ'!P31</f>
        <v>879323</v>
      </c>
      <c r="Q29" s="310">
        <f>'Статистика ЮЛ'!AC31-'Статистика ЮЛ'!Q31</f>
        <v>1854934</v>
      </c>
      <c r="R29" s="356"/>
    </row>
    <row r="30" spans="1:18" ht="15.75" x14ac:dyDescent="0.25">
      <c r="A30" s="287" t="s">
        <v>297</v>
      </c>
      <c r="B30" s="310">
        <f>'Статистика ЮЛ'!N32-'Статистика ЮЛ'!B32</f>
        <v>585383</v>
      </c>
      <c r="C30" s="310">
        <f>'Статистика ЮЛ'!O32-'Статистика ЮЛ'!C32</f>
        <v>658950</v>
      </c>
      <c r="D30" s="310">
        <f>'Статистика ЮЛ'!P32-'Статистика ЮЛ'!D32</f>
        <v>743930</v>
      </c>
      <c r="E30" s="310">
        <f>'Статистика ЮЛ'!Q32-'Статистика ЮЛ'!E32</f>
        <v>798558</v>
      </c>
      <c r="F30" s="310">
        <f>'Статистика ЮЛ'!R32-'Статистика ЮЛ'!F32</f>
        <v>935082</v>
      </c>
      <c r="G30" s="310">
        <f>'Статистика ЮЛ'!S32-'Статистика ЮЛ'!G32</f>
        <v>955378</v>
      </c>
      <c r="H30" s="310">
        <f>'Статистика ЮЛ'!T32-'Статистика ЮЛ'!H32</f>
        <v>1073640</v>
      </c>
      <c r="I30" s="310">
        <f>'Статистика ЮЛ'!U32-'Статистика ЮЛ'!I32</f>
        <v>765232</v>
      </c>
      <c r="J30" s="310">
        <f>'Статистика ЮЛ'!V32-'Статистика ЮЛ'!J32</f>
        <v>611247</v>
      </c>
      <c r="K30" s="310">
        <f>'Статистика ЮЛ'!W32-'Статистика ЮЛ'!K32</f>
        <v>96528</v>
      </c>
      <c r="L30" s="310">
        <f>'Статистика ЮЛ'!X32-'Статистика ЮЛ'!L32</f>
        <v>411925</v>
      </c>
      <c r="M30" s="310">
        <f>'Статистика ЮЛ'!Y32-'Статистика ЮЛ'!M32</f>
        <v>483319</v>
      </c>
      <c r="N30" s="310">
        <f>'Статистика ЮЛ'!Z32-'Статистика ЮЛ'!N32</f>
        <v>544115</v>
      </c>
      <c r="O30" s="310">
        <f>'Статистика ЮЛ'!AA32-'Статистика ЮЛ'!O32</f>
        <v>854708</v>
      </c>
      <c r="P30" s="310">
        <f>'Статистика ЮЛ'!AB32-'Статистика ЮЛ'!P32</f>
        <v>867081</v>
      </c>
      <c r="Q30" s="310">
        <f>'Статистика ЮЛ'!AC32-'Статистика ЮЛ'!Q32</f>
        <v>1839531</v>
      </c>
      <c r="R30" s="356"/>
    </row>
    <row r="31" spans="1:18" ht="15.75" x14ac:dyDescent="0.25">
      <c r="A31" s="287" t="s">
        <v>298</v>
      </c>
      <c r="B31" s="310">
        <f>'Статистика ЮЛ'!N33-'Статистика ЮЛ'!B33</f>
        <v>-354605</v>
      </c>
      <c r="C31" s="310">
        <f>'Статистика ЮЛ'!O33-'Статистика ЮЛ'!C33</f>
        <v>-279599</v>
      </c>
      <c r="D31" s="310">
        <f>'Статистика ЮЛ'!P33-'Статистика ЮЛ'!D33</f>
        <v>-352399</v>
      </c>
      <c r="E31" s="310">
        <f>'Статистика ЮЛ'!Q33-'Статистика ЮЛ'!E33</f>
        <v>-416766</v>
      </c>
      <c r="F31" s="310">
        <f>'Статистика ЮЛ'!R33-'Статистика ЮЛ'!F33</f>
        <v>-453362</v>
      </c>
      <c r="G31" s="310">
        <f>'Статистика ЮЛ'!S33-'Статистика ЮЛ'!G33</f>
        <v>-528693</v>
      </c>
      <c r="H31" s="310">
        <f>'Статистика ЮЛ'!T33-'Статистика ЮЛ'!H33</f>
        <v>-517950</v>
      </c>
      <c r="I31" s="310">
        <f>'Статистика ЮЛ'!U33-'Статистика ЮЛ'!I33</f>
        <v>-414299</v>
      </c>
      <c r="J31" s="310">
        <f>'Статистика ЮЛ'!V33-'Статистика ЮЛ'!J33</f>
        <v>-457285</v>
      </c>
      <c r="K31" s="310">
        <f>'Статистика ЮЛ'!W33-'Статистика ЮЛ'!K33</f>
        <v>-457895</v>
      </c>
      <c r="L31" s="310">
        <f>'Статистика ЮЛ'!X33-'Статистика ЮЛ'!L33</f>
        <v>-436371</v>
      </c>
      <c r="M31" s="310">
        <f>'Статистика ЮЛ'!Y33-'Статистика ЮЛ'!M33</f>
        <v>-363728</v>
      </c>
      <c r="N31" s="310">
        <f>'Статистика ЮЛ'!Z33-'Статистика ЮЛ'!N33</f>
        <v>62574</v>
      </c>
      <c r="O31" s="310">
        <f>'Статистика ЮЛ'!AA33-'Статистика ЮЛ'!O33</f>
        <v>280516</v>
      </c>
      <c r="P31" s="310">
        <f>'Статистика ЮЛ'!AB33-'Статистика ЮЛ'!P33</f>
        <v>407497</v>
      </c>
      <c r="Q31" s="310">
        <f>'Статистика ЮЛ'!AC33-'Статистика ЮЛ'!Q33</f>
        <v>939523</v>
      </c>
      <c r="R31" s="356"/>
    </row>
    <row r="32" spans="1:18" ht="15.75" x14ac:dyDescent="0.25">
      <c r="A32" s="287" t="s">
        <v>299</v>
      </c>
      <c r="B32" s="310">
        <f>'Статистика ЮЛ'!N34-'Статистика ЮЛ'!B34</f>
        <v>939990</v>
      </c>
      <c r="C32" s="310">
        <f>'Статистика ЮЛ'!O34-'Статистика ЮЛ'!C34</f>
        <v>938550</v>
      </c>
      <c r="D32" s="310">
        <f>'Статистика ЮЛ'!P34-'Статистика ЮЛ'!D34</f>
        <v>1096331</v>
      </c>
      <c r="E32" s="310">
        <f>'Статистика ЮЛ'!Q34-'Статистика ЮЛ'!E34</f>
        <v>1215328</v>
      </c>
      <c r="F32" s="310">
        <f>'Статистика ЮЛ'!R34-'Статистика ЮЛ'!F34</f>
        <v>1388446</v>
      </c>
      <c r="G32" s="310">
        <f>'Статистика ЮЛ'!S34-'Статистика ЮЛ'!G34</f>
        <v>1484074</v>
      </c>
      <c r="H32" s="310">
        <f>'Статистика ЮЛ'!T34-'Статистика ЮЛ'!H34</f>
        <v>1591593</v>
      </c>
      <c r="I32" s="310">
        <f>'Статистика ЮЛ'!U34-'Статистика ЮЛ'!I34</f>
        <v>1179531</v>
      </c>
      <c r="J32" s="310">
        <f>'Статистика ЮЛ'!V34-'Статистика ЮЛ'!J34</f>
        <v>1068533</v>
      </c>
      <c r="K32" s="310">
        <f>'Статистика ЮЛ'!W34-'Статистика ЮЛ'!K34</f>
        <v>554425</v>
      </c>
      <c r="L32" s="310">
        <f>'Статистика ЮЛ'!X34-'Статистика ЮЛ'!L34</f>
        <v>848294</v>
      </c>
      <c r="M32" s="310">
        <f>'Статистика ЮЛ'!Y34-'Статистика ЮЛ'!M34</f>
        <v>847046</v>
      </c>
      <c r="N32" s="310">
        <f>'Статистика ЮЛ'!Z34-'Статистика ЮЛ'!N34</f>
        <v>481540</v>
      </c>
      <c r="O32" s="310">
        <f>'Статистика ЮЛ'!AA34-'Статистика ЮЛ'!O34</f>
        <v>574192</v>
      </c>
      <c r="P32" s="310">
        <f>'Статистика ЮЛ'!AB34-'Статистика ЮЛ'!P34</f>
        <v>459582</v>
      </c>
      <c r="Q32" s="310">
        <f>'Статистика ЮЛ'!AC34-'Статистика ЮЛ'!Q34</f>
        <v>900005</v>
      </c>
      <c r="R32" s="356"/>
    </row>
    <row r="33" spans="1:18" ht="15.75" x14ac:dyDescent="0.25">
      <c r="A33" s="287" t="s">
        <v>300</v>
      </c>
      <c r="B33" s="310">
        <f>'Статистика ЮЛ'!N35-'Статистика ЮЛ'!B35</f>
        <v>92.9103461668401</v>
      </c>
      <c r="C33" s="310">
        <f>'Статистика ЮЛ'!O35-'Статистика ЮЛ'!C35</f>
        <v>141.85170912166018</v>
      </c>
      <c r="D33" s="310">
        <f>'Статистика ЮЛ'!P35-'Статистика ЮЛ'!D35</f>
        <v>172.66942115874008</v>
      </c>
      <c r="E33" s="310">
        <f>'Статистика ЮЛ'!Q35-'Статистика ЮЛ'!E35</f>
        <v>214.80326383978991</v>
      </c>
      <c r="F33" s="310">
        <f>'Статистика ЮЛ'!R35-'Статистика ЮЛ'!F35</f>
        <v>349.67164469721001</v>
      </c>
      <c r="G33" s="310">
        <f>'Статистика ЮЛ'!S35-'Статистика ЮЛ'!G35</f>
        <v>385.75789527646998</v>
      </c>
      <c r="H33" s="310">
        <f>'Статистика ЮЛ'!T35-'Статистика ЮЛ'!H35</f>
        <v>484.10323042533969</v>
      </c>
      <c r="I33" s="310">
        <f>'Статистика ЮЛ'!U35-'Статистика ЮЛ'!I35</f>
        <v>331.87234902415003</v>
      </c>
      <c r="J33" s="310">
        <f>'Статистика ЮЛ'!V35-'Статистика ЮЛ'!J35</f>
        <v>279.51972737320011</v>
      </c>
      <c r="K33" s="310">
        <f>'Статистика ЮЛ'!W35-'Статистика ЮЛ'!K35</f>
        <v>82.006006840650116</v>
      </c>
      <c r="L33" s="310">
        <f>'Статистика ЮЛ'!X35-'Статистика ЮЛ'!L35</f>
        <v>265.33200938624987</v>
      </c>
      <c r="M33" s="310">
        <f>'Статистика ЮЛ'!Y35-'Статистика ЮЛ'!M35</f>
        <v>254.02125538697965</v>
      </c>
      <c r="N33" s="310">
        <f>'Статистика ЮЛ'!Z35-'Статистика ЮЛ'!N35</f>
        <v>316.07485540949983</v>
      </c>
      <c r="O33" s="310">
        <f>'Статистика ЮЛ'!AA35-'Статистика ЮЛ'!O35</f>
        <v>420.77579071060973</v>
      </c>
      <c r="P33" s="310">
        <f>'Статистика ЮЛ'!AB35-'Статистика ЮЛ'!P35</f>
        <v>294.07685410647991</v>
      </c>
      <c r="Q33" s="310">
        <f>'Статистика ЮЛ'!AC35-'Статистика ЮЛ'!Q35</f>
        <v>306.76567449230015</v>
      </c>
      <c r="R33" s="356"/>
    </row>
    <row r="34" spans="1:18" ht="15.75" x14ac:dyDescent="0.25">
      <c r="A34" s="287" t="s">
        <v>301</v>
      </c>
      <c r="B34" s="310">
        <f>'Статистика ЮЛ'!N36-'Статистика ЮЛ'!B36</f>
        <v>191116</v>
      </c>
      <c r="C34" s="310">
        <f>'Статистика ЮЛ'!O36-'Статистика ЮЛ'!C36</f>
        <v>198193</v>
      </c>
      <c r="D34" s="310">
        <f>'Статистика ЮЛ'!P36-'Статистика ЮЛ'!D36</f>
        <v>148922</v>
      </c>
      <c r="E34" s="310">
        <f>'Статистика ЮЛ'!Q36-'Статистика ЮЛ'!E36</f>
        <v>137163</v>
      </c>
      <c r="F34" s="310">
        <f>'Статистика ЮЛ'!R36-'Статистика ЮЛ'!F36</f>
        <v>121609</v>
      </c>
      <c r="G34" s="310">
        <f>'Статистика ЮЛ'!S36-'Статистика ЮЛ'!G36</f>
        <v>125456</v>
      </c>
      <c r="H34" s="310">
        <f>'Статистика ЮЛ'!T36-'Статистика ЮЛ'!H36</f>
        <v>150957</v>
      </c>
      <c r="I34" s="310">
        <f>'Статистика ЮЛ'!U36-'Статистика ЮЛ'!I36</f>
        <v>146904</v>
      </c>
      <c r="J34" s="310">
        <f>'Статистика ЮЛ'!V36-'Статистика ЮЛ'!J36</f>
        <v>129723</v>
      </c>
      <c r="K34" s="310">
        <f>'Статистика ЮЛ'!W36-'Статистика ЮЛ'!K36</f>
        <v>129756</v>
      </c>
      <c r="L34" s="310">
        <f>'Статистика ЮЛ'!X36-'Статистика ЮЛ'!L36</f>
        <v>118625</v>
      </c>
      <c r="M34" s="310">
        <f>'Статистика ЮЛ'!Y36-'Статистика ЮЛ'!M36</f>
        <v>128176</v>
      </c>
      <c r="N34" s="310">
        <f>'Статистика ЮЛ'!Z36-'Статистика ЮЛ'!N36</f>
        <v>97576</v>
      </c>
      <c r="O34" s="310">
        <f>'Статистика ЮЛ'!AA36-'Статистика ЮЛ'!O36</f>
        <v>35731</v>
      </c>
      <c r="P34" s="310">
        <f>'Статистика ЮЛ'!AB36-'Статистика ЮЛ'!P36</f>
        <v>12242</v>
      </c>
      <c r="Q34" s="310">
        <f>'Статистика ЮЛ'!AC36-'Статистика ЮЛ'!Q36</f>
        <v>15403</v>
      </c>
      <c r="R34" s="356"/>
    </row>
    <row r="35" spans="1:18" ht="15.75" x14ac:dyDescent="0.25">
      <c r="A35" s="287" t="s">
        <v>302</v>
      </c>
      <c r="B35" s="310">
        <f>'Статистика ЮЛ'!N37-'Статистика ЮЛ'!B37</f>
        <v>192475</v>
      </c>
      <c r="C35" s="310">
        <f>'Статистика ЮЛ'!O37-'Статистика ЮЛ'!C37</f>
        <v>196651</v>
      </c>
      <c r="D35" s="310">
        <f>'Статистика ЮЛ'!P37-'Статистика ЮЛ'!D37</f>
        <v>147721</v>
      </c>
      <c r="E35" s="310">
        <f>'Статистика ЮЛ'!Q37-'Статистика ЮЛ'!E37</f>
        <v>132719</v>
      </c>
      <c r="F35" s="310">
        <f>'Статистика ЮЛ'!R37-'Статистика ЮЛ'!F37</f>
        <v>117412</v>
      </c>
      <c r="G35" s="310">
        <f>'Статистика ЮЛ'!S37-'Статистика ЮЛ'!G37</f>
        <v>121571</v>
      </c>
      <c r="H35" s="310">
        <f>'Статистика ЮЛ'!T37-'Статистика ЮЛ'!H37</f>
        <v>144353</v>
      </c>
      <c r="I35" s="310">
        <f>'Статистика ЮЛ'!U37-'Статистика ЮЛ'!I37</f>
        <v>137808</v>
      </c>
      <c r="J35" s="310">
        <f>'Статистика ЮЛ'!V37-'Статистика ЮЛ'!J37</f>
        <v>120820</v>
      </c>
      <c r="K35" s="310">
        <f>'Статистика ЮЛ'!W37-'Статистика ЮЛ'!K37</f>
        <v>120349</v>
      </c>
      <c r="L35" s="310">
        <f>'Статистика ЮЛ'!X37-'Статистика ЮЛ'!L37</f>
        <v>116312</v>
      </c>
      <c r="M35" s="310">
        <f>'Статистика ЮЛ'!Y37-'Статистика ЮЛ'!M37</f>
        <v>118428</v>
      </c>
      <c r="N35" s="310">
        <f>'Статистика ЮЛ'!Z37-'Статистика ЮЛ'!N37</f>
        <v>94164</v>
      </c>
      <c r="O35" s="310">
        <f>'Статистика ЮЛ'!AA37-'Статистика ЮЛ'!O37</f>
        <v>35539</v>
      </c>
      <c r="P35" s="310">
        <f>'Статистика ЮЛ'!AB37-'Статистика ЮЛ'!P37</f>
        <v>12297</v>
      </c>
      <c r="Q35" s="310">
        <f>'Статистика ЮЛ'!AC37-'Статистика ЮЛ'!Q37</f>
        <v>13540</v>
      </c>
      <c r="R35" s="356"/>
    </row>
    <row r="36" spans="1:18" ht="15.75" x14ac:dyDescent="0.25">
      <c r="A36" s="287"/>
      <c r="B36" s="310">
        <f>'Статистика ЮЛ'!N39-'Статистика ЮЛ'!B39</f>
        <v>0</v>
      </c>
      <c r="C36" s="310">
        <f>'Статистика ЮЛ'!O39-'Статистика ЮЛ'!C39</f>
        <v>0</v>
      </c>
      <c r="D36" s="310">
        <f>'Статистика ЮЛ'!P39-'Статистика ЮЛ'!D39</f>
        <v>0</v>
      </c>
      <c r="E36" s="310">
        <f>'Статистика ЮЛ'!Q39-'Статистика ЮЛ'!E39</f>
        <v>0</v>
      </c>
      <c r="F36" s="310">
        <f>'Статистика ЮЛ'!R39-'Статистика ЮЛ'!F39</f>
        <v>0</v>
      </c>
      <c r="G36" s="310">
        <f>'Статистика ЮЛ'!S39-'Статистика ЮЛ'!G39</f>
        <v>0</v>
      </c>
      <c r="H36" s="310">
        <f>'Статистика ЮЛ'!T39-'Статистика ЮЛ'!H39</f>
        <v>0</v>
      </c>
      <c r="I36" s="310">
        <f>'Статистика ЮЛ'!U39-'Статистика ЮЛ'!I39</f>
        <v>0</v>
      </c>
      <c r="J36" s="310">
        <f>'Статистика ЮЛ'!V39-'Статистика ЮЛ'!J39</f>
        <v>0</v>
      </c>
      <c r="K36" s="310">
        <f>'Статистика ЮЛ'!W39-'Статистика ЮЛ'!K39</f>
        <v>0</v>
      </c>
      <c r="L36" s="310">
        <f>'Статистика ЮЛ'!X39-'Статистика ЮЛ'!L39</f>
        <v>0</v>
      </c>
      <c r="M36" s="310">
        <f>'Статистика ЮЛ'!Y39-'Статистика ЮЛ'!M39</f>
        <v>0</v>
      </c>
      <c r="N36" s="310">
        <f>'Статистика ЮЛ'!Z39-'Статистика ЮЛ'!N39</f>
        <v>0</v>
      </c>
      <c r="O36" s="310">
        <f>'Статистика ЮЛ'!AA39-'Статистика ЮЛ'!O39</f>
        <v>0</v>
      </c>
      <c r="P36" s="310">
        <f>'Статистика ЮЛ'!AB39-'Статистика ЮЛ'!P39</f>
        <v>0</v>
      </c>
      <c r="Q36" s="310">
        <f>'Статистика ЮЛ'!AC39-'Статистика ЮЛ'!Q39</f>
        <v>0</v>
      </c>
      <c r="R36" s="356"/>
    </row>
    <row r="37" spans="1:18" ht="15.75" x14ac:dyDescent="0.25">
      <c r="A37" s="304" t="s">
        <v>305</v>
      </c>
      <c r="B37" s="310">
        <f>'Статистика ЮЛ'!N40-'Статистика ЮЛ'!B40</f>
        <v>623962</v>
      </c>
      <c r="C37" s="310">
        <f>'Статистика ЮЛ'!O40-'Статистика ЮЛ'!C40</f>
        <v>548295</v>
      </c>
      <c r="D37" s="310">
        <f>'Статистика ЮЛ'!P40-'Статистика ЮЛ'!D40</f>
        <v>543595</v>
      </c>
      <c r="E37" s="310">
        <f>'Статистика ЮЛ'!Q40-'Статистика ЮЛ'!E40</f>
        <v>594459</v>
      </c>
      <c r="F37" s="310">
        <f>'Статистика ЮЛ'!R40-'Статистика ЮЛ'!F40</f>
        <v>325926</v>
      </c>
      <c r="G37" s="310">
        <f>'Статистика ЮЛ'!S40-'Статистика ЮЛ'!G40</f>
        <v>483840</v>
      </c>
      <c r="H37" s="310">
        <f>'Статистика ЮЛ'!T40-'Статистика ЮЛ'!H40</f>
        <v>192253</v>
      </c>
      <c r="I37" s="310">
        <f>'Статистика ЮЛ'!U40-'Статистика ЮЛ'!I40</f>
        <v>454719</v>
      </c>
      <c r="J37" s="310">
        <f>'Статистика ЮЛ'!V40-'Статистика ЮЛ'!J40</f>
        <v>814264</v>
      </c>
      <c r="K37" s="310">
        <f>'Статистика ЮЛ'!W40-'Статистика ЮЛ'!K40</f>
        <v>708443</v>
      </c>
      <c r="L37" s="310">
        <f>'Статистика ЮЛ'!X40-'Статистика ЮЛ'!L40</f>
        <v>586046</v>
      </c>
      <c r="M37" s="310">
        <f>'Статистика ЮЛ'!Y40-'Статистика ЮЛ'!M40</f>
        <v>245923</v>
      </c>
      <c r="N37" s="310">
        <f>'Статистика ЮЛ'!Z40-'Статистика ЮЛ'!N40</f>
        <v>389173</v>
      </c>
      <c r="O37" s="310">
        <f>'Статистика ЮЛ'!AA40-'Статистика ЮЛ'!O40</f>
        <v>1059672</v>
      </c>
      <c r="P37" s="310">
        <f>'Статистика ЮЛ'!AB40-'Статистика ЮЛ'!P40</f>
        <v>1023627</v>
      </c>
      <c r="Q37" s="310">
        <f>'Статистика ЮЛ'!AC40-'Статистика ЮЛ'!Q40</f>
        <v>1597708</v>
      </c>
      <c r="R37" s="356"/>
    </row>
    <row r="38" spans="1:18" ht="15.75" x14ac:dyDescent="0.25">
      <c r="A38" s="289" t="s">
        <v>226</v>
      </c>
      <c r="B38" s="310">
        <f>'Статистика ЮЛ'!N41-'Статистика ЮЛ'!B41</f>
        <v>405304</v>
      </c>
      <c r="C38" s="310">
        <f>'Статистика ЮЛ'!O41-'Статистика ЮЛ'!C41</f>
        <v>317785</v>
      </c>
      <c r="D38" s="310">
        <f>'Статистика ЮЛ'!P41-'Статистика ЮЛ'!D41</f>
        <v>286868</v>
      </c>
      <c r="E38" s="310">
        <f>'Статистика ЮЛ'!Q41-'Статистика ЮЛ'!E41</f>
        <v>262267</v>
      </c>
      <c r="F38" s="310">
        <f>'Статистика ЮЛ'!R41-'Статистика ЮЛ'!F41</f>
        <v>232271</v>
      </c>
      <c r="G38" s="310">
        <f>'Статистика ЮЛ'!S41-'Статистика ЮЛ'!G41</f>
        <v>279065</v>
      </c>
      <c r="H38" s="310">
        <f>'Статистика ЮЛ'!T41-'Статистика ЮЛ'!H41</f>
        <v>200771</v>
      </c>
      <c r="I38" s="310">
        <f>'Статистика ЮЛ'!U41-'Статистика ЮЛ'!I41</f>
        <v>375158</v>
      </c>
      <c r="J38" s="310">
        <f>'Статистика ЮЛ'!V41-'Статистика ЮЛ'!J41</f>
        <v>389186</v>
      </c>
      <c r="K38" s="310">
        <f>'Статистика ЮЛ'!W41-'Статистика ЮЛ'!K41</f>
        <v>199761</v>
      </c>
      <c r="L38" s="310">
        <f>'Статистика ЮЛ'!X41-'Статистика ЮЛ'!L41</f>
        <v>214353</v>
      </c>
      <c r="M38" s="310">
        <f>'Статистика ЮЛ'!Y41-'Статистика ЮЛ'!M41</f>
        <v>112615</v>
      </c>
      <c r="N38" s="310">
        <f>'Статистика ЮЛ'!Z41-'Статистика ЮЛ'!N41</f>
        <v>191711</v>
      </c>
      <c r="O38" s="310">
        <f>'Статистика ЮЛ'!AA41-'Статистика ЮЛ'!O41</f>
        <v>298340</v>
      </c>
      <c r="P38" s="310">
        <f>'Статистика ЮЛ'!AB41-'Статистика ЮЛ'!P41</f>
        <v>294218</v>
      </c>
      <c r="Q38" s="310">
        <f>'Статистика ЮЛ'!AC41-'Статистика ЮЛ'!Q41</f>
        <v>506417</v>
      </c>
      <c r="R38" s="356"/>
    </row>
    <row r="39" spans="1:18" ht="15.75" x14ac:dyDescent="0.25">
      <c r="A39" s="288" t="s">
        <v>227</v>
      </c>
      <c r="B39" s="310">
        <f>'Статистика ЮЛ'!N42-'Статистика ЮЛ'!B42</f>
        <v>218658</v>
      </c>
      <c r="C39" s="310">
        <f>'Статистика ЮЛ'!O42-'Статистика ЮЛ'!C42</f>
        <v>230510</v>
      </c>
      <c r="D39" s="310">
        <f>'Статистика ЮЛ'!P42-'Статистика ЮЛ'!D42</f>
        <v>256727</v>
      </c>
      <c r="E39" s="310">
        <f>'Статистика ЮЛ'!Q42-'Статистика ЮЛ'!E42</f>
        <v>332192</v>
      </c>
      <c r="F39" s="310">
        <f>'Статистика ЮЛ'!R42-'Статистика ЮЛ'!F42</f>
        <v>93655</v>
      </c>
      <c r="G39" s="310">
        <f>'Статистика ЮЛ'!S42-'Статистика ЮЛ'!G42</f>
        <v>204775</v>
      </c>
      <c r="H39" s="310">
        <f>'Статистика ЮЛ'!T42-'Статистика ЮЛ'!H42</f>
        <v>-8518</v>
      </c>
      <c r="I39" s="310">
        <f>'Статистика ЮЛ'!U42-'Статистика ЮЛ'!I42</f>
        <v>79561</v>
      </c>
      <c r="J39" s="310">
        <f>'Статистика ЮЛ'!V42-'Статистика ЮЛ'!J42</f>
        <v>425078</v>
      </c>
      <c r="K39" s="310">
        <f>'Статистика ЮЛ'!W42-'Статистика ЮЛ'!K42</f>
        <v>508682</v>
      </c>
      <c r="L39" s="310">
        <f>'Статистика ЮЛ'!X42-'Статистика ЮЛ'!L42</f>
        <v>371693</v>
      </c>
      <c r="M39" s="310">
        <f>'Статистика ЮЛ'!Y42-'Статистика ЮЛ'!M42</f>
        <v>133308</v>
      </c>
      <c r="N39" s="310">
        <f>'Статистика ЮЛ'!Z42-'Статистика ЮЛ'!N42</f>
        <v>197462</v>
      </c>
      <c r="O39" s="310">
        <f>'Статистика ЮЛ'!AA42-'Статистика ЮЛ'!O42</f>
        <v>761332</v>
      </c>
      <c r="P39" s="310">
        <f>'Статистика ЮЛ'!AB42-'Статистика ЮЛ'!P42</f>
        <v>729409</v>
      </c>
      <c r="Q39" s="310">
        <f>'Статистика ЮЛ'!AC42-'Статистика ЮЛ'!Q42</f>
        <v>1091291</v>
      </c>
      <c r="R39" s="356"/>
    </row>
    <row r="40" spans="1:18" ht="15.75" x14ac:dyDescent="0.25">
      <c r="A40" s="287" t="s">
        <v>297</v>
      </c>
      <c r="B40" s="310">
        <f>'Статистика ЮЛ'!N43-'Статистика ЮЛ'!B43</f>
        <v>9344</v>
      </c>
      <c r="C40" s="310">
        <f>'Статистика ЮЛ'!O43-'Статистика ЮЛ'!C43</f>
        <v>34161</v>
      </c>
      <c r="D40" s="310">
        <f>'Статистика ЮЛ'!P43-'Статистика ЮЛ'!D43</f>
        <v>79032</v>
      </c>
      <c r="E40" s="310">
        <f>'Статистика ЮЛ'!Q43-'Статистика ЮЛ'!E43</f>
        <v>80677</v>
      </c>
      <c r="F40" s="310">
        <f>'Статистика ЮЛ'!R43-'Статистика ЮЛ'!F43</f>
        <v>-158537</v>
      </c>
      <c r="G40" s="310">
        <f>'Статистика ЮЛ'!S43-'Статистика ЮЛ'!G43</f>
        <v>16790</v>
      </c>
      <c r="H40" s="310">
        <f>'Статистика ЮЛ'!T43-'Статистика ЮЛ'!H43</f>
        <v>-185644</v>
      </c>
      <c r="I40" s="310">
        <f>'Статистика ЮЛ'!U43-'Статистика ЮЛ'!I43</f>
        <v>-92015</v>
      </c>
      <c r="J40" s="310">
        <f>'Статистика ЮЛ'!V43-'Статистика ЮЛ'!J43</f>
        <v>222218</v>
      </c>
      <c r="K40" s="310">
        <f>'Статистика ЮЛ'!W43-'Статистика ЮЛ'!K43</f>
        <v>311228</v>
      </c>
      <c r="L40" s="310">
        <f>'Статистика ЮЛ'!X43-'Статистика ЮЛ'!L43</f>
        <v>230472</v>
      </c>
      <c r="M40" s="310">
        <f>'Статистика ЮЛ'!Y43-'Статистика ЮЛ'!M43</f>
        <v>-29221</v>
      </c>
      <c r="N40" s="310">
        <f>'Статистика ЮЛ'!Z43-'Статистика ЮЛ'!N43</f>
        <v>103974</v>
      </c>
      <c r="O40" s="310">
        <f>'Статистика ЮЛ'!AA43-'Статистика ЮЛ'!O43</f>
        <v>677744</v>
      </c>
      <c r="P40" s="310">
        <f>'Статистика ЮЛ'!AB43-'Статистика ЮЛ'!P43</f>
        <v>721841</v>
      </c>
      <c r="Q40" s="310">
        <f>'Статистика ЮЛ'!AC43-'Статистика ЮЛ'!Q43</f>
        <v>1187487</v>
      </c>
      <c r="R40" s="356"/>
    </row>
    <row r="41" spans="1:18" ht="15.75" x14ac:dyDescent="0.25">
      <c r="A41" s="287" t="s">
        <v>298</v>
      </c>
      <c r="B41" s="310">
        <f>'Статистика ЮЛ'!N44-'Статистика ЮЛ'!B44</f>
        <v>-32759</v>
      </c>
      <c r="C41" s="310">
        <f>'Статистика ЮЛ'!O44-'Статистика ЮЛ'!C44</f>
        <v>-85554</v>
      </c>
      <c r="D41" s="310">
        <f>'Статистика ЮЛ'!P44-'Статистика ЮЛ'!D44</f>
        <v>-98020</v>
      </c>
      <c r="E41" s="310">
        <f>'Статистика ЮЛ'!Q44-'Статистика ЮЛ'!E44</f>
        <v>-181064</v>
      </c>
      <c r="F41" s="310">
        <f>'Статистика ЮЛ'!R44-'Статистика ЮЛ'!F44</f>
        <v>-270615</v>
      </c>
      <c r="G41" s="310">
        <f>'Статистика ЮЛ'!S44-'Статистика ЮЛ'!G44</f>
        <v>-157940</v>
      </c>
      <c r="H41" s="310">
        <f>'Статистика ЮЛ'!T44-'Статистика ЮЛ'!H44</f>
        <v>-290626</v>
      </c>
      <c r="I41" s="310">
        <f>'Статистика ЮЛ'!U44-'Статистика ЮЛ'!I44</f>
        <v>-224075</v>
      </c>
      <c r="J41" s="310">
        <f>'Статистика ЮЛ'!V44-'Статистика ЮЛ'!J44</f>
        <v>-178222</v>
      </c>
      <c r="K41" s="310">
        <f>'Статистика ЮЛ'!W44-'Статистика ЮЛ'!K44</f>
        <v>27776</v>
      </c>
      <c r="L41" s="310">
        <f>'Статистика ЮЛ'!X44-'Статистика ЮЛ'!L44</f>
        <v>-173371</v>
      </c>
      <c r="M41" s="310">
        <f>'Статистика ЮЛ'!Y44-'Статистика ЮЛ'!M44</f>
        <v>-137023</v>
      </c>
      <c r="N41" s="310">
        <f>'Статистика ЮЛ'!Z44-'Статистика ЮЛ'!N44</f>
        <v>-237052</v>
      </c>
      <c r="O41" s="310">
        <f>'Статистика ЮЛ'!AA44-'Статистика ЮЛ'!O44</f>
        <v>-129889</v>
      </c>
      <c r="P41" s="310">
        <f>'Статистика ЮЛ'!AB44-'Статистика ЮЛ'!P44</f>
        <v>-91572</v>
      </c>
      <c r="Q41" s="310">
        <f>'Статистика ЮЛ'!AC44-'Статистика ЮЛ'!Q44</f>
        <v>10099</v>
      </c>
      <c r="R41" s="356"/>
    </row>
    <row r="42" spans="1:18" ht="15.75" x14ac:dyDescent="0.25">
      <c r="A42" s="287" t="s">
        <v>299</v>
      </c>
      <c r="B42" s="310">
        <f>'Статистика ЮЛ'!N45-'Статистика ЮЛ'!B45</f>
        <v>42102</v>
      </c>
      <c r="C42" s="310">
        <f>'Статистика ЮЛ'!O45-'Статистика ЮЛ'!C45</f>
        <v>119714</v>
      </c>
      <c r="D42" s="310">
        <f>'Статистика ЮЛ'!P45-'Статистика ЮЛ'!D45</f>
        <v>177051</v>
      </c>
      <c r="E42" s="310">
        <f>'Статистика ЮЛ'!Q45-'Статистика ЮЛ'!E45</f>
        <v>261741</v>
      </c>
      <c r="F42" s="310">
        <f>'Статистика ЮЛ'!R45-'Статистика ЮЛ'!F45</f>
        <v>112082</v>
      </c>
      <c r="G42" s="310">
        <f>'Статистика ЮЛ'!S45-'Статистика ЮЛ'!G45</f>
        <v>174732</v>
      </c>
      <c r="H42" s="310">
        <f>'Статистика ЮЛ'!T45-'Статистика ЮЛ'!H45</f>
        <v>104984</v>
      </c>
      <c r="I42" s="310">
        <f>'Статистика ЮЛ'!U45-'Статистика ЮЛ'!I45</f>
        <v>132064</v>
      </c>
      <c r="J42" s="310">
        <f>'Статистика ЮЛ'!V45-'Статистика ЮЛ'!J45</f>
        <v>400441</v>
      </c>
      <c r="K42" s="310">
        <f>'Статистика ЮЛ'!W45-'Статистика ЮЛ'!K45</f>
        <v>283454</v>
      </c>
      <c r="L42" s="310">
        <f>'Статистика ЮЛ'!X45-'Статистика ЮЛ'!L45</f>
        <v>403843</v>
      </c>
      <c r="M42" s="310">
        <f>'Статистика ЮЛ'!Y45-'Статистика ЮЛ'!M45</f>
        <v>107805</v>
      </c>
      <c r="N42" s="310">
        <f>'Статистика ЮЛ'!Z45-'Статистика ЮЛ'!N45</f>
        <v>341027</v>
      </c>
      <c r="O42" s="310">
        <f>'Статистика ЮЛ'!AA45-'Статистика ЮЛ'!O45</f>
        <v>807632</v>
      </c>
      <c r="P42" s="310">
        <f>'Статистика ЮЛ'!AB45-'Статистика ЮЛ'!P45</f>
        <v>813416</v>
      </c>
      <c r="Q42" s="310">
        <f>'Статистика ЮЛ'!AC45-'Статистика ЮЛ'!Q45</f>
        <v>1177387</v>
      </c>
      <c r="R42" s="356"/>
    </row>
    <row r="43" spans="1:18" ht="15.75" x14ac:dyDescent="0.25">
      <c r="A43" s="287" t="s">
        <v>300</v>
      </c>
      <c r="B43" s="310">
        <f>'Статистика ЮЛ'!N46-'Статистика ЮЛ'!B46</f>
        <v>-65.345831959146039</v>
      </c>
      <c r="C43" s="310">
        <f>'Статистика ЮЛ'!O46-'Статистика ЮЛ'!C46</f>
        <v>-43.230048218776005</v>
      </c>
      <c r="D43" s="310">
        <f>'Статистика ЮЛ'!P46-'Статистика ЮЛ'!D46</f>
        <v>-27.113668998694948</v>
      </c>
      <c r="E43" s="310">
        <f>'Статистика ЮЛ'!Q46-'Статистика ЮЛ'!E46</f>
        <v>-22.554838206885051</v>
      </c>
      <c r="F43" s="310">
        <f>'Статистика ЮЛ'!R46-'Статистика ЮЛ'!F46</f>
        <v>-114.69632529850503</v>
      </c>
      <c r="G43" s="310">
        <f>'Статистика ЮЛ'!S46-'Статистика ЮЛ'!G46</f>
        <v>-17.69231019545407</v>
      </c>
      <c r="H43" s="310">
        <f>'Статистика ЮЛ'!T46-'Статистика ЮЛ'!H46</f>
        <v>-109.078565639776</v>
      </c>
      <c r="I43" s="310">
        <f>'Статистика ЮЛ'!U46-'Статистика ЮЛ'!I46</f>
        <v>-61.497099790813991</v>
      </c>
      <c r="J43" s="310">
        <f>'Статистика ЮЛ'!V46-'Статистика ЮЛ'!J46</f>
        <v>101.85980709658804</v>
      </c>
      <c r="K43" s="310">
        <f>'Статистика ЮЛ'!W46-'Статистика ЮЛ'!K46</f>
        <v>161.407386936801</v>
      </c>
      <c r="L43" s="310">
        <f>'Статистика ЮЛ'!X46-'Статистика ЮЛ'!L46</f>
        <v>134.39624929282104</v>
      </c>
      <c r="M43" s="310">
        <f>'Статистика ЮЛ'!Y46-'Статистика ЮЛ'!M46</f>
        <v>-4.6456961115500235</v>
      </c>
      <c r="N43" s="310">
        <f>'Статистика ЮЛ'!Z46-'Статистика ЮЛ'!N46</f>
        <v>69.167732046700053</v>
      </c>
      <c r="O43" s="310">
        <f>'Статистика ЮЛ'!AA46-'Статистика ЮЛ'!O46</f>
        <v>323.69840069412101</v>
      </c>
      <c r="P43" s="310">
        <f>'Статистика ЮЛ'!AB46-'Статистика ЮЛ'!P46</f>
        <v>292.58042078875701</v>
      </c>
      <c r="Q43" s="310">
        <f>'Статистика ЮЛ'!AC46-'Статистика ЮЛ'!Q46</f>
        <v>324.28633446032006</v>
      </c>
      <c r="R43" s="356"/>
    </row>
    <row r="44" spans="1:18" ht="15.75" x14ac:dyDescent="0.25">
      <c r="A44" s="287" t="s">
        <v>301</v>
      </c>
      <c r="B44" s="310">
        <f>'Статистика ЮЛ'!N47-'Статистика ЮЛ'!B47</f>
        <v>209314</v>
      </c>
      <c r="C44" s="310">
        <f>'Статистика ЮЛ'!O47-'Статистика ЮЛ'!C47</f>
        <v>196349</v>
      </c>
      <c r="D44" s="310">
        <f>'Статистика ЮЛ'!P47-'Статистика ЮЛ'!D47</f>
        <v>177695</v>
      </c>
      <c r="E44" s="310">
        <f>'Статистика ЮЛ'!Q47-'Статистика ЮЛ'!E47</f>
        <v>251515</v>
      </c>
      <c r="F44" s="310">
        <f>'Статистика ЮЛ'!R47-'Статистика ЮЛ'!F47</f>
        <v>252192</v>
      </c>
      <c r="G44" s="310">
        <f>'Статистика ЮЛ'!S47-'Статистика ЮЛ'!G47</f>
        <v>187985</v>
      </c>
      <c r="H44" s="310">
        <f>'Статистика ЮЛ'!T47-'Статистика ЮЛ'!H47</f>
        <v>177126</v>
      </c>
      <c r="I44" s="310">
        <f>'Статистика ЮЛ'!U47-'Статистика ЮЛ'!I47</f>
        <v>171576</v>
      </c>
      <c r="J44" s="310">
        <f>'Статистика ЮЛ'!V47-'Статистика ЮЛ'!J47</f>
        <v>202860</v>
      </c>
      <c r="K44" s="310">
        <f>'Статистика ЮЛ'!W47-'Статистика ЮЛ'!K47</f>
        <v>197454</v>
      </c>
      <c r="L44" s="310">
        <f>'Статистика ЮЛ'!X47-'Статистика ЮЛ'!L47</f>
        <v>141221</v>
      </c>
      <c r="M44" s="310">
        <f>'Статистика ЮЛ'!Y47-'Статистика ЮЛ'!M47</f>
        <v>162529</v>
      </c>
      <c r="N44" s="310">
        <f>'Статистика ЮЛ'!Z47-'Статистика ЮЛ'!N47</f>
        <v>93488</v>
      </c>
      <c r="O44" s="310">
        <f>'Статистика ЮЛ'!AA47-'Статистика ЮЛ'!O47</f>
        <v>83588</v>
      </c>
      <c r="P44" s="310">
        <f>'Статистика ЮЛ'!AB47-'Статистика ЮЛ'!P47</f>
        <v>7568</v>
      </c>
      <c r="Q44" s="310">
        <f>'Статистика ЮЛ'!AC47-'Статистика ЮЛ'!Q47</f>
        <v>-96196</v>
      </c>
      <c r="R44" s="356"/>
    </row>
    <row r="45" spans="1:18" ht="15.75" x14ac:dyDescent="0.25">
      <c r="A45" s="287" t="s">
        <v>302</v>
      </c>
      <c r="B45" s="310">
        <f>'Статистика ЮЛ'!N48-'Статистика ЮЛ'!B48</f>
        <v>223035</v>
      </c>
      <c r="C45" s="310">
        <f>'Статистика ЮЛ'!O48-'Статистика ЮЛ'!C48</f>
        <v>210050</v>
      </c>
      <c r="D45" s="310">
        <f>'Статистика ЮЛ'!P48-'Статистика ЮЛ'!D48</f>
        <v>190308</v>
      </c>
      <c r="E45" s="310">
        <f>'Статистика ЮЛ'!Q48-'Статистика ЮЛ'!E48</f>
        <v>261974</v>
      </c>
      <c r="F45" s="310">
        <f>'Статистика ЮЛ'!R48-'Статистика ЮЛ'!F48</f>
        <v>262590</v>
      </c>
      <c r="G45" s="310">
        <f>'Статистика ЮЛ'!S48-'Статистика ЮЛ'!G48</f>
        <v>198339</v>
      </c>
      <c r="H45" s="310">
        <f>'Статистика ЮЛ'!T48-'Статистика ЮЛ'!H48</f>
        <v>185569</v>
      </c>
      <c r="I45" s="310">
        <f>'Статистика ЮЛ'!U48-'Статистика ЮЛ'!I48</f>
        <v>178534</v>
      </c>
      <c r="J45" s="310">
        <f>'Статистика ЮЛ'!V48-'Статистика ЮЛ'!J48</f>
        <v>208008</v>
      </c>
      <c r="K45" s="310">
        <f>'Статистика ЮЛ'!W48-'Статистика ЮЛ'!K48</f>
        <v>200960</v>
      </c>
      <c r="L45" s="310">
        <f>'Статистика ЮЛ'!X48-'Статистика ЮЛ'!L48</f>
        <v>143045</v>
      </c>
      <c r="M45" s="310">
        <f>'Статистика ЮЛ'!Y48-'Статистика ЮЛ'!M48</f>
        <v>161448</v>
      </c>
      <c r="N45" s="310">
        <f>'Статистика ЮЛ'!Z48-'Статистика ЮЛ'!N48</f>
        <v>93136</v>
      </c>
      <c r="O45" s="310">
        <f>'Статистика ЮЛ'!AA48-'Статистика ЮЛ'!O48</f>
        <v>83226</v>
      </c>
      <c r="P45" s="310">
        <f>'Статистика ЮЛ'!AB48-'Статистика ЮЛ'!P48</f>
        <v>7364</v>
      </c>
      <c r="Q45" s="310">
        <f>'Статистика ЮЛ'!AC48-'Статистика ЮЛ'!Q48</f>
        <v>-96199</v>
      </c>
      <c r="R45" s="356"/>
    </row>
    <row r="46" spans="1:18" ht="15.75" x14ac:dyDescent="0.25">
      <c r="A46" s="287"/>
      <c r="B46" s="310">
        <f>'Статистика ЮЛ'!N50-'Статистика ЮЛ'!B50</f>
        <v>0</v>
      </c>
      <c r="C46" s="310">
        <f>'Статистика ЮЛ'!O50-'Статистика ЮЛ'!C50</f>
        <v>0</v>
      </c>
      <c r="D46" s="310">
        <f>'Статистика ЮЛ'!P50-'Статистика ЮЛ'!D50</f>
        <v>0</v>
      </c>
      <c r="E46" s="310">
        <f>'Статистика ЮЛ'!Q50-'Статистика ЮЛ'!E50</f>
        <v>0</v>
      </c>
      <c r="F46" s="310">
        <f>'Статистика ЮЛ'!R50-'Статистика ЮЛ'!F50</f>
        <v>0</v>
      </c>
      <c r="G46" s="310">
        <f>'Статистика ЮЛ'!S50-'Статистика ЮЛ'!G50</f>
        <v>0</v>
      </c>
      <c r="H46" s="310">
        <f>'Статистика ЮЛ'!T50-'Статистика ЮЛ'!H50</f>
        <v>0</v>
      </c>
      <c r="I46" s="310">
        <f>'Статистика ЮЛ'!U50-'Статистика ЮЛ'!I50</f>
        <v>0</v>
      </c>
      <c r="J46" s="310">
        <f>'Статистика ЮЛ'!V50-'Статистика ЮЛ'!J50</f>
        <v>0</v>
      </c>
      <c r="K46" s="310">
        <f>'Статистика ЮЛ'!W50-'Статистика ЮЛ'!K50</f>
        <v>0</v>
      </c>
      <c r="L46" s="310">
        <f>'Статистика ЮЛ'!X50-'Статистика ЮЛ'!L50</f>
        <v>0</v>
      </c>
      <c r="M46" s="310">
        <f>'Статистика ЮЛ'!Y50-'Статистика ЮЛ'!M50</f>
        <v>0</v>
      </c>
      <c r="N46" s="310">
        <f>'Статистика ЮЛ'!Z50-'Статистика ЮЛ'!N50</f>
        <v>0</v>
      </c>
      <c r="O46" s="310">
        <f>'Статистика ЮЛ'!AA50-'Статистика ЮЛ'!O50</f>
        <v>0</v>
      </c>
      <c r="P46" s="310">
        <f>'Статистика ЮЛ'!AB50-'Статистика ЮЛ'!P50</f>
        <v>0</v>
      </c>
      <c r="Q46" s="310">
        <f>'Статистика ЮЛ'!AC50-'Статистика ЮЛ'!Q50</f>
        <v>0</v>
      </c>
      <c r="R46" s="356"/>
    </row>
    <row r="47" spans="1:18" ht="15.75" x14ac:dyDescent="0.25">
      <c r="A47" s="304" t="s">
        <v>306</v>
      </c>
      <c r="B47" s="310">
        <f>'Статистика ЮЛ'!N51-'Статистика ЮЛ'!B51</f>
        <v>107899</v>
      </c>
      <c r="C47" s="310">
        <f>'Статистика ЮЛ'!O51-'Статистика ЮЛ'!C51</f>
        <v>86167</v>
      </c>
      <c r="D47" s="310">
        <f>'Статистика ЮЛ'!P51-'Статистика ЮЛ'!D51</f>
        <v>73960</v>
      </c>
      <c r="E47" s="310">
        <f>'Статистика ЮЛ'!Q51-'Статистика ЮЛ'!E51</f>
        <v>70604</v>
      </c>
      <c r="F47" s="310">
        <f>'Статистика ЮЛ'!R51-'Статистика ЮЛ'!F51</f>
        <v>72019</v>
      </c>
      <c r="G47" s="310">
        <f>'Статистика ЮЛ'!S51-'Статистика ЮЛ'!G51</f>
        <v>59576</v>
      </c>
      <c r="H47" s="310">
        <f>'Статистика ЮЛ'!T51-'Статистика ЮЛ'!H51</f>
        <v>60407</v>
      </c>
      <c r="I47" s="310">
        <f>'Статистика ЮЛ'!U51-'Статистика ЮЛ'!I51</f>
        <v>54818</v>
      </c>
      <c r="J47" s="310">
        <f>'Статистика ЮЛ'!V51-'Статистика ЮЛ'!J51</f>
        <v>47007</v>
      </c>
      <c r="K47" s="310">
        <f>'Статистика ЮЛ'!W51-'Статистика ЮЛ'!K51</f>
        <v>44537</v>
      </c>
      <c r="L47" s="310">
        <f>'Статистика ЮЛ'!X51-'Статистика ЮЛ'!L51</f>
        <v>34000</v>
      </c>
      <c r="M47" s="310">
        <f>'Статистика ЮЛ'!Y51-'Статистика ЮЛ'!M51</f>
        <v>31463</v>
      </c>
      <c r="N47" s="310">
        <f>'Статистика ЮЛ'!Z51-'Статистика ЮЛ'!N51</f>
        <v>32302</v>
      </c>
      <c r="O47" s="310">
        <f>'Статистика ЮЛ'!AA51-'Статистика ЮЛ'!O51</f>
        <v>14331</v>
      </c>
      <c r="P47" s="310">
        <f>'Статистика ЮЛ'!AB51-'Статистика ЮЛ'!P51</f>
        <v>951</v>
      </c>
      <c r="Q47" s="310">
        <f>'Статистика ЮЛ'!AC51-'Статистика ЮЛ'!Q51</f>
        <v>13451</v>
      </c>
      <c r="R47" s="356"/>
    </row>
    <row r="48" spans="1:18" ht="15.75" x14ac:dyDescent="0.25">
      <c r="A48" s="289" t="s">
        <v>226</v>
      </c>
      <c r="B48" s="310">
        <f>'Статистика ЮЛ'!N52-'Статистика ЮЛ'!B52</f>
        <v>107899</v>
      </c>
      <c r="C48" s="310">
        <f>'Статистика ЮЛ'!O52-'Статистика ЮЛ'!C52</f>
        <v>86167</v>
      </c>
      <c r="D48" s="310">
        <f>'Статистика ЮЛ'!P52-'Статистика ЮЛ'!D52</f>
        <v>73960</v>
      </c>
      <c r="E48" s="310">
        <f>'Статистика ЮЛ'!Q52-'Статистика ЮЛ'!E52</f>
        <v>70604</v>
      </c>
      <c r="F48" s="310">
        <f>'Статистика ЮЛ'!R52-'Статистика ЮЛ'!F52</f>
        <v>72019</v>
      </c>
      <c r="G48" s="310">
        <f>'Статистика ЮЛ'!S52-'Статистика ЮЛ'!G52</f>
        <v>59576</v>
      </c>
      <c r="H48" s="310">
        <f>'Статистика ЮЛ'!T52-'Статистика ЮЛ'!H52</f>
        <v>60407</v>
      </c>
      <c r="I48" s="310">
        <f>'Статистика ЮЛ'!U52-'Статистика ЮЛ'!I52</f>
        <v>54818</v>
      </c>
      <c r="J48" s="310">
        <f>'Статистика ЮЛ'!V52-'Статистика ЮЛ'!J52</f>
        <v>47007</v>
      </c>
      <c r="K48" s="310">
        <f>'Статистика ЮЛ'!W52-'Статистика ЮЛ'!K52</f>
        <v>44537</v>
      </c>
      <c r="L48" s="310">
        <f>'Статистика ЮЛ'!X52-'Статистика ЮЛ'!L52</f>
        <v>34000</v>
      </c>
      <c r="M48" s="310">
        <f>'Статистика ЮЛ'!Y52-'Статистика ЮЛ'!M52</f>
        <v>31463</v>
      </c>
      <c r="N48" s="310">
        <f>'Статистика ЮЛ'!Z52-'Статистика ЮЛ'!N52</f>
        <v>32302</v>
      </c>
      <c r="O48" s="310">
        <f>'Статистика ЮЛ'!AA52-'Статистика ЮЛ'!O52</f>
        <v>14331</v>
      </c>
      <c r="P48" s="310">
        <f>'Статистика ЮЛ'!AB52-'Статистика ЮЛ'!P52</f>
        <v>951</v>
      </c>
      <c r="Q48" s="310">
        <f>'Статистика ЮЛ'!AC52-'Статистика ЮЛ'!Q52</f>
        <v>13451</v>
      </c>
      <c r="R48" s="356"/>
    </row>
    <row r="49" spans="1:18" ht="15.75" x14ac:dyDescent="0.25">
      <c r="A49" s="288" t="s">
        <v>227</v>
      </c>
      <c r="B49" s="310">
        <f>'Статистика ЮЛ'!N53-'Статистика ЮЛ'!B53</f>
        <v>0</v>
      </c>
      <c r="C49" s="310">
        <f>'Статистика ЮЛ'!O53-'Статистика ЮЛ'!C53</f>
        <v>0</v>
      </c>
      <c r="D49" s="310">
        <f>'Статистика ЮЛ'!P53-'Статистика ЮЛ'!D53</f>
        <v>0</v>
      </c>
      <c r="E49" s="310">
        <f>'Статистика ЮЛ'!Q53-'Статистика ЮЛ'!E53</f>
        <v>0</v>
      </c>
      <c r="F49" s="310">
        <f>'Статистика ЮЛ'!R53-'Статистика ЮЛ'!F53</f>
        <v>0</v>
      </c>
      <c r="G49" s="310">
        <f>'Статистика ЮЛ'!S53-'Статистика ЮЛ'!G53</f>
        <v>0</v>
      </c>
      <c r="H49" s="310">
        <f>'Статистика ЮЛ'!T53-'Статистика ЮЛ'!H53</f>
        <v>0</v>
      </c>
      <c r="I49" s="310">
        <f>'Статистика ЮЛ'!U53-'Статистика ЮЛ'!I53</f>
        <v>0</v>
      </c>
      <c r="J49" s="310">
        <f>'Статистика ЮЛ'!V53-'Статистика ЮЛ'!J53</f>
        <v>0</v>
      </c>
      <c r="K49" s="310">
        <f>'Статистика ЮЛ'!W53-'Статистика ЮЛ'!K53</f>
        <v>0</v>
      </c>
      <c r="L49" s="310">
        <f>'Статистика ЮЛ'!X53-'Статистика ЮЛ'!L53</f>
        <v>0</v>
      </c>
      <c r="M49" s="310">
        <f>'Статистика ЮЛ'!Y53-'Статистика ЮЛ'!M53</f>
        <v>0</v>
      </c>
      <c r="N49" s="310">
        <f>'Статистика ЮЛ'!Z53-'Статистика ЮЛ'!N53</f>
        <v>0</v>
      </c>
      <c r="O49" s="310">
        <f>'Статистика ЮЛ'!AA53-'Статистика ЮЛ'!O53</f>
        <v>0</v>
      </c>
      <c r="P49" s="310">
        <f>'Статистика ЮЛ'!AB53-'Статистика ЮЛ'!P53</f>
        <v>0</v>
      </c>
      <c r="Q49" s="310">
        <f>'Статистика ЮЛ'!AC53-'Статистика ЮЛ'!Q53</f>
        <v>0</v>
      </c>
      <c r="R49" s="356"/>
    </row>
    <row r="50" spans="1:18" ht="15.75" x14ac:dyDescent="0.25">
      <c r="A50" s="287" t="s">
        <v>297</v>
      </c>
      <c r="B50" s="310">
        <f>'Статистика ЮЛ'!N54-'Статистика ЮЛ'!B54</f>
        <v>0</v>
      </c>
      <c r="C50" s="310">
        <f>'Статистика ЮЛ'!O54-'Статистика ЮЛ'!C54</f>
        <v>0</v>
      </c>
      <c r="D50" s="310">
        <f>'Статистика ЮЛ'!P54-'Статистика ЮЛ'!D54</f>
        <v>0</v>
      </c>
      <c r="E50" s="310">
        <f>'Статистика ЮЛ'!Q54-'Статистика ЮЛ'!E54</f>
        <v>0</v>
      </c>
      <c r="F50" s="310">
        <f>'Статистика ЮЛ'!R54-'Статистика ЮЛ'!F54</f>
        <v>0</v>
      </c>
      <c r="G50" s="310">
        <f>'Статистика ЮЛ'!S54-'Статистика ЮЛ'!G54</f>
        <v>0</v>
      </c>
      <c r="H50" s="310">
        <f>'Статистика ЮЛ'!T54-'Статистика ЮЛ'!H54</f>
        <v>0</v>
      </c>
      <c r="I50" s="310">
        <f>'Статистика ЮЛ'!U54-'Статистика ЮЛ'!I54</f>
        <v>0</v>
      </c>
      <c r="J50" s="310">
        <f>'Статистика ЮЛ'!V54-'Статистика ЮЛ'!J54</f>
        <v>0</v>
      </c>
      <c r="K50" s="310">
        <f>'Статистика ЮЛ'!W54-'Статистика ЮЛ'!K54</f>
        <v>0</v>
      </c>
      <c r="L50" s="310">
        <f>'Статистика ЮЛ'!X54-'Статистика ЮЛ'!L54</f>
        <v>0</v>
      </c>
      <c r="M50" s="310">
        <f>'Статистика ЮЛ'!Y54-'Статистика ЮЛ'!M54</f>
        <v>0</v>
      </c>
      <c r="N50" s="310">
        <f>'Статистика ЮЛ'!Z54-'Статистика ЮЛ'!N54</f>
        <v>0</v>
      </c>
      <c r="O50" s="310">
        <f>'Статистика ЮЛ'!AA54-'Статистика ЮЛ'!O54</f>
        <v>0</v>
      </c>
      <c r="P50" s="310">
        <f>'Статистика ЮЛ'!AB54-'Статистика ЮЛ'!P54</f>
        <v>0</v>
      </c>
      <c r="Q50" s="310">
        <f>'Статистика ЮЛ'!AC54-'Статистика ЮЛ'!Q54</f>
        <v>0</v>
      </c>
      <c r="R50" s="356"/>
    </row>
    <row r="51" spans="1:18" ht="15.75" x14ac:dyDescent="0.25">
      <c r="A51" s="287" t="s">
        <v>298</v>
      </c>
      <c r="B51" s="310">
        <f>'Статистика ЮЛ'!N55-'Статистика ЮЛ'!B55</f>
        <v>0</v>
      </c>
      <c r="C51" s="310">
        <f>'Статистика ЮЛ'!O55-'Статистика ЮЛ'!C55</f>
        <v>0</v>
      </c>
      <c r="D51" s="310">
        <f>'Статистика ЮЛ'!P55-'Статистика ЮЛ'!D55</f>
        <v>0</v>
      </c>
      <c r="E51" s="310">
        <f>'Статистика ЮЛ'!Q55-'Статистика ЮЛ'!E55</f>
        <v>0</v>
      </c>
      <c r="F51" s="310">
        <f>'Статистика ЮЛ'!R55-'Статистика ЮЛ'!F55</f>
        <v>0</v>
      </c>
      <c r="G51" s="310">
        <f>'Статистика ЮЛ'!S55-'Статистика ЮЛ'!G55</f>
        <v>0</v>
      </c>
      <c r="H51" s="310">
        <f>'Статистика ЮЛ'!T55-'Статистика ЮЛ'!H55</f>
        <v>0</v>
      </c>
      <c r="I51" s="310">
        <f>'Статистика ЮЛ'!U55-'Статистика ЮЛ'!I55</f>
        <v>0</v>
      </c>
      <c r="J51" s="310">
        <f>'Статистика ЮЛ'!V55-'Статистика ЮЛ'!J55</f>
        <v>0</v>
      </c>
      <c r="K51" s="310">
        <f>'Статистика ЮЛ'!W55-'Статистика ЮЛ'!K55</f>
        <v>0</v>
      </c>
      <c r="L51" s="310">
        <f>'Статистика ЮЛ'!X55-'Статистика ЮЛ'!L55</f>
        <v>0</v>
      </c>
      <c r="M51" s="310">
        <f>'Статистика ЮЛ'!Y55-'Статистика ЮЛ'!M55</f>
        <v>0</v>
      </c>
      <c r="N51" s="310">
        <f>'Статистика ЮЛ'!Z55-'Статистика ЮЛ'!N55</f>
        <v>0</v>
      </c>
      <c r="O51" s="310">
        <f>'Статистика ЮЛ'!AA55-'Статистика ЮЛ'!O55</f>
        <v>0</v>
      </c>
      <c r="P51" s="310">
        <f>'Статистика ЮЛ'!AB55-'Статистика ЮЛ'!P55</f>
        <v>0</v>
      </c>
      <c r="Q51" s="310">
        <f>'Статистика ЮЛ'!AC55-'Статистика ЮЛ'!Q55</f>
        <v>0</v>
      </c>
      <c r="R51" s="356"/>
    </row>
    <row r="52" spans="1:18" ht="15.75" x14ac:dyDescent="0.25">
      <c r="A52" s="287" t="s">
        <v>299</v>
      </c>
      <c r="B52" s="310">
        <f>'Статистика ЮЛ'!N56-'Статистика ЮЛ'!B56</f>
        <v>0</v>
      </c>
      <c r="C52" s="310">
        <f>'Статистика ЮЛ'!O56-'Статистика ЮЛ'!C56</f>
        <v>0</v>
      </c>
      <c r="D52" s="310">
        <f>'Статистика ЮЛ'!P56-'Статистика ЮЛ'!D56</f>
        <v>0</v>
      </c>
      <c r="E52" s="310">
        <f>'Статистика ЮЛ'!Q56-'Статистика ЮЛ'!E56</f>
        <v>0</v>
      </c>
      <c r="F52" s="310">
        <f>'Статистика ЮЛ'!R56-'Статистика ЮЛ'!F56</f>
        <v>0</v>
      </c>
      <c r="G52" s="310">
        <f>'Статистика ЮЛ'!S56-'Статистика ЮЛ'!G56</f>
        <v>0</v>
      </c>
      <c r="H52" s="310">
        <f>'Статистика ЮЛ'!T56-'Статистика ЮЛ'!H56</f>
        <v>0</v>
      </c>
      <c r="I52" s="310">
        <f>'Статистика ЮЛ'!U56-'Статистика ЮЛ'!I56</f>
        <v>0</v>
      </c>
      <c r="J52" s="310">
        <f>'Статистика ЮЛ'!V56-'Статистика ЮЛ'!J56</f>
        <v>0</v>
      </c>
      <c r="K52" s="310">
        <f>'Статистика ЮЛ'!W56-'Статистика ЮЛ'!K56</f>
        <v>0</v>
      </c>
      <c r="L52" s="310">
        <f>'Статистика ЮЛ'!X56-'Статистика ЮЛ'!L56</f>
        <v>0</v>
      </c>
      <c r="M52" s="310">
        <f>'Статистика ЮЛ'!Y56-'Статистика ЮЛ'!M56</f>
        <v>0</v>
      </c>
      <c r="N52" s="310">
        <f>'Статистика ЮЛ'!Z56-'Статистика ЮЛ'!N56</f>
        <v>0</v>
      </c>
      <c r="O52" s="310">
        <f>'Статистика ЮЛ'!AA56-'Статистика ЮЛ'!O56</f>
        <v>0</v>
      </c>
      <c r="P52" s="310">
        <f>'Статистика ЮЛ'!AB56-'Статистика ЮЛ'!P56</f>
        <v>0</v>
      </c>
      <c r="Q52" s="310">
        <f>'Статистика ЮЛ'!AC56-'Статистика ЮЛ'!Q56</f>
        <v>0</v>
      </c>
      <c r="R52" s="356"/>
    </row>
    <row r="53" spans="1:18" ht="15.75" x14ac:dyDescent="0.25">
      <c r="A53" s="287" t="s">
        <v>300</v>
      </c>
      <c r="B53" s="310">
        <f>'Статистика ЮЛ'!N57-'Статистика ЮЛ'!B57</f>
        <v>0</v>
      </c>
      <c r="C53" s="310">
        <f>'Статистика ЮЛ'!O57-'Статистика ЮЛ'!C57</f>
        <v>0</v>
      </c>
      <c r="D53" s="310">
        <f>'Статистика ЮЛ'!P57-'Статистика ЮЛ'!D57</f>
        <v>0</v>
      </c>
      <c r="E53" s="310">
        <f>'Статистика ЮЛ'!Q57-'Статистика ЮЛ'!E57</f>
        <v>0</v>
      </c>
      <c r="F53" s="310">
        <f>'Статистика ЮЛ'!R57-'Статистика ЮЛ'!F57</f>
        <v>0</v>
      </c>
      <c r="G53" s="310">
        <f>'Статистика ЮЛ'!S57-'Статистика ЮЛ'!G57</f>
        <v>0</v>
      </c>
      <c r="H53" s="310">
        <f>'Статистика ЮЛ'!T57-'Статистика ЮЛ'!H57</f>
        <v>0</v>
      </c>
      <c r="I53" s="310">
        <f>'Статистика ЮЛ'!U57-'Статистика ЮЛ'!I57</f>
        <v>0</v>
      </c>
      <c r="J53" s="310">
        <f>'Статистика ЮЛ'!V57-'Статистика ЮЛ'!J57</f>
        <v>0</v>
      </c>
      <c r="K53" s="310">
        <f>'Статистика ЮЛ'!W57-'Статистика ЮЛ'!K57</f>
        <v>0</v>
      </c>
      <c r="L53" s="310">
        <f>'Статистика ЮЛ'!X57-'Статистика ЮЛ'!L57</f>
        <v>0</v>
      </c>
      <c r="M53" s="310">
        <f>'Статистика ЮЛ'!Y57-'Статистика ЮЛ'!M57</f>
        <v>0</v>
      </c>
      <c r="N53" s="310">
        <f>'Статистика ЮЛ'!Z57-'Статистика ЮЛ'!N57</f>
        <v>0</v>
      </c>
      <c r="O53" s="310">
        <f>'Статистика ЮЛ'!AA57-'Статистика ЮЛ'!O57</f>
        <v>0</v>
      </c>
      <c r="P53" s="310">
        <f>'Статистика ЮЛ'!AB57-'Статистика ЮЛ'!P57</f>
        <v>0</v>
      </c>
      <c r="Q53" s="310">
        <f>'Статистика ЮЛ'!AC57-'Статистика ЮЛ'!Q57</f>
        <v>0</v>
      </c>
      <c r="R53" s="356"/>
    </row>
    <row r="54" spans="1:18" ht="15.75" x14ac:dyDescent="0.25">
      <c r="A54" s="287" t="s">
        <v>301</v>
      </c>
      <c r="B54" s="310">
        <f>'Статистика ЮЛ'!N58-'Статистика ЮЛ'!B58</f>
        <v>0</v>
      </c>
      <c r="C54" s="310">
        <f>'Статистика ЮЛ'!O58-'Статистика ЮЛ'!C58</f>
        <v>0</v>
      </c>
      <c r="D54" s="310">
        <f>'Статистика ЮЛ'!P58-'Статистика ЮЛ'!D58</f>
        <v>0</v>
      </c>
      <c r="E54" s="310">
        <f>'Статистика ЮЛ'!Q58-'Статистика ЮЛ'!E58</f>
        <v>0</v>
      </c>
      <c r="F54" s="310">
        <f>'Статистика ЮЛ'!R58-'Статистика ЮЛ'!F58</f>
        <v>0</v>
      </c>
      <c r="G54" s="310">
        <f>'Статистика ЮЛ'!S58-'Статистика ЮЛ'!G58</f>
        <v>0</v>
      </c>
      <c r="H54" s="310">
        <f>'Статистика ЮЛ'!T58-'Статистика ЮЛ'!H58</f>
        <v>0</v>
      </c>
      <c r="I54" s="310">
        <f>'Статистика ЮЛ'!U58-'Статистика ЮЛ'!I58</f>
        <v>0</v>
      </c>
      <c r="J54" s="310">
        <f>'Статистика ЮЛ'!V58-'Статистика ЮЛ'!J58</f>
        <v>0</v>
      </c>
      <c r="K54" s="310">
        <f>'Статистика ЮЛ'!W58-'Статистика ЮЛ'!K58</f>
        <v>0</v>
      </c>
      <c r="L54" s="310">
        <f>'Статистика ЮЛ'!X58-'Статистика ЮЛ'!L58</f>
        <v>0</v>
      </c>
      <c r="M54" s="310">
        <f>'Статистика ЮЛ'!Y58-'Статистика ЮЛ'!M58</f>
        <v>0</v>
      </c>
      <c r="N54" s="310">
        <f>'Статистика ЮЛ'!Z58-'Статистика ЮЛ'!N58</f>
        <v>0</v>
      </c>
      <c r="O54" s="310">
        <f>'Статистика ЮЛ'!AA58-'Статистика ЮЛ'!O58</f>
        <v>0</v>
      </c>
      <c r="P54" s="310">
        <f>'Статистика ЮЛ'!AB58-'Статистика ЮЛ'!P58</f>
        <v>0</v>
      </c>
      <c r="Q54" s="310">
        <f>'Статистика ЮЛ'!AC58-'Статистика ЮЛ'!Q58</f>
        <v>0</v>
      </c>
      <c r="R54" s="356"/>
    </row>
    <row r="55" spans="1:18" ht="15.75" x14ac:dyDescent="0.25">
      <c r="A55" s="287" t="s">
        <v>302</v>
      </c>
      <c r="B55" s="310">
        <f>'Статистика ЮЛ'!N59-'Статистика ЮЛ'!B59</f>
        <v>0</v>
      </c>
      <c r="C55" s="310">
        <f>'Статистика ЮЛ'!O59-'Статистика ЮЛ'!C59</f>
        <v>0</v>
      </c>
      <c r="D55" s="310">
        <f>'Статистика ЮЛ'!P59-'Статистика ЮЛ'!D59</f>
        <v>0</v>
      </c>
      <c r="E55" s="310">
        <f>'Статистика ЮЛ'!Q59-'Статистика ЮЛ'!E59</f>
        <v>0</v>
      </c>
      <c r="F55" s="310">
        <f>'Статистика ЮЛ'!R59-'Статистика ЮЛ'!F59</f>
        <v>0</v>
      </c>
      <c r="G55" s="310">
        <f>'Статистика ЮЛ'!S59-'Статистика ЮЛ'!G59</f>
        <v>0</v>
      </c>
      <c r="H55" s="310">
        <f>'Статистика ЮЛ'!T59-'Статистика ЮЛ'!H59</f>
        <v>0</v>
      </c>
      <c r="I55" s="310">
        <f>'Статистика ЮЛ'!U59-'Статистика ЮЛ'!I59</f>
        <v>0</v>
      </c>
      <c r="J55" s="310">
        <f>'Статистика ЮЛ'!V59-'Статистика ЮЛ'!J59</f>
        <v>0</v>
      </c>
      <c r="K55" s="310">
        <f>'Статистика ЮЛ'!W59-'Статистика ЮЛ'!K59</f>
        <v>0</v>
      </c>
      <c r="L55" s="310">
        <f>'Статистика ЮЛ'!X59-'Статистика ЮЛ'!L59</f>
        <v>0</v>
      </c>
      <c r="M55" s="310">
        <f>'Статистика ЮЛ'!Y59-'Статистика ЮЛ'!M59</f>
        <v>0</v>
      </c>
      <c r="N55" s="310">
        <f>'Статистика ЮЛ'!Z59-'Статистика ЮЛ'!N59</f>
        <v>0</v>
      </c>
      <c r="O55" s="310">
        <f>'Статистика ЮЛ'!AA59-'Статистика ЮЛ'!O59</f>
        <v>0</v>
      </c>
      <c r="P55" s="310">
        <f>'Статистика ЮЛ'!AB59-'Статистика ЮЛ'!P59</f>
        <v>0</v>
      </c>
      <c r="Q55" s="310">
        <f>'Статистика ЮЛ'!AC59-'Статистика ЮЛ'!Q59</f>
        <v>0</v>
      </c>
      <c r="R55" s="356"/>
    </row>
    <row r="56" spans="1:18" ht="15.75" x14ac:dyDescent="0.25">
      <c r="A56" s="287"/>
      <c r="B56" s="310">
        <f>'Статистика ЮЛ'!N61-'Статистика ЮЛ'!B61</f>
        <v>0</v>
      </c>
      <c r="C56" s="310">
        <f>'Статистика ЮЛ'!O61-'Статистика ЮЛ'!C61</f>
        <v>0</v>
      </c>
      <c r="D56" s="310">
        <f>'Статистика ЮЛ'!P61-'Статистика ЮЛ'!D61</f>
        <v>0</v>
      </c>
      <c r="E56" s="310">
        <f>'Статистика ЮЛ'!Q61-'Статистика ЮЛ'!E61</f>
        <v>0</v>
      </c>
      <c r="F56" s="310">
        <f>'Статистика ЮЛ'!R61-'Статистика ЮЛ'!F61</f>
        <v>0</v>
      </c>
      <c r="G56" s="310">
        <f>'Статистика ЮЛ'!S61-'Статистика ЮЛ'!G61</f>
        <v>0</v>
      </c>
      <c r="H56" s="310">
        <f>'Статистика ЮЛ'!T61-'Статистика ЮЛ'!H61</f>
        <v>0</v>
      </c>
      <c r="I56" s="310">
        <f>'Статистика ЮЛ'!U61-'Статистика ЮЛ'!I61</f>
        <v>0</v>
      </c>
      <c r="J56" s="310">
        <f>'Статистика ЮЛ'!V61-'Статистика ЮЛ'!J61</f>
        <v>0</v>
      </c>
      <c r="K56" s="310">
        <f>'Статистика ЮЛ'!W61-'Статистика ЮЛ'!K61</f>
        <v>0</v>
      </c>
      <c r="L56" s="310">
        <f>'Статистика ЮЛ'!X61-'Статистика ЮЛ'!L61</f>
        <v>0</v>
      </c>
      <c r="M56" s="310">
        <f>'Статистика ЮЛ'!Y61-'Статистика ЮЛ'!M61</f>
        <v>0</v>
      </c>
      <c r="N56" s="310">
        <f>'Статистика ЮЛ'!Z61-'Статистика ЮЛ'!N61</f>
        <v>0</v>
      </c>
      <c r="O56" s="310">
        <f>'Статистика ЮЛ'!AA61-'Статистика ЮЛ'!O61</f>
        <v>0</v>
      </c>
      <c r="P56" s="310">
        <f>'Статистика ЮЛ'!AB61-'Статистика ЮЛ'!P61</f>
        <v>0</v>
      </c>
      <c r="Q56" s="310">
        <f>'Статистика ЮЛ'!AC61-'Статистика ЮЛ'!Q61</f>
        <v>0</v>
      </c>
      <c r="R56" s="356"/>
    </row>
    <row r="57" spans="1:18" ht="21" x14ac:dyDescent="0.25">
      <c r="A57" s="304" t="s">
        <v>307</v>
      </c>
      <c r="B57" s="310">
        <f>'Статистика ЮЛ'!N62-'Статистика ЮЛ'!B62</f>
        <v>-51819</v>
      </c>
      <c r="C57" s="310">
        <f>'Статистика ЮЛ'!O62-'Статистика ЮЛ'!C62</f>
        <v>-153986</v>
      </c>
      <c r="D57" s="310">
        <f>'Статистика ЮЛ'!P62-'Статистика ЮЛ'!D62</f>
        <v>-53396</v>
      </c>
      <c r="E57" s="310">
        <f>'Статистика ЮЛ'!Q62-'Статистика ЮЛ'!E62</f>
        <v>-116163</v>
      </c>
      <c r="F57" s="310">
        <f>'Статистика ЮЛ'!R62-'Статистика ЮЛ'!F62</f>
        <v>-48479</v>
      </c>
      <c r="G57" s="310">
        <f>'Статистика ЮЛ'!S62-'Статистика ЮЛ'!G62</f>
        <v>-27492</v>
      </c>
      <c r="H57" s="310">
        <f>'Статистика ЮЛ'!T62-'Статистика ЮЛ'!H62</f>
        <v>-132662</v>
      </c>
      <c r="I57" s="310">
        <f>'Статистика ЮЛ'!U62-'Статистика ЮЛ'!I62</f>
        <v>-101879</v>
      </c>
      <c r="J57" s="310">
        <f>'Статистика ЮЛ'!V62-'Статистика ЮЛ'!J62</f>
        <v>-258847</v>
      </c>
      <c r="K57" s="310">
        <f>'Статистика ЮЛ'!W62-'Статистика ЮЛ'!K62</f>
        <v>-69805</v>
      </c>
      <c r="L57" s="310">
        <f>'Статистика ЮЛ'!X62-'Статистика ЮЛ'!L62</f>
        <v>-28916</v>
      </c>
      <c r="M57" s="310">
        <f>'Статистика ЮЛ'!Y62-'Статистика ЮЛ'!M62</f>
        <v>-24374</v>
      </c>
      <c r="N57" s="310">
        <f>'Статистика ЮЛ'!Z62-'Статистика ЮЛ'!N62</f>
        <v>10234</v>
      </c>
      <c r="O57" s="310">
        <f>'Статистика ЮЛ'!AA62-'Статистика ЮЛ'!O62</f>
        <v>31033</v>
      </c>
      <c r="P57" s="310">
        <f>'Статистика ЮЛ'!AB62-'Статистика ЮЛ'!P62</f>
        <v>-938</v>
      </c>
      <c r="Q57" s="310">
        <f>'Статистика ЮЛ'!AC62-'Статистика ЮЛ'!Q62</f>
        <v>91497</v>
      </c>
      <c r="R57" s="356"/>
    </row>
    <row r="58" spans="1:18" ht="15.75" x14ac:dyDescent="0.25">
      <c r="A58" s="289" t="s">
        <v>226</v>
      </c>
      <c r="B58" s="310">
        <f>'Статистика ЮЛ'!N63-'Статистика ЮЛ'!B63</f>
        <v>8326</v>
      </c>
      <c r="C58" s="310">
        <f>'Статистика ЮЛ'!O63-'Статистика ЮЛ'!C63</f>
        <v>1187</v>
      </c>
      <c r="D58" s="310">
        <f>'Статистика ЮЛ'!P63-'Статистика ЮЛ'!D63</f>
        <v>-1418</v>
      </c>
      <c r="E58" s="310">
        <f>'Статистика ЮЛ'!Q63-'Статистика ЮЛ'!E63</f>
        <v>-646</v>
      </c>
      <c r="F58" s="310">
        <f>'Статистика ЮЛ'!R63-'Статистика ЮЛ'!F63</f>
        <v>-2216</v>
      </c>
      <c r="G58" s="310">
        <f>'Статистика ЮЛ'!S63-'Статистика ЮЛ'!G63</f>
        <v>-1696</v>
      </c>
      <c r="H58" s="310">
        <f>'Статистика ЮЛ'!T63-'Статистика ЮЛ'!H63</f>
        <v>-29298</v>
      </c>
      <c r="I58" s="310">
        <f>'Статистика ЮЛ'!U63-'Статистика ЮЛ'!I63</f>
        <v>-27268</v>
      </c>
      <c r="J58" s="310">
        <f>'Статистика ЮЛ'!V63-'Статистика ЮЛ'!J63</f>
        <v>-198465</v>
      </c>
      <c r="K58" s="310">
        <f>'Статистика ЮЛ'!W63-'Статистика ЮЛ'!K63</f>
        <v>2176</v>
      </c>
      <c r="L58" s="310">
        <f>'Статистика ЮЛ'!X63-'Статистика ЮЛ'!L63</f>
        <v>3317</v>
      </c>
      <c r="M58" s="310">
        <f>'Статистика ЮЛ'!Y63-'Статистика ЮЛ'!M63</f>
        <v>3224</v>
      </c>
      <c r="N58" s="310">
        <f>'Статистика ЮЛ'!Z63-'Статистика ЮЛ'!N63</f>
        <v>-16274</v>
      </c>
      <c r="O58" s="310">
        <f>'Статистика ЮЛ'!AA63-'Статистика ЮЛ'!O63</f>
        <v>-2259</v>
      </c>
      <c r="P58" s="310">
        <f>'Статистика ЮЛ'!AB63-'Статистика ЮЛ'!P63</f>
        <v>-859</v>
      </c>
      <c r="Q58" s="310">
        <f>'Статистика ЮЛ'!AC63-'Статистика ЮЛ'!Q63</f>
        <v>50685</v>
      </c>
      <c r="R58" s="356"/>
    </row>
    <row r="59" spans="1:18" ht="15.75" x14ac:dyDescent="0.25">
      <c r="A59" s="288" t="s">
        <v>227</v>
      </c>
      <c r="B59" s="310">
        <f>'Статистика ЮЛ'!N64-'Статистика ЮЛ'!B64</f>
        <v>-60145</v>
      </c>
      <c r="C59" s="310">
        <f>'Статистика ЮЛ'!O64-'Статистика ЮЛ'!C64</f>
        <v>-155173</v>
      </c>
      <c r="D59" s="310">
        <f>'Статистика ЮЛ'!P64-'Статистика ЮЛ'!D64</f>
        <v>-51978</v>
      </c>
      <c r="E59" s="310">
        <f>'Статистика ЮЛ'!Q64-'Статистика ЮЛ'!E64</f>
        <v>-115517</v>
      </c>
      <c r="F59" s="310">
        <f>'Статистика ЮЛ'!R64-'Статистика ЮЛ'!F64</f>
        <v>-46263</v>
      </c>
      <c r="G59" s="310">
        <f>'Статистика ЮЛ'!S64-'Статистика ЮЛ'!G64</f>
        <v>-25796</v>
      </c>
      <c r="H59" s="310">
        <f>'Статистика ЮЛ'!T64-'Статистика ЮЛ'!H64</f>
        <v>-103364</v>
      </c>
      <c r="I59" s="310">
        <f>'Статистика ЮЛ'!U64-'Статистика ЮЛ'!I64</f>
        <v>-74611</v>
      </c>
      <c r="J59" s="310">
        <f>'Статистика ЮЛ'!V64-'Статистика ЮЛ'!J64</f>
        <v>-60382</v>
      </c>
      <c r="K59" s="310">
        <f>'Статистика ЮЛ'!W64-'Статистика ЮЛ'!K64</f>
        <v>-71981</v>
      </c>
      <c r="L59" s="310">
        <f>'Статистика ЮЛ'!X64-'Статистика ЮЛ'!L64</f>
        <v>-32233</v>
      </c>
      <c r="M59" s="310">
        <f>'Статистика ЮЛ'!Y64-'Статистика ЮЛ'!M64</f>
        <v>-27598</v>
      </c>
      <c r="N59" s="310">
        <f>'Статистика ЮЛ'!Z64-'Статистика ЮЛ'!N64</f>
        <v>26508</v>
      </c>
      <c r="O59" s="310">
        <f>'Статистика ЮЛ'!AA64-'Статистика ЮЛ'!O64</f>
        <v>33292</v>
      </c>
      <c r="P59" s="310">
        <f>'Статистика ЮЛ'!AB64-'Статистика ЮЛ'!P64</f>
        <v>-79</v>
      </c>
      <c r="Q59" s="310">
        <f>'Статистика ЮЛ'!AC64-'Статистика ЮЛ'!Q64</f>
        <v>40812</v>
      </c>
      <c r="R59" s="356"/>
    </row>
    <row r="60" spans="1:18" ht="15.75" x14ac:dyDescent="0.25">
      <c r="A60" s="287" t="s">
        <v>297</v>
      </c>
      <c r="B60" s="310">
        <f>'Статистика ЮЛ'!N65-'Статистика ЮЛ'!B65</f>
        <v>-60226</v>
      </c>
      <c r="C60" s="310">
        <f>'Статистика ЮЛ'!O65-'Статистика ЮЛ'!C65</f>
        <v>-155258</v>
      </c>
      <c r="D60" s="310">
        <f>'Статистика ЮЛ'!P65-'Статистика ЮЛ'!D65</f>
        <v>-52043</v>
      </c>
      <c r="E60" s="310">
        <f>'Статистика ЮЛ'!Q65-'Статистика ЮЛ'!E65</f>
        <v>-117213</v>
      </c>
      <c r="F60" s="310">
        <f>'Статистика ЮЛ'!R65-'Статистика ЮЛ'!F65</f>
        <v>-72872</v>
      </c>
      <c r="G60" s="310">
        <f>'Статистика ЮЛ'!S65-'Статистика ЮЛ'!G65</f>
        <v>-25830</v>
      </c>
      <c r="H60" s="310">
        <f>'Статистика ЮЛ'!T65-'Статистика ЮЛ'!H65</f>
        <v>-59120</v>
      </c>
      <c r="I60" s="310">
        <f>'Статистика ЮЛ'!U65-'Статистика ЮЛ'!I65</f>
        <v>-68599</v>
      </c>
      <c r="J60" s="310">
        <f>'Статистика ЮЛ'!V65-'Статистика ЮЛ'!J65</f>
        <v>-55207</v>
      </c>
      <c r="K60" s="310">
        <f>'Статистика ЮЛ'!W65-'Статистика ЮЛ'!K65</f>
        <v>-62037</v>
      </c>
      <c r="L60" s="310">
        <f>'Статистика ЮЛ'!X65-'Статистика ЮЛ'!L65</f>
        <v>-32130</v>
      </c>
      <c r="M60" s="310">
        <f>'Статистика ЮЛ'!Y65-'Статистика ЮЛ'!M65</f>
        <v>-27505</v>
      </c>
      <c r="N60" s="310">
        <f>'Статистика ЮЛ'!Z65-'Статистика ЮЛ'!N65</f>
        <v>-15637</v>
      </c>
      <c r="O60" s="310">
        <f>'Статистика ЮЛ'!AA65-'Статистика ЮЛ'!O65</f>
        <v>-1600</v>
      </c>
      <c r="P60" s="310">
        <f>'Статистика ЮЛ'!AB65-'Статистика ЮЛ'!P65</f>
        <v>-637</v>
      </c>
      <c r="Q60" s="310">
        <f>'Статистика ЮЛ'!AC65-'Статистика ЮЛ'!Q65</f>
        <v>747</v>
      </c>
      <c r="R60" s="356"/>
    </row>
    <row r="61" spans="1:18" ht="15.75" x14ac:dyDescent="0.25">
      <c r="A61" s="287" t="s">
        <v>298</v>
      </c>
      <c r="B61" s="310">
        <f>'Статистика ЮЛ'!N66-'Статистика ЮЛ'!B66</f>
        <v>14398</v>
      </c>
      <c r="C61" s="310">
        <f>'Статистика ЮЛ'!O66-'Статистика ЮЛ'!C66</f>
        <v>-4657</v>
      </c>
      <c r="D61" s="310">
        <f>'Статистика ЮЛ'!P66-'Статистика ЮЛ'!D66</f>
        <v>218</v>
      </c>
      <c r="E61" s="310">
        <f>'Статистика ЮЛ'!Q66-'Статистика ЮЛ'!E66</f>
        <v>292</v>
      </c>
      <c r="F61" s="310">
        <f>'Статистика ЮЛ'!R66-'Статистика ЮЛ'!F66</f>
        <v>-7830</v>
      </c>
      <c r="G61" s="310">
        <f>'Статистика ЮЛ'!S66-'Статистика ЮЛ'!G66</f>
        <v>317</v>
      </c>
      <c r="H61" s="310">
        <f>'Статистика ЮЛ'!T66-'Статистика ЮЛ'!H66</f>
        <v>-53949</v>
      </c>
      <c r="I61" s="310">
        <f>'Статистика ЮЛ'!U66-'Статистика ЮЛ'!I66</f>
        <v>4280</v>
      </c>
      <c r="J61" s="310">
        <f>'Статистика ЮЛ'!V66-'Статистика ЮЛ'!J66</f>
        <v>-43689</v>
      </c>
      <c r="K61" s="310">
        <f>'Статистика ЮЛ'!W66-'Статистика ЮЛ'!K66</f>
        <v>-61130</v>
      </c>
      <c r="L61" s="310">
        <f>'Статистика ЮЛ'!X66-'Статистика ЮЛ'!L66</f>
        <v>-29727</v>
      </c>
      <c r="M61" s="310">
        <f>'Статистика ЮЛ'!Y66-'Статистика ЮЛ'!M66</f>
        <v>-25821</v>
      </c>
      <c r="N61" s="310">
        <f>'Статистика ЮЛ'!Z66-'Статистика ЮЛ'!N66</f>
        <v>-10529</v>
      </c>
      <c r="O61" s="310">
        <f>'Статистика ЮЛ'!AA66-'Статистика ЮЛ'!O66</f>
        <v>-595</v>
      </c>
      <c r="P61" s="310">
        <f>'Статистика ЮЛ'!AB66-'Статистика ЮЛ'!P66</f>
        <v>-512</v>
      </c>
      <c r="Q61" s="310">
        <f>'Статистика ЮЛ'!AC66-'Статистика ЮЛ'!Q66</f>
        <v>-463</v>
      </c>
      <c r="R61" s="356"/>
    </row>
    <row r="62" spans="1:18" ht="15.75" x14ac:dyDescent="0.25">
      <c r="A62" s="287" t="s">
        <v>299</v>
      </c>
      <c r="B62" s="310">
        <f>'Статистика ЮЛ'!N67-'Статистика ЮЛ'!B67</f>
        <v>-74624</v>
      </c>
      <c r="C62" s="310">
        <f>'Статистика ЮЛ'!O67-'Статистика ЮЛ'!C67</f>
        <v>-150601</v>
      </c>
      <c r="D62" s="310">
        <f>'Статистика ЮЛ'!P67-'Статистика ЮЛ'!D67</f>
        <v>-52261</v>
      </c>
      <c r="E62" s="310">
        <f>'Статистика ЮЛ'!Q67-'Статистика ЮЛ'!E67</f>
        <v>-117505</v>
      </c>
      <c r="F62" s="310">
        <f>'Статистика ЮЛ'!R67-'Статистика ЮЛ'!F67</f>
        <v>-65042</v>
      </c>
      <c r="G62" s="310">
        <f>'Статистика ЮЛ'!S67-'Статистика ЮЛ'!G67</f>
        <v>-26147</v>
      </c>
      <c r="H62" s="310">
        <f>'Статистика ЮЛ'!T67-'Статистика ЮЛ'!H67</f>
        <v>-5171</v>
      </c>
      <c r="I62" s="310">
        <f>'Статистика ЮЛ'!U67-'Статистика ЮЛ'!I67</f>
        <v>-72879</v>
      </c>
      <c r="J62" s="310">
        <f>'Статистика ЮЛ'!V67-'Статистика ЮЛ'!J67</f>
        <v>-11518</v>
      </c>
      <c r="K62" s="310">
        <f>'Статистика ЮЛ'!W67-'Статистика ЮЛ'!K67</f>
        <v>-907</v>
      </c>
      <c r="L62" s="310">
        <f>'Статистика ЮЛ'!X67-'Статистика ЮЛ'!L67</f>
        <v>-2403</v>
      </c>
      <c r="M62" s="310">
        <f>'Статистика ЮЛ'!Y67-'Статистика ЮЛ'!M67</f>
        <v>-1684</v>
      </c>
      <c r="N62" s="310">
        <f>'Статистика ЮЛ'!Z67-'Статистика ЮЛ'!N67</f>
        <v>-5108</v>
      </c>
      <c r="O62" s="310">
        <f>'Статистика ЮЛ'!AA67-'Статистика ЮЛ'!O67</f>
        <v>-1005</v>
      </c>
      <c r="P62" s="310">
        <f>'Статистика ЮЛ'!AB67-'Статистика ЮЛ'!P67</f>
        <v>-125</v>
      </c>
      <c r="Q62" s="310">
        <f>'Статистика ЮЛ'!AC67-'Статистика ЮЛ'!Q67</f>
        <v>1210</v>
      </c>
      <c r="R62" s="356"/>
    </row>
    <row r="63" spans="1:18" ht="15.75" x14ac:dyDescent="0.25">
      <c r="A63" s="287" t="s">
        <v>300</v>
      </c>
      <c r="B63" s="310">
        <f>'Статистика ЮЛ'!N68-'Статистика ЮЛ'!B68</f>
        <v>-31.500792630218299</v>
      </c>
      <c r="C63" s="310">
        <f>'Статистика ЮЛ'!O68-'Статистика ЮЛ'!C68</f>
        <v>-78.408502123525054</v>
      </c>
      <c r="D63" s="310">
        <f>'Статистика ЮЛ'!P68-'Статистика ЮЛ'!D68</f>
        <v>-26.777061644835769</v>
      </c>
      <c r="E63" s="310">
        <f>'Статистика ЮЛ'!Q68-'Статистика ЮЛ'!E68</f>
        <v>-60.006298198164188</v>
      </c>
      <c r="F63" s="310">
        <f>'Статистика ЮЛ'!R68-'Статистика ЮЛ'!F68</f>
        <v>-36.327656878336377</v>
      </c>
      <c r="G63" s="310">
        <f>'Статистика ЮЛ'!S68-'Статистика ЮЛ'!G68</f>
        <v>-12.81490561871448</v>
      </c>
      <c r="H63" s="310">
        <f>'Статистика ЮЛ'!T68-'Статистика ЮЛ'!H68</f>
        <v>-29.565331638440181</v>
      </c>
      <c r="I63" s="310">
        <f>'Статистика ЮЛ'!U68-'Статистика ЮЛ'!I68</f>
        <v>-34.554593120474955</v>
      </c>
      <c r="J63" s="310">
        <f>'Статистика ЮЛ'!V68-'Статистика ЮЛ'!J68</f>
        <v>-26.549474319416611</v>
      </c>
      <c r="K63" s="310">
        <f>'Статистика ЮЛ'!W68-'Статистика ЮЛ'!K68</f>
        <v>-29.40129404369501</v>
      </c>
      <c r="L63" s="310">
        <f>'Статистика ЮЛ'!X68-'Статистика ЮЛ'!L68</f>
        <v>-15.139943328967432</v>
      </c>
      <c r="M63" s="310">
        <f>'Статистика ЮЛ'!Y68-'Статистика ЮЛ'!M68</f>
        <v>-12.850145449447529</v>
      </c>
      <c r="N63" s="310">
        <f>'Статистика ЮЛ'!Z68-'Статистика ЮЛ'!N68</f>
        <v>-7.1599159641330496</v>
      </c>
      <c r="O63" s="310">
        <f>'Статистика ЮЛ'!AA68-'Статистика ЮЛ'!O68</f>
        <v>-0.73200761815149706</v>
      </c>
      <c r="P63" s="310">
        <f>'Статистика ЮЛ'!AB68-'Статистика ЮЛ'!P68</f>
        <v>-0.34790709775948003</v>
      </c>
      <c r="Q63" s="310">
        <f>'Статистика ЮЛ'!AC68-'Статистика ЮЛ'!Q68</f>
        <v>6.7730641770469946E-2</v>
      </c>
      <c r="R63" s="356"/>
    </row>
    <row r="64" spans="1:18" ht="15.75" x14ac:dyDescent="0.25">
      <c r="A64" s="287" t="s">
        <v>301</v>
      </c>
      <c r="B64" s="310">
        <f>'Статистика ЮЛ'!N69-'Статистика ЮЛ'!B69</f>
        <v>81</v>
      </c>
      <c r="C64" s="310">
        <f>'Статистика ЮЛ'!O69-'Статистика ЮЛ'!C69</f>
        <v>85</v>
      </c>
      <c r="D64" s="310">
        <f>'Статистика ЮЛ'!P69-'Статистика ЮЛ'!D69</f>
        <v>65</v>
      </c>
      <c r="E64" s="310">
        <f>'Статистика ЮЛ'!Q69-'Статистика ЮЛ'!E69</f>
        <v>1696</v>
      </c>
      <c r="F64" s="310">
        <f>'Статистика ЮЛ'!R69-'Статистика ЮЛ'!F69</f>
        <v>26609</v>
      </c>
      <c r="G64" s="310">
        <f>'Статистика ЮЛ'!S69-'Статистика ЮЛ'!G69</f>
        <v>34</v>
      </c>
      <c r="H64" s="310">
        <f>'Статистика ЮЛ'!T69-'Статистика ЮЛ'!H69</f>
        <v>-44244</v>
      </c>
      <c r="I64" s="310">
        <f>'Статистика ЮЛ'!U69-'Статистика ЮЛ'!I69</f>
        <v>-6012</v>
      </c>
      <c r="J64" s="310">
        <f>'Статистика ЮЛ'!V69-'Статистика ЮЛ'!J69</f>
        <v>-5175</v>
      </c>
      <c r="K64" s="310">
        <f>'Статистика ЮЛ'!W69-'Статистика ЮЛ'!K69</f>
        <v>-9944</v>
      </c>
      <c r="L64" s="310">
        <f>'Статистика ЮЛ'!X69-'Статистика ЮЛ'!L69</f>
        <v>-103</v>
      </c>
      <c r="M64" s="310">
        <f>'Статистика ЮЛ'!Y69-'Статистика ЮЛ'!M69</f>
        <v>-93</v>
      </c>
      <c r="N64" s="310">
        <f>'Статистика ЮЛ'!Z69-'Статистика ЮЛ'!N69</f>
        <v>42145</v>
      </c>
      <c r="O64" s="310">
        <f>'Статистика ЮЛ'!AA69-'Статистика ЮЛ'!O69</f>
        <v>34892</v>
      </c>
      <c r="P64" s="310">
        <f>'Статистика ЮЛ'!AB69-'Статистика ЮЛ'!P69</f>
        <v>558</v>
      </c>
      <c r="Q64" s="310">
        <f>'Статистика ЮЛ'!AC69-'Статистика ЮЛ'!Q69</f>
        <v>40065</v>
      </c>
      <c r="R64" s="356"/>
    </row>
    <row r="65" spans="1:18" ht="15.75" x14ac:dyDescent="0.25">
      <c r="A65" s="287" t="s">
        <v>302</v>
      </c>
      <c r="B65" s="310">
        <f>'Статистика ЮЛ'!N70-'Статистика ЮЛ'!B70</f>
        <v>81</v>
      </c>
      <c r="C65" s="310">
        <f>'Статистика ЮЛ'!O70-'Статистика ЮЛ'!C70</f>
        <v>85</v>
      </c>
      <c r="D65" s="310">
        <f>'Статистика ЮЛ'!P70-'Статистика ЮЛ'!D70</f>
        <v>65</v>
      </c>
      <c r="E65" s="310">
        <f>'Статистика ЮЛ'!Q70-'Статистика ЮЛ'!E70</f>
        <v>1696</v>
      </c>
      <c r="F65" s="310">
        <f>'Статистика ЮЛ'!R70-'Статистика ЮЛ'!F70</f>
        <v>26609</v>
      </c>
      <c r="G65" s="310">
        <f>'Статистика ЮЛ'!S70-'Статистика ЮЛ'!G70</f>
        <v>34</v>
      </c>
      <c r="H65" s="310">
        <f>'Статистика ЮЛ'!T70-'Статистика ЮЛ'!H70</f>
        <v>-44244</v>
      </c>
      <c r="I65" s="310">
        <f>'Статистика ЮЛ'!U70-'Статистика ЮЛ'!I70</f>
        <v>-6012</v>
      </c>
      <c r="J65" s="310">
        <f>'Статистика ЮЛ'!V70-'Статистика ЮЛ'!J70</f>
        <v>-5175</v>
      </c>
      <c r="K65" s="310">
        <f>'Статистика ЮЛ'!W70-'Статистика ЮЛ'!K70</f>
        <v>-9944</v>
      </c>
      <c r="L65" s="310">
        <f>'Статистика ЮЛ'!X70-'Статистика ЮЛ'!L70</f>
        <v>-103</v>
      </c>
      <c r="M65" s="310">
        <f>'Статистика ЮЛ'!Y70-'Статистика ЮЛ'!M70</f>
        <v>-93</v>
      </c>
      <c r="N65" s="310">
        <f>'Статистика ЮЛ'!Z70-'Статистика ЮЛ'!N70</f>
        <v>42145</v>
      </c>
      <c r="O65" s="310">
        <f>'Статистика ЮЛ'!AA70-'Статистика ЮЛ'!O70</f>
        <v>34892</v>
      </c>
      <c r="P65" s="310">
        <f>'Статистика ЮЛ'!AB70-'Статистика ЮЛ'!P70</f>
        <v>558</v>
      </c>
      <c r="Q65" s="310">
        <f>'Статистика ЮЛ'!AC70-'Статистика ЮЛ'!Q70</f>
        <v>40065</v>
      </c>
      <c r="R65" s="356"/>
    </row>
    <row r="66" spans="1:18" ht="15.75" x14ac:dyDescent="0.25">
      <c r="A66" s="287"/>
      <c r="B66" s="310">
        <f>'Статистика ЮЛ'!N72-'Статистика ЮЛ'!B72</f>
        <v>0</v>
      </c>
      <c r="C66" s="310">
        <f>'Статистика ЮЛ'!O72-'Статистика ЮЛ'!C72</f>
        <v>0</v>
      </c>
      <c r="D66" s="310">
        <f>'Статистика ЮЛ'!P72-'Статистика ЮЛ'!D72</f>
        <v>0</v>
      </c>
      <c r="E66" s="310">
        <f>'Статистика ЮЛ'!Q72-'Статистика ЮЛ'!E72</f>
        <v>0</v>
      </c>
      <c r="F66" s="310">
        <f>'Статистика ЮЛ'!R72-'Статистика ЮЛ'!F72</f>
        <v>0</v>
      </c>
      <c r="G66" s="310">
        <f>'Статистика ЮЛ'!S72-'Статистика ЮЛ'!G72</f>
        <v>0</v>
      </c>
      <c r="H66" s="310">
        <f>'Статистика ЮЛ'!T72-'Статистика ЮЛ'!H72</f>
        <v>0</v>
      </c>
      <c r="I66" s="310">
        <f>'Статистика ЮЛ'!U72-'Статистика ЮЛ'!I72</f>
        <v>0</v>
      </c>
      <c r="J66" s="310">
        <f>'Статистика ЮЛ'!V72-'Статистика ЮЛ'!J72</f>
        <v>0</v>
      </c>
      <c r="K66" s="310">
        <f>'Статистика ЮЛ'!W72-'Статистика ЮЛ'!K72</f>
        <v>0</v>
      </c>
      <c r="L66" s="310">
        <f>'Статистика ЮЛ'!X72-'Статистика ЮЛ'!L72</f>
        <v>0</v>
      </c>
      <c r="M66" s="310">
        <f>'Статистика ЮЛ'!Y72-'Статистика ЮЛ'!M72</f>
        <v>0</v>
      </c>
      <c r="N66" s="310">
        <f>'Статистика ЮЛ'!Z72-'Статистика ЮЛ'!N72</f>
        <v>0</v>
      </c>
      <c r="O66" s="310">
        <f>'Статистика ЮЛ'!AA72-'Статистика ЮЛ'!O72</f>
        <v>0</v>
      </c>
      <c r="P66" s="310">
        <f>'Статистика ЮЛ'!AB72-'Статистика ЮЛ'!P72</f>
        <v>0</v>
      </c>
      <c r="Q66" s="310">
        <f>'Статистика ЮЛ'!AC72-'Статистика ЮЛ'!Q72</f>
        <v>0</v>
      </c>
      <c r="R66" s="356"/>
    </row>
    <row r="67" spans="1:18" s="309" customFormat="1" ht="31.5" x14ac:dyDescent="0.25">
      <c r="A67" s="312" t="s">
        <v>308</v>
      </c>
      <c r="B67" s="310">
        <f>'Статистика ЮЛ'!N73-'Статистика ЮЛ'!B73</f>
        <v>3208571</v>
      </c>
      <c r="C67" s="310">
        <f>'Статистика ЮЛ'!O73-'Статистика ЮЛ'!C73</f>
        <v>2947150</v>
      </c>
      <c r="D67" s="310">
        <f>'Статистика ЮЛ'!P73-'Статистика ЮЛ'!D73</f>
        <v>3036081</v>
      </c>
      <c r="E67" s="310">
        <f>'Статистика ЮЛ'!Q73-'Статистика ЮЛ'!E73</f>
        <v>2542057</v>
      </c>
      <c r="F67" s="310">
        <f>'Статистика ЮЛ'!R73-'Статистика ЮЛ'!F73</f>
        <v>2014679</v>
      </c>
      <c r="G67" s="310">
        <f>'Статистика ЮЛ'!S73-'Статистика ЮЛ'!G73</f>
        <v>2150669</v>
      </c>
      <c r="H67" s="310">
        <f>'Статистика ЮЛ'!T73-'Статистика ЮЛ'!H73</f>
        <v>2913083</v>
      </c>
      <c r="I67" s="310">
        <f>'Статистика ЮЛ'!U73-'Статистика ЮЛ'!I73</f>
        <v>2758121</v>
      </c>
      <c r="J67" s="310">
        <f>'Статистика ЮЛ'!V73-'Статистика ЮЛ'!J73</f>
        <v>2490490</v>
      </c>
      <c r="K67" s="310">
        <f>'Статистика ЮЛ'!W73-'Статистика ЮЛ'!K73</f>
        <v>2173070</v>
      </c>
      <c r="L67" s="310">
        <f>'Статистика ЮЛ'!X73-'Статистика ЮЛ'!L73</f>
        <v>2286591</v>
      </c>
      <c r="M67" s="310">
        <f>'Статистика ЮЛ'!Y73-'Статистика ЮЛ'!M73</f>
        <v>2352923</v>
      </c>
      <c r="N67" s="310">
        <f>'Статистика ЮЛ'!Z73-'Статистика ЮЛ'!N73</f>
        <v>2915924</v>
      </c>
      <c r="O67" s="310">
        <f>'Статистика ЮЛ'!AA73-'Статистика ЮЛ'!O73</f>
        <v>3210791</v>
      </c>
      <c r="P67" s="310">
        <f>'Статистика ЮЛ'!AB73-'Статистика ЮЛ'!P73</f>
        <v>4308586</v>
      </c>
      <c r="Q67" s="310">
        <f>'Статистика ЮЛ'!AC73-'Статистика ЮЛ'!Q73</f>
        <v>7764353</v>
      </c>
      <c r="R67" s="356"/>
    </row>
    <row r="68" spans="1:18" ht="15.75" x14ac:dyDescent="0.25">
      <c r="A68" s="308" t="s">
        <v>226</v>
      </c>
      <c r="B68" s="310">
        <f>'Статистика ЮЛ'!N74-'Статистика ЮЛ'!B74</f>
        <v>2490618</v>
      </c>
      <c r="C68" s="310">
        <f>'Статистика ЮЛ'!O74-'Статистика ЮЛ'!C74</f>
        <v>2483074</v>
      </c>
      <c r="D68" s="310">
        <f>'Статистика ЮЛ'!P74-'Статистика ЮЛ'!D74</f>
        <v>2469392</v>
      </c>
      <c r="E68" s="310">
        <f>'Статистика ЮЛ'!Q74-'Статистика ЮЛ'!E74</f>
        <v>2366049</v>
      </c>
      <c r="F68" s="310">
        <f>'Статистика ЮЛ'!R74-'Статистика ЮЛ'!F74</f>
        <v>2395784</v>
      </c>
      <c r="G68" s="310">
        <f>'Статистика ЮЛ'!S74-'Статистика ЮЛ'!G74</f>
        <v>2520857</v>
      </c>
      <c r="H68" s="310">
        <f>'Статистика ЮЛ'!T74-'Статистика ЮЛ'!H74</f>
        <v>2821759</v>
      </c>
      <c r="I68" s="310">
        <f>'Статистика ЮЛ'!U74-'Статистика ЮЛ'!I74</f>
        <v>2762958</v>
      </c>
      <c r="J68" s="310">
        <f>'Статистика ЮЛ'!V74-'Статистика ЮЛ'!J74</f>
        <v>2805673</v>
      </c>
      <c r="K68" s="310">
        <f>'Статистика ЮЛ'!W74-'Статистика ЮЛ'!K74</f>
        <v>2629894</v>
      </c>
      <c r="L68" s="310">
        <f>'Статистика ЮЛ'!X74-'Статистика ЮЛ'!L74</f>
        <v>2443479</v>
      </c>
      <c r="M68" s="310">
        <f>'Статистика ЮЛ'!Y74-'Статистика ЮЛ'!M74</f>
        <v>2336901</v>
      </c>
      <c r="N68" s="310">
        <f>'Статистика ЮЛ'!Z74-'Статистика ЮЛ'!N74</f>
        <v>2579835</v>
      </c>
      <c r="O68" s="310">
        <f>'Статистика ЮЛ'!AA74-'Статистика ЮЛ'!O74</f>
        <v>2659270</v>
      </c>
      <c r="P68" s="310">
        <f>'Статистика ЮЛ'!AB74-'Статистика ЮЛ'!P74</f>
        <v>2849800</v>
      </c>
      <c r="Q68" s="310">
        <f>'Статистика ЮЛ'!AC74-'Статистика ЮЛ'!Q74</f>
        <v>3557146</v>
      </c>
      <c r="R68" s="356"/>
    </row>
    <row r="69" spans="1:18" ht="15.75" x14ac:dyDescent="0.25">
      <c r="A69" s="307" t="s">
        <v>227</v>
      </c>
      <c r="B69" s="310">
        <f>'Статистика ЮЛ'!N75-'Статистика ЮЛ'!B75</f>
        <v>717953</v>
      </c>
      <c r="C69" s="310">
        <f>'Статистика ЮЛ'!O75-'Статистика ЮЛ'!C75</f>
        <v>464076</v>
      </c>
      <c r="D69" s="310">
        <f>'Статистика ЮЛ'!P75-'Статистика ЮЛ'!D75</f>
        <v>566689</v>
      </c>
      <c r="E69" s="310">
        <f>'Статистика ЮЛ'!Q75-'Статистика ЮЛ'!E75</f>
        <v>176008</v>
      </c>
      <c r="F69" s="310">
        <f>'Статистика ЮЛ'!R75-'Статистика ЮЛ'!F75</f>
        <v>-381105</v>
      </c>
      <c r="G69" s="310">
        <f>'Статистика ЮЛ'!S75-'Статистика ЮЛ'!G75</f>
        <v>-370188</v>
      </c>
      <c r="H69" s="310">
        <f>'Статистика ЮЛ'!T75-'Статистика ЮЛ'!H75</f>
        <v>91324</v>
      </c>
      <c r="I69" s="310">
        <f>'Статистика ЮЛ'!U75-'Статистика ЮЛ'!I75</f>
        <v>-4837</v>
      </c>
      <c r="J69" s="310">
        <f>'Статистика ЮЛ'!V75-'Статистика ЮЛ'!J75</f>
        <v>-315183</v>
      </c>
      <c r="K69" s="310">
        <f>'Статистика ЮЛ'!W75-'Статистика ЮЛ'!K75</f>
        <v>-456824</v>
      </c>
      <c r="L69" s="310">
        <f>'Статистика ЮЛ'!X75-'Статистика ЮЛ'!L75</f>
        <v>-156888</v>
      </c>
      <c r="M69" s="310">
        <f>'Статистика ЮЛ'!Y75-'Статистика ЮЛ'!M75</f>
        <v>16022</v>
      </c>
      <c r="N69" s="310">
        <f>'Статистика ЮЛ'!Z75-'Статистика ЮЛ'!N75</f>
        <v>336089</v>
      </c>
      <c r="O69" s="310">
        <f>'Статистика ЮЛ'!AA75-'Статистика ЮЛ'!O75</f>
        <v>551521</v>
      </c>
      <c r="P69" s="310">
        <f>'Статистика ЮЛ'!AB75-'Статистика ЮЛ'!P75</f>
        <v>1458786</v>
      </c>
      <c r="Q69" s="310">
        <f>'Статистика ЮЛ'!AC75-'Статистика ЮЛ'!Q75</f>
        <v>4207207</v>
      </c>
      <c r="R69" s="356"/>
    </row>
    <row r="70" spans="1:18" ht="15.75" x14ac:dyDescent="0.25">
      <c r="A70" s="287" t="s">
        <v>297</v>
      </c>
      <c r="B70" s="310">
        <f>'Статистика ЮЛ'!N76-'Статистика ЮЛ'!B76</f>
        <v>529542</v>
      </c>
      <c r="C70" s="310">
        <f>'Статистика ЮЛ'!O76-'Статистика ЮЛ'!C76</f>
        <v>194161</v>
      </c>
      <c r="D70" s="310">
        <f>'Статистика ЮЛ'!P76-'Статистика ЮЛ'!D76</f>
        <v>267362</v>
      </c>
      <c r="E70" s="310">
        <f>'Статистика ЮЛ'!Q76-'Статистика ЮЛ'!E76</f>
        <v>-207460</v>
      </c>
      <c r="F70" s="310">
        <f>'Статистика ЮЛ'!R76-'Статистика ЮЛ'!F76</f>
        <v>-716270</v>
      </c>
      <c r="G70" s="310">
        <f>'Статистика ЮЛ'!S76-'Статистика ЮЛ'!G76</f>
        <v>-684714</v>
      </c>
      <c r="H70" s="310">
        <f>'Статистика ЮЛ'!T76-'Статистика ЮЛ'!H76</f>
        <v>-192062</v>
      </c>
      <c r="I70" s="310">
        <f>'Статистика ЮЛ'!U76-'Статистика ЮЛ'!I76</f>
        <v>-267670</v>
      </c>
      <c r="J70" s="310">
        <f>'Статистика ЮЛ'!V76-'Статистика ЮЛ'!J76</f>
        <v>-526104</v>
      </c>
      <c r="K70" s="310">
        <f>'Статистика ЮЛ'!W76-'Статистика ЮЛ'!K76</f>
        <v>-657805</v>
      </c>
      <c r="L70" s="310">
        <f>'Статистика ЮЛ'!X76-'Статистика ЮЛ'!L76</f>
        <v>-361824</v>
      </c>
      <c r="M70" s="310">
        <f>'Статистика ЮЛ'!Y76-'Статистика ЮЛ'!M76</f>
        <v>-75847</v>
      </c>
      <c r="N70" s="310">
        <f>'Статистика ЮЛ'!Z76-'Статистика ЮЛ'!N76</f>
        <v>287582</v>
      </c>
      <c r="O70" s="310">
        <f>'Статистика ЮЛ'!AA76-'Статистика ЮЛ'!O76</f>
        <v>620160</v>
      </c>
      <c r="P70" s="310">
        <f>'Статистика ЮЛ'!AB76-'Статистика ЮЛ'!P76</f>
        <v>1543864</v>
      </c>
      <c r="Q70" s="310">
        <f>'Статистика ЮЛ'!AC76-'Статистика ЮЛ'!Q76</f>
        <v>4381881</v>
      </c>
      <c r="R70" s="356"/>
    </row>
    <row r="71" spans="1:18" ht="15.75" x14ac:dyDescent="0.25">
      <c r="A71" s="287" t="s">
        <v>298</v>
      </c>
      <c r="B71" s="310">
        <f>'Статистика ЮЛ'!N77-'Статистика ЮЛ'!B77</f>
        <v>167576</v>
      </c>
      <c r="C71" s="310">
        <f>'Статистика ЮЛ'!O77-'Статистика ЮЛ'!C77</f>
        <v>218673</v>
      </c>
      <c r="D71" s="310">
        <f>'Статистика ЮЛ'!P77-'Статистика ЮЛ'!D77</f>
        <v>176315</v>
      </c>
      <c r="E71" s="310">
        <f>'Статистика ЮЛ'!Q77-'Статистика ЮЛ'!E77</f>
        <v>-229474</v>
      </c>
      <c r="F71" s="310">
        <f>'Статистика ЮЛ'!R77-'Статистика ЮЛ'!F77</f>
        <v>-449952</v>
      </c>
      <c r="G71" s="310">
        <f>'Статистика ЮЛ'!S77-'Статистика ЮЛ'!G77</f>
        <v>-567886</v>
      </c>
      <c r="H71" s="310">
        <f>'Статистика ЮЛ'!T77-'Статистика ЮЛ'!H77</f>
        <v>-500254</v>
      </c>
      <c r="I71" s="310">
        <f>'Статистика ЮЛ'!U77-'Статистика ЮЛ'!I77</f>
        <v>-467492</v>
      </c>
      <c r="J71" s="310">
        <f>'Статистика ЮЛ'!V77-'Статистика ЮЛ'!J77</f>
        <v>-542210</v>
      </c>
      <c r="K71" s="310">
        <f>'Статистика ЮЛ'!W77-'Статистика ЮЛ'!K77</f>
        <v>-542434</v>
      </c>
      <c r="L71" s="310">
        <f>'Статистика ЮЛ'!X77-'Статистика ЮЛ'!L77</f>
        <v>-510745</v>
      </c>
      <c r="M71" s="310">
        <f>'Статистика ЮЛ'!Y77-'Статистика ЮЛ'!M77</f>
        <v>-435843</v>
      </c>
      <c r="N71" s="310">
        <f>'Статистика ЮЛ'!Z77-'Статистика ЮЛ'!N77</f>
        <v>-615166</v>
      </c>
      <c r="O71" s="310">
        <f>'Статистика ЮЛ'!AA77-'Статистика ЮЛ'!O77</f>
        <v>-566275</v>
      </c>
      <c r="P71" s="310">
        <f>'Статистика ЮЛ'!AB77-'Статистика ЮЛ'!P77</f>
        <v>-258426</v>
      </c>
      <c r="Q71" s="310">
        <f>'Статистика ЮЛ'!AC77-'Статистика ЮЛ'!Q77</f>
        <v>1056624</v>
      </c>
      <c r="R71" s="356"/>
    </row>
    <row r="72" spans="1:18" ht="15.75" x14ac:dyDescent="0.25">
      <c r="A72" s="287" t="s">
        <v>299</v>
      </c>
      <c r="B72" s="310">
        <f>'Статистика ЮЛ'!N78-'Статистика ЮЛ'!B78</f>
        <v>363877</v>
      </c>
      <c r="C72" s="310">
        <f>'Статистика ЮЛ'!O78-'Статистика ЮЛ'!C78</f>
        <v>-22421</v>
      </c>
      <c r="D72" s="310">
        <f>'Статистика ЮЛ'!P78-'Статистика ЮЛ'!D78</f>
        <v>93180</v>
      </c>
      <c r="E72" s="310">
        <f>'Статистика ЮЛ'!Q78-'Статистика ЮЛ'!E78</f>
        <v>22988</v>
      </c>
      <c r="F72" s="310">
        <f>'Статистика ЮЛ'!R78-'Статистика ЮЛ'!F78</f>
        <v>-265340</v>
      </c>
      <c r="G72" s="310">
        <f>'Статистика ЮЛ'!S78-'Статистика ЮЛ'!G78</f>
        <v>-115992</v>
      </c>
      <c r="H72" s="310">
        <f>'Статистика ЮЛ'!T78-'Статистика ЮЛ'!H78</f>
        <v>308665</v>
      </c>
      <c r="I72" s="310">
        <f>'Статистика ЮЛ'!U78-'Статистика ЮЛ'!I78</f>
        <v>200285</v>
      </c>
      <c r="J72" s="310">
        <f>'Статистика ЮЛ'!V78-'Статистика ЮЛ'!J78</f>
        <v>16597</v>
      </c>
      <c r="K72" s="310">
        <f>'Статистика ЮЛ'!W78-'Статистика ЮЛ'!K78</f>
        <v>-114878</v>
      </c>
      <c r="L72" s="310">
        <f>'Статистика ЮЛ'!X78-'Статистика ЮЛ'!L78</f>
        <v>149276</v>
      </c>
      <c r="M72" s="310">
        <f>'Статистика ЮЛ'!Y78-'Статистика ЮЛ'!M78</f>
        <v>360268</v>
      </c>
      <c r="N72" s="310">
        <f>'Статистика ЮЛ'!Z78-'Статистика ЮЛ'!N78</f>
        <v>903012</v>
      </c>
      <c r="O72" s="310">
        <f>'Статистика ЮЛ'!AA78-'Статистика ЮЛ'!O78</f>
        <v>1186646</v>
      </c>
      <c r="P72" s="310">
        <f>'Статистика ЮЛ'!AB78-'Статистика ЮЛ'!P78</f>
        <v>1802415</v>
      </c>
      <c r="Q72" s="310">
        <f>'Статистика ЮЛ'!AC78-'Статистика ЮЛ'!Q78</f>
        <v>3325263</v>
      </c>
      <c r="R72" s="356"/>
    </row>
    <row r="73" spans="1:18" ht="15.75" x14ac:dyDescent="0.25">
      <c r="A73" s="287" t="s">
        <v>300</v>
      </c>
      <c r="B73" s="310">
        <f>'Статистика ЮЛ'!N79-'Статистика ЮЛ'!B79</f>
        <v>-324.14815760926012</v>
      </c>
      <c r="C73" s="310">
        <f>'Статистика ЮЛ'!O79-'Статистика ЮЛ'!C79</f>
        <v>-449.71012728259029</v>
      </c>
      <c r="D73" s="310">
        <f>'Статистика ЮЛ'!P79-'Статистика ЮЛ'!D79</f>
        <v>-444.05476971933058</v>
      </c>
      <c r="E73" s="310">
        <f>'Статистика ЮЛ'!Q79-'Статистика ЮЛ'!E79</f>
        <v>-636.07396176042039</v>
      </c>
      <c r="F73" s="310">
        <f>'Статистика ЮЛ'!R79-'Статистика ЮЛ'!F79</f>
        <v>-653.26777862099971</v>
      </c>
      <c r="G73" s="310">
        <f>'Статистика ЮЛ'!S79-'Статистика ЮЛ'!G79</f>
        <v>-552.87932927996007</v>
      </c>
      <c r="H73" s="310">
        <f>'Статистика ЮЛ'!T79-'Статистика ЮЛ'!H79</f>
        <v>-226.10882000510992</v>
      </c>
      <c r="I73" s="310">
        <f>'Статистика ЮЛ'!U79-'Статистика ЮЛ'!I79</f>
        <v>-268.19253978564029</v>
      </c>
      <c r="J73" s="310">
        <f>'Статистика ЮЛ'!V79-'Статистика ЮЛ'!J79</f>
        <v>-289.6560752844307</v>
      </c>
      <c r="K73" s="310">
        <f>'Статистика ЮЛ'!W79-'Статистика ЮЛ'!K79</f>
        <v>-211.74460486847966</v>
      </c>
      <c r="L73" s="310">
        <f>'Статистика ЮЛ'!X79-'Статистика ЮЛ'!L79</f>
        <v>16.92261087704992</v>
      </c>
      <c r="M73" s="310">
        <f>'Статистика ЮЛ'!Y79-'Статистика ЮЛ'!M79</f>
        <v>37.703379310019955</v>
      </c>
      <c r="N73" s="310">
        <f>'Статистика ЮЛ'!Z79-'Статистика ЮЛ'!N79</f>
        <v>303.63000416732029</v>
      </c>
      <c r="O73" s="310">
        <f>'Статистика ЮЛ'!AA79-'Статистика ЮЛ'!O79</f>
        <v>350.3891110652703</v>
      </c>
      <c r="P73" s="310">
        <f>'Статистика ЮЛ'!AB79-'Статистика ЮЛ'!P79</f>
        <v>428.54524418990059</v>
      </c>
      <c r="Q73" s="310">
        <f>'Статистика ЮЛ'!AC79-'Статистика ЮЛ'!Q79</f>
        <v>586.61171002459014</v>
      </c>
      <c r="R73" s="356"/>
    </row>
    <row r="74" spans="1:18" ht="15.75" x14ac:dyDescent="0.25">
      <c r="A74" s="287" t="s">
        <v>301</v>
      </c>
      <c r="B74" s="310">
        <f>'Статистика ЮЛ'!N80-'Статистика ЮЛ'!B80</f>
        <v>188411</v>
      </c>
      <c r="C74" s="310">
        <f>'Статистика ЮЛ'!O80-'Статистика ЮЛ'!C80</f>
        <v>269915</v>
      </c>
      <c r="D74" s="310">
        <f>'Статистика ЮЛ'!P80-'Статистика ЮЛ'!D80</f>
        <v>299327</v>
      </c>
      <c r="E74" s="310">
        <f>'Статистика ЮЛ'!Q80-'Статистика ЮЛ'!E80</f>
        <v>383468</v>
      </c>
      <c r="F74" s="310">
        <f>'Статистика ЮЛ'!R80-'Статистика ЮЛ'!F80</f>
        <v>335165</v>
      </c>
      <c r="G74" s="310">
        <f>'Статистика ЮЛ'!S80-'Статистика ЮЛ'!G80</f>
        <v>314526</v>
      </c>
      <c r="H74" s="310">
        <f>'Статистика ЮЛ'!T80-'Статистика ЮЛ'!H80</f>
        <v>283386</v>
      </c>
      <c r="I74" s="310">
        <f>'Статистика ЮЛ'!U80-'Статистика ЮЛ'!I80</f>
        <v>262833</v>
      </c>
      <c r="J74" s="310">
        <f>'Статистика ЮЛ'!V80-'Статистика ЮЛ'!J80</f>
        <v>210921</v>
      </c>
      <c r="K74" s="310">
        <f>'Статистика ЮЛ'!W80-'Статистика ЮЛ'!K80</f>
        <v>200981</v>
      </c>
      <c r="L74" s="310">
        <f>'Статистика ЮЛ'!X80-'Статистика ЮЛ'!L80</f>
        <v>204936</v>
      </c>
      <c r="M74" s="310">
        <f>'Статистика ЮЛ'!Y80-'Статистика ЮЛ'!M80</f>
        <v>91869</v>
      </c>
      <c r="N74" s="310">
        <f>'Статистика ЮЛ'!Z80-'Статистика ЮЛ'!N80</f>
        <v>48507</v>
      </c>
      <c r="O74" s="310">
        <f>'Статистика ЮЛ'!AA80-'Статистика ЮЛ'!O80</f>
        <v>-68639</v>
      </c>
      <c r="P74" s="310">
        <f>'Статистика ЮЛ'!AB80-'Статистика ЮЛ'!P80</f>
        <v>-85078</v>
      </c>
      <c r="Q74" s="310">
        <f>'Статистика ЮЛ'!AC80-'Статистика ЮЛ'!Q80</f>
        <v>-174674</v>
      </c>
      <c r="R74" s="356"/>
    </row>
    <row r="75" spans="1:18" ht="15.75" x14ac:dyDescent="0.25">
      <c r="A75" s="287" t="s">
        <v>302</v>
      </c>
      <c r="B75" s="310">
        <f>'Статистика ЮЛ'!N81-'Статистика ЮЛ'!B81</f>
        <v>188234</v>
      </c>
      <c r="C75" s="310">
        <f>'Статистика ЮЛ'!O81-'Статистика ЮЛ'!C81</f>
        <v>269736</v>
      </c>
      <c r="D75" s="310">
        <f>'Статистика ЮЛ'!P81-'Статистика ЮЛ'!D81</f>
        <v>299149</v>
      </c>
      <c r="E75" s="310">
        <f>'Статистика ЮЛ'!Q81-'Статистика ЮЛ'!E81</f>
        <v>382978</v>
      </c>
      <c r="F75" s="310">
        <f>'Статистика ЮЛ'!R81-'Статистика ЮЛ'!F81</f>
        <v>335656</v>
      </c>
      <c r="G75" s="310">
        <f>'Статистика ЮЛ'!S81-'Статистика ЮЛ'!G81</f>
        <v>315016</v>
      </c>
      <c r="H75" s="310">
        <f>'Статистика ЮЛ'!T81-'Статистика ЮЛ'!H81</f>
        <v>283856</v>
      </c>
      <c r="I75" s="310">
        <f>'Статистика ЮЛ'!U81-'Статистика ЮЛ'!I81</f>
        <v>263287</v>
      </c>
      <c r="J75" s="310">
        <f>'Статистика ЮЛ'!V81-'Статистика ЮЛ'!J81</f>
        <v>211394</v>
      </c>
      <c r="K75" s="310">
        <f>'Статистика ЮЛ'!W81-'Статистика ЮЛ'!K81</f>
        <v>201459</v>
      </c>
      <c r="L75" s="310">
        <f>'Статистика ЮЛ'!X81-'Статистика ЮЛ'!L81</f>
        <v>205409</v>
      </c>
      <c r="M75" s="310">
        <f>'Статистика ЮЛ'!Y81-'Статистика ЮЛ'!M81</f>
        <v>92346</v>
      </c>
      <c r="N75" s="310">
        <f>'Статистика ЮЛ'!Z81-'Статистика ЮЛ'!N81</f>
        <v>48994</v>
      </c>
      <c r="O75" s="310">
        <f>'Статистика ЮЛ'!AA81-'Статистика ЮЛ'!O81</f>
        <v>-68142</v>
      </c>
      <c r="P75" s="310">
        <f>'Статистика ЮЛ'!AB81-'Статистика ЮЛ'!P81</f>
        <v>-84582</v>
      </c>
      <c r="Q75" s="310">
        <f>'Статистика ЮЛ'!AC81-'Статистика ЮЛ'!Q81</f>
        <v>-174182</v>
      </c>
      <c r="R75" s="356"/>
    </row>
    <row r="76" spans="1:18" ht="15.75" x14ac:dyDescent="0.25">
      <c r="A76" s="287"/>
      <c r="B76" s="310">
        <f>'Статистика ЮЛ'!N83-'Статистика ЮЛ'!B83</f>
        <v>0</v>
      </c>
      <c r="C76" s="310">
        <f>'Статистика ЮЛ'!O83-'Статистика ЮЛ'!C83</f>
        <v>0</v>
      </c>
      <c r="D76" s="310">
        <f>'Статистика ЮЛ'!P83-'Статистика ЮЛ'!D83</f>
        <v>0</v>
      </c>
      <c r="E76" s="310">
        <f>'Статистика ЮЛ'!Q83-'Статистика ЮЛ'!E83</f>
        <v>0</v>
      </c>
      <c r="F76" s="310">
        <f>'Статистика ЮЛ'!R83-'Статистика ЮЛ'!F83</f>
        <v>0</v>
      </c>
      <c r="G76" s="310">
        <f>'Статистика ЮЛ'!S83-'Статистика ЮЛ'!G83</f>
        <v>0</v>
      </c>
      <c r="H76" s="310">
        <f>'Статистика ЮЛ'!T83-'Статистика ЮЛ'!H83</f>
        <v>0</v>
      </c>
      <c r="I76" s="310">
        <f>'Статистика ЮЛ'!U83-'Статистика ЮЛ'!I83</f>
        <v>0</v>
      </c>
      <c r="J76" s="310">
        <f>'Статистика ЮЛ'!V83-'Статистика ЮЛ'!J83</f>
        <v>0</v>
      </c>
      <c r="K76" s="310">
        <f>'Статистика ЮЛ'!W83-'Статистика ЮЛ'!K83</f>
        <v>0</v>
      </c>
      <c r="L76" s="310">
        <f>'Статистика ЮЛ'!X83-'Статистика ЮЛ'!L83</f>
        <v>0</v>
      </c>
      <c r="M76" s="310">
        <f>'Статистика ЮЛ'!Y83-'Статистика ЮЛ'!M83</f>
        <v>0</v>
      </c>
      <c r="N76" s="310">
        <f>'Статистика ЮЛ'!Z83-'Статистика ЮЛ'!N83</f>
        <v>0</v>
      </c>
      <c r="O76" s="310">
        <f>'Статистика ЮЛ'!AA83-'Статистика ЮЛ'!O83</f>
        <v>0</v>
      </c>
      <c r="P76" s="310">
        <f>'Статистика ЮЛ'!AB83-'Статистика ЮЛ'!P83</f>
        <v>0</v>
      </c>
      <c r="Q76" s="310">
        <f>'Статистика ЮЛ'!AC83-'Статистика ЮЛ'!Q83</f>
        <v>0</v>
      </c>
      <c r="R76" s="356"/>
    </row>
    <row r="77" spans="1:18" ht="21" x14ac:dyDescent="0.25">
      <c r="A77" s="304" t="s">
        <v>309</v>
      </c>
      <c r="B77" s="310">
        <f>'Статистика ЮЛ'!N84-'Статистика ЮЛ'!B84</f>
        <v>-530688</v>
      </c>
      <c r="C77" s="310">
        <f>'Статистика ЮЛ'!O84-'Статистика ЮЛ'!C84</f>
        <v>-698334</v>
      </c>
      <c r="D77" s="310">
        <f>'Статистика ЮЛ'!P84-'Статистика ЮЛ'!D84</f>
        <v>-641325</v>
      </c>
      <c r="E77" s="310">
        <f>'Статистика ЮЛ'!Q84-'Статистика ЮЛ'!E84</f>
        <v>-1073563</v>
      </c>
      <c r="F77" s="310">
        <f>'Статистика ЮЛ'!R84-'Статистика ЮЛ'!F84</f>
        <v>-1276679</v>
      </c>
      <c r="G77" s="310">
        <f>'Статистика ЮЛ'!S84-'Статистика ЮЛ'!G84</f>
        <v>-1222899</v>
      </c>
      <c r="H77" s="310">
        <f>'Статистика ЮЛ'!T84-'Статистика ЮЛ'!H84</f>
        <v>-838993</v>
      </c>
      <c r="I77" s="310">
        <f>'Статистика ЮЛ'!U84-'Статистика ЮЛ'!I84</f>
        <v>-870767</v>
      </c>
      <c r="J77" s="310">
        <f>'Статистика ЮЛ'!V84-'Статистика ЮЛ'!J84</f>
        <v>-1160293</v>
      </c>
      <c r="K77" s="310">
        <f>'Статистика ЮЛ'!W84-'Статистика ЮЛ'!K84</f>
        <v>-1110800</v>
      </c>
      <c r="L77" s="310">
        <f>'Статистика ЮЛ'!X84-'Статистика ЮЛ'!L84</f>
        <v>-923782</v>
      </c>
      <c r="M77" s="310">
        <f>'Статистика ЮЛ'!Y84-'Статистика ЮЛ'!M84</f>
        <v>-889283</v>
      </c>
      <c r="N77" s="310">
        <f>'Статистика ЮЛ'!Z84-'Статистика ЮЛ'!N84</f>
        <v>-424482</v>
      </c>
      <c r="O77" s="310">
        <f>'Статистика ЮЛ'!AA84-'Статистика ЮЛ'!O84</f>
        <v>-395452</v>
      </c>
      <c r="P77" s="310">
        <f>'Статистика ЮЛ'!AB84-'Статистика ЮЛ'!P84</f>
        <v>63487</v>
      </c>
      <c r="Q77" s="310">
        <f>'Статистика ЮЛ'!AC84-'Статистика ЮЛ'!Q84</f>
        <v>1442377</v>
      </c>
      <c r="R77" s="356"/>
    </row>
    <row r="78" spans="1:18" ht="15.75" x14ac:dyDescent="0.25">
      <c r="A78" s="289" t="s">
        <v>226</v>
      </c>
      <c r="B78" s="310">
        <f>'Статистика ЮЛ'!N85-'Статистика ЮЛ'!B85</f>
        <v>-506314</v>
      </c>
      <c r="C78" s="310">
        <f>'Статистика ЮЛ'!O85-'Статистика ЮЛ'!C85</f>
        <v>-586246</v>
      </c>
      <c r="D78" s="310">
        <f>'Статистика ЮЛ'!P85-'Статистика ЮЛ'!D85</f>
        <v>-560884</v>
      </c>
      <c r="E78" s="310">
        <f>'Статистика ЮЛ'!Q85-'Статистика ЮЛ'!E85</f>
        <v>-734927</v>
      </c>
      <c r="F78" s="310">
        <f>'Статистика ЮЛ'!R85-'Статистика ЮЛ'!F85</f>
        <v>-679846</v>
      </c>
      <c r="G78" s="310">
        <f>'Статистика ЮЛ'!S85-'Статистика ЮЛ'!G85</f>
        <v>-564743</v>
      </c>
      <c r="H78" s="310">
        <f>'Статистика ЮЛ'!T85-'Статистика ЮЛ'!H85</f>
        <v>-316120</v>
      </c>
      <c r="I78" s="310">
        <f>'Статистика ЮЛ'!U85-'Статистика ЮЛ'!I85</f>
        <v>-326700</v>
      </c>
      <c r="J78" s="310">
        <f>'Статистика ЮЛ'!V85-'Статистика ЮЛ'!J85</f>
        <v>-206089</v>
      </c>
      <c r="K78" s="310">
        <f>'Статистика ЮЛ'!W85-'Статистика ЮЛ'!K85</f>
        <v>-185252</v>
      </c>
      <c r="L78" s="310">
        <f>'Статистика ЮЛ'!X85-'Статистика ЮЛ'!L85</f>
        <v>-135251</v>
      </c>
      <c r="M78" s="310">
        <f>'Статистика ЮЛ'!Y85-'Статистика ЮЛ'!M85</f>
        <v>-63824</v>
      </c>
      <c r="N78" s="310">
        <f>'Статистика ЮЛ'!Z85-'Статистика ЮЛ'!N85</f>
        <v>76419</v>
      </c>
      <c r="O78" s="310">
        <f>'Статистика ЮЛ'!AA85-'Статистика ЮЛ'!O85</f>
        <v>61937</v>
      </c>
      <c r="P78" s="310">
        <f>'Статистика ЮЛ'!AB85-'Статистика ЮЛ'!P85</f>
        <v>92306</v>
      </c>
      <c r="Q78" s="310">
        <f>'Статистика ЮЛ'!AC85-'Статистика ЮЛ'!Q85</f>
        <v>338967</v>
      </c>
      <c r="R78" s="356"/>
    </row>
    <row r="79" spans="1:18" ht="15.75" x14ac:dyDescent="0.25">
      <c r="A79" s="288" t="s">
        <v>227</v>
      </c>
      <c r="B79" s="310">
        <f>'Статистика ЮЛ'!N86-'Статистика ЮЛ'!B86</f>
        <v>-24374</v>
      </c>
      <c r="C79" s="310">
        <f>'Статистика ЮЛ'!O86-'Статистика ЮЛ'!C86</f>
        <v>-112088</v>
      </c>
      <c r="D79" s="310">
        <f>'Статистика ЮЛ'!P86-'Статистика ЮЛ'!D86</f>
        <v>-80441</v>
      </c>
      <c r="E79" s="310">
        <f>'Статистика ЮЛ'!Q86-'Статистика ЮЛ'!E86</f>
        <v>-338636</v>
      </c>
      <c r="F79" s="310">
        <f>'Статистика ЮЛ'!R86-'Статистика ЮЛ'!F86</f>
        <v>-596833</v>
      </c>
      <c r="G79" s="310">
        <f>'Статистика ЮЛ'!S86-'Статистика ЮЛ'!G86</f>
        <v>-658156</v>
      </c>
      <c r="H79" s="310">
        <f>'Статистика ЮЛ'!T86-'Статистика ЮЛ'!H86</f>
        <v>-522873</v>
      </c>
      <c r="I79" s="310">
        <f>'Статистика ЮЛ'!U86-'Статистика ЮЛ'!I86</f>
        <v>-544067</v>
      </c>
      <c r="J79" s="310">
        <f>'Статистика ЮЛ'!V86-'Статистика ЮЛ'!J86</f>
        <v>-954204</v>
      </c>
      <c r="K79" s="310">
        <f>'Статистика ЮЛ'!W86-'Статистика ЮЛ'!K86</f>
        <v>-925548</v>
      </c>
      <c r="L79" s="310">
        <f>'Статистика ЮЛ'!X86-'Статистика ЮЛ'!L86</f>
        <v>-788531</v>
      </c>
      <c r="M79" s="310">
        <f>'Статистика ЮЛ'!Y86-'Статистика ЮЛ'!M86</f>
        <v>-825459</v>
      </c>
      <c r="N79" s="310">
        <f>'Статистика ЮЛ'!Z86-'Статистика ЮЛ'!N86</f>
        <v>-500901</v>
      </c>
      <c r="O79" s="310">
        <f>'Статистика ЮЛ'!AA86-'Статистика ЮЛ'!O86</f>
        <v>-457389</v>
      </c>
      <c r="P79" s="310">
        <f>'Статистика ЮЛ'!AB86-'Статистика ЮЛ'!P86</f>
        <v>-28819</v>
      </c>
      <c r="Q79" s="310">
        <f>'Статистика ЮЛ'!AC86-'Статистика ЮЛ'!Q86</f>
        <v>1103410</v>
      </c>
      <c r="R79" s="356"/>
    </row>
    <row r="80" spans="1:18" ht="15.75" x14ac:dyDescent="0.25">
      <c r="A80" s="287" t="s">
        <v>297</v>
      </c>
      <c r="B80" s="310">
        <f>'Статистика ЮЛ'!N87-'Статистика ЮЛ'!B87</f>
        <v>-122026</v>
      </c>
      <c r="C80" s="310">
        <f>'Статистика ЮЛ'!O87-'Статистика ЮЛ'!C87</f>
        <v>-213194</v>
      </c>
      <c r="D80" s="310">
        <f>'Статистика ЮЛ'!P87-'Статистика ЮЛ'!D87</f>
        <v>-179105</v>
      </c>
      <c r="E80" s="310">
        <f>'Статистика ЮЛ'!Q87-'Статистика ЮЛ'!E87</f>
        <v>-429159</v>
      </c>
      <c r="F80" s="310">
        <f>'Статистика ЮЛ'!R87-'Статистика ЮЛ'!F87</f>
        <v>-672684</v>
      </c>
      <c r="G80" s="310">
        <f>'Статистика ЮЛ'!S87-'Статистика ЮЛ'!G87</f>
        <v>-747059</v>
      </c>
      <c r="H80" s="310">
        <f>'Статистика ЮЛ'!T87-'Статистика ЮЛ'!H87</f>
        <v>-618133</v>
      </c>
      <c r="I80" s="310">
        <f>'Статистика ЮЛ'!U87-'Статистика ЮЛ'!I87</f>
        <v>-592586</v>
      </c>
      <c r="J80" s="310">
        <f>'Статистика ЮЛ'!V87-'Статистика ЮЛ'!J87</f>
        <v>-959351</v>
      </c>
      <c r="K80" s="310">
        <f>'Статистика ЮЛ'!W87-'Статистика ЮЛ'!K87</f>
        <v>-927457</v>
      </c>
      <c r="L80" s="310">
        <f>'Статистика ЮЛ'!X87-'Статистика ЮЛ'!L87</f>
        <v>-786726</v>
      </c>
      <c r="M80" s="310">
        <f>'Статистика ЮЛ'!Y87-'Статистика ЮЛ'!M87</f>
        <v>-762312</v>
      </c>
      <c r="N80" s="310">
        <f>'Статистика ЮЛ'!Z87-'Статистика ЮЛ'!N87</f>
        <v>-409961</v>
      </c>
      <c r="O80" s="310">
        <f>'Статистика ЮЛ'!AA87-'Статистика ЮЛ'!O87</f>
        <v>-359510</v>
      </c>
      <c r="P80" s="310">
        <f>'Статистика ЮЛ'!AB87-'Статистика ЮЛ'!P87</f>
        <v>60147</v>
      </c>
      <c r="Q80" s="310">
        <f>'Статистика ЮЛ'!AC87-'Статистика ЮЛ'!Q87</f>
        <v>1171985</v>
      </c>
      <c r="R80" s="356"/>
    </row>
    <row r="81" spans="1:18" ht="15.75" x14ac:dyDescent="0.25">
      <c r="A81" s="287" t="s">
        <v>298</v>
      </c>
      <c r="B81" s="310">
        <f>'Статистика ЮЛ'!N88-'Статистика ЮЛ'!B88</f>
        <v>-64442</v>
      </c>
      <c r="C81" s="310">
        <f>'Статистика ЮЛ'!O88-'Статистика ЮЛ'!C88</f>
        <v>45193</v>
      </c>
      <c r="D81" s="310">
        <f>'Статистика ЮЛ'!P88-'Статистика ЮЛ'!D88</f>
        <v>46284</v>
      </c>
      <c r="E81" s="310">
        <f>'Статистика ЮЛ'!Q88-'Статистика ЮЛ'!E88</f>
        <v>-11325</v>
      </c>
      <c r="F81" s="310">
        <f>'Статистика ЮЛ'!R88-'Статистика ЮЛ'!F88</f>
        <v>-84561</v>
      </c>
      <c r="G81" s="310">
        <f>'Статистика ЮЛ'!S88-'Статистика ЮЛ'!G88</f>
        <v>-164273</v>
      </c>
      <c r="H81" s="310">
        <f>'Статистика ЮЛ'!T88-'Статистика ЮЛ'!H88</f>
        <v>-259016</v>
      </c>
      <c r="I81" s="310">
        <f>'Статистика ЮЛ'!U88-'Статистика ЮЛ'!I88</f>
        <v>-166628</v>
      </c>
      <c r="J81" s="310">
        <f>'Статистика ЮЛ'!V88-'Статистика ЮЛ'!J88</f>
        <v>-282671</v>
      </c>
      <c r="K81" s="310">
        <f>'Статистика ЮЛ'!W88-'Статистика ЮЛ'!K88</f>
        <v>-284086</v>
      </c>
      <c r="L81" s="310">
        <f>'Статистика ЮЛ'!X88-'Статистика ЮЛ'!L88</f>
        <v>-224153</v>
      </c>
      <c r="M81" s="310">
        <f>'Статистика ЮЛ'!Y88-'Статистика ЮЛ'!M88</f>
        <v>-168412</v>
      </c>
      <c r="N81" s="310">
        <f>'Статистика ЮЛ'!Z88-'Статистика ЮЛ'!N88</f>
        <v>-213032</v>
      </c>
      <c r="O81" s="310">
        <f>'Статистика ЮЛ'!AA88-'Статистика ЮЛ'!O88</f>
        <v>-220982</v>
      </c>
      <c r="P81" s="310">
        <f>'Статистика ЮЛ'!AB88-'Статистика ЮЛ'!P88</f>
        <v>-52343</v>
      </c>
      <c r="Q81" s="310">
        <f>'Статистика ЮЛ'!AC88-'Статистика ЮЛ'!Q88</f>
        <v>314486</v>
      </c>
      <c r="R81" s="356"/>
    </row>
    <row r="82" spans="1:18" ht="15.75" x14ac:dyDescent="0.25">
      <c r="A82" s="287" t="s">
        <v>299</v>
      </c>
      <c r="B82" s="310">
        <f>'Статистика ЮЛ'!N89-'Статистика ЮЛ'!B89</f>
        <v>-56367</v>
      </c>
      <c r="C82" s="310">
        <f>'Статистика ЮЛ'!O89-'Статистика ЮЛ'!C89</f>
        <v>-257102</v>
      </c>
      <c r="D82" s="310">
        <f>'Статистика ЮЛ'!P89-'Статистика ЮЛ'!D89</f>
        <v>-224125</v>
      </c>
      <c r="E82" s="310">
        <f>'Статистика ЮЛ'!Q89-'Статистика ЮЛ'!E89</f>
        <v>-417834</v>
      </c>
      <c r="F82" s="310">
        <f>'Статистика ЮЛ'!R89-'Статистика ЮЛ'!F89</f>
        <v>-588119</v>
      </c>
      <c r="G82" s="310">
        <f>'Статистика ЮЛ'!S89-'Статистика ЮЛ'!G89</f>
        <v>-582784</v>
      </c>
      <c r="H82" s="310">
        <f>'Статистика ЮЛ'!T89-'Статистика ЮЛ'!H89</f>
        <v>-359114</v>
      </c>
      <c r="I82" s="310">
        <f>'Статистика ЮЛ'!U89-'Статистика ЮЛ'!I89</f>
        <v>-425956</v>
      </c>
      <c r="J82" s="310">
        <f>'Статистика ЮЛ'!V89-'Статистика ЮЛ'!J89</f>
        <v>-676678</v>
      </c>
      <c r="K82" s="310">
        <f>'Статистика ЮЛ'!W89-'Статистика ЮЛ'!K89</f>
        <v>-643369</v>
      </c>
      <c r="L82" s="310">
        <f>'Статистика ЮЛ'!X89-'Статистика ЮЛ'!L89</f>
        <v>-562571</v>
      </c>
      <c r="M82" s="310">
        <f>'Статистика ЮЛ'!Y89-'Статистика ЮЛ'!M89</f>
        <v>-593899</v>
      </c>
      <c r="N82" s="310">
        <f>'Статистика ЮЛ'!Z89-'Статистика ЮЛ'!N89</f>
        <v>-196929</v>
      </c>
      <c r="O82" s="310">
        <f>'Статистика ЮЛ'!AA89-'Статистика ЮЛ'!O89</f>
        <v>-138529</v>
      </c>
      <c r="P82" s="310">
        <f>'Статистика ЮЛ'!AB89-'Статистика ЮЛ'!P89</f>
        <v>112489</v>
      </c>
      <c r="Q82" s="310">
        <f>'Статистика ЮЛ'!AC89-'Статистика ЮЛ'!Q89</f>
        <v>857500</v>
      </c>
      <c r="R82" s="356"/>
    </row>
    <row r="83" spans="1:18" ht="15.75" x14ac:dyDescent="0.25">
      <c r="A83" s="287" t="s">
        <v>300</v>
      </c>
      <c r="B83" s="310">
        <f>'Статистика ЮЛ'!N90-'Статистика ЮЛ'!B90</f>
        <v>-329.27748924218986</v>
      </c>
      <c r="C83" s="310">
        <f>'Статистика ЮЛ'!O90-'Статистика ЮЛ'!C90</f>
        <v>-358.2204236458897</v>
      </c>
      <c r="D83" s="310">
        <f>'Статистика ЮЛ'!P90-'Статистика ЮЛ'!D90</f>
        <v>-356.79646785439991</v>
      </c>
      <c r="E83" s="310">
        <f>'Статистика ЮЛ'!Q90-'Статистика ЮЛ'!E90</f>
        <v>-458.86696212024026</v>
      </c>
      <c r="F83" s="310">
        <f>'Статистика ЮЛ'!R90-'Статистика ЮЛ'!F90</f>
        <v>-468.1821603997796</v>
      </c>
      <c r="G83" s="310">
        <f>'Статистика ЮЛ'!S90-'Статистика ЮЛ'!G90</f>
        <v>-464.45810888658025</v>
      </c>
      <c r="H83" s="310">
        <f>'Статистика ЮЛ'!T90-'Статистика ЮЛ'!H90</f>
        <v>-364.57734520667009</v>
      </c>
      <c r="I83" s="310">
        <f>'Статистика ЮЛ'!U90-'Статистика ЮЛ'!I90</f>
        <v>-354.98175944234981</v>
      </c>
      <c r="J83" s="310">
        <f>'Статистика ЮЛ'!V90-'Статистика ЮЛ'!J90</f>
        <v>-476.32635346613006</v>
      </c>
      <c r="K83" s="310">
        <f>'Статистика ЮЛ'!W90-'Статистика ЮЛ'!K90</f>
        <v>-398.73962675013991</v>
      </c>
      <c r="L83" s="310">
        <f>'Статистика ЮЛ'!X90-'Статистика ЮЛ'!L90</f>
        <v>-294.99319712617989</v>
      </c>
      <c r="M83" s="310">
        <f>'Статистика ЮЛ'!Y90-'Статистика ЮЛ'!M90</f>
        <v>-326.99561992184999</v>
      </c>
      <c r="N83" s="310">
        <f>'Статистика ЮЛ'!Z90-'Статистика ЮЛ'!N90</f>
        <v>-119.55776758009006</v>
      </c>
      <c r="O83" s="310">
        <f>'Статистика ЮЛ'!AA90-'Статистика ЮЛ'!O90</f>
        <v>-140.57008592141028</v>
      </c>
      <c r="P83" s="310">
        <f>'Статистика ЮЛ'!AB90-'Статистика ЮЛ'!P90</f>
        <v>-92.894355915520009</v>
      </c>
      <c r="Q83" s="310">
        <f>'Статистика ЮЛ'!AC90-'Статистика ЮЛ'!Q90</f>
        <v>-45.515619778890141</v>
      </c>
      <c r="R83" s="356"/>
    </row>
    <row r="84" spans="1:18" ht="15.75" x14ac:dyDescent="0.25">
      <c r="A84" s="287" t="s">
        <v>301</v>
      </c>
      <c r="B84" s="310">
        <f>'Статистика ЮЛ'!N91-'Статистика ЮЛ'!B91</f>
        <v>97652</v>
      </c>
      <c r="C84" s="310">
        <f>'Статистика ЮЛ'!O91-'Статистика ЮЛ'!C91</f>
        <v>101106</v>
      </c>
      <c r="D84" s="310">
        <f>'Статистика ЮЛ'!P91-'Статистика ЮЛ'!D91</f>
        <v>98664</v>
      </c>
      <c r="E84" s="310">
        <f>'Статистика ЮЛ'!Q91-'Статистика ЮЛ'!E91</f>
        <v>90523</v>
      </c>
      <c r="F84" s="310">
        <f>'Статистика ЮЛ'!R91-'Статистика ЮЛ'!F91</f>
        <v>75851</v>
      </c>
      <c r="G84" s="310">
        <f>'Статистика ЮЛ'!S91-'Статистика ЮЛ'!G91</f>
        <v>88903</v>
      </c>
      <c r="H84" s="310">
        <f>'Статистика ЮЛ'!T91-'Статистика ЮЛ'!H91</f>
        <v>95260</v>
      </c>
      <c r="I84" s="310">
        <f>'Статистика ЮЛ'!U91-'Статистика ЮЛ'!I91</f>
        <v>48519</v>
      </c>
      <c r="J84" s="310">
        <f>'Статистика ЮЛ'!V91-'Статистика ЮЛ'!J91</f>
        <v>5147</v>
      </c>
      <c r="K84" s="310">
        <f>'Статистика ЮЛ'!W91-'Статистика ЮЛ'!K91</f>
        <v>1909</v>
      </c>
      <c r="L84" s="310">
        <f>'Статистика ЮЛ'!X91-'Статистика ЮЛ'!L91</f>
        <v>-1805</v>
      </c>
      <c r="M84" s="310">
        <f>'Статистика ЮЛ'!Y91-'Статистика ЮЛ'!M91</f>
        <v>-63147</v>
      </c>
      <c r="N84" s="310">
        <f>'Статистика ЮЛ'!Z91-'Статистика ЮЛ'!N91</f>
        <v>-90940</v>
      </c>
      <c r="O84" s="310">
        <f>'Статистика ЮЛ'!AA91-'Статистика ЮЛ'!O91</f>
        <v>-97879</v>
      </c>
      <c r="P84" s="310">
        <f>'Статистика ЮЛ'!AB91-'Статистика ЮЛ'!P91</f>
        <v>-88966</v>
      </c>
      <c r="Q84" s="310">
        <f>'Статистика ЮЛ'!AC91-'Статистика ЮЛ'!Q91</f>
        <v>-68575</v>
      </c>
      <c r="R84" s="356"/>
    </row>
    <row r="85" spans="1:18" ht="15.75" x14ac:dyDescent="0.25">
      <c r="A85" s="287" t="s">
        <v>302</v>
      </c>
      <c r="B85" s="310">
        <f>'Статистика ЮЛ'!N92-'Статистика ЮЛ'!B92</f>
        <v>97652</v>
      </c>
      <c r="C85" s="310">
        <f>'Статистика ЮЛ'!O92-'Статистика ЮЛ'!C92</f>
        <v>101105</v>
      </c>
      <c r="D85" s="310">
        <f>'Статистика ЮЛ'!P92-'Статистика ЮЛ'!D92</f>
        <v>98666</v>
      </c>
      <c r="E85" s="310">
        <f>'Статистика ЮЛ'!Q92-'Статистика ЮЛ'!E92</f>
        <v>90523</v>
      </c>
      <c r="F85" s="310">
        <f>'Статистика ЮЛ'!R92-'Статистика ЮЛ'!F92</f>
        <v>75851</v>
      </c>
      <c r="G85" s="310">
        <f>'Статистика ЮЛ'!S92-'Статистика ЮЛ'!G92</f>
        <v>88905</v>
      </c>
      <c r="H85" s="310">
        <f>'Статистика ЮЛ'!T92-'Статистика ЮЛ'!H92</f>
        <v>95261</v>
      </c>
      <c r="I85" s="310">
        <f>'Статистика ЮЛ'!U92-'Статистика ЮЛ'!I92</f>
        <v>48521</v>
      </c>
      <c r="J85" s="310">
        <f>'Статистика ЮЛ'!V92-'Статистика ЮЛ'!J92</f>
        <v>5148</v>
      </c>
      <c r="K85" s="310">
        <f>'Статистика ЮЛ'!W92-'Статистика ЮЛ'!K92</f>
        <v>1911</v>
      </c>
      <c r="L85" s="310">
        <f>'Статистика ЮЛ'!X92-'Статистика ЮЛ'!L92</f>
        <v>-1805</v>
      </c>
      <c r="M85" s="310">
        <f>'Статистика ЮЛ'!Y92-'Статистика ЮЛ'!M92</f>
        <v>-63147</v>
      </c>
      <c r="N85" s="310">
        <f>'Статистика ЮЛ'!Z92-'Статистика ЮЛ'!N92</f>
        <v>-90941</v>
      </c>
      <c r="O85" s="310">
        <f>'Статистика ЮЛ'!AA92-'Статистика ЮЛ'!O92</f>
        <v>-97880</v>
      </c>
      <c r="P85" s="310">
        <f>'Статистика ЮЛ'!AB92-'Статистика ЮЛ'!P92</f>
        <v>-88966</v>
      </c>
      <c r="Q85" s="310">
        <f>'Статистика ЮЛ'!AC92-'Статистика ЮЛ'!Q92</f>
        <v>-68574</v>
      </c>
      <c r="R85" s="356"/>
    </row>
    <row r="86" spans="1:18" ht="15.75" x14ac:dyDescent="0.25">
      <c r="A86" s="287"/>
      <c r="B86" s="310">
        <f>'Статистика ЮЛ'!N94-'Статистика ЮЛ'!B94</f>
        <v>0</v>
      </c>
      <c r="C86" s="310">
        <f>'Статистика ЮЛ'!O94-'Статистика ЮЛ'!C94</f>
        <v>0</v>
      </c>
      <c r="D86" s="310">
        <f>'Статистика ЮЛ'!P94-'Статистика ЮЛ'!D94</f>
        <v>0</v>
      </c>
      <c r="E86" s="310">
        <f>'Статистика ЮЛ'!Q94-'Статистика ЮЛ'!E94</f>
        <v>0</v>
      </c>
      <c r="F86" s="310">
        <f>'Статистика ЮЛ'!R94-'Статистика ЮЛ'!F94</f>
        <v>0</v>
      </c>
      <c r="G86" s="310">
        <f>'Статистика ЮЛ'!S94-'Статистика ЮЛ'!G94</f>
        <v>0</v>
      </c>
      <c r="H86" s="310">
        <f>'Статистика ЮЛ'!T94-'Статистика ЮЛ'!H94</f>
        <v>0</v>
      </c>
      <c r="I86" s="310">
        <f>'Статистика ЮЛ'!U94-'Статистика ЮЛ'!I94</f>
        <v>0</v>
      </c>
      <c r="J86" s="310">
        <f>'Статистика ЮЛ'!V94-'Статистика ЮЛ'!J94</f>
        <v>0</v>
      </c>
      <c r="K86" s="310">
        <f>'Статистика ЮЛ'!W94-'Статистика ЮЛ'!K94</f>
        <v>0</v>
      </c>
      <c r="L86" s="310">
        <f>'Статистика ЮЛ'!X94-'Статистика ЮЛ'!L94</f>
        <v>0</v>
      </c>
      <c r="M86" s="310">
        <f>'Статистика ЮЛ'!Y94-'Статистика ЮЛ'!M94</f>
        <v>0</v>
      </c>
      <c r="N86" s="310">
        <f>'Статистика ЮЛ'!Z94-'Статистика ЮЛ'!N94</f>
        <v>0</v>
      </c>
      <c r="O86" s="310">
        <f>'Статистика ЮЛ'!AA94-'Статистика ЮЛ'!O94</f>
        <v>0</v>
      </c>
      <c r="P86" s="310">
        <f>'Статистика ЮЛ'!AB94-'Статистика ЮЛ'!P94</f>
        <v>0</v>
      </c>
      <c r="Q86" s="310">
        <f>'Статистика ЮЛ'!AC94-'Статистика ЮЛ'!Q94</f>
        <v>0</v>
      </c>
      <c r="R86" s="356"/>
    </row>
    <row r="87" spans="1:18" ht="15.75" x14ac:dyDescent="0.25">
      <c r="A87" s="304" t="s">
        <v>310</v>
      </c>
      <c r="B87" s="310">
        <f>'Статистика ЮЛ'!N95-'Статистика ЮЛ'!B95</f>
        <v>663697</v>
      </c>
      <c r="C87" s="310">
        <f>'Статистика ЮЛ'!O95-'Статистика ЮЛ'!C95</f>
        <v>586584</v>
      </c>
      <c r="D87" s="310">
        <f>'Статистика ЮЛ'!P95-'Статистика ЮЛ'!D95</f>
        <v>643231</v>
      </c>
      <c r="E87" s="310">
        <f>'Статистика ЮЛ'!Q95-'Статистика ЮЛ'!E95</f>
        <v>631933</v>
      </c>
      <c r="F87" s="310">
        <f>'Статистика ЮЛ'!R95-'Статистика ЮЛ'!F95</f>
        <v>434791</v>
      </c>
      <c r="G87" s="310">
        <f>'Статистика ЮЛ'!S95-'Статистика ЮЛ'!G95</f>
        <v>564470</v>
      </c>
      <c r="H87" s="310">
        <f>'Статистика ЮЛ'!T95-'Статистика ЮЛ'!H95</f>
        <v>935774</v>
      </c>
      <c r="I87" s="310">
        <f>'Статистика ЮЛ'!U95-'Статистика ЮЛ'!I95</f>
        <v>778372</v>
      </c>
      <c r="J87" s="310">
        <f>'Статистика ЮЛ'!V95-'Статистика ЮЛ'!J95</f>
        <v>797506</v>
      </c>
      <c r="K87" s="310">
        <f>'Статистика ЮЛ'!W95-'Статистика ЮЛ'!K95</f>
        <v>548596</v>
      </c>
      <c r="L87" s="310">
        <f>'Статистика ЮЛ'!X95-'Статистика ЮЛ'!L95</f>
        <v>487862</v>
      </c>
      <c r="M87" s="310">
        <f>'Статистика ЮЛ'!Y95-'Статистика ЮЛ'!M95</f>
        <v>591123</v>
      </c>
      <c r="N87" s="310">
        <f>'Статистика ЮЛ'!Z95-'Статистика ЮЛ'!N95</f>
        <v>628391</v>
      </c>
      <c r="O87" s="310">
        <f>'Статистика ЮЛ'!AA95-'Статистика ЮЛ'!O95</f>
        <v>877541</v>
      </c>
      <c r="P87" s="310">
        <f>'Статистика ЮЛ'!AB95-'Статистика ЮЛ'!P95</f>
        <v>1323542</v>
      </c>
      <c r="Q87" s="310">
        <f>'Статистика ЮЛ'!AC95-'Статистика ЮЛ'!Q95</f>
        <v>2822567</v>
      </c>
      <c r="R87" s="356"/>
    </row>
    <row r="88" spans="1:18" ht="15.75" x14ac:dyDescent="0.25">
      <c r="A88" s="289" t="s">
        <v>226</v>
      </c>
      <c r="B88" s="310">
        <f>'Статистика ЮЛ'!N96-'Статистика ЮЛ'!B96</f>
        <v>427489</v>
      </c>
      <c r="C88" s="310">
        <f>'Статистика ЮЛ'!O96-'Статистика ЮЛ'!C96</f>
        <v>512472</v>
      </c>
      <c r="D88" s="310">
        <f>'Статистика ЮЛ'!P96-'Статистика ЮЛ'!D96</f>
        <v>506723</v>
      </c>
      <c r="E88" s="310">
        <f>'Статистика ЮЛ'!Q96-'Статистика ЮЛ'!E96</f>
        <v>628843</v>
      </c>
      <c r="F88" s="310">
        <f>'Статистика ЮЛ'!R96-'Статистика ЮЛ'!F96</f>
        <v>572339</v>
      </c>
      <c r="G88" s="310">
        <f>'Статистика ЮЛ'!S96-'Статистика ЮЛ'!G96</f>
        <v>632042</v>
      </c>
      <c r="H88" s="310">
        <f>'Статистика ЮЛ'!T96-'Статистика ЮЛ'!H96</f>
        <v>654962</v>
      </c>
      <c r="I88" s="310">
        <f>'Статистика ЮЛ'!U96-'Статистика ЮЛ'!I96</f>
        <v>576296</v>
      </c>
      <c r="J88" s="310">
        <f>'Статистика ЮЛ'!V96-'Статистика ЮЛ'!J96</f>
        <v>503620</v>
      </c>
      <c r="K88" s="310">
        <f>'Статистика ЮЛ'!W96-'Статистика ЮЛ'!K96</f>
        <v>351668</v>
      </c>
      <c r="L88" s="310">
        <f>'Статистика ЮЛ'!X96-'Статистика ЮЛ'!L96</f>
        <v>138797</v>
      </c>
      <c r="M88" s="310">
        <f>'Статистика ЮЛ'!Y96-'Статистика ЮЛ'!M96</f>
        <v>82270</v>
      </c>
      <c r="N88" s="310">
        <f>'Статистика ЮЛ'!Z96-'Статистика ЮЛ'!N96</f>
        <v>85744</v>
      </c>
      <c r="O88" s="310">
        <f>'Статистика ЮЛ'!AA96-'Статистика ЮЛ'!O96</f>
        <v>182795</v>
      </c>
      <c r="P88" s="310">
        <f>'Статистика ЮЛ'!AB96-'Статистика ЮЛ'!P96</f>
        <v>255244</v>
      </c>
      <c r="Q88" s="310">
        <f>'Статистика ЮЛ'!AC96-'Статистика ЮЛ'!Q96</f>
        <v>437965</v>
      </c>
      <c r="R88" s="356"/>
    </row>
    <row r="89" spans="1:18" ht="15.75" x14ac:dyDescent="0.25">
      <c r="A89" s="288" t="s">
        <v>227</v>
      </c>
      <c r="B89" s="310">
        <f>'Статистика ЮЛ'!N97-'Статистика ЮЛ'!B97</f>
        <v>236208</v>
      </c>
      <c r="C89" s="310">
        <f>'Статистика ЮЛ'!O97-'Статистика ЮЛ'!C97</f>
        <v>74112</v>
      </c>
      <c r="D89" s="310">
        <f>'Статистика ЮЛ'!P97-'Статистика ЮЛ'!D97</f>
        <v>136508</v>
      </c>
      <c r="E89" s="310">
        <f>'Статистика ЮЛ'!Q97-'Статистика ЮЛ'!E97</f>
        <v>3090</v>
      </c>
      <c r="F89" s="310">
        <f>'Статистика ЮЛ'!R97-'Статистика ЮЛ'!F97</f>
        <v>-137548</v>
      </c>
      <c r="G89" s="310">
        <f>'Статистика ЮЛ'!S97-'Статистика ЮЛ'!G97</f>
        <v>-67572</v>
      </c>
      <c r="H89" s="310">
        <f>'Статистика ЮЛ'!T97-'Статистика ЮЛ'!H97</f>
        <v>280812</v>
      </c>
      <c r="I89" s="310">
        <f>'Статистика ЮЛ'!U97-'Статистика ЮЛ'!I97</f>
        <v>202076</v>
      </c>
      <c r="J89" s="310">
        <f>'Статистика ЮЛ'!V97-'Статистика ЮЛ'!J97</f>
        <v>293886</v>
      </c>
      <c r="K89" s="310">
        <f>'Статистика ЮЛ'!W97-'Статистика ЮЛ'!K97</f>
        <v>196928</v>
      </c>
      <c r="L89" s="310">
        <f>'Статистика ЮЛ'!X97-'Статистика ЮЛ'!L97</f>
        <v>349065</v>
      </c>
      <c r="M89" s="310">
        <f>'Статистика ЮЛ'!Y97-'Статистика ЮЛ'!M97</f>
        <v>508853</v>
      </c>
      <c r="N89" s="310">
        <f>'Статистика ЮЛ'!Z97-'Статистика ЮЛ'!N97</f>
        <v>542647</v>
      </c>
      <c r="O89" s="310">
        <f>'Статистика ЮЛ'!AA97-'Статистика ЮЛ'!O97</f>
        <v>694746</v>
      </c>
      <c r="P89" s="310">
        <f>'Статистика ЮЛ'!AB97-'Статистика ЮЛ'!P97</f>
        <v>1068298</v>
      </c>
      <c r="Q89" s="310">
        <f>'Статистика ЮЛ'!AC97-'Статистика ЮЛ'!Q97</f>
        <v>2384602</v>
      </c>
      <c r="R89" s="356"/>
    </row>
    <row r="90" spans="1:18" ht="15.75" x14ac:dyDescent="0.25">
      <c r="A90" s="287" t="s">
        <v>297</v>
      </c>
      <c r="B90" s="310">
        <f>'Статистика ЮЛ'!N98-'Статистика ЮЛ'!B98</f>
        <v>161374</v>
      </c>
      <c r="C90" s="310">
        <f>'Статистика ЮЛ'!O98-'Статистика ЮЛ'!C98</f>
        <v>-77706</v>
      </c>
      <c r="D90" s="310">
        <f>'Статистика ЮЛ'!P98-'Статистика ЮЛ'!D98</f>
        <v>-50142</v>
      </c>
      <c r="E90" s="310">
        <f>'Статистика ЮЛ'!Q98-'Статистика ЮЛ'!E98</f>
        <v>-276924</v>
      </c>
      <c r="F90" s="310">
        <f>'Статистика ЮЛ'!R98-'Статистика ЮЛ'!F98</f>
        <v>-386700</v>
      </c>
      <c r="G90" s="310">
        <f>'Статистика ЮЛ'!S98-'Статистика ЮЛ'!G98</f>
        <v>-286175</v>
      </c>
      <c r="H90" s="310">
        <f>'Статистика ЮЛ'!T98-'Статистика ЮЛ'!H98</f>
        <v>102961</v>
      </c>
      <c r="I90" s="310">
        <f>'Статистика ЮЛ'!U98-'Статистика ЮЛ'!I98</f>
        <v>-4328</v>
      </c>
      <c r="J90" s="310">
        <f>'Статистика ЮЛ'!V98-'Статистика ЮЛ'!J98</f>
        <v>92597</v>
      </c>
      <c r="K90" s="310">
        <f>'Статистика ЮЛ'!W98-'Статистика ЮЛ'!K98</f>
        <v>-1621</v>
      </c>
      <c r="L90" s="310">
        <f>'Статистика ЮЛ'!X98-'Статистика ЮЛ'!L98</f>
        <v>141727</v>
      </c>
      <c r="M90" s="310">
        <f>'Статистика ЮЛ'!Y98-'Статистика ЮЛ'!M98</f>
        <v>349685</v>
      </c>
      <c r="N90" s="310">
        <f>'Статистика ЮЛ'!Z98-'Статистика ЮЛ'!N98</f>
        <v>397211</v>
      </c>
      <c r="O90" s="310">
        <f>'Статистика ЮЛ'!AA98-'Статистика ЮЛ'!O98</f>
        <v>654634</v>
      </c>
      <c r="P90" s="310">
        <f>'Статистика ЮЛ'!AB98-'Статистика ЮЛ'!P98</f>
        <v>1056459</v>
      </c>
      <c r="Q90" s="310">
        <f>'Статистика ЮЛ'!AC98-'Статистика ЮЛ'!Q98</f>
        <v>2482722</v>
      </c>
      <c r="R90" s="356"/>
    </row>
    <row r="91" spans="1:18" ht="15.75" x14ac:dyDescent="0.25">
      <c r="A91" s="287" t="s">
        <v>298</v>
      </c>
      <c r="B91" s="310">
        <f>'Статистика ЮЛ'!N99-'Статистика ЮЛ'!B99</f>
        <v>-191526</v>
      </c>
      <c r="C91" s="310">
        <f>'Статистика ЮЛ'!O99-'Статистика ЮЛ'!C99</f>
        <v>-241211</v>
      </c>
      <c r="D91" s="310">
        <f>'Статистика ЮЛ'!P99-'Статистика ЮЛ'!D99</f>
        <v>-290936</v>
      </c>
      <c r="E91" s="310">
        <f>'Статистика ЮЛ'!Q99-'Статистика ЮЛ'!E99</f>
        <v>-641713</v>
      </c>
      <c r="F91" s="310">
        <f>'Статистика ЮЛ'!R99-'Статистика ЮЛ'!F99</f>
        <v>-640717</v>
      </c>
      <c r="G91" s="310">
        <f>'Статистика ЮЛ'!S99-'Статистика ЮЛ'!G99</f>
        <v>-672893</v>
      </c>
      <c r="H91" s="310">
        <f>'Статистика ЮЛ'!T99-'Статистика ЮЛ'!H99</f>
        <v>-481761</v>
      </c>
      <c r="I91" s="310">
        <f>'Статистика ЮЛ'!U99-'Статистика ЮЛ'!I99</f>
        <v>-536759</v>
      </c>
      <c r="J91" s="310">
        <f>'Статистика ЮЛ'!V99-'Статистика ЮЛ'!J99</f>
        <v>-499745</v>
      </c>
      <c r="K91" s="310">
        <f>'Статистика ЮЛ'!W99-'Статистика ЮЛ'!K99</f>
        <v>-444533</v>
      </c>
      <c r="L91" s="310">
        <f>'Статистика ЮЛ'!X99-'Статистика ЮЛ'!L99</f>
        <v>-463129</v>
      </c>
      <c r="M91" s="310">
        <f>'Статистика ЮЛ'!Y99-'Статистика ЮЛ'!M99</f>
        <v>-480273</v>
      </c>
      <c r="N91" s="310">
        <f>'Статистика ЮЛ'!Z99-'Статистика ЮЛ'!N99</f>
        <v>-580675</v>
      </c>
      <c r="O91" s="310">
        <f>'Статистика ЮЛ'!AA99-'Статистика ЮЛ'!O99</f>
        <v>-559427</v>
      </c>
      <c r="P91" s="310">
        <f>'Статистика ЮЛ'!AB99-'Статистика ЮЛ'!P99</f>
        <v>-518003</v>
      </c>
      <c r="Q91" s="310">
        <f>'Статистика ЮЛ'!AC99-'Статистика ЮЛ'!Q99</f>
        <v>158597</v>
      </c>
      <c r="R91" s="356"/>
    </row>
    <row r="92" spans="1:18" ht="15.75" x14ac:dyDescent="0.25">
      <c r="A92" s="287" t="s">
        <v>299</v>
      </c>
      <c r="B92" s="310">
        <f>'Статистика ЮЛ'!N100-'Статистика ЮЛ'!B100</f>
        <v>353591</v>
      </c>
      <c r="C92" s="310">
        <f>'Статистика ЮЛ'!O100-'Статистика ЮЛ'!C100</f>
        <v>164307</v>
      </c>
      <c r="D92" s="310">
        <f>'Статистика ЮЛ'!P100-'Статистика ЮЛ'!D100</f>
        <v>241658</v>
      </c>
      <c r="E92" s="310">
        <f>'Статистика ЮЛ'!Q100-'Статистика ЮЛ'!E100</f>
        <v>365765</v>
      </c>
      <c r="F92" s="310">
        <f>'Статистика ЮЛ'!R100-'Статистика ЮЛ'!F100</f>
        <v>254984</v>
      </c>
      <c r="G92" s="310">
        <f>'Статистика ЮЛ'!S100-'Статистика ЮЛ'!G100</f>
        <v>387551</v>
      </c>
      <c r="H92" s="310">
        <f>'Статистика ЮЛ'!T100-'Статистика ЮЛ'!H100</f>
        <v>585189</v>
      </c>
      <c r="I92" s="310">
        <f>'Статистика ЮЛ'!U100-'Статистика ЮЛ'!I100</f>
        <v>532890</v>
      </c>
      <c r="J92" s="310">
        <f>'Статистика ЮЛ'!V100-'Статистика ЮЛ'!J100</f>
        <v>592828</v>
      </c>
      <c r="K92" s="310">
        <f>'Статистика ЮЛ'!W100-'Статистика ЮЛ'!K100</f>
        <v>443401</v>
      </c>
      <c r="L92" s="310">
        <f>'Статистика ЮЛ'!X100-'Статистика ЮЛ'!L100</f>
        <v>605203</v>
      </c>
      <c r="M92" s="310">
        <f>'Статистика ЮЛ'!Y100-'Статистика ЮЛ'!M100</f>
        <v>830228</v>
      </c>
      <c r="N92" s="310">
        <f>'Статистика ЮЛ'!Z100-'Статистика ЮЛ'!N100</f>
        <v>978152</v>
      </c>
      <c r="O92" s="310">
        <f>'Статистика ЮЛ'!AA100-'Статистика ЮЛ'!O100</f>
        <v>1214274</v>
      </c>
      <c r="P92" s="310">
        <f>'Статистика ЮЛ'!AB100-'Статистика ЮЛ'!P100</f>
        <v>1574588</v>
      </c>
      <c r="Q92" s="310">
        <f>'Статистика ЮЛ'!AC100-'Статистика ЮЛ'!Q100</f>
        <v>2324126</v>
      </c>
      <c r="R92" s="356"/>
    </row>
    <row r="93" spans="1:18" ht="15.75" x14ac:dyDescent="0.25">
      <c r="A93" s="287" t="s">
        <v>300</v>
      </c>
      <c r="B93" s="310">
        <f>'Статистика ЮЛ'!N101-'Статистика ЮЛ'!B101</f>
        <v>-164.03749750160978</v>
      </c>
      <c r="C93" s="310">
        <f>'Статистика ЮЛ'!O101-'Статистика ЮЛ'!C101</f>
        <v>-261.28095435771002</v>
      </c>
      <c r="D93" s="310">
        <f>'Статистика ЮЛ'!P101-'Статистика ЮЛ'!D101</f>
        <v>-259.59102519563976</v>
      </c>
      <c r="E93" s="310">
        <f>'Статистика ЮЛ'!Q101-'Статистика ЮЛ'!E101</f>
        <v>-354.68771730176013</v>
      </c>
      <c r="F93" s="310">
        <f>'Статистика ЮЛ'!R101-'Статистика ЮЛ'!F101</f>
        <v>-314.0017252027601</v>
      </c>
      <c r="G93" s="310">
        <f>'Статистика ЮЛ'!S101-'Статистика ЮЛ'!G101</f>
        <v>-229.64684853268</v>
      </c>
      <c r="H93" s="310">
        <f>'Статистика ЮЛ'!T101-'Статистика ЮЛ'!H101</f>
        <v>-4.4317940260398245</v>
      </c>
      <c r="I93" s="310">
        <f>'Статистика ЮЛ'!U101-'Статистика ЮЛ'!I101</f>
        <v>-59.016053783269854</v>
      </c>
      <c r="J93" s="310">
        <f>'Статистика ЮЛ'!V101-'Статистика ЮЛ'!J101</f>
        <v>28.354330272469724</v>
      </c>
      <c r="K93" s="310">
        <f>'Статистика ЮЛ'!W101-'Статистика ЮЛ'!K101</f>
        <v>43.168930855509643</v>
      </c>
      <c r="L93" s="310">
        <f>'Статистика ЮЛ'!X101-'Статистика ЮЛ'!L101</f>
        <v>149.62459265501002</v>
      </c>
      <c r="M93" s="310">
        <f>'Статистика ЮЛ'!Y101-'Статистика ЮЛ'!M101</f>
        <v>195.77742065928987</v>
      </c>
      <c r="N93" s="310">
        <f>'Статистика ЮЛ'!Z101-'Статистика ЮЛ'!N101</f>
        <v>258.07362342132001</v>
      </c>
      <c r="O93" s="310">
        <f>'Статистика ЮЛ'!AA101-'Статистика ЮЛ'!O101</f>
        <v>330.68525220984975</v>
      </c>
      <c r="P93" s="310">
        <f>'Статистика ЮЛ'!AB101-'Статистика ЮЛ'!P101</f>
        <v>367.18085472689972</v>
      </c>
      <c r="Q93" s="310">
        <f>'Статистика ЮЛ'!AC101-'Статистика ЮЛ'!Q101</f>
        <v>512.77903069240983</v>
      </c>
      <c r="R93" s="356"/>
    </row>
    <row r="94" spans="1:18" ht="15.75" x14ac:dyDescent="0.25">
      <c r="A94" s="287" t="s">
        <v>301</v>
      </c>
      <c r="B94" s="310">
        <f>'Статистика ЮЛ'!N102-'Статистика ЮЛ'!B102</f>
        <v>74834</v>
      </c>
      <c r="C94" s="310">
        <f>'Статистика ЮЛ'!O102-'Статистика ЮЛ'!C102</f>
        <v>151818</v>
      </c>
      <c r="D94" s="310">
        <f>'Статистика ЮЛ'!P102-'Статистика ЮЛ'!D102</f>
        <v>186650</v>
      </c>
      <c r="E94" s="310">
        <f>'Статистика ЮЛ'!Q102-'Статистика ЮЛ'!E102</f>
        <v>280014</v>
      </c>
      <c r="F94" s="310">
        <f>'Статистика ЮЛ'!R102-'Статистика ЮЛ'!F102</f>
        <v>249152</v>
      </c>
      <c r="G94" s="310">
        <f>'Статистика ЮЛ'!S102-'Статистика ЮЛ'!G102</f>
        <v>218603</v>
      </c>
      <c r="H94" s="310">
        <f>'Статистика ЮЛ'!T102-'Статистика ЮЛ'!H102</f>
        <v>177851</v>
      </c>
      <c r="I94" s="310">
        <f>'Статистика ЮЛ'!U102-'Статистика ЮЛ'!I102</f>
        <v>206404</v>
      </c>
      <c r="J94" s="310">
        <f>'Статистика ЮЛ'!V102-'Статистика ЮЛ'!J102</f>
        <v>201289</v>
      </c>
      <c r="K94" s="310">
        <f>'Статистика ЮЛ'!W102-'Статистика ЮЛ'!K102</f>
        <v>198549</v>
      </c>
      <c r="L94" s="310">
        <f>'Статистика ЮЛ'!X102-'Статистика ЮЛ'!L102</f>
        <v>207338</v>
      </c>
      <c r="M94" s="310">
        <f>'Статистика ЮЛ'!Y102-'Статистика ЮЛ'!M102</f>
        <v>159168</v>
      </c>
      <c r="N94" s="310">
        <f>'Статистика ЮЛ'!Z102-'Статистика ЮЛ'!N102</f>
        <v>145436</v>
      </c>
      <c r="O94" s="310">
        <f>'Статистика ЮЛ'!AA102-'Статистика ЮЛ'!O102</f>
        <v>40112</v>
      </c>
      <c r="P94" s="310">
        <f>'Статистика ЮЛ'!AB102-'Статистика ЮЛ'!P102</f>
        <v>11839</v>
      </c>
      <c r="Q94" s="310">
        <f>'Статистика ЮЛ'!AC102-'Статистика ЮЛ'!Q102</f>
        <v>-98120</v>
      </c>
      <c r="R94" s="356"/>
    </row>
    <row r="95" spans="1:18" ht="15.75" x14ac:dyDescent="0.25">
      <c r="A95" s="287" t="s">
        <v>302</v>
      </c>
      <c r="B95" s="310">
        <f>'Статистика ЮЛ'!N103-'Статистика ЮЛ'!B103</f>
        <v>74657</v>
      </c>
      <c r="C95" s="310">
        <f>'Статистика ЮЛ'!O103-'Статистика ЮЛ'!C103</f>
        <v>151640</v>
      </c>
      <c r="D95" s="310">
        <f>'Статистика ЮЛ'!P103-'Статистика ЮЛ'!D103</f>
        <v>186470</v>
      </c>
      <c r="E95" s="310">
        <f>'Статистика ЮЛ'!Q103-'Статистика ЮЛ'!E103</f>
        <v>279524</v>
      </c>
      <c r="F95" s="310">
        <f>'Статистика ЮЛ'!R103-'Статистика ЮЛ'!F103</f>
        <v>249643</v>
      </c>
      <c r="G95" s="310">
        <f>'Статистика ЮЛ'!S103-'Статистика ЮЛ'!G103</f>
        <v>219091</v>
      </c>
      <c r="H95" s="310">
        <f>'Статистика ЮЛ'!T103-'Статистика ЮЛ'!H103</f>
        <v>178320</v>
      </c>
      <c r="I95" s="310">
        <f>'Статистика ЮЛ'!U103-'Статистика ЮЛ'!I103</f>
        <v>206856</v>
      </c>
      <c r="J95" s="310">
        <f>'Статистика ЮЛ'!V103-'Статистика ЮЛ'!J103</f>
        <v>201761</v>
      </c>
      <c r="K95" s="310">
        <f>'Статистика ЮЛ'!W103-'Статистика ЮЛ'!K103</f>
        <v>199025</v>
      </c>
      <c r="L95" s="310">
        <f>'Статистика ЮЛ'!X103-'Статистика ЮЛ'!L103</f>
        <v>207811</v>
      </c>
      <c r="M95" s="310">
        <f>'Статистика ЮЛ'!Y103-'Статистика ЮЛ'!M103</f>
        <v>159645</v>
      </c>
      <c r="N95" s="310">
        <f>'Статистика ЮЛ'!Z103-'Статистика ЮЛ'!N103</f>
        <v>145924</v>
      </c>
      <c r="O95" s="310">
        <f>'Статистика ЮЛ'!AA103-'Статистика ЮЛ'!O103</f>
        <v>40610</v>
      </c>
      <c r="P95" s="310">
        <f>'Статистика ЮЛ'!AB103-'Статистика ЮЛ'!P103</f>
        <v>12335</v>
      </c>
      <c r="Q95" s="310">
        <f>'Статистика ЮЛ'!AC103-'Статистика ЮЛ'!Q103</f>
        <v>-97629</v>
      </c>
      <c r="R95" s="356"/>
    </row>
    <row r="96" spans="1:18" ht="15.75" x14ac:dyDescent="0.25">
      <c r="A96" s="287"/>
      <c r="B96" s="310">
        <f>'Статистика ЮЛ'!N105-'Статистика ЮЛ'!B105</f>
        <v>0</v>
      </c>
      <c r="C96" s="310">
        <f>'Статистика ЮЛ'!O105-'Статистика ЮЛ'!C105</f>
        <v>0</v>
      </c>
      <c r="D96" s="310">
        <f>'Статистика ЮЛ'!P105-'Статистика ЮЛ'!D105</f>
        <v>0</v>
      </c>
      <c r="E96" s="310">
        <f>'Статистика ЮЛ'!Q105-'Статистика ЮЛ'!E105</f>
        <v>0</v>
      </c>
      <c r="F96" s="310">
        <f>'Статистика ЮЛ'!R105-'Статистика ЮЛ'!F105</f>
        <v>0</v>
      </c>
      <c r="G96" s="310">
        <f>'Статистика ЮЛ'!S105-'Статистика ЮЛ'!G105</f>
        <v>0</v>
      </c>
      <c r="H96" s="310">
        <f>'Статистика ЮЛ'!T105-'Статистика ЮЛ'!H105</f>
        <v>0</v>
      </c>
      <c r="I96" s="310">
        <f>'Статистика ЮЛ'!U105-'Статистика ЮЛ'!I105</f>
        <v>0</v>
      </c>
      <c r="J96" s="310">
        <f>'Статистика ЮЛ'!V105-'Статистика ЮЛ'!J105</f>
        <v>0</v>
      </c>
      <c r="K96" s="310">
        <f>'Статистика ЮЛ'!W105-'Статистика ЮЛ'!K105</f>
        <v>0</v>
      </c>
      <c r="L96" s="310">
        <f>'Статистика ЮЛ'!X105-'Статистика ЮЛ'!L105</f>
        <v>0</v>
      </c>
      <c r="M96" s="310">
        <f>'Статистика ЮЛ'!Y105-'Статистика ЮЛ'!M105</f>
        <v>0</v>
      </c>
      <c r="N96" s="310">
        <f>'Статистика ЮЛ'!Z105-'Статистика ЮЛ'!N105</f>
        <v>0</v>
      </c>
      <c r="O96" s="310">
        <f>'Статистика ЮЛ'!AA105-'Статистика ЮЛ'!O105</f>
        <v>0</v>
      </c>
      <c r="P96" s="310">
        <f>'Статистика ЮЛ'!AB105-'Статистика ЮЛ'!P105</f>
        <v>0</v>
      </c>
      <c r="Q96" s="310">
        <f>'Статистика ЮЛ'!AC105-'Статистика ЮЛ'!Q105</f>
        <v>0</v>
      </c>
      <c r="R96" s="356"/>
    </row>
    <row r="97" spans="1:18" ht="15.75" x14ac:dyDescent="0.25">
      <c r="A97" s="304" t="s">
        <v>311</v>
      </c>
      <c r="B97" s="310">
        <f>'Статистика ЮЛ'!N106-'Статистика ЮЛ'!B106</f>
        <v>2456622</v>
      </c>
      <c r="C97" s="310">
        <f>'Статистика ЮЛ'!O106-'Статистика ЮЛ'!C106</f>
        <v>2450384</v>
      </c>
      <c r="D97" s="310">
        <f>'Статистика ЮЛ'!P106-'Статистика ЮЛ'!D106</f>
        <v>2425320</v>
      </c>
      <c r="E97" s="310">
        <f>'Статистика ЮЛ'!Q106-'Статистика ЮЛ'!E106</f>
        <v>2386108</v>
      </c>
      <c r="F97" s="310">
        <f>'Статистика ЮЛ'!R106-'Статистика ЮЛ'!F106</f>
        <v>2358132</v>
      </c>
      <c r="G97" s="310">
        <f>'Статистика ЮЛ'!S106-'Статистика ЮЛ'!G106</f>
        <v>2321022</v>
      </c>
      <c r="H97" s="310">
        <f>'Статистика ЮЛ'!T106-'Статистика ЮЛ'!H106</f>
        <v>2349124</v>
      </c>
      <c r="I97" s="310">
        <f>'Статистика ЮЛ'!U106-'Статистика ЮЛ'!I106</f>
        <v>2396131</v>
      </c>
      <c r="J97" s="310">
        <f>'Статистика ЮЛ'!V106-'Статистика ЮЛ'!J106</f>
        <v>2395414</v>
      </c>
      <c r="K97" s="310">
        <f>'Статистика ЮЛ'!W106-'Статистика ЮЛ'!K106</f>
        <v>2412947</v>
      </c>
      <c r="L97" s="310">
        <f>'Статистика ЮЛ'!X106-'Статистика ЮЛ'!L106</f>
        <v>2396801</v>
      </c>
      <c r="M97" s="310">
        <f>'Статистика ЮЛ'!Y106-'Статистика ЮЛ'!M106</f>
        <v>2304921</v>
      </c>
      <c r="N97" s="310">
        <f>'Статистика ЮЛ'!Z106-'Статистика ЮЛ'!N106</f>
        <v>2420078</v>
      </c>
      <c r="O97" s="310">
        <f>'Статистика ЮЛ'!AA106-'Статистика ЮЛ'!O106</f>
        <v>2417086</v>
      </c>
      <c r="P97" s="310">
        <f>'Статистика ЮЛ'!AB106-'Статистика ЮЛ'!P106</f>
        <v>2509238</v>
      </c>
      <c r="Q97" s="310">
        <f>'Статистика ЮЛ'!AC106-'Статистика ЮЛ'!Q106</f>
        <v>2786375</v>
      </c>
      <c r="R97" s="356"/>
    </row>
    <row r="98" spans="1:18" ht="15.75" x14ac:dyDescent="0.25">
      <c r="A98" s="289" t="s">
        <v>226</v>
      </c>
      <c r="B98" s="310">
        <f>'Статистика ЮЛ'!N107-'Статистика ЮЛ'!B107</f>
        <v>2464476</v>
      </c>
      <c r="C98" s="310">
        <f>'Статистика ЮЛ'!O107-'Статистика ЮЛ'!C107</f>
        <v>2458649</v>
      </c>
      <c r="D98" s="310">
        <f>'Статистика ЮЛ'!P107-'Статистика ЮЛ'!D107</f>
        <v>2433137</v>
      </c>
      <c r="E98" s="310">
        <f>'Статистика ЮЛ'!Q107-'Статистика ЮЛ'!E107</f>
        <v>2394042</v>
      </c>
      <c r="F98" s="310">
        <f>'Статистика ЮЛ'!R107-'Статистика ЮЛ'!F107</f>
        <v>2367495</v>
      </c>
      <c r="G98" s="310">
        <f>'Статистика ЮЛ'!S107-'Статистика ЮЛ'!G107</f>
        <v>2330721</v>
      </c>
      <c r="H98" s="310">
        <f>'Статистика ЮЛ'!T107-'Статистика ЮЛ'!H107</f>
        <v>2359033</v>
      </c>
      <c r="I98" s="310">
        <f>'Статистика ЮЛ'!U107-'Статистика ЮЛ'!I107</f>
        <v>2405943</v>
      </c>
      <c r="J98" s="310">
        <f>'Статистика ЮЛ'!V107-'Статистика ЮЛ'!J107</f>
        <v>2406122</v>
      </c>
      <c r="K98" s="310">
        <f>'Статистика ЮЛ'!W107-'Статистика ЮЛ'!K107</f>
        <v>2424509</v>
      </c>
      <c r="L98" s="310">
        <f>'Статистика ЮЛ'!X107-'Статистика ЮЛ'!L107</f>
        <v>2408673</v>
      </c>
      <c r="M98" s="310">
        <f>'Статистика ЮЛ'!Y107-'Статистика ЮЛ'!M107</f>
        <v>2316051</v>
      </c>
      <c r="N98" s="310">
        <f>'Статистика ЮЛ'!Z107-'Статистика ЮЛ'!N107</f>
        <v>2431453</v>
      </c>
      <c r="O98" s="310">
        <f>'Статистика ЮЛ'!AA107-'Статистика ЮЛ'!O107</f>
        <v>2427342</v>
      </c>
      <c r="P98" s="310">
        <f>'Статистика ЮЛ'!AB107-'Статистика ЮЛ'!P107</f>
        <v>2517499</v>
      </c>
      <c r="Q98" s="310">
        <f>'Статистика ЮЛ'!AC107-'Статистика ЮЛ'!Q107</f>
        <v>2789441</v>
      </c>
      <c r="R98" s="356"/>
    </row>
    <row r="99" spans="1:18" ht="15.75" x14ac:dyDescent="0.25">
      <c r="A99" s="288" t="s">
        <v>227</v>
      </c>
      <c r="B99" s="310">
        <f>'Статистика ЮЛ'!N108-'Статистика ЮЛ'!B108</f>
        <v>-7854</v>
      </c>
      <c r="C99" s="310">
        <f>'Статистика ЮЛ'!O108-'Статистика ЮЛ'!C108</f>
        <v>-8265</v>
      </c>
      <c r="D99" s="310">
        <f>'Статистика ЮЛ'!P108-'Статистика ЮЛ'!D108</f>
        <v>-7817</v>
      </c>
      <c r="E99" s="310">
        <f>'Статистика ЮЛ'!Q108-'Статистика ЮЛ'!E108</f>
        <v>-7934</v>
      </c>
      <c r="F99" s="310">
        <f>'Статистика ЮЛ'!R108-'Статистика ЮЛ'!F108</f>
        <v>-9363</v>
      </c>
      <c r="G99" s="310">
        <f>'Статистика ЮЛ'!S108-'Статистика ЮЛ'!G108</f>
        <v>-9699</v>
      </c>
      <c r="H99" s="310">
        <f>'Статистика ЮЛ'!T108-'Статистика ЮЛ'!H108</f>
        <v>-9909</v>
      </c>
      <c r="I99" s="310">
        <f>'Статистика ЮЛ'!U108-'Статистика ЮЛ'!I108</f>
        <v>-9812</v>
      </c>
      <c r="J99" s="310">
        <f>'Статистика ЮЛ'!V108-'Статистика ЮЛ'!J108</f>
        <v>-10708</v>
      </c>
      <c r="K99" s="310">
        <f>'Статистика ЮЛ'!W108-'Статистика ЮЛ'!K108</f>
        <v>-11562</v>
      </c>
      <c r="L99" s="310">
        <f>'Статистика ЮЛ'!X108-'Статистика ЮЛ'!L108</f>
        <v>-11872</v>
      </c>
      <c r="M99" s="310">
        <f>'Статистика ЮЛ'!Y108-'Статистика ЮЛ'!M108</f>
        <v>-11130</v>
      </c>
      <c r="N99" s="310">
        <f>'Статистика ЮЛ'!Z108-'Статистика ЮЛ'!N108</f>
        <v>-11375</v>
      </c>
      <c r="O99" s="310">
        <f>'Статистика ЮЛ'!AA108-'Статистика ЮЛ'!O108</f>
        <v>-10256</v>
      </c>
      <c r="P99" s="310">
        <f>'Статистика ЮЛ'!AB108-'Статистика ЮЛ'!P108</f>
        <v>-8261</v>
      </c>
      <c r="Q99" s="310">
        <f>'Статистика ЮЛ'!AC108-'Статистика ЮЛ'!Q108</f>
        <v>-3066</v>
      </c>
      <c r="R99" s="356"/>
    </row>
    <row r="100" spans="1:18" ht="15.75" x14ac:dyDescent="0.25">
      <c r="A100" s="287" t="s">
        <v>297</v>
      </c>
      <c r="B100" s="310">
        <f>'Статистика ЮЛ'!N109-'Статистика ЮЛ'!B109</f>
        <v>-7850</v>
      </c>
      <c r="C100" s="310">
        <f>'Статистика ЮЛ'!O109-'Статистика ЮЛ'!C109</f>
        <v>-8262</v>
      </c>
      <c r="D100" s="310">
        <f>'Статистика ЮЛ'!P109-'Статистика ЮЛ'!D109</f>
        <v>-7814</v>
      </c>
      <c r="E100" s="310">
        <f>'Статистика ЮЛ'!Q109-'Статистика ЮЛ'!E109</f>
        <v>-7932</v>
      </c>
      <c r="F100" s="310">
        <f>'Статистика ЮЛ'!R109-'Статистика ЮЛ'!F109</f>
        <v>-9362</v>
      </c>
      <c r="G100" s="310">
        <f>'Статистика ЮЛ'!S109-'Статистика ЮЛ'!G109</f>
        <v>-9699</v>
      </c>
      <c r="H100" s="310">
        <f>'Статистика ЮЛ'!T109-'Статистика ЮЛ'!H109</f>
        <v>-9909</v>
      </c>
      <c r="I100" s="310">
        <f>'Статистика ЮЛ'!U109-'Статистика ЮЛ'!I109</f>
        <v>-9812</v>
      </c>
      <c r="J100" s="310">
        <f>'Статистика ЮЛ'!V109-'Статистика ЮЛ'!J109</f>
        <v>-10708</v>
      </c>
      <c r="K100" s="310">
        <f>'Статистика ЮЛ'!W109-'Статистика ЮЛ'!K109</f>
        <v>-11562</v>
      </c>
      <c r="L100" s="310">
        <f>'Статистика ЮЛ'!X109-'Статистика ЮЛ'!L109</f>
        <v>-11872</v>
      </c>
      <c r="M100" s="310">
        <f>'Статистика ЮЛ'!Y109-'Статистика ЮЛ'!M109</f>
        <v>-11130</v>
      </c>
      <c r="N100" s="310">
        <f>'Статистика ЮЛ'!Z109-'Статистика ЮЛ'!N109</f>
        <v>-11375</v>
      </c>
      <c r="O100" s="310">
        <f>'Статистика ЮЛ'!AA109-'Статистика ЮЛ'!O109</f>
        <v>-10256</v>
      </c>
      <c r="P100" s="310">
        <f>'Статистика ЮЛ'!AB109-'Статистика ЮЛ'!P109</f>
        <v>-8261</v>
      </c>
      <c r="Q100" s="310">
        <f>'Статистика ЮЛ'!AC109-'Статистика ЮЛ'!Q109</f>
        <v>-3066</v>
      </c>
      <c r="R100" s="356"/>
    </row>
    <row r="101" spans="1:18" ht="15.75" x14ac:dyDescent="0.25">
      <c r="A101" s="287" t="s">
        <v>298</v>
      </c>
      <c r="B101" s="310">
        <f>'Статистика ЮЛ'!N110-'Статистика ЮЛ'!B110</f>
        <v>-7798</v>
      </c>
      <c r="C101" s="310">
        <f>'Статистика ЮЛ'!O110-'Статистика ЮЛ'!C110</f>
        <v>-8194</v>
      </c>
      <c r="D101" s="310">
        <f>'Статистика ЮЛ'!P110-'Статистика ЮЛ'!D110</f>
        <v>-7748</v>
      </c>
      <c r="E101" s="310">
        <f>'Статистика ЮЛ'!Q110-'Статистика ЮЛ'!E110</f>
        <v>-7860</v>
      </c>
      <c r="F101" s="310">
        <f>'Статистика ЮЛ'!R110-'Статистика ЮЛ'!F110</f>
        <v>-9274</v>
      </c>
      <c r="G101" s="310">
        <f>'Статистика ЮЛ'!S110-'Статистика ЮЛ'!G110</f>
        <v>-9627</v>
      </c>
      <c r="H101" s="310">
        <f>'Статистика ЮЛ'!T110-'Статистика ЮЛ'!H110</f>
        <v>-9843</v>
      </c>
      <c r="I101" s="310">
        <f>'Статистика ЮЛ'!U110-'Статистика ЮЛ'!I110</f>
        <v>-9733</v>
      </c>
      <c r="J101" s="310">
        <f>'Статистика ЮЛ'!V110-'Статистика ЮЛ'!J110</f>
        <v>-10617</v>
      </c>
      <c r="K101" s="310">
        <f>'Статистика ЮЛ'!W110-'Статистика ЮЛ'!K110</f>
        <v>-11432</v>
      </c>
      <c r="L101" s="310">
        <f>'Статистика ЮЛ'!X110-'Статистика ЮЛ'!L110</f>
        <v>-11760</v>
      </c>
      <c r="M101" s="310">
        <f>'Статистика ЮЛ'!Y110-'Статистика ЮЛ'!M110</f>
        <v>-11022</v>
      </c>
      <c r="N101" s="310">
        <f>'Статистика ЮЛ'!Z110-'Статистика ЮЛ'!N110</f>
        <v>-11268</v>
      </c>
      <c r="O101" s="310">
        <f>'Статистика ЮЛ'!AA110-'Статистика ЮЛ'!O110</f>
        <v>-10148</v>
      </c>
      <c r="P101" s="310">
        <f>'Статистика ЮЛ'!AB110-'Статистика ЮЛ'!P110</f>
        <v>-8170</v>
      </c>
      <c r="Q101" s="310">
        <f>'Статистика ЮЛ'!AC110-'Статистика ЮЛ'!Q110</f>
        <v>-3040</v>
      </c>
      <c r="R101" s="356"/>
    </row>
    <row r="102" spans="1:18" ht="15.75" x14ac:dyDescent="0.25">
      <c r="A102" s="287" t="s">
        <v>299</v>
      </c>
      <c r="B102" s="310">
        <f>'Статистика ЮЛ'!N111-'Статистика ЮЛ'!B111</f>
        <v>-52</v>
      </c>
      <c r="C102" s="310">
        <f>'Статистика ЮЛ'!O111-'Статистика ЮЛ'!C111</f>
        <v>-68</v>
      </c>
      <c r="D102" s="310">
        <f>'Статистика ЮЛ'!P111-'Статистика ЮЛ'!D111</f>
        <v>-63</v>
      </c>
      <c r="E102" s="310">
        <f>'Статистика ЮЛ'!Q111-'Статистика ЮЛ'!E111</f>
        <v>-73</v>
      </c>
      <c r="F102" s="310">
        <f>'Статистика ЮЛ'!R111-'Статистика ЮЛ'!F111</f>
        <v>-82</v>
      </c>
      <c r="G102" s="310">
        <f>'Статистика ЮЛ'!S111-'Статистика ЮЛ'!G111</f>
        <v>-71</v>
      </c>
      <c r="H102" s="310">
        <f>'Статистика ЮЛ'!T111-'Статистика ЮЛ'!H111</f>
        <v>-63</v>
      </c>
      <c r="I102" s="310">
        <f>'Статистика ЮЛ'!U111-'Статистика ЮЛ'!I111</f>
        <v>-78</v>
      </c>
      <c r="J102" s="310">
        <f>'Статистика ЮЛ'!V111-'Статистика ЮЛ'!J111</f>
        <v>-89</v>
      </c>
      <c r="K102" s="310">
        <f>'Статистика ЮЛ'!W111-'Статистика ЮЛ'!K111</f>
        <v>-130</v>
      </c>
      <c r="L102" s="310">
        <f>'Статистика ЮЛ'!X111-'Статистика ЮЛ'!L111</f>
        <v>-108</v>
      </c>
      <c r="M102" s="310">
        <f>'Статистика ЮЛ'!Y111-'Статистика ЮЛ'!M111</f>
        <v>-106</v>
      </c>
      <c r="N102" s="310">
        <f>'Статистика ЮЛ'!Z111-'Статистика ЮЛ'!N111</f>
        <v>-108</v>
      </c>
      <c r="O102" s="310">
        <f>'Статистика ЮЛ'!AA111-'Статистика ЮЛ'!O111</f>
        <v>-108</v>
      </c>
      <c r="P102" s="310">
        <f>'Статистика ЮЛ'!AB111-'Статистика ЮЛ'!P111</f>
        <v>-90</v>
      </c>
      <c r="Q102" s="310">
        <f>'Статистика ЮЛ'!AC111-'Статистика ЮЛ'!Q111</f>
        <v>-24</v>
      </c>
      <c r="R102" s="356"/>
    </row>
    <row r="103" spans="1:18" ht="15.75" x14ac:dyDescent="0.25">
      <c r="A103" s="287" t="s">
        <v>300</v>
      </c>
      <c r="B103" s="310">
        <f>'Статистика ЮЛ'!N112-'Статистика ЮЛ'!B112</f>
        <v>-5.8665931881470001</v>
      </c>
      <c r="C103" s="310">
        <f>'Статистика ЮЛ'!O112-'Статистика ЮЛ'!C112</f>
        <v>-5.8585647542778005</v>
      </c>
      <c r="D103" s="310">
        <f>'Статистика ЮЛ'!P112-'Статистика ЮЛ'!D112</f>
        <v>-5.7731981459158987</v>
      </c>
      <c r="E103" s="310">
        <f>'Статистика ЮЛ'!Q112-'Статистика ЮЛ'!E112</f>
        <v>-5.6692842358491013</v>
      </c>
      <c r="F103" s="310">
        <f>'Статистика ЮЛ'!R112-'Статистика ЮЛ'!F112</f>
        <v>-5.551183207241202</v>
      </c>
      <c r="G103" s="310">
        <f>'Статистика ЮЛ'!S112-'Статистика ЮЛ'!G112</f>
        <v>-5.4313945679946016</v>
      </c>
      <c r="H103" s="310">
        <f>'Статистика ЮЛ'!T112-'Статистика ЮЛ'!H112</f>
        <v>-5.3172654663094008</v>
      </c>
      <c r="I103" s="310">
        <f>'Статистика ЮЛ'!U112-'Статистика ЮЛ'!I112</f>
        <v>-5.2946456106407993</v>
      </c>
      <c r="J103" s="310">
        <f>'Статистика ЮЛ'!V112-'Статистика ЮЛ'!J112</f>
        <v>-5.2469397445401</v>
      </c>
      <c r="K103" s="310">
        <f>'Статистика ЮЛ'!W112-'Статистика ЮЛ'!K112</f>
        <v>-5.2186411165140001</v>
      </c>
      <c r="L103" s="310">
        <f>'Статистика ЮЛ'!X112-'Статистика ЮЛ'!L112</f>
        <v>-5.1342818522513998</v>
      </c>
      <c r="M103" s="310">
        <f>'Статистика ЮЛ'!Y112-'Статистика ЮЛ'!M112</f>
        <v>-5.0252180082240976</v>
      </c>
      <c r="N103" s="310">
        <f>'Статистика ЮЛ'!Z112-'Статистика ЮЛ'!N112</f>
        <v>-4.8757836961409993</v>
      </c>
      <c r="O103" s="310">
        <f>'Статистика ЮЛ'!AA112-'Статистика ЮЛ'!O112</f>
        <v>-4.6111828221467004</v>
      </c>
      <c r="P103" s="310">
        <f>'Статистика ЮЛ'!AB112-'Статистика ЮЛ'!P112</f>
        <v>-4.4994070007404012</v>
      </c>
      <c r="Q103" s="310">
        <f>'Статистика ЮЛ'!AC112-'Статистика ЮЛ'!Q112</f>
        <v>-4.5228233442150998</v>
      </c>
      <c r="R103" s="356"/>
    </row>
    <row r="104" spans="1:18" ht="15.75" x14ac:dyDescent="0.25">
      <c r="A104" s="287" t="s">
        <v>301</v>
      </c>
      <c r="B104" s="310">
        <f>'Статистика ЮЛ'!N113-'Статистика ЮЛ'!B113</f>
        <v>-4</v>
      </c>
      <c r="C104" s="310">
        <f>'Статистика ЮЛ'!O113-'Статистика ЮЛ'!C113</f>
        <v>-3</v>
      </c>
      <c r="D104" s="310">
        <f>'Статистика ЮЛ'!P113-'Статистика ЮЛ'!D113</f>
        <v>-3</v>
      </c>
      <c r="E104" s="310">
        <f>'Статистика ЮЛ'!Q113-'Статистика ЮЛ'!E113</f>
        <v>-2</v>
      </c>
      <c r="F104" s="310">
        <f>'Статистика ЮЛ'!R113-'Статистика ЮЛ'!F113</f>
        <v>-1</v>
      </c>
      <c r="G104" s="310">
        <f>'Статистика ЮЛ'!S113-'Статистика ЮЛ'!G113</f>
        <v>0</v>
      </c>
      <c r="H104" s="310">
        <f>'Статистика ЮЛ'!T113-'Статистика ЮЛ'!H113</f>
        <v>0</v>
      </c>
      <c r="I104" s="310">
        <f>'Статистика ЮЛ'!U113-'Статистика ЮЛ'!I113</f>
        <v>0</v>
      </c>
      <c r="J104" s="310">
        <f>'Статистика ЮЛ'!V113-'Статистика ЮЛ'!J113</f>
        <v>0</v>
      </c>
      <c r="K104" s="310">
        <f>'Статистика ЮЛ'!W113-'Статистика ЮЛ'!K113</f>
        <v>0</v>
      </c>
      <c r="L104" s="310">
        <f>'Статистика ЮЛ'!X113-'Статистика ЮЛ'!L113</f>
        <v>0</v>
      </c>
      <c r="M104" s="310">
        <f>'Статистика ЮЛ'!Y113-'Статистика ЮЛ'!M113</f>
        <v>0</v>
      </c>
      <c r="N104" s="310">
        <f>'Статистика ЮЛ'!Z113-'Статистика ЮЛ'!N113</f>
        <v>0</v>
      </c>
      <c r="O104" s="310">
        <f>'Статистика ЮЛ'!AA113-'Статистика ЮЛ'!O113</f>
        <v>0</v>
      </c>
      <c r="P104" s="310">
        <f>'Статистика ЮЛ'!AB113-'Статистика ЮЛ'!P113</f>
        <v>0</v>
      </c>
      <c r="Q104" s="310">
        <f>'Статистика ЮЛ'!AC113-'Статистика ЮЛ'!Q113</f>
        <v>0</v>
      </c>
      <c r="R104" s="356"/>
    </row>
    <row r="105" spans="1:18" ht="15.75" x14ac:dyDescent="0.25">
      <c r="A105" s="287" t="s">
        <v>302</v>
      </c>
      <c r="B105" s="310">
        <f>'Статистика ЮЛ'!N114-'Статистика ЮЛ'!B114</f>
        <v>-4</v>
      </c>
      <c r="C105" s="310">
        <f>'Статистика ЮЛ'!O114-'Статистика ЮЛ'!C114</f>
        <v>-3</v>
      </c>
      <c r="D105" s="310">
        <f>'Статистика ЮЛ'!P114-'Статистика ЮЛ'!D114</f>
        <v>-3</v>
      </c>
      <c r="E105" s="310">
        <f>'Статистика ЮЛ'!Q114-'Статистика ЮЛ'!E114</f>
        <v>-2</v>
      </c>
      <c r="F105" s="310">
        <f>'Статистика ЮЛ'!R114-'Статистика ЮЛ'!F114</f>
        <v>-1</v>
      </c>
      <c r="G105" s="310">
        <f>'Статистика ЮЛ'!S114-'Статистика ЮЛ'!G114</f>
        <v>0</v>
      </c>
      <c r="H105" s="310">
        <f>'Статистика ЮЛ'!T114-'Статистика ЮЛ'!H114</f>
        <v>0</v>
      </c>
      <c r="I105" s="310">
        <f>'Статистика ЮЛ'!U114-'Статистика ЮЛ'!I114</f>
        <v>0</v>
      </c>
      <c r="J105" s="310">
        <f>'Статистика ЮЛ'!V114-'Статистика ЮЛ'!J114</f>
        <v>0</v>
      </c>
      <c r="K105" s="310">
        <f>'Статистика ЮЛ'!W114-'Статистика ЮЛ'!K114</f>
        <v>0</v>
      </c>
      <c r="L105" s="310">
        <f>'Статистика ЮЛ'!X114-'Статистика ЮЛ'!L114</f>
        <v>0</v>
      </c>
      <c r="M105" s="310">
        <f>'Статистика ЮЛ'!Y114-'Статистика ЮЛ'!M114</f>
        <v>0</v>
      </c>
      <c r="N105" s="310">
        <f>'Статистика ЮЛ'!Z114-'Статистика ЮЛ'!N114</f>
        <v>0</v>
      </c>
      <c r="O105" s="310">
        <f>'Статистика ЮЛ'!AA114-'Статистика ЮЛ'!O114</f>
        <v>0</v>
      </c>
      <c r="P105" s="310">
        <f>'Статистика ЮЛ'!AB114-'Статистика ЮЛ'!P114</f>
        <v>0</v>
      </c>
      <c r="Q105" s="310">
        <f>'Статистика ЮЛ'!AC114-'Статистика ЮЛ'!Q114</f>
        <v>0</v>
      </c>
      <c r="R105" s="356"/>
    </row>
    <row r="106" spans="1:18" ht="15.75" x14ac:dyDescent="0.25">
      <c r="A106" s="287"/>
      <c r="B106" s="310">
        <f>'Статистика ЮЛ'!N116-'Статистика ЮЛ'!B116</f>
        <v>0</v>
      </c>
      <c r="C106" s="310">
        <f>'Статистика ЮЛ'!O116-'Статистика ЮЛ'!C116</f>
        <v>0</v>
      </c>
      <c r="D106" s="310">
        <f>'Статистика ЮЛ'!P116-'Статистика ЮЛ'!D116</f>
        <v>0</v>
      </c>
      <c r="E106" s="310">
        <f>'Статистика ЮЛ'!Q116-'Статистика ЮЛ'!E116</f>
        <v>0</v>
      </c>
      <c r="F106" s="310">
        <f>'Статистика ЮЛ'!R116-'Статистика ЮЛ'!F116</f>
        <v>0</v>
      </c>
      <c r="G106" s="310">
        <f>'Статистика ЮЛ'!S116-'Статистика ЮЛ'!G116</f>
        <v>0</v>
      </c>
      <c r="H106" s="310">
        <f>'Статистика ЮЛ'!T116-'Статистика ЮЛ'!H116</f>
        <v>0</v>
      </c>
      <c r="I106" s="310">
        <f>'Статистика ЮЛ'!U116-'Статистика ЮЛ'!I116</f>
        <v>0</v>
      </c>
      <c r="J106" s="310">
        <f>'Статистика ЮЛ'!V116-'Статистика ЮЛ'!J116</f>
        <v>0</v>
      </c>
      <c r="K106" s="310">
        <f>'Статистика ЮЛ'!W116-'Статистика ЮЛ'!K116</f>
        <v>0</v>
      </c>
      <c r="L106" s="310">
        <f>'Статистика ЮЛ'!X116-'Статистика ЮЛ'!L116</f>
        <v>0</v>
      </c>
      <c r="M106" s="310">
        <f>'Статистика ЮЛ'!Y116-'Статистика ЮЛ'!M116</f>
        <v>0</v>
      </c>
      <c r="N106" s="310">
        <f>'Статистика ЮЛ'!Z116-'Статистика ЮЛ'!N116</f>
        <v>0</v>
      </c>
      <c r="O106" s="310">
        <f>'Статистика ЮЛ'!AA116-'Статистика ЮЛ'!O116</f>
        <v>0</v>
      </c>
      <c r="P106" s="310">
        <f>'Статистика ЮЛ'!AB116-'Статистика ЮЛ'!P116</f>
        <v>0</v>
      </c>
      <c r="Q106" s="310">
        <f>'Статистика ЮЛ'!AC116-'Статистика ЮЛ'!Q116</f>
        <v>0</v>
      </c>
      <c r="R106" s="356"/>
    </row>
    <row r="107" spans="1:18" ht="21" x14ac:dyDescent="0.25">
      <c r="A107" s="304" t="s">
        <v>312</v>
      </c>
      <c r="B107" s="310">
        <f>'Статистика ЮЛ'!N117-'Статистика ЮЛ'!B117</f>
        <v>618940</v>
      </c>
      <c r="C107" s="310">
        <f>'Статистика ЮЛ'!O117-'Статистика ЮЛ'!C117</f>
        <v>608516</v>
      </c>
      <c r="D107" s="310">
        <f>'Статистика ЮЛ'!P117-'Статистика ЮЛ'!D117</f>
        <v>608855</v>
      </c>
      <c r="E107" s="310">
        <f>'Статистика ЮЛ'!Q117-'Статистика ЮЛ'!E117</f>
        <v>597579</v>
      </c>
      <c r="F107" s="310">
        <f>'Статистика ЮЛ'!R117-'Статистика ЮЛ'!F117</f>
        <v>498435</v>
      </c>
      <c r="G107" s="310">
        <f>'Статистика ЮЛ'!S117-'Статистика ЮЛ'!G117</f>
        <v>488076</v>
      </c>
      <c r="H107" s="310">
        <f>'Статистика ЮЛ'!T117-'Статистика ЮЛ'!H117</f>
        <v>467178</v>
      </c>
      <c r="I107" s="310">
        <f>'Статистика ЮЛ'!U117-'Статистика ЮЛ'!I117</f>
        <v>454385</v>
      </c>
      <c r="J107" s="310">
        <f>'Статистика ЮЛ'!V117-'Статистика ЮЛ'!J117</f>
        <v>457863</v>
      </c>
      <c r="K107" s="310">
        <f>'Статистика ЮЛ'!W117-'Статистика ЮЛ'!K117</f>
        <v>322327</v>
      </c>
      <c r="L107" s="310">
        <f>'Статистика ЮЛ'!X117-'Статистика ЮЛ'!L117</f>
        <v>325710</v>
      </c>
      <c r="M107" s="310">
        <f>'Статистика ЮЛ'!Y117-'Статистика ЮЛ'!M117</f>
        <v>346162</v>
      </c>
      <c r="N107" s="310">
        <f>'Статистика ЮЛ'!Z117-'Статистика ЮЛ'!N117</f>
        <v>291937</v>
      </c>
      <c r="O107" s="310">
        <f>'Статистика ЮЛ'!AA117-'Статистика ЮЛ'!O117</f>
        <v>311616</v>
      </c>
      <c r="P107" s="310">
        <f>'Статистика ЮЛ'!AB117-'Статистика ЮЛ'!P117</f>
        <v>412319</v>
      </c>
      <c r="Q107" s="310">
        <f>'Статистика ЮЛ'!AC117-'Статистика ЮЛ'!Q117</f>
        <v>713034</v>
      </c>
      <c r="R107" s="356"/>
    </row>
    <row r="108" spans="1:18" ht="15.75" x14ac:dyDescent="0.25">
      <c r="A108" s="289" t="s">
        <v>226</v>
      </c>
      <c r="B108" s="310">
        <f>'Статистика ЮЛ'!N118-'Статистика ЮЛ'!B118</f>
        <v>104967</v>
      </c>
      <c r="C108" s="310">
        <f>'Статистика ЮЛ'!O118-'Статистика ЮЛ'!C118</f>
        <v>98199</v>
      </c>
      <c r="D108" s="310">
        <f>'Статистика ЮЛ'!P118-'Статистика ЮЛ'!D118</f>
        <v>90416</v>
      </c>
      <c r="E108" s="310">
        <f>'Статистика ЮЛ'!Q118-'Статистика ЮЛ'!E118</f>
        <v>78091</v>
      </c>
      <c r="F108" s="310">
        <f>'Статистика ЮЛ'!R118-'Статистика ЮЛ'!F118</f>
        <v>135796</v>
      </c>
      <c r="G108" s="310">
        <f>'Статистика ЮЛ'!S118-'Статистика ЮЛ'!G118</f>
        <v>122837</v>
      </c>
      <c r="H108" s="310">
        <f>'Статистика ЮЛ'!T118-'Статистика ЮЛ'!H118</f>
        <v>123884</v>
      </c>
      <c r="I108" s="310">
        <f>'Статистика ЮЛ'!U118-'Статистика ЮЛ'!I118</f>
        <v>107419</v>
      </c>
      <c r="J108" s="310">
        <f>'Статистика ЮЛ'!V118-'Статистика ЮЛ'!J118</f>
        <v>102020</v>
      </c>
      <c r="K108" s="310">
        <f>'Статистика ЮЛ'!W118-'Статистика ЮЛ'!K118</f>
        <v>38969</v>
      </c>
      <c r="L108" s="310">
        <f>'Статистика ЮЛ'!X118-'Статистика ЮЛ'!L118</f>
        <v>31260</v>
      </c>
      <c r="M108" s="310">
        <f>'Статистика ЮЛ'!Y118-'Статистика ЮЛ'!M118</f>
        <v>2404</v>
      </c>
      <c r="N108" s="310">
        <f>'Статистика ЮЛ'!Z118-'Статистика ЮЛ'!N118</f>
        <v>-13781</v>
      </c>
      <c r="O108" s="310">
        <f>'Статистика ЮЛ'!AA118-'Статистика ЮЛ'!O118</f>
        <v>-12804</v>
      </c>
      <c r="P108" s="310">
        <f>'Статистика ЮЛ'!AB118-'Статистика ЮЛ'!P118</f>
        <v>-15249</v>
      </c>
      <c r="Q108" s="310">
        <f>'Статистика ЮЛ'!AC118-'Статистика ЮЛ'!Q118</f>
        <v>-9227</v>
      </c>
      <c r="R108" s="356"/>
    </row>
    <row r="109" spans="1:18" ht="15.75" x14ac:dyDescent="0.25">
      <c r="A109" s="288" t="s">
        <v>227</v>
      </c>
      <c r="B109" s="310">
        <f>'Статистика ЮЛ'!N119-'Статистика ЮЛ'!B119</f>
        <v>513973</v>
      </c>
      <c r="C109" s="310">
        <f>'Статистика ЮЛ'!O119-'Статистика ЮЛ'!C119</f>
        <v>510317</v>
      </c>
      <c r="D109" s="310">
        <f>'Статистика ЮЛ'!P119-'Статистика ЮЛ'!D119</f>
        <v>518439</v>
      </c>
      <c r="E109" s="310">
        <f>'Статистика ЮЛ'!Q119-'Статистика ЮЛ'!E119</f>
        <v>519488</v>
      </c>
      <c r="F109" s="310">
        <f>'Статистика ЮЛ'!R119-'Статистика ЮЛ'!F119</f>
        <v>362639</v>
      </c>
      <c r="G109" s="310">
        <f>'Статистика ЮЛ'!S119-'Статистика ЮЛ'!G119</f>
        <v>365239</v>
      </c>
      <c r="H109" s="310">
        <f>'Статистика ЮЛ'!T119-'Статистика ЮЛ'!H119</f>
        <v>343294</v>
      </c>
      <c r="I109" s="310">
        <f>'Статистика ЮЛ'!U119-'Статистика ЮЛ'!I119</f>
        <v>346966</v>
      </c>
      <c r="J109" s="310">
        <f>'Статистика ЮЛ'!V119-'Статистика ЮЛ'!J119</f>
        <v>355843</v>
      </c>
      <c r="K109" s="310">
        <f>'Статистика ЮЛ'!W119-'Статистика ЮЛ'!K119</f>
        <v>283358</v>
      </c>
      <c r="L109" s="310">
        <f>'Статистика ЮЛ'!X119-'Статистика ЮЛ'!L119</f>
        <v>294450</v>
      </c>
      <c r="M109" s="310">
        <f>'Статистика ЮЛ'!Y119-'Статистика ЮЛ'!M119</f>
        <v>343758</v>
      </c>
      <c r="N109" s="310">
        <f>'Статистика ЮЛ'!Z119-'Статистика ЮЛ'!N119</f>
        <v>305718</v>
      </c>
      <c r="O109" s="310">
        <f>'Статистика ЮЛ'!AA119-'Статистика ЮЛ'!O119</f>
        <v>324420</v>
      </c>
      <c r="P109" s="310">
        <f>'Статистика ЮЛ'!AB119-'Статистика ЮЛ'!P119</f>
        <v>427568</v>
      </c>
      <c r="Q109" s="310">
        <f>'Статистика ЮЛ'!AC119-'Статистика ЮЛ'!Q119</f>
        <v>722261</v>
      </c>
      <c r="R109" s="356"/>
    </row>
    <row r="110" spans="1:18" ht="15.75" x14ac:dyDescent="0.25">
      <c r="A110" s="287" t="s">
        <v>297</v>
      </c>
      <c r="B110" s="310">
        <f>'Статистика ЮЛ'!N120-'Статистика ЮЛ'!B120</f>
        <v>498044</v>
      </c>
      <c r="C110" s="310">
        <f>'Статистика ЮЛ'!O120-'Статистика ЮЛ'!C120</f>
        <v>493323</v>
      </c>
      <c r="D110" s="310">
        <f>'Статистика ЮЛ'!P120-'Статистика ЮЛ'!D120</f>
        <v>504423</v>
      </c>
      <c r="E110" s="310">
        <f>'Статистика ЮЛ'!Q120-'Статистика ЮЛ'!E120</f>
        <v>506555</v>
      </c>
      <c r="F110" s="310">
        <f>'Статистика ЮЛ'!R120-'Статистика ЮЛ'!F120</f>
        <v>352476</v>
      </c>
      <c r="G110" s="310">
        <f>'Статистика ЮЛ'!S120-'Статистика ЮЛ'!G120</f>
        <v>358219</v>
      </c>
      <c r="H110" s="310">
        <f>'Статистика ЮЛ'!T120-'Статистика ЮЛ'!H120</f>
        <v>333019</v>
      </c>
      <c r="I110" s="310">
        <f>'Статистика ЮЛ'!U120-'Статистика ЮЛ'!I120</f>
        <v>339056</v>
      </c>
      <c r="J110" s="310">
        <f>'Статистика ЮЛ'!V120-'Статистика ЮЛ'!J120</f>
        <v>351358</v>
      </c>
      <c r="K110" s="310">
        <f>'Статистика ЮЛ'!W120-'Статистика ЮЛ'!K120</f>
        <v>282835</v>
      </c>
      <c r="L110" s="310">
        <f>'Статистика ЮЛ'!X120-'Статистика ЮЛ'!L120</f>
        <v>295047</v>
      </c>
      <c r="M110" s="310">
        <f>'Статистика ЮЛ'!Y120-'Статистика ЮЛ'!M120</f>
        <v>347910</v>
      </c>
      <c r="N110" s="310">
        <f>'Статистика ЮЛ'!Z120-'Статистика ЮЛ'!N120</f>
        <v>311707</v>
      </c>
      <c r="O110" s="310">
        <f>'Статистика ЮЛ'!AA120-'Статистика ЮЛ'!O120</f>
        <v>335292</v>
      </c>
      <c r="P110" s="310">
        <f>'Статистика ЮЛ'!AB120-'Статистика ЮЛ'!P120</f>
        <v>435519</v>
      </c>
      <c r="Q110" s="310">
        <f>'Статистика ЮЛ'!AC120-'Статистика ЮЛ'!Q120</f>
        <v>730240</v>
      </c>
      <c r="R110" s="356"/>
    </row>
    <row r="111" spans="1:18" ht="15.75" x14ac:dyDescent="0.25">
      <c r="A111" s="287" t="s">
        <v>298</v>
      </c>
      <c r="B111" s="310">
        <f>'Статистика ЮЛ'!N121-'Статистика ЮЛ'!B121</f>
        <v>431342</v>
      </c>
      <c r="C111" s="310">
        <f>'Статистика ЮЛ'!O121-'Статистика ЮЛ'!C121</f>
        <v>422885</v>
      </c>
      <c r="D111" s="310">
        <f>'Статистика ЮЛ'!P121-'Статистика ЮЛ'!D121</f>
        <v>428715</v>
      </c>
      <c r="E111" s="310">
        <f>'Статистика ЮЛ'!Q121-'Статистика ЮЛ'!E121</f>
        <v>431424</v>
      </c>
      <c r="F111" s="310">
        <f>'Статистика ЮЛ'!R121-'Статистика ЮЛ'!F121</f>
        <v>284600</v>
      </c>
      <c r="G111" s="310">
        <f>'Статистика ЮЛ'!S121-'Статистика ЮЛ'!G121</f>
        <v>278907</v>
      </c>
      <c r="H111" s="310">
        <f>'Статистика ЮЛ'!T121-'Статистика ЮЛ'!H121</f>
        <v>250366</v>
      </c>
      <c r="I111" s="310">
        <f>'Статистика ЮЛ'!U121-'Статистика ЮЛ'!I121</f>
        <v>245628</v>
      </c>
      <c r="J111" s="310">
        <f>'Статистика ЮЛ'!V121-'Статистика ЮЛ'!J121</f>
        <v>250823</v>
      </c>
      <c r="K111" s="310">
        <f>'Статистика ЮЛ'!W121-'Статистика ЮЛ'!K121</f>
        <v>197617</v>
      </c>
      <c r="L111" s="310">
        <f>'Статистика ЮЛ'!X121-'Статистика ЮЛ'!L121</f>
        <v>188297</v>
      </c>
      <c r="M111" s="310">
        <f>'Статистика ЮЛ'!Y121-'Статистика ЮЛ'!M121</f>
        <v>223864</v>
      </c>
      <c r="N111" s="310">
        <f>'Статистика ЮЛ'!Z121-'Статистика ЮЛ'!N121</f>
        <v>189809</v>
      </c>
      <c r="O111" s="310">
        <f>'Статистика ЮЛ'!AA121-'Статистика ЮЛ'!O121</f>
        <v>224282</v>
      </c>
      <c r="P111" s="310">
        <f>'Статистика ЮЛ'!AB121-'Статистика ЮЛ'!P121</f>
        <v>320090</v>
      </c>
      <c r="Q111" s="310">
        <f>'Статистика ЮЛ'!AC121-'Статистика ЮЛ'!Q121</f>
        <v>586581</v>
      </c>
      <c r="R111" s="356"/>
    </row>
    <row r="112" spans="1:18" ht="15.75" x14ac:dyDescent="0.25">
      <c r="A112" s="287" t="s">
        <v>299</v>
      </c>
      <c r="B112" s="310">
        <f>'Статистика ЮЛ'!N122-'Статистика ЮЛ'!B122</f>
        <v>66705</v>
      </c>
      <c r="C112" s="310">
        <f>'Статистика ЮЛ'!O122-'Статистика ЮЛ'!C122</f>
        <v>70442</v>
      </c>
      <c r="D112" s="310">
        <f>'Статистика ЮЛ'!P122-'Статистика ЮЛ'!D122</f>
        <v>75710</v>
      </c>
      <c r="E112" s="310">
        <f>'Статистика ЮЛ'!Q122-'Статистика ЮЛ'!E122</f>
        <v>75130</v>
      </c>
      <c r="F112" s="310">
        <f>'Статистика ЮЛ'!R122-'Статистика ЮЛ'!F122</f>
        <v>67877</v>
      </c>
      <c r="G112" s="310">
        <f>'Статистика ЮЛ'!S122-'Статистика ЮЛ'!G122</f>
        <v>79312</v>
      </c>
      <c r="H112" s="310">
        <f>'Статистика ЮЛ'!T122-'Статистика ЮЛ'!H122</f>
        <v>82653</v>
      </c>
      <c r="I112" s="310">
        <f>'Статистика ЮЛ'!U122-'Статистика ЮЛ'!I122</f>
        <v>93429</v>
      </c>
      <c r="J112" s="310">
        <f>'Статистика ЮЛ'!V122-'Статистика ЮЛ'!J122</f>
        <v>100536</v>
      </c>
      <c r="K112" s="310">
        <f>'Статистика ЮЛ'!W122-'Статистика ЮЛ'!K122</f>
        <v>85220</v>
      </c>
      <c r="L112" s="310">
        <f>'Статистика ЮЛ'!X122-'Статистика ЮЛ'!L122</f>
        <v>106752</v>
      </c>
      <c r="M112" s="310">
        <f>'Статистика ЮЛ'!Y122-'Статистика ЮЛ'!M122</f>
        <v>124045</v>
      </c>
      <c r="N112" s="310">
        <f>'Статистика ЮЛ'!Z122-'Статистика ЮЛ'!N122</f>
        <v>121897</v>
      </c>
      <c r="O112" s="310">
        <f>'Статистика ЮЛ'!AA122-'Статистика ЮЛ'!O122</f>
        <v>111009</v>
      </c>
      <c r="P112" s="310">
        <f>'Статистика ЮЛ'!AB122-'Статистика ЮЛ'!P122</f>
        <v>115428</v>
      </c>
      <c r="Q112" s="310">
        <f>'Статистика ЮЛ'!AC122-'Статистика ЮЛ'!Q122</f>
        <v>143661</v>
      </c>
      <c r="R112" s="356"/>
    </row>
    <row r="113" spans="1:18" ht="15.75" x14ac:dyDescent="0.25">
      <c r="A113" s="287" t="s">
        <v>300</v>
      </c>
      <c r="B113" s="310">
        <f>'Статистика ЮЛ'!N123-'Статистика ЮЛ'!B123</f>
        <v>175.03342232267698</v>
      </c>
      <c r="C113" s="310">
        <f>'Статистика ЮЛ'!O123-'Статистика ЮЛ'!C123</f>
        <v>175.64981547528805</v>
      </c>
      <c r="D113" s="310">
        <f>'Статистика ЮЛ'!P123-'Статистика ЮЛ'!D123</f>
        <v>178.10592147661907</v>
      </c>
      <c r="E113" s="310">
        <f>'Статистика ЮЛ'!Q123-'Статистика ЮЛ'!E123</f>
        <v>183.15000189743</v>
      </c>
      <c r="F113" s="310">
        <f>'Статистика ЮЛ'!R123-'Статистика ЮЛ'!F123</f>
        <v>134.46729018876499</v>
      </c>
      <c r="G113" s="310">
        <f>'Статистика ЮЛ'!S123-'Статистика ЮЛ'!G123</f>
        <v>146.65702270730503</v>
      </c>
      <c r="H113" s="310">
        <f>'Статистика ЮЛ'!T123-'Статистика ЮЛ'!H123</f>
        <v>148.21758469390602</v>
      </c>
      <c r="I113" s="310">
        <f>'Статистика ЮЛ'!U123-'Статистика ЮЛ'!I123</f>
        <v>151.09991905061599</v>
      </c>
      <c r="J113" s="310">
        <f>'Статистика ЮЛ'!V123-'Статистика ЮЛ'!J123</f>
        <v>163.56288765376496</v>
      </c>
      <c r="K113" s="310">
        <f>'Статистика ЮЛ'!W123-'Статистика ЮЛ'!K123</f>
        <v>149.044732142665</v>
      </c>
      <c r="L113" s="310">
        <f>'Статистика ЮЛ'!X123-'Статистика ЮЛ'!L123</f>
        <v>167.42549720048294</v>
      </c>
      <c r="M113" s="310">
        <f>'Статистика ЮЛ'!Y123-'Статистика ЮЛ'!M123</f>
        <v>173.94679658079701</v>
      </c>
      <c r="N113" s="310">
        <f>'Статистика ЮЛ'!Z123-'Статистика ЮЛ'!N123</f>
        <v>169.98993202222107</v>
      </c>
      <c r="O113" s="310">
        <f>'Статистика ЮЛ'!AA123-'Статистика ЮЛ'!O123</f>
        <v>164.88512759898299</v>
      </c>
      <c r="P113" s="310">
        <f>'Статистика ЮЛ'!AB123-'Статистика ЮЛ'!P123</f>
        <v>158.75815237925303</v>
      </c>
      <c r="Q113" s="310">
        <f>'Статистика ЮЛ'!AC123-'Статистика ЮЛ'!Q123</f>
        <v>123.87112245529909</v>
      </c>
      <c r="R113" s="356"/>
    </row>
    <row r="114" spans="1:18" ht="15.75" x14ac:dyDescent="0.25">
      <c r="A114" s="287" t="s">
        <v>301</v>
      </c>
      <c r="B114" s="310">
        <f>'Статистика ЮЛ'!N124-'Статистика ЮЛ'!B124</f>
        <v>15929</v>
      </c>
      <c r="C114" s="310">
        <f>'Статистика ЮЛ'!O124-'Статистика ЮЛ'!C124</f>
        <v>16994</v>
      </c>
      <c r="D114" s="310">
        <f>'Статистика ЮЛ'!P124-'Статистика ЮЛ'!D124</f>
        <v>14016</v>
      </c>
      <c r="E114" s="310">
        <f>'Статистика ЮЛ'!Q124-'Статистика ЮЛ'!E124</f>
        <v>12933</v>
      </c>
      <c r="F114" s="310">
        <f>'Статистика ЮЛ'!R124-'Статистика ЮЛ'!F124</f>
        <v>10163</v>
      </c>
      <c r="G114" s="310">
        <f>'Статистика ЮЛ'!S124-'Статистика ЮЛ'!G124</f>
        <v>7020</v>
      </c>
      <c r="H114" s="310">
        <f>'Статистика ЮЛ'!T124-'Статистика ЮЛ'!H124</f>
        <v>10275</v>
      </c>
      <c r="I114" s="310">
        <f>'Статистика ЮЛ'!U124-'Статистика ЮЛ'!I124</f>
        <v>7910</v>
      </c>
      <c r="J114" s="310">
        <f>'Статистика ЮЛ'!V124-'Статистика ЮЛ'!J124</f>
        <v>4485</v>
      </c>
      <c r="K114" s="310">
        <f>'Статистика ЮЛ'!W124-'Статистика ЮЛ'!K124</f>
        <v>523</v>
      </c>
      <c r="L114" s="310">
        <f>'Статистика ЮЛ'!X124-'Статистика ЮЛ'!L124</f>
        <v>-597</v>
      </c>
      <c r="M114" s="310">
        <f>'Статистика ЮЛ'!Y124-'Статистика ЮЛ'!M124</f>
        <v>-4152</v>
      </c>
      <c r="N114" s="310">
        <f>'Статистика ЮЛ'!Z124-'Статистика ЮЛ'!N124</f>
        <v>-5989</v>
      </c>
      <c r="O114" s="310">
        <f>'Статистика ЮЛ'!AA124-'Статистика ЮЛ'!O124</f>
        <v>-10872</v>
      </c>
      <c r="P114" s="310">
        <f>'Статистика ЮЛ'!AB124-'Статистика ЮЛ'!P124</f>
        <v>-7951</v>
      </c>
      <c r="Q114" s="310">
        <f>'Статистика ЮЛ'!AC124-'Статистика ЮЛ'!Q124</f>
        <v>-7979</v>
      </c>
      <c r="R114" s="356"/>
    </row>
    <row r="115" spans="1:18" ht="16.5" thickBot="1" x14ac:dyDescent="0.3">
      <c r="A115" s="286" t="s">
        <v>302</v>
      </c>
      <c r="B115" s="310">
        <f>'Статистика ЮЛ'!N127-'Статистика ЮЛ'!B127</f>
        <v>0</v>
      </c>
      <c r="C115" s="310">
        <f>'Статистика ЮЛ'!O127-'Статистика ЮЛ'!C127</f>
        <v>0</v>
      </c>
      <c r="D115" s="310">
        <f>'Статистика ЮЛ'!P127-'Статистика ЮЛ'!D127</f>
        <v>0</v>
      </c>
      <c r="E115" s="310">
        <f>'Статистика ЮЛ'!Q127-'Статистика ЮЛ'!E127</f>
        <v>0</v>
      </c>
      <c r="F115" s="310">
        <f>'Статистика ЮЛ'!R127-'Статистика ЮЛ'!F127</f>
        <v>0</v>
      </c>
      <c r="G115" s="310">
        <f>'Статистика ЮЛ'!S127-'Статистика ЮЛ'!G127</f>
        <v>0</v>
      </c>
      <c r="H115" s="310">
        <f>'Статистика ЮЛ'!T127-'Статистика ЮЛ'!H127</f>
        <v>0</v>
      </c>
      <c r="I115" s="310">
        <f>'Статистика ЮЛ'!U127-'Статистика ЮЛ'!I127</f>
        <v>0</v>
      </c>
      <c r="J115" s="310">
        <f>'Статистика ЮЛ'!V127-'Статистика ЮЛ'!J127</f>
        <v>0</v>
      </c>
      <c r="K115" s="310">
        <f>'Статистика ЮЛ'!W127-'Статистика ЮЛ'!K127</f>
        <v>0</v>
      </c>
      <c r="L115" s="310">
        <f>'Статистика ЮЛ'!X127-'Статистика ЮЛ'!L127</f>
        <v>0</v>
      </c>
      <c r="M115" s="310">
        <f>'Статистика ЮЛ'!Y127-'Статистика ЮЛ'!M127</f>
        <v>0</v>
      </c>
      <c r="N115" s="310">
        <f>'Статистика ЮЛ'!Z127-'Статистика ЮЛ'!N127</f>
        <v>0</v>
      </c>
      <c r="O115" s="310">
        <f>'Статистика ЮЛ'!AA127-'Статистика ЮЛ'!O127</f>
        <v>0</v>
      </c>
      <c r="P115" s="310">
        <f>'Статистика ЮЛ'!AB127-'Статистика ЮЛ'!P127</f>
        <v>0</v>
      </c>
      <c r="Q115" s="310">
        <f>'Статистика ЮЛ'!AC127-'Статистика ЮЛ'!Q127</f>
        <v>0</v>
      </c>
      <c r="R115" s="356"/>
    </row>
    <row r="116" spans="1:18" s="290" customFormat="1" ht="15.75" x14ac:dyDescent="0.25">
      <c r="A116" s="301" t="s">
        <v>313</v>
      </c>
      <c r="B116" s="291">
        <f t="shared" ref="B116:Q116" si="0">B117+B118</f>
        <v>1660829.6286550662</v>
      </c>
      <c r="C116" s="291">
        <f t="shared" si="0"/>
        <v>1404830.7034039667</v>
      </c>
      <c r="D116" s="291">
        <f t="shared" si="0"/>
        <v>1672116.355996507</v>
      </c>
      <c r="E116" s="291">
        <f t="shared" si="0"/>
        <v>1336346.179199697</v>
      </c>
      <c r="F116" s="291">
        <f t="shared" si="0"/>
        <v>732349.41589578439</v>
      </c>
      <c r="G116" s="291">
        <f t="shared" si="0"/>
        <v>899335.71179005899</v>
      </c>
      <c r="H116" s="291">
        <f t="shared" si="0"/>
        <v>1213961.7981755096</v>
      </c>
      <c r="I116" s="291">
        <f t="shared" si="0"/>
        <v>922074.63318537606</v>
      </c>
      <c r="J116" s="291">
        <f t="shared" si="0"/>
        <v>801202.34529402119</v>
      </c>
      <c r="K116" s="291">
        <f t="shared" si="0"/>
        <v>217731.67500609602</v>
      </c>
      <c r="L116" s="291">
        <f t="shared" si="0"/>
        <v>725000.59783337801</v>
      </c>
      <c r="M116" s="291">
        <f t="shared" si="0"/>
        <v>744362.22326646512</v>
      </c>
      <c r="N116" s="291">
        <f t="shared" si="0"/>
        <v>1213130.930677854</v>
      </c>
      <c r="O116" s="291">
        <f t="shared" si="0"/>
        <v>2246847.1643708562</v>
      </c>
      <c r="P116" s="291">
        <f t="shared" si="0"/>
        <v>3075707.898125472</v>
      </c>
      <c r="Q116" s="291">
        <f t="shared" si="0"/>
        <v>7197325.135402781</v>
      </c>
      <c r="R116" s="356"/>
    </row>
    <row r="117" spans="1:18" ht="15.75" x14ac:dyDescent="0.25">
      <c r="A117" s="289" t="s">
        <v>226</v>
      </c>
      <c r="B117" s="284">
        <f>(B108+B88+B78+B58+B38+B28)/'Статистика ЮЛ'!B129%</f>
        <v>10.628655066328255</v>
      </c>
      <c r="C117" s="284">
        <f>(C108+C88+C78+C58+C38+C28)/'Статистика ЮЛ'!C129%</f>
        <v>9.7034039666513259</v>
      </c>
      <c r="D117" s="284">
        <f>(D108+D88+D78+D58+D38+D28)/'Статистика ЮЛ'!D129%</f>
        <v>9.3559965069215405</v>
      </c>
      <c r="E117" s="284">
        <f>(E108+E88+E78+E58+E38+E28)/'Статистика ЮЛ'!E129%</f>
        <v>8.1791996969303451</v>
      </c>
      <c r="F117" s="284">
        <f>(F108+F88+F78+F58+F38+F28)/'Статистика ЮЛ'!F129%</f>
        <v>8.4158957843778328</v>
      </c>
      <c r="G117" s="284">
        <f>(G108+G88+G78+G58+G38+G28)/'Статистика ЮЛ'!G129%</f>
        <v>11.711790058990463</v>
      </c>
      <c r="H117" s="284">
        <f>(H108+H88+H78+H58+H38+H28)/'Статистика ЮЛ'!H129%</f>
        <v>13.798175509503929</v>
      </c>
      <c r="I117" s="284">
        <f>(I108+I88+I78+I58+I38+I28)/'Статистика ЮЛ'!I129%</f>
        <v>13.633185376028759</v>
      </c>
      <c r="J117" s="284">
        <f>(J108+J88+J78+J58+J38+J28)/'Статистика ЮЛ'!J129%</f>
        <v>11.345294021181145</v>
      </c>
      <c r="K117" s="284">
        <f>(K108+K88+K78+K58+K38+K28)/'Статистика ЮЛ'!K129%</f>
        <v>8.6750060960289126</v>
      </c>
      <c r="L117" s="284">
        <f>(L108+L88+L78+L58+L38+L28)/'Статистика ЮЛ'!L129%</f>
        <v>6.5978333779972855</v>
      </c>
      <c r="M117" s="284">
        <f>(M108+M88+M78+M58+M38+M28)/'Статистика ЮЛ'!M129%</f>
        <v>5.2232664651394911</v>
      </c>
      <c r="N117" s="284">
        <f>(N108+N88+N78+N58+N38+N28)/'Статистика ЮЛ'!N129%</f>
        <v>5.9306778540404048</v>
      </c>
      <c r="O117" s="284">
        <f>(O108+O88+O78+O58+O38+O28)/'Статистика ЮЛ'!O129%</f>
        <v>7.1643708560932273</v>
      </c>
      <c r="P117" s="284">
        <f>(P108+P88+P78+P58+P38+P28)/'Статистика ЮЛ'!P129%</f>
        <v>7.898125472030296</v>
      </c>
      <c r="Q117" s="284">
        <f>(Q108+Q88+Q78+Q58+Q38+Q28)/'Статистика ЮЛ'!Q129%</f>
        <v>15.135402781316573</v>
      </c>
      <c r="R117" s="356"/>
    </row>
    <row r="118" spans="1:18" ht="15.75" x14ac:dyDescent="0.25">
      <c r="A118" s="288" t="s">
        <v>227</v>
      </c>
      <c r="B118" s="284">
        <f t="shared" ref="B118:Q118" si="1">B109+B89+B79+B59+B39+B29</f>
        <v>1660819</v>
      </c>
      <c r="C118" s="284">
        <f t="shared" si="1"/>
        <v>1404821</v>
      </c>
      <c r="D118" s="284">
        <f t="shared" si="1"/>
        <v>1672107</v>
      </c>
      <c r="E118" s="284">
        <f t="shared" si="1"/>
        <v>1336338</v>
      </c>
      <c r="F118" s="284">
        <f t="shared" si="1"/>
        <v>732341</v>
      </c>
      <c r="G118" s="284">
        <f t="shared" si="1"/>
        <v>899324</v>
      </c>
      <c r="H118" s="284">
        <f t="shared" si="1"/>
        <v>1213948</v>
      </c>
      <c r="I118" s="284">
        <f t="shared" si="1"/>
        <v>922061</v>
      </c>
      <c r="J118" s="284">
        <f t="shared" si="1"/>
        <v>801191</v>
      </c>
      <c r="K118" s="284">
        <f t="shared" si="1"/>
        <v>217723</v>
      </c>
      <c r="L118" s="284">
        <f t="shared" si="1"/>
        <v>724994</v>
      </c>
      <c r="M118" s="284">
        <f t="shared" si="1"/>
        <v>744357</v>
      </c>
      <c r="N118" s="284">
        <f t="shared" si="1"/>
        <v>1213125</v>
      </c>
      <c r="O118" s="284">
        <f t="shared" si="1"/>
        <v>2246840</v>
      </c>
      <c r="P118" s="284">
        <f t="shared" si="1"/>
        <v>3075700</v>
      </c>
      <c r="Q118" s="284">
        <f t="shared" si="1"/>
        <v>7197310</v>
      </c>
      <c r="R118" s="356"/>
    </row>
    <row r="119" spans="1:18" ht="15.75" x14ac:dyDescent="0.25">
      <c r="A119" s="288"/>
      <c r="B119" s="284">
        <f>('Статистика ЮЛ'!N131-'Статистика ЮЛ'!B131)/'Статистика ЮЛ'!B131%</f>
        <v>-0.93673022807919271</v>
      </c>
      <c r="C119" s="284">
        <f>('Статистика ЮЛ'!O131-'Статистика ЮЛ'!C131)/'Статистика ЮЛ'!C131%</f>
        <v>-1.5900579754145825</v>
      </c>
      <c r="D119" s="284">
        <f>('Статистика ЮЛ'!P131-'Статистика ЮЛ'!D131)/'Статистика ЮЛ'!D131%</f>
        <v>-0.77074680564956088</v>
      </c>
      <c r="E119" s="284">
        <f>('Статистика ЮЛ'!Q131-'Статистика ЮЛ'!E131)/'Статистика ЮЛ'!E131%</f>
        <v>-1.8086410889222</v>
      </c>
      <c r="F119" s="284">
        <f>('Статистика ЮЛ'!R131-'Статистика ЮЛ'!F131)/'Статистика ЮЛ'!F131%</f>
        <v>-1.2616209597615562</v>
      </c>
      <c r="G119" s="284">
        <f>('Статистика ЮЛ'!S131-'Статистика ЮЛ'!G131)/'Статистика ЮЛ'!G131%</f>
        <v>0.89360581424620733</v>
      </c>
      <c r="H119" s="284">
        <f>('Статистика ЮЛ'!T131-'Статистика ЮЛ'!H131)/'Статистика ЮЛ'!H131%</f>
        <v>3.9339496462778283</v>
      </c>
      <c r="I119" s="284">
        <f>('Статистика ЮЛ'!U131-'Статистика ЮЛ'!I131)/'Статистика ЮЛ'!I131%</f>
        <v>2.4507404919469526</v>
      </c>
      <c r="J119" s="284">
        <f>('Статистика ЮЛ'!V131-'Статистика ЮЛ'!J131)/'Статистика ЮЛ'!J131%</f>
        <v>3.2859079271140379</v>
      </c>
      <c r="K119" s="284">
        <f>('Статистика ЮЛ'!W131-'Статистика ЮЛ'!K131)/'Статистика ЮЛ'!K131%</f>
        <v>2.7323582004332145</v>
      </c>
      <c r="L119" s="284">
        <f>('Статистика ЮЛ'!X131-'Статистика ЮЛ'!L131)/'Статистика ЮЛ'!L131%</f>
        <v>6.7254130846252558</v>
      </c>
      <c r="M119" s="284">
        <f>('Статистика ЮЛ'!Y131-'Статистика ЮЛ'!M131)/'Статистика ЮЛ'!M131%</f>
        <v>4.7540219183253836</v>
      </c>
      <c r="N119" s="284">
        <f>('Статистика ЮЛ'!Z131-'Статистика ЮЛ'!N131)/'Статистика ЮЛ'!N131%</f>
        <v>8.5206128547647957</v>
      </c>
      <c r="O119" s="284">
        <f>('Статистика ЮЛ'!AA131-'Статистика ЮЛ'!O131)/'Статистика ЮЛ'!O131%</f>
        <v>11.625750004275188</v>
      </c>
      <c r="P119" s="284">
        <f>('Статистика ЮЛ'!AB131-'Статистика ЮЛ'!P131)/'Статистика ЮЛ'!P131%</f>
        <v>9.69162153978567</v>
      </c>
      <c r="Q119" s="284">
        <f>('Статистика ЮЛ'!AC131-'Статистика ЮЛ'!Q131)/'Статистика ЮЛ'!Q131%</f>
        <v>9.9427939343524905</v>
      </c>
      <c r="R119" s="356"/>
    </row>
    <row r="120" spans="1:18" ht="15.75" x14ac:dyDescent="0.25">
      <c r="A120" s="287" t="s">
        <v>297</v>
      </c>
      <c r="B120" s="284">
        <f t="shared" ref="B120:Q120" si="2">B110+B90+B80+B60+B40+B30</f>
        <v>1071893</v>
      </c>
      <c r="C120" s="284">
        <f t="shared" si="2"/>
        <v>740276</v>
      </c>
      <c r="D120" s="284">
        <f t="shared" si="2"/>
        <v>1046095</v>
      </c>
      <c r="E120" s="284">
        <f t="shared" si="2"/>
        <v>562494</v>
      </c>
      <c r="F120" s="284">
        <f t="shared" si="2"/>
        <v>-3235</v>
      </c>
      <c r="G120" s="284">
        <f t="shared" si="2"/>
        <v>271323</v>
      </c>
      <c r="H120" s="284">
        <f t="shared" si="2"/>
        <v>646723</v>
      </c>
      <c r="I120" s="284">
        <f t="shared" si="2"/>
        <v>346760</v>
      </c>
      <c r="J120" s="284">
        <f t="shared" si="2"/>
        <v>262862</v>
      </c>
      <c r="K120" s="284">
        <f t="shared" si="2"/>
        <v>-300524</v>
      </c>
      <c r="L120" s="284">
        <f t="shared" si="2"/>
        <v>260315</v>
      </c>
      <c r="M120" s="284">
        <f t="shared" si="2"/>
        <v>361876</v>
      </c>
      <c r="N120" s="284">
        <f t="shared" si="2"/>
        <v>931409</v>
      </c>
      <c r="O120" s="284">
        <f t="shared" si="2"/>
        <v>2161268</v>
      </c>
      <c r="P120" s="284">
        <f t="shared" si="2"/>
        <v>3140410</v>
      </c>
      <c r="Q120" s="284">
        <f t="shared" si="2"/>
        <v>7412712</v>
      </c>
      <c r="R120" s="356"/>
    </row>
    <row r="121" spans="1:18" ht="15.75" x14ac:dyDescent="0.25">
      <c r="A121" s="287" t="s">
        <v>298</v>
      </c>
      <c r="B121" s="284">
        <f t="shared" ref="B121:Q121" si="3">B111+B91+B81+B61+B41+B31</f>
        <v>-197592</v>
      </c>
      <c r="C121" s="284">
        <f t="shared" si="3"/>
        <v>-142943</v>
      </c>
      <c r="D121" s="284">
        <f t="shared" si="3"/>
        <v>-266138</v>
      </c>
      <c r="E121" s="284">
        <f t="shared" si="3"/>
        <v>-819152</v>
      </c>
      <c r="F121" s="284">
        <f t="shared" si="3"/>
        <v>-1172485</v>
      </c>
      <c r="G121" s="284">
        <f t="shared" si="3"/>
        <v>-1244575</v>
      </c>
      <c r="H121" s="284">
        <f t="shared" si="3"/>
        <v>-1352936</v>
      </c>
      <c r="I121" s="284">
        <f t="shared" si="3"/>
        <v>-1091853</v>
      </c>
      <c r="J121" s="284">
        <f t="shared" si="3"/>
        <v>-1210789</v>
      </c>
      <c r="K121" s="284">
        <f t="shared" si="3"/>
        <v>-1022251</v>
      </c>
      <c r="L121" s="284">
        <f t="shared" si="3"/>
        <v>-1138454</v>
      </c>
      <c r="M121" s="284">
        <f t="shared" si="3"/>
        <v>-951393</v>
      </c>
      <c r="N121" s="284">
        <f t="shared" si="3"/>
        <v>-788905</v>
      </c>
      <c r="O121" s="284">
        <f t="shared" si="3"/>
        <v>-406095</v>
      </c>
      <c r="P121" s="284">
        <f t="shared" si="3"/>
        <v>65157</v>
      </c>
      <c r="Q121" s="284">
        <f t="shared" si="3"/>
        <v>2008823</v>
      </c>
      <c r="R121" s="356"/>
    </row>
    <row r="122" spans="1:18" ht="15.75" x14ac:dyDescent="0.25">
      <c r="A122" s="287" t="s">
        <v>299</v>
      </c>
      <c r="B122" s="284">
        <f t="shared" ref="B122:Q122" si="4">B112+B92+B82+B62+B42+B32</f>
        <v>1271397</v>
      </c>
      <c r="C122" s="284">
        <f t="shared" si="4"/>
        <v>885310</v>
      </c>
      <c r="D122" s="284">
        <f t="shared" si="4"/>
        <v>1314364</v>
      </c>
      <c r="E122" s="284">
        <f t="shared" si="4"/>
        <v>1382625</v>
      </c>
      <c r="F122" s="284">
        <f t="shared" si="4"/>
        <v>1170228</v>
      </c>
      <c r="G122" s="284">
        <f t="shared" si="4"/>
        <v>1516738</v>
      </c>
      <c r="H122" s="284">
        <f t="shared" si="4"/>
        <v>2000134</v>
      </c>
      <c r="I122" s="284">
        <f t="shared" si="4"/>
        <v>1439079</v>
      </c>
      <c r="J122" s="284">
        <f t="shared" si="4"/>
        <v>1474142</v>
      </c>
      <c r="K122" s="284">
        <f t="shared" si="4"/>
        <v>722224</v>
      </c>
      <c r="L122" s="284">
        <f t="shared" si="4"/>
        <v>1399118</v>
      </c>
      <c r="M122" s="284">
        <f t="shared" si="4"/>
        <v>1313541</v>
      </c>
      <c r="N122" s="284">
        <f t="shared" si="4"/>
        <v>1720579</v>
      </c>
      <c r="O122" s="284">
        <f t="shared" si="4"/>
        <v>2567573</v>
      </c>
      <c r="P122" s="284">
        <f t="shared" si="4"/>
        <v>3075378</v>
      </c>
      <c r="Q122" s="284">
        <f t="shared" si="4"/>
        <v>5403889</v>
      </c>
      <c r="R122" s="356"/>
    </row>
    <row r="123" spans="1:18" ht="15.75" x14ac:dyDescent="0.25">
      <c r="A123" s="287" t="s">
        <v>300</v>
      </c>
      <c r="B123" s="284">
        <f t="shared" ref="B123:Q123" si="5">B113+B93+B83+B63+B43+B33</f>
        <v>-322.21784284364691</v>
      </c>
      <c r="C123" s="284">
        <f t="shared" si="5"/>
        <v>-423.63840374895256</v>
      </c>
      <c r="D123" s="284">
        <f t="shared" si="5"/>
        <v>-319.50288105821124</v>
      </c>
      <c r="E123" s="284">
        <f t="shared" si="5"/>
        <v>-498.16255008982967</v>
      </c>
      <c r="F123" s="284">
        <f t="shared" si="5"/>
        <v>-449.0689328934061</v>
      </c>
      <c r="G123" s="284">
        <f t="shared" si="5"/>
        <v>-192.19725524965384</v>
      </c>
      <c r="H123" s="284">
        <f t="shared" si="5"/>
        <v>124.66777860831962</v>
      </c>
      <c r="I123" s="284">
        <f t="shared" si="5"/>
        <v>-27.077238062142612</v>
      </c>
      <c r="J123" s="284">
        <f t="shared" si="5"/>
        <v>70.420924610476163</v>
      </c>
      <c r="K123" s="284">
        <f t="shared" si="5"/>
        <v>7.4861359817908522</v>
      </c>
      <c r="L123" s="284">
        <f t="shared" si="5"/>
        <v>406.64520807941653</v>
      </c>
      <c r="M123" s="284">
        <f t="shared" si="5"/>
        <v>279.25401114421896</v>
      </c>
      <c r="N123" s="284">
        <f t="shared" si="5"/>
        <v>686.5884593555179</v>
      </c>
      <c r="O123" s="284">
        <f t="shared" si="5"/>
        <v>1098.7424776740017</v>
      </c>
      <c r="P123" s="284">
        <f t="shared" si="5"/>
        <v>1019.3540189881102</v>
      </c>
      <c r="Q123" s="284">
        <f t="shared" si="5"/>
        <v>1222.2542729632096</v>
      </c>
      <c r="R123" s="356"/>
    </row>
    <row r="124" spans="1:18" ht="15.75" x14ac:dyDescent="0.25">
      <c r="A124" s="287" t="s">
        <v>301</v>
      </c>
      <c r="B124" s="284">
        <f t="shared" ref="B124:Q124" si="6">B114+B94+B84+B64+B44+B34</f>
        <v>588926</v>
      </c>
      <c r="C124" s="284">
        <f t="shared" si="6"/>
        <v>664545</v>
      </c>
      <c r="D124" s="284">
        <f t="shared" si="6"/>
        <v>626012</v>
      </c>
      <c r="E124" s="284">
        <f t="shared" si="6"/>
        <v>773844</v>
      </c>
      <c r="F124" s="284">
        <f t="shared" si="6"/>
        <v>735576</v>
      </c>
      <c r="G124" s="284">
        <f t="shared" si="6"/>
        <v>628001</v>
      </c>
      <c r="H124" s="284">
        <f t="shared" si="6"/>
        <v>567225</v>
      </c>
      <c r="I124" s="284">
        <f t="shared" si="6"/>
        <v>575301</v>
      </c>
      <c r="J124" s="284">
        <f t="shared" si="6"/>
        <v>538329</v>
      </c>
      <c r="K124" s="284">
        <f t="shared" si="6"/>
        <v>518247</v>
      </c>
      <c r="L124" s="284">
        <f t="shared" si="6"/>
        <v>464679</v>
      </c>
      <c r="M124" s="284">
        <f t="shared" si="6"/>
        <v>382481</v>
      </c>
      <c r="N124" s="284">
        <f t="shared" si="6"/>
        <v>281716</v>
      </c>
      <c r="O124" s="284">
        <f t="shared" si="6"/>
        <v>85572</v>
      </c>
      <c r="P124" s="284">
        <f t="shared" si="6"/>
        <v>-64710</v>
      </c>
      <c r="Q124" s="284">
        <f t="shared" si="6"/>
        <v>-215402</v>
      </c>
      <c r="R124" s="356"/>
    </row>
    <row r="125" spans="1:18" ht="15.75" x14ac:dyDescent="0.25">
      <c r="A125" s="286" t="s">
        <v>302</v>
      </c>
      <c r="B125" s="284">
        <f t="shared" ref="B125:Q125" si="7">B115+B95+B85+B65+B45+B35</f>
        <v>587900</v>
      </c>
      <c r="C125" s="284">
        <f t="shared" si="7"/>
        <v>659531</v>
      </c>
      <c r="D125" s="284">
        <f t="shared" si="7"/>
        <v>623230</v>
      </c>
      <c r="E125" s="284">
        <f t="shared" si="7"/>
        <v>766436</v>
      </c>
      <c r="F125" s="284">
        <f t="shared" si="7"/>
        <v>732105</v>
      </c>
      <c r="G125" s="284">
        <f t="shared" si="7"/>
        <v>627940</v>
      </c>
      <c r="H125" s="284">
        <f t="shared" si="7"/>
        <v>559259</v>
      </c>
      <c r="I125" s="284">
        <f t="shared" si="7"/>
        <v>565707</v>
      </c>
      <c r="J125" s="284">
        <f t="shared" si="7"/>
        <v>530562</v>
      </c>
      <c r="K125" s="284">
        <f t="shared" si="7"/>
        <v>512301</v>
      </c>
      <c r="L125" s="284">
        <f t="shared" si="7"/>
        <v>465260</v>
      </c>
      <c r="M125" s="284">
        <f t="shared" si="7"/>
        <v>376281</v>
      </c>
      <c r="N125" s="284">
        <f t="shared" si="7"/>
        <v>284428</v>
      </c>
      <c r="O125" s="284">
        <f t="shared" si="7"/>
        <v>96387</v>
      </c>
      <c r="P125" s="284">
        <f t="shared" si="7"/>
        <v>-56412</v>
      </c>
      <c r="Q125" s="284">
        <f t="shared" si="7"/>
        <v>-208797</v>
      </c>
      <c r="R125" s="356"/>
    </row>
    <row r="126" spans="1:18" s="290" customFormat="1" ht="15.75" x14ac:dyDescent="0.25">
      <c r="A126" s="293" t="s">
        <v>315</v>
      </c>
      <c r="B126" s="291">
        <f t="shared" ref="B126:Q126" si="8">B127+B128</f>
        <v>2564521</v>
      </c>
      <c r="C126" s="291">
        <f t="shared" si="8"/>
        <v>2536551</v>
      </c>
      <c r="D126" s="291">
        <f t="shared" si="8"/>
        <v>2499280</v>
      </c>
      <c r="E126" s="291">
        <f t="shared" si="8"/>
        <v>2456712</v>
      </c>
      <c r="F126" s="291">
        <f t="shared" si="8"/>
        <v>2430151</v>
      </c>
      <c r="G126" s="291">
        <f t="shared" si="8"/>
        <v>2380598</v>
      </c>
      <c r="H126" s="291">
        <f t="shared" si="8"/>
        <v>2409531</v>
      </c>
      <c r="I126" s="291">
        <f t="shared" si="8"/>
        <v>2450949</v>
      </c>
      <c r="J126" s="291">
        <f t="shared" si="8"/>
        <v>2442421</v>
      </c>
      <c r="K126" s="291">
        <f t="shared" si="8"/>
        <v>2457484</v>
      </c>
      <c r="L126" s="291">
        <f t="shared" si="8"/>
        <v>2430801</v>
      </c>
      <c r="M126" s="291">
        <f t="shared" si="8"/>
        <v>2336384</v>
      </c>
      <c r="N126" s="291">
        <f t="shared" si="8"/>
        <v>2452380</v>
      </c>
      <c r="O126" s="291">
        <f t="shared" si="8"/>
        <v>2431417</v>
      </c>
      <c r="P126" s="291">
        <f t="shared" si="8"/>
        <v>2510189</v>
      </c>
      <c r="Q126" s="291">
        <f t="shared" si="8"/>
        <v>2799826</v>
      </c>
      <c r="R126" s="356"/>
    </row>
    <row r="127" spans="1:18" ht="15.75" x14ac:dyDescent="0.25">
      <c r="A127" s="289" t="s">
        <v>226</v>
      </c>
      <c r="B127" s="284">
        <f t="shared" ref="B127:Q127" si="9">B98+B48</f>
        <v>2572375</v>
      </c>
      <c r="C127" s="284">
        <f t="shared" si="9"/>
        <v>2544816</v>
      </c>
      <c r="D127" s="284">
        <f t="shared" si="9"/>
        <v>2507097</v>
      </c>
      <c r="E127" s="284">
        <f t="shared" si="9"/>
        <v>2464646</v>
      </c>
      <c r="F127" s="284">
        <f t="shared" si="9"/>
        <v>2439514</v>
      </c>
      <c r="G127" s="284">
        <f t="shared" si="9"/>
        <v>2390297</v>
      </c>
      <c r="H127" s="284">
        <f t="shared" si="9"/>
        <v>2419440</v>
      </c>
      <c r="I127" s="284">
        <f t="shared" si="9"/>
        <v>2460761</v>
      </c>
      <c r="J127" s="284">
        <f t="shared" si="9"/>
        <v>2453129</v>
      </c>
      <c r="K127" s="284">
        <f t="shared" si="9"/>
        <v>2469046</v>
      </c>
      <c r="L127" s="284">
        <f t="shared" si="9"/>
        <v>2442673</v>
      </c>
      <c r="M127" s="284">
        <f t="shared" si="9"/>
        <v>2347514</v>
      </c>
      <c r="N127" s="284">
        <f t="shared" si="9"/>
        <v>2463755</v>
      </c>
      <c r="O127" s="284">
        <f t="shared" si="9"/>
        <v>2441673</v>
      </c>
      <c r="P127" s="284">
        <f t="shared" si="9"/>
        <v>2518450</v>
      </c>
      <c r="Q127" s="284">
        <f t="shared" si="9"/>
        <v>2802892</v>
      </c>
      <c r="R127" s="356"/>
    </row>
    <row r="128" spans="1:18" ht="15.75" x14ac:dyDescent="0.25">
      <c r="A128" s="288" t="s">
        <v>227</v>
      </c>
      <c r="B128" s="284">
        <f t="shared" ref="B128:Q128" si="10">B99+B49</f>
        <v>-7854</v>
      </c>
      <c r="C128" s="284">
        <f t="shared" si="10"/>
        <v>-8265</v>
      </c>
      <c r="D128" s="284">
        <f t="shared" si="10"/>
        <v>-7817</v>
      </c>
      <c r="E128" s="284">
        <f t="shared" si="10"/>
        <v>-7934</v>
      </c>
      <c r="F128" s="284">
        <f t="shared" si="10"/>
        <v>-9363</v>
      </c>
      <c r="G128" s="284">
        <f t="shared" si="10"/>
        <v>-9699</v>
      </c>
      <c r="H128" s="284">
        <f t="shared" si="10"/>
        <v>-9909</v>
      </c>
      <c r="I128" s="284">
        <f t="shared" si="10"/>
        <v>-9812</v>
      </c>
      <c r="J128" s="284">
        <f t="shared" si="10"/>
        <v>-10708</v>
      </c>
      <c r="K128" s="284">
        <f t="shared" si="10"/>
        <v>-11562</v>
      </c>
      <c r="L128" s="284">
        <f t="shared" si="10"/>
        <v>-11872</v>
      </c>
      <c r="M128" s="284">
        <f t="shared" si="10"/>
        <v>-11130</v>
      </c>
      <c r="N128" s="284">
        <f t="shared" si="10"/>
        <v>-11375</v>
      </c>
      <c r="O128" s="284">
        <f t="shared" si="10"/>
        <v>-10256</v>
      </c>
      <c r="P128" s="284">
        <f t="shared" si="10"/>
        <v>-8261</v>
      </c>
      <c r="Q128" s="284">
        <f t="shared" si="10"/>
        <v>-3066</v>
      </c>
      <c r="R128" s="356"/>
    </row>
    <row r="129" spans="1:18" ht="15.75" x14ac:dyDescent="0.25">
      <c r="A129" s="287" t="s">
        <v>297</v>
      </c>
      <c r="B129" s="284">
        <f t="shared" ref="B129:Q129" si="11">B100+B50</f>
        <v>-7850</v>
      </c>
      <c r="C129" s="284">
        <f t="shared" si="11"/>
        <v>-8262</v>
      </c>
      <c r="D129" s="284">
        <f t="shared" si="11"/>
        <v>-7814</v>
      </c>
      <c r="E129" s="284">
        <f t="shared" si="11"/>
        <v>-7932</v>
      </c>
      <c r="F129" s="284">
        <f t="shared" si="11"/>
        <v>-9362</v>
      </c>
      <c r="G129" s="284">
        <f t="shared" si="11"/>
        <v>-9699</v>
      </c>
      <c r="H129" s="284">
        <f t="shared" si="11"/>
        <v>-9909</v>
      </c>
      <c r="I129" s="284">
        <f t="shared" si="11"/>
        <v>-9812</v>
      </c>
      <c r="J129" s="284">
        <f t="shared" si="11"/>
        <v>-10708</v>
      </c>
      <c r="K129" s="284">
        <f t="shared" si="11"/>
        <v>-11562</v>
      </c>
      <c r="L129" s="284">
        <f t="shared" si="11"/>
        <v>-11872</v>
      </c>
      <c r="M129" s="284">
        <f t="shared" si="11"/>
        <v>-11130</v>
      </c>
      <c r="N129" s="284">
        <f t="shared" si="11"/>
        <v>-11375</v>
      </c>
      <c r="O129" s="284">
        <f t="shared" si="11"/>
        <v>-10256</v>
      </c>
      <c r="P129" s="284">
        <f t="shared" si="11"/>
        <v>-8261</v>
      </c>
      <c r="Q129" s="284">
        <f t="shared" si="11"/>
        <v>-3066</v>
      </c>
      <c r="R129" s="356"/>
    </row>
    <row r="130" spans="1:18" ht="15.75" x14ac:dyDescent="0.25">
      <c r="A130" s="287" t="s">
        <v>298</v>
      </c>
      <c r="B130" s="284">
        <f t="shared" ref="B130:Q130" si="12">B101+B51</f>
        <v>-7798</v>
      </c>
      <c r="C130" s="284">
        <f t="shared" si="12"/>
        <v>-8194</v>
      </c>
      <c r="D130" s="284">
        <f t="shared" si="12"/>
        <v>-7748</v>
      </c>
      <c r="E130" s="284">
        <f t="shared" si="12"/>
        <v>-7860</v>
      </c>
      <c r="F130" s="284">
        <f t="shared" si="12"/>
        <v>-9274</v>
      </c>
      <c r="G130" s="284">
        <f t="shared" si="12"/>
        <v>-9627</v>
      </c>
      <c r="H130" s="284">
        <f t="shared" si="12"/>
        <v>-9843</v>
      </c>
      <c r="I130" s="284">
        <f t="shared" si="12"/>
        <v>-9733</v>
      </c>
      <c r="J130" s="284">
        <f t="shared" si="12"/>
        <v>-10617</v>
      </c>
      <c r="K130" s="284">
        <f t="shared" si="12"/>
        <v>-11432</v>
      </c>
      <c r="L130" s="284">
        <f t="shared" si="12"/>
        <v>-11760</v>
      </c>
      <c r="M130" s="284">
        <f t="shared" si="12"/>
        <v>-11022</v>
      </c>
      <c r="N130" s="284">
        <f t="shared" si="12"/>
        <v>-11268</v>
      </c>
      <c r="O130" s="284">
        <f t="shared" si="12"/>
        <v>-10148</v>
      </c>
      <c r="P130" s="284">
        <f t="shared" si="12"/>
        <v>-8170</v>
      </c>
      <c r="Q130" s="284">
        <f t="shared" si="12"/>
        <v>-3040</v>
      </c>
      <c r="R130" s="356"/>
    </row>
    <row r="131" spans="1:18" ht="15.75" x14ac:dyDescent="0.25">
      <c r="A131" s="287" t="s">
        <v>299</v>
      </c>
      <c r="B131" s="284">
        <f t="shared" ref="B131:Q131" si="13">B102+B52</f>
        <v>-52</v>
      </c>
      <c r="C131" s="284">
        <f t="shared" si="13"/>
        <v>-68</v>
      </c>
      <c r="D131" s="284">
        <f t="shared" si="13"/>
        <v>-63</v>
      </c>
      <c r="E131" s="284">
        <f t="shared" si="13"/>
        <v>-73</v>
      </c>
      <c r="F131" s="284">
        <f t="shared" si="13"/>
        <v>-82</v>
      </c>
      <c r="G131" s="284">
        <f t="shared" si="13"/>
        <v>-71</v>
      </c>
      <c r="H131" s="284">
        <f t="shared" si="13"/>
        <v>-63</v>
      </c>
      <c r="I131" s="284">
        <f t="shared" si="13"/>
        <v>-78</v>
      </c>
      <c r="J131" s="284">
        <f t="shared" si="13"/>
        <v>-89</v>
      </c>
      <c r="K131" s="284">
        <f t="shared" si="13"/>
        <v>-130</v>
      </c>
      <c r="L131" s="284">
        <f t="shared" si="13"/>
        <v>-108</v>
      </c>
      <c r="M131" s="284">
        <f t="shared" si="13"/>
        <v>-106</v>
      </c>
      <c r="N131" s="284">
        <f t="shared" si="13"/>
        <v>-108</v>
      </c>
      <c r="O131" s="284">
        <f t="shared" si="13"/>
        <v>-108</v>
      </c>
      <c r="P131" s="284">
        <f t="shared" si="13"/>
        <v>-90</v>
      </c>
      <c r="Q131" s="284">
        <f t="shared" si="13"/>
        <v>-24</v>
      </c>
      <c r="R131" s="356"/>
    </row>
    <row r="132" spans="1:18" ht="15.75" x14ac:dyDescent="0.25">
      <c r="A132" s="287" t="s">
        <v>300</v>
      </c>
      <c r="B132" s="284">
        <f t="shared" ref="B132:Q132" si="14">B103+B53</f>
        <v>-5.8665931881470001</v>
      </c>
      <c r="C132" s="284">
        <f t="shared" si="14"/>
        <v>-5.8585647542778005</v>
      </c>
      <c r="D132" s="284">
        <f t="shared" si="14"/>
        <v>-5.7731981459158987</v>
      </c>
      <c r="E132" s="284">
        <f t="shared" si="14"/>
        <v>-5.6692842358491013</v>
      </c>
      <c r="F132" s="284">
        <f t="shared" si="14"/>
        <v>-5.551183207241202</v>
      </c>
      <c r="G132" s="284">
        <f t="shared" si="14"/>
        <v>-5.4313945679946016</v>
      </c>
      <c r="H132" s="284">
        <f t="shared" si="14"/>
        <v>-5.3172654663094008</v>
      </c>
      <c r="I132" s="284">
        <f t="shared" si="14"/>
        <v>-5.2946456106407993</v>
      </c>
      <c r="J132" s="284">
        <f t="shared" si="14"/>
        <v>-5.2469397445401</v>
      </c>
      <c r="K132" s="284">
        <f t="shared" si="14"/>
        <v>-5.2186411165140001</v>
      </c>
      <c r="L132" s="284">
        <f t="shared" si="14"/>
        <v>-5.1342818522513998</v>
      </c>
      <c r="M132" s="284">
        <f t="shared" si="14"/>
        <v>-5.0252180082240976</v>
      </c>
      <c r="N132" s="284">
        <f t="shared" si="14"/>
        <v>-4.8757836961409993</v>
      </c>
      <c r="O132" s="284">
        <f t="shared" si="14"/>
        <v>-4.6111828221467004</v>
      </c>
      <c r="P132" s="284">
        <f t="shared" si="14"/>
        <v>-4.4994070007404012</v>
      </c>
      <c r="Q132" s="284">
        <f t="shared" si="14"/>
        <v>-4.5228233442150998</v>
      </c>
      <c r="R132" s="356"/>
    </row>
    <row r="133" spans="1:18" ht="15.75" x14ac:dyDescent="0.25">
      <c r="A133" s="287" t="s">
        <v>301</v>
      </c>
      <c r="B133" s="284">
        <f t="shared" ref="B133:Q133" si="15">B104+B54</f>
        <v>-4</v>
      </c>
      <c r="C133" s="284">
        <f t="shared" si="15"/>
        <v>-3</v>
      </c>
      <c r="D133" s="284">
        <f t="shared" si="15"/>
        <v>-3</v>
      </c>
      <c r="E133" s="284">
        <f t="shared" si="15"/>
        <v>-2</v>
      </c>
      <c r="F133" s="284">
        <f t="shared" si="15"/>
        <v>-1</v>
      </c>
      <c r="G133" s="284">
        <f t="shared" si="15"/>
        <v>0</v>
      </c>
      <c r="H133" s="284">
        <f t="shared" si="15"/>
        <v>0</v>
      </c>
      <c r="I133" s="284">
        <f t="shared" si="15"/>
        <v>0</v>
      </c>
      <c r="J133" s="284">
        <f t="shared" si="15"/>
        <v>0</v>
      </c>
      <c r="K133" s="284">
        <f t="shared" si="15"/>
        <v>0</v>
      </c>
      <c r="L133" s="284">
        <f t="shared" si="15"/>
        <v>0</v>
      </c>
      <c r="M133" s="284">
        <f t="shared" si="15"/>
        <v>0</v>
      </c>
      <c r="N133" s="284">
        <f t="shared" si="15"/>
        <v>0</v>
      </c>
      <c r="O133" s="284">
        <f t="shared" si="15"/>
        <v>0</v>
      </c>
      <c r="P133" s="284">
        <f t="shared" si="15"/>
        <v>0</v>
      </c>
      <c r="Q133" s="284">
        <f t="shared" si="15"/>
        <v>0</v>
      </c>
      <c r="R133" s="356"/>
    </row>
    <row r="134" spans="1:18" ht="15.75" x14ac:dyDescent="0.25">
      <c r="A134" s="286" t="s">
        <v>302</v>
      </c>
      <c r="B134" s="284">
        <f t="shared" ref="B134:Q134" si="16">B105+B55</f>
        <v>-4</v>
      </c>
      <c r="C134" s="284">
        <f t="shared" si="16"/>
        <v>-3</v>
      </c>
      <c r="D134" s="284">
        <f t="shared" si="16"/>
        <v>-3</v>
      </c>
      <c r="E134" s="284">
        <f t="shared" si="16"/>
        <v>-2</v>
      </c>
      <c r="F134" s="284">
        <f t="shared" si="16"/>
        <v>-1</v>
      </c>
      <c r="G134" s="284">
        <f t="shared" si="16"/>
        <v>0</v>
      </c>
      <c r="H134" s="284">
        <f t="shared" si="16"/>
        <v>0</v>
      </c>
      <c r="I134" s="284">
        <f t="shared" si="16"/>
        <v>0</v>
      </c>
      <c r="J134" s="284">
        <f t="shared" si="16"/>
        <v>0</v>
      </c>
      <c r="K134" s="284">
        <f t="shared" si="16"/>
        <v>0</v>
      </c>
      <c r="L134" s="284">
        <f t="shared" si="16"/>
        <v>0</v>
      </c>
      <c r="M134" s="284">
        <f t="shared" si="16"/>
        <v>0</v>
      </c>
      <c r="N134" s="284">
        <f t="shared" si="16"/>
        <v>0</v>
      </c>
      <c r="O134" s="284">
        <f t="shared" si="16"/>
        <v>0</v>
      </c>
      <c r="P134" s="284">
        <f t="shared" si="16"/>
        <v>0</v>
      </c>
      <c r="Q134" s="284">
        <f t="shared" si="16"/>
        <v>0</v>
      </c>
      <c r="R134" s="356"/>
    </row>
    <row r="135" spans="1:18" ht="15.75" x14ac:dyDescent="0.25">
      <c r="A135" s="283"/>
      <c r="B135" s="282"/>
      <c r="C135" s="282"/>
      <c r="D135" s="282"/>
      <c r="E135" s="282"/>
      <c r="F135" s="282"/>
      <c r="G135" s="282"/>
      <c r="H135" s="282"/>
      <c r="I135" s="282"/>
      <c r="J135" s="282"/>
      <c r="K135" s="282"/>
      <c r="L135" s="282"/>
      <c r="M135" s="282"/>
      <c r="N135" s="282"/>
      <c r="O135" s="282"/>
      <c r="P135" s="282"/>
      <c r="Q135" s="282"/>
      <c r="R135" s="356"/>
    </row>
    <row r="136" spans="1:18" ht="15.75" x14ac:dyDescent="0.25">
      <c r="A136" s="283"/>
      <c r="B136" s="282"/>
      <c r="C136" s="282"/>
      <c r="D136" s="282"/>
      <c r="E136" s="282"/>
      <c r="F136" s="282"/>
      <c r="G136" s="282"/>
      <c r="H136" s="282"/>
      <c r="I136" s="282"/>
      <c r="J136" s="282"/>
      <c r="K136" s="282"/>
      <c r="L136" s="282"/>
      <c r="M136" s="282"/>
      <c r="N136" s="282"/>
      <c r="O136" s="282"/>
      <c r="P136" s="282"/>
      <c r="Q136" s="282"/>
      <c r="R136" s="356"/>
    </row>
    <row r="137" spans="1:18" ht="16.5" thickBot="1" x14ac:dyDescent="0.3">
      <c r="A137" s="283"/>
      <c r="B137" s="282"/>
      <c r="C137" s="282"/>
      <c r="D137" s="282"/>
      <c r="E137" s="282"/>
      <c r="F137" s="282"/>
      <c r="G137" s="282"/>
      <c r="H137" s="282"/>
      <c r="I137" s="282"/>
      <c r="J137" s="282"/>
      <c r="K137" s="282"/>
      <c r="L137" s="282"/>
      <c r="M137" s="282"/>
      <c r="N137" s="282"/>
      <c r="O137" s="282"/>
      <c r="P137" s="282"/>
      <c r="Q137" s="282"/>
      <c r="R137" s="356"/>
    </row>
    <row r="138" spans="1:18" ht="15.75" x14ac:dyDescent="0.25">
      <c r="A138" s="280" t="s">
        <v>316</v>
      </c>
      <c r="B138" s="279"/>
      <c r="C138" s="279"/>
      <c r="D138" s="279"/>
      <c r="E138" s="279"/>
      <c r="F138" s="279"/>
      <c r="G138" s="279"/>
      <c r="H138" s="279"/>
      <c r="I138" s="279"/>
      <c r="J138" s="279"/>
      <c r="K138" s="279"/>
      <c r="L138" s="279"/>
      <c r="M138" s="279"/>
      <c r="N138" s="279"/>
      <c r="O138" s="279"/>
      <c r="P138" s="279"/>
      <c r="Q138" s="279"/>
      <c r="R138" s="356"/>
    </row>
    <row r="139" spans="1:18" ht="15.75" x14ac:dyDescent="0.25">
      <c r="A139" s="278" t="s">
        <v>317</v>
      </c>
      <c r="B139" s="277">
        <f t="shared" ref="B139:Q139" si="17">IFERROR(B17/B7%,"-")</f>
        <v>39.443477394336064</v>
      </c>
      <c r="C139" s="277">
        <f t="shared" si="17"/>
        <v>40.163582449554298</v>
      </c>
      <c r="D139" s="277">
        <f t="shared" si="17"/>
        <v>40.765798194692707</v>
      </c>
      <c r="E139" s="277">
        <f t="shared" si="17"/>
        <v>45.104888988896626</v>
      </c>
      <c r="F139" s="277">
        <f t="shared" si="17"/>
        <v>50.324789561760319</v>
      </c>
      <c r="G139" s="277">
        <f t="shared" si="17"/>
        <v>52.193555428555932</v>
      </c>
      <c r="H139" s="277">
        <f t="shared" si="17"/>
        <v>42.292848023343694</v>
      </c>
      <c r="I139" s="277">
        <f t="shared" si="17"/>
        <v>42.39235435126465</v>
      </c>
      <c r="J139" s="277">
        <f t="shared" si="17"/>
        <v>44.018358365765572</v>
      </c>
      <c r="K139" s="277">
        <f t="shared" si="17"/>
        <v>39.818625327760529</v>
      </c>
      <c r="L139" s="277">
        <f t="shared" si="17"/>
        <v>41.113956505638058</v>
      </c>
      <c r="M139" s="277">
        <f t="shared" si="17"/>
        <v>35.707638062323831</v>
      </c>
      <c r="N139" s="277">
        <f t="shared" si="17"/>
        <v>32.62568433155127</v>
      </c>
      <c r="O139" s="277">
        <f t="shared" si="17"/>
        <v>41.358146789510258</v>
      </c>
      <c r="P139" s="277">
        <f t="shared" si="17"/>
        <v>33.373106096629563</v>
      </c>
      <c r="Q139" s="277">
        <f t="shared" si="17"/>
        <v>33.490630605905018</v>
      </c>
      <c r="R139" s="356"/>
    </row>
    <row r="140" spans="1:18" ht="15.75" x14ac:dyDescent="0.25">
      <c r="A140" s="278" t="s">
        <v>318</v>
      </c>
      <c r="B140" s="277">
        <f t="shared" ref="B140:Q140" si="18">IFERROR(B67/B7%,"-")</f>
        <v>60.556522605663929</v>
      </c>
      <c r="C140" s="277">
        <f t="shared" si="18"/>
        <v>59.836417550445709</v>
      </c>
      <c r="D140" s="277">
        <f t="shared" si="18"/>
        <v>59.234201805307286</v>
      </c>
      <c r="E140" s="277">
        <f t="shared" si="18"/>
        <v>54.895111011103381</v>
      </c>
      <c r="F140" s="277">
        <f t="shared" si="18"/>
        <v>49.675210438239688</v>
      </c>
      <c r="G140" s="277">
        <f t="shared" si="18"/>
        <v>47.806444571444068</v>
      </c>
      <c r="H140" s="277">
        <f t="shared" si="18"/>
        <v>57.707151976656313</v>
      </c>
      <c r="I140" s="277">
        <f t="shared" si="18"/>
        <v>57.60764564873535</v>
      </c>
      <c r="J140" s="277">
        <f t="shared" si="18"/>
        <v>55.981641634234421</v>
      </c>
      <c r="K140" s="277">
        <f t="shared" si="18"/>
        <v>60.181374672239471</v>
      </c>
      <c r="L140" s="277">
        <f t="shared" si="18"/>
        <v>58.88604349436195</v>
      </c>
      <c r="M140" s="277">
        <f t="shared" si="18"/>
        <v>64.292361937676176</v>
      </c>
      <c r="N140" s="277">
        <f t="shared" si="18"/>
        <v>67.37431566844873</v>
      </c>
      <c r="O140" s="277">
        <f t="shared" si="18"/>
        <v>58.641853210489735</v>
      </c>
      <c r="P140" s="277">
        <f t="shared" si="18"/>
        <v>66.62689390337043</v>
      </c>
      <c r="Q140" s="277">
        <f t="shared" si="18"/>
        <v>66.509369394094975</v>
      </c>
      <c r="R140" s="356"/>
    </row>
    <row r="141" spans="1:18" ht="15.75" x14ac:dyDescent="0.25">
      <c r="A141" s="278" t="s">
        <v>313</v>
      </c>
      <c r="B141" s="277">
        <f t="shared" ref="B141:Q141" si="19">IFERROR(B116/B7%,"-")</f>
        <v>31.345439122839093</v>
      </c>
      <c r="C141" s="277">
        <f t="shared" si="19"/>
        <v>28.522483265719799</v>
      </c>
      <c r="D141" s="277">
        <f t="shared" si="19"/>
        <v>32.623134123579753</v>
      </c>
      <c r="E141" s="277">
        <f t="shared" si="19"/>
        <v>28.858075116502587</v>
      </c>
      <c r="F141" s="277">
        <f t="shared" si="19"/>
        <v>18.057274309676632</v>
      </c>
      <c r="G141" s="277">
        <f t="shared" si="19"/>
        <v>19.991008777646236</v>
      </c>
      <c r="H141" s="277">
        <f t="shared" si="19"/>
        <v>24.048157220775757</v>
      </c>
      <c r="I141" s="277">
        <f t="shared" si="19"/>
        <v>19.258962435016727</v>
      </c>
      <c r="J141" s="277">
        <f t="shared" si="19"/>
        <v>18.00955738459421</v>
      </c>
      <c r="K141" s="277">
        <f t="shared" si="19"/>
        <v>6.0298984899502281</v>
      </c>
      <c r="L141" s="277">
        <f t="shared" si="19"/>
        <v>18.670770915067326</v>
      </c>
      <c r="M141" s="277">
        <f t="shared" si="19"/>
        <v>20.339299446255104</v>
      </c>
      <c r="N141" s="277">
        <f t="shared" si="19"/>
        <v>28.030177148186553</v>
      </c>
      <c r="O141" s="277">
        <f t="shared" si="19"/>
        <v>41.036393088008801</v>
      </c>
      <c r="P141" s="277">
        <f t="shared" si="19"/>
        <v>47.561975972201623</v>
      </c>
      <c r="Q141" s="277">
        <f t="shared" si="19"/>
        <v>61.65221443176376</v>
      </c>
      <c r="R141" s="356"/>
    </row>
    <row r="142" spans="1:18" ht="16.5" thickBot="1" x14ac:dyDescent="0.3">
      <c r="A142" s="276" t="s">
        <v>315</v>
      </c>
      <c r="B142" s="275">
        <f t="shared" ref="B142:Q142" si="20">IFERROR(B126/B7%,"-")</f>
        <v>48.401133685120222</v>
      </c>
      <c r="C142" s="275">
        <f t="shared" si="20"/>
        <v>51.499965992229988</v>
      </c>
      <c r="D142" s="275">
        <f t="shared" si="20"/>
        <v>48.761168061052523</v>
      </c>
      <c r="E142" s="275">
        <f t="shared" si="20"/>
        <v>53.05210621253174</v>
      </c>
      <c r="F142" s="275">
        <f t="shared" si="20"/>
        <v>59.919353068999385</v>
      </c>
      <c r="G142" s="275">
        <f t="shared" si="20"/>
        <v>52.91745328262536</v>
      </c>
      <c r="H142" s="275">
        <f t="shared" si="20"/>
        <v>47.731963562131483</v>
      </c>
      <c r="I142" s="275">
        <f t="shared" si="20"/>
        <v>51.191880811292272</v>
      </c>
      <c r="J142" s="275">
        <f t="shared" si="20"/>
        <v>54.901138788723692</v>
      </c>
      <c r="K142" s="275">
        <f t="shared" si="20"/>
        <v>68.057984949879085</v>
      </c>
      <c r="L142" s="275">
        <f t="shared" si="20"/>
        <v>62.599849912878391</v>
      </c>
      <c r="M142" s="275">
        <f t="shared" si="20"/>
        <v>63.840442612612321</v>
      </c>
      <c r="N142" s="275">
        <f t="shared" si="20"/>
        <v>56.663830833379158</v>
      </c>
      <c r="O142" s="275">
        <f t="shared" si="20"/>
        <v>44.407374633692861</v>
      </c>
      <c r="P142" s="275">
        <f t="shared" si="20"/>
        <v>38.81693348592961</v>
      </c>
      <c r="Q142" s="275">
        <f t="shared" si="20"/>
        <v>23.983281243548738</v>
      </c>
      <c r="R142" s="356"/>
    </row>
  </sheetData>
  <customSheetViews>
    <customSheetView guid="{2137AD37-2161-4EBC-A853-F39C54C19140}" scale="115">
      <pane xSplit="1" ySplit="5" topLeftCell="G108" activePane="bottomRight" state="frozen"/>
      <selection pane="bottomRight" activeCell="E53" sqref="E53:AD53"/>
      <pageMargins left="0" right="0" top="0" bottom="0" header="0" footer="0"/>
    </customSheetView>
    <customSheetView guid="{713BD61C-8F57-4AE4-95C7-1307A575E61F}" scale="115">
      <pane xSplit="1" ySplit="5" topLeftCell="G108" activePane="bottomRight" state="frozen"/>
      <selection pane="bottomRight" activeCell="E53" sqref="E53:AD53"/>
      <pageMargins left="0" right="0" top="0" bottom="0" header="0" footer="0"/>
    </customSheetView>
  </customSheetView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642D"/>
  </sheetPr>
  <dimension ref="A1:AB158"/>
  <sheetViews>
    <sheetView zoomScaleNormal="100" workbookViewId="0">
      <pane xSplit="2" ySplit="7" topLeftCell="C110" activePane="bottomRight" state="frozen"/>
      <selection activeCell="C133" sqref="C133"/>
      <selection pane="topRight" activeCell="C133" sqref="C133"/>
      <selection pane="bottomLeft" activeCell="C133" sqref="C133"/>
      <selection pane="bottomRight" activeCell="E129" sqref="E129"/>
    </sheetView>
  </sheetViews>
  <sheetFormatPr defaultColWidth="9.28515625" defaultRowHeight="15.75" x14ac:dyDescent="0.25"/>
  <cols>
    <col min="1" max="1" width="36.42578125" style="238" customWidth="1"/>
    <col min="2" max="2" width="0.28515625" style="238" customWidth="1"/>
    <col min="3" max="3" width="15.42578125" style="238" customWidth="1"/>
    <col min="4" max="19" width="10.7109375" style="238" customWidth="1"/>
    <col min="20" max="20" width="10.42578125" style="238" customWidth="1"/>
    <col min="21" max="24" width="10.7109375" style="238" customWidth="1"/>
    <col min="25" max="25" width="14" style="238" customWidth="1"/>
    <col min="26" max="26" width="12.28515625" style="238" customWidth="1"/>
    <col min="27" max="27" width="11.7109375" style="238" customWidth="1"/>
    <col min="28" max="28" width="5.7109375" style="238" customWidth="1"/>
    <col min="29" max="29" width="15" style="238" bestFit="1" customWidth="1"/>
    <col min="30" max="16384" width="9.28515625" style="238"/>
  </cols>
  <sheetData>
    <row r="1" spans="1:28" s="1254" customFormat="1" ht="18.2" customHeight="1" x14ac:dyDescent="0.2">
      <c r="A1" s="2116" t="s">
        <v>319</v>
      </c>
      <c r="B1" s="2117"/>
      <c r="C1" s="2117"/>
      <c r="D1" s="2117"/>
      <c r="E1" s="2117"/>
      <c r="F1" s="2117"/>
      <c r="G1" s="2117"/>
      <c r="H1" s="2117"/>
      <c r="I1" s="2117"/>
      <c r="J1" s="2117"/>
      <c r="K1" s="2117"/>
      <c r="L1" s="2117"/>
      <c r="M1" s="2117"/>
      <c r="N1" s="2117"/>
      <c r="O1" s="2117"/>
      <c r="P1" s="2117"/>
      <c r="Q1" s="2117"/>
      <c r="R1" s="2117"/>
      <c r="S1" s="2117"/>
      <c r="T1" s="2117"/>
      <c r="U1" s="2117"/>
      <c r="V1" s="2117"/>
      <c r="W1" s="2117"/>
    </row>
    <row r="2" spans="1:28" s="1254" customFormat="1" ht="18.2" customHeight="1" x14ac:dyDescent="0.2">
      <c r="A2" s="2116" t="s">
        <v>826</v>
      </c>
      <c r="B2" s="2117"/>
      <c r="C2" s="2117"/>
      <c r="D2" s="2117"/>
      <c r="E2" s="2117"/>
      <c r="F2" s="2117"/>
      <c r="G2" s="2117"/>
      <c r="H2" s="2117"/>
      <c r="I2" s="2117"/>
      <c r="J2" s="2117"/>
      <c r="K2" s="2117"/>
      <c r="L2" s="2117"/>
      <c r="M2" s="2117"/>
      <c r="N2" s="2117"/>
      <c r="O2" s="2117"/>
      <c r="P2" s="2117"/>
      <c r="Q2" s="2117"/>
      <c r="R2" s="2117"/>
      <c r="S2" s="2117"/>
      <c r="T2" s="2117"/>
      <c r="U2" s="2117"/>
      <c r="V2" s="2117"/>
      <c r="W2" s="2117"/>
    </row>
    <row r="3" spans="1:28" s="1254" customFormat="1" ht="18.2" customHeight="1" x14ac:dyDescent="0.2">
      <c r="A3" s="2118" t="s">
        <v>146</v>
      </c>
      <c r="B3" s="2118"/>
      <c r="C3" s="2118"/>
      <c r="D3" s="2118"/>
      <c r="E3" s="2118"/>
      <c r="F3" s="2118"/>
      <c r="G3" s="2118"/>
      <c r="H3" s="2118"/>
      <c r="I3" s="2118"/>
      <c r="J3" s="2118"/>
      <c r="K3" s="2118"/>
      <c r="L3" s="2118"/>
      <c r="M3" s="2118"/>
      <c r="N3" s="2118"/>
      <c r="O3" s="2118"/>
      <c r="P3" s="2118"/>
      <c r="Q3" s="2118"/>
      <c r="R3" s="2118"/>
      <c r="S3" s="2118"/>
      <c r="T3" s="2118"/>
      <c r="U3" s="2118"/>
      <c r="V3" s="2118"/>
      <c r="W3" s="2118"/>
    </row>
    <row r="4" spans="1:28" s="1254" customFormat="1" ht="18.2" customHeight="1" x14ac:dyDescent="0.15">
      <c r="A4" s="2119" t="s">
        <v>147</v>
      </c>
      <c r="B4" s="2119"/>
      <c r="C4" s="2119"/>
      <c r="D4" s="2119"/>
      <c r="E4" s="2119"/>
      <c r="F4" s="2119"/>
      <c r="G4" s="2119"/>
      <c r="H4" s="2119"/>
      <c r="I4" s="2119"/>
      <c r="J4" s="2119"/>
      <c r="K4" s="2119"/>
      <c r="L4" s="2119"/>
      <c r="M4" s="2119"/>
      <c r="N4" s="2119"/>
      <c r="O4" s="2119"/>
      <c r="P4" s="2119"/>
      <c r="Q4" s="2119"/>
      <c r="R4" s="2119"/>
      <c r="S4" s="2119"/>
      <c r="T4" s="2119"/>
      <c r="U4" s="2119"/>
      <c r="V4" s="2119"/>
      <c r="W4" s="1255" t="s">
        <v>148</v>
      </c>
    </row>
    <row r="5" spans="1:28" s="1272" customFormat="1" ht="33" customHeight="1" x14ac:dyDescent="0.15">
      <c r="A5" s="1788" t="s">
        <v>898</v>
      </c>
      <c r="B5" s="1271">
        <v>0</v>
      </c>
      <c r="C5" s="1271" t="s">
        <v>292</v>
      </c>
      <c r="D5" s="1271" t="s">
        <v>48</v>
      </c>
      <c r="E5" s="1271" t="s">
        <v>49</v>
      </c>
      <c r="F5" s="1271" t="s">
        <v>50</v>
      </c>
      <c r="G5" s="1271" t="s">
        <v>51</v>
      </c>
      <c r="H5" s="1271" t="s">
        <v>52</v>
      </c>
      <c r="I5" s="1271" t="s">
        <v>53</v>
      </c>
      <c r="J5" s="1271" t="s">
        <v>55</v>
      </c>
      <c r="K5" s="1271" t="s">
        <v>56</v>
      </c>
      <c r="L5" s="1271" t="s">
        <v>57</v>
      </c>
      <c r="M5" s="1271" t="s">
        <v>58</v>
      </c>
      <c r="N5" s="1271" t="s">
        <v>466</v>
      </c>
      <c r="O5" s="1271" t="s">
        <v>59</v>
      </c>
      <c r="P5" s="1271" t="s">
        <v>60</v>
      </c>
      <c r="Q5" s="1271" t="s">
        <v>61</v>
      </c>
      <c r="R5" s="1271" t="s">
        <v>62</v>
      </c>
      <c r="S5" s="1271" t="s">
        <v>63</v>
      </c>
      <c r="T5" s="1271" t="s">
        <v>65</v>
      </c>
      <c r="U5" s="1271" t="s">
        <v>66</v>
      </c>
      <c r="V5" s="1271" t="s">
        <v>67</v>
      </c>
      <c r="W5" s="1271" t="s">
        <v>68</v>
      </c>
      <c r="X5" s="1271" t="s">
        <v>70</v>
      </c>
      <c r="Y5" s="1271" t="s">
        <v>293</v>
      </c>
      <c r="Z5" s="1271">
        <v>0</v>
      </c>
      <c r="AA5" s="1271">
        <v>0</v>
      </c>
      <c r="AB5" s="1271">
        <v>0</v>
      </c>
    </row>
    <row r="6" spans="1:28" s="1272" customFormat="1" ht="14.85" customHeight="1" x14ac:dyDescent="0.15">
      <c r="A6" s="1271" t="s">
        <v>320</v>
      </c>
      <c r="B6" s="1271">
        <v>0</v>
      </c>
      <c r="C6" s="1271">
        <v>0</v>
      </c>
      <c r="D6" s="1271" t="s">
        <v>151</v>
      </c>
      <c r="E6" s="1271" t="s">
        <v>152</v>
      </c>
      <c r="F6" s="1271" t="s">
        <v>153</v>
      </c>
      <c r="G6" s="1271" t="s">
        <v>154</v>
      </c>
      <c r="H6" s="1271" t="s">
        <v>155</v>
      </c>
      <c r="I6" s="1271" t="s">
        <v>156</v>
      </c>
      <c r="J6" s="1271" t="s">
        <v>158</v>
      </c>
      <c r="K6" s="1271" t="s">
        <v>159</v>
      </c>
      <c r="L6" s="1271" t="s">
        <v>160</v>
      </c>
      <c r="M6" s="1271" t="s">
        <v>161</v>
      </c>
      <c r="N6" s="1271" t="s">
        <v>162</v>
      </c>
      <c r="O6" s="1271" t="s">
        <v>163</v>
      </c>
      <c r="P6" s="1271" t="s">
        <v>164</v>
      </c>
      <c r="Q6" s="1271" t="s">
        <v>165</v>
      </c>
      <c r="R6" s="1271" t="s">
        <v>166</v>
      </c>
      <c r="S6" s="1271" t="s">
        <v>167</v>
      </c>
      <c r="T6" s="1271" t="s">
        <v>168</v>
      </c>
      <c r="U6" s="1271" t="s">
        <v>169</v>
      </c>
      <c r="V6" s="1271" t="s">
        <v>170</v>
      </c>
      <c r="W6" s="1271" t="s">
        <v>171</v>
      </c>
      <c r="X6" s="1271" t="s">
        <v>173</v>
      </c>
      <c r="Y6" s="1271">
        <v>0</v>
      </c>
      <c r="Z6" s="1271">
        <v>0</v>
      </c>
      <c r="AA6" s="1271">
        <v>0</v>
      </c>
      <c r="AB6" s="1271">
        <v>0</v>
      </c>
    </row>
    <row r="7" spans="1:28" s="1272" customFormat="1" ht="12.95" customHeight="1" x14ac:dyDescent="0.15">
      <c r="A7" s="1271" t="s">
        <v>321</v>
      </c>
      <c r="B7" s="1271">
        <v>2</v>
      </c>
      <c r="C7" s="1271">
        <v>0</v>
      </c>
      <c r="D7" s="1271">
        <v>0</v>
      </c>
      <c r="E7" s="1271">
        <v>0</v>
      </c>
      <c r="F7" s="1271">
        <v>0</v>
      </c>
      <c r="G7" s="1271">
        <v>0</v>
      </c>
      <c r="H7" s="1271">
        <v>0</v>
      </c>
      <c r="I7" s="1271">
        <v>0</v>
      </c>
      <c r="J7" s="1271">
        <v>0</v>
      </c>
      <c r="K7" s="1271">
        <v>0</v>
      </c>
      <c r="L7" s="1271">
        <v>0</v>
      </c>
      <c r="M7" s="1271">
        <v>0</v>
      </c>
      <c r="N7" s="1271">
        <v>0</v>
      </c>
      <c r="O7" s="1271">
        <v>0</v>
      </c>
      <c r="P7" s="1271">
        <v>0</v>
      </c>
      <c r="Q7" s="1271">
        <v>0</v>
      </c>
      <c r="R7" s="1271">
        <v>0</v>
      </c>
      <c r="S7" s="1271">
        <v>0</v>
      </c>
      <c r="T7" s="1271">
        <v>0</v>
      </c>
      <c r="U7" s="1271">
        <v>0</v>
      </c>
      <c r="V7" s="1271">
        <v>0</v>
      </c>
      <c r="W7" s="1271">
        <v>0</v>
      </c>
      <c r="X7" s="1271">
        <v>0</v>
      </c>
      <c r="Y7" s="1271">
        <v>0</v>
      </c>
      <c r="Z7" s="1271">
        <v>0</v>
      </c>
      <c r="AA7" s="1271">
        <v>0</v>
      </c>
      <c r="AB7" s="1271">
        <v>0</v>
      </c>
    </row>
    <row r="8" spans="1:28" s="1272" customFormat="1" ht="12.95" customHeight="1" x14ac:dyDescent="0.15">
      <c r="A8" s="1271" t="s">
        <v>225</v>
      </c>
      <c r="B8" s="1271">
        <v>3</v>
      </c>
      <c r="C8" s="1300">
        <v>61595487</v>
      </c>
      <c r="D8" s="1300">
        <v>1255211</v>
      </c>
      <c r="E8" s="1300">
        <v>177685</v>
      </c>
      <c r="F8" s="1300">
        <v>1450375</v>
      </c>
      <c r="G8" s="1300">
        <v>2388</v>
      </c>
      <c r="H8" s="1300">
        <v>356284</v>
      </c>
      <c r="I8" s="1300">
        <v>2372543</v>
      </c>
      <c r="J8" s="1300">
        <v>2376971</v>
      </c>
      <c r="K8" s="1300">
        <v>618951</v>
      </c>
      <c r="L8" s="1300">
        <v>104737</v>
      </c>
      <c r="M8" s="1300">
        <v>18867</v>
      </c>
      <c r="N8" s="1300">
        <v>2564144</v>
      </c>
      <c r="O8" s="1300">
        <v>205869</v>
      </c>
      <c r="P8" s="1300">
        <v>58707</v>
      </c>
      <c r="Q8" s="1300">
        <v>2640664</v>
      </c>
      <c r="R8" s="1300">
        <v>2090256</v>
      </c>
      <c r="S8" s="1300">
        <v>1953229</v>
      </c>
      <c r="T8" s="1300">
        <v>451749</v>
      </c>
      <c r="U8" s="1300">
        <v>361543</v>
      </c>
      <c r="V8" s="1300">
        <v>32592990</v>
      </c>
      <c r="W8" s="1300">
        <v>56077</v>
      </c>
      <c r="X8" s="1300">
        <v>9886247</v>
      </c>
      <c r="Y8" s="1300">
        <v>0</v>
      </c>
      <c r="Z8" s="1300">
        <v>0</v>
      </c>
      <c r="AA8" s="1300">
        <v>0</v>
      </c>
      <c r="AB8" s="1300">
        <v>0</v>
      </c>
    </row>
    <row r="9" spans="1:28" s="1272" customFormat="1" ht="12.95" customHeight="1" x14ac:dyDescent="0.15">
      <c r="A9" s="1271" t="s">
        <v>226</v>
      </c>
      <c r="B9" s="1271">
        <v>4</v>
      </c>
      <c r="C9" s="1300">
        <v>39758312</v>
      </c>
      <c r="D9" s="1300">
        <v>978085</v>
      </c>
      <c r="E9" s="1300">
        <v>100796</v>
      </c>
      <c r="F9" s="1300">
        <v>1018794</v>
      </c>
      <c r="G9" s="1300">
        <v>2388</v>
      </c>
      <c r="H9" s="1300">
        <v>153887</v>
      </c>
      <c r="I9" s="1300">
        <v>1099811</v>
      </c>
      <c r="J9" s="1300">
        <v>1174919</v>
      </c>
      <c r="K9" s="1300">
        <v>564398</v>
      </c>
      <c r="L9" s="1300">
        <v>66324</v>
      </c>
      <c r="M9" s="1300">
        <v>17509</v>
      </c>
      <c r="N9" s="1300">
        <v>1672554</v>
      </c>
      <c r="O9" s="1300">
        <v>159094</v>
      </c>
      <c r="P9" s="1300">
        <v>50300</v>
      </c>
      <c r="Q9" s="1300">
        <v>2293377</v>
      </c>
      <c r="R9" s="1300">
        <v>1235929</v>
      </c>
      <c r="S9" s="1300">
        <v>1525618</v>
      </c>
      <c r="T9" s="1300">
        <v>169770</v>
      </c>
      <c r="U9" s="1300">
        <v>259511</v>
      </c>
      <c r="V9" s="1300">
        <v>21080734</v>
      </c>
      <c r="W9" s="1300">
        <v>10113</v>
      </c>
      <c r="X9" s="1300">
        <v>6124401</v>
      </c>
      <c r="Y9" s="1300">
        <v>0</v>
      </c>
      <c r="Z9" s="1300">
        <v>0</v>
      </c>
      <c r="AA9" s="1300">
        <v>0</v>
      </c>
      <c r="AB9" s="1300">
        <v>0</v>
      </c>
    </row>
    <row r="10" spans="1:28" s="1272" customFormat="1" ht="12.95" customHeight="1" x14ac:dyDescent="0.15">
      <c r="A10" s="1271" t="s">
        <v>227</v>
      </c>
      <c r="B10" s="1271">
        <v>5</v>
      </c>
      <c r="C10" s="1300">
        <v>21837175</v>
      </c>
      <c r="D10" s="1300">
        <v>277126</v>
      </c>
      <c r="E10" s="1300">
        <v>76889</v>
      </c>
      <c r="F10" s="1300">
        <v>431581</v>
      </c>
      <c r="G10" s="1300">
        <v>0</v>
      </c>
      <c r="H10" s="1300">
        <v>202397</v>
      </c>
      <c r="I10" s="1300">
        <v>1272732</v>
      </c>
      <c r="J10" s="1300">
        <v>1202052</v>
      </c>
      <c r="K10" s="1300">
        <v>54553</v>
      </c>
      <c r="L10" s="1300">
        <v>38413</v>
      </c>
      <c r="M10" s="1300">
        <v>1358</v>
      </c>
      <c r="N10" s="1300">
        <v>891590</v>
      </c>
      <c r="O10" s="1300">
        <v>46775</v>
      </c>
      <c r="P10" s="1300">
        <v>8407</v>
      </c>
      <c r="Q10" s="1300">
        <v>347287</v>
      </c>
      <c r="R10" s="1300">
        <v>854327</v>
      </c>
      <c r="S10" s="1300">
        <v>427611</v>
      </c>
      <c r="T10" s="1300">
        <v>281979</v>
      </c>
      <c r="U10" s="1300">
        <v>102032</v>
      </c>
      <c r="V10" s="1300">
        <v>11512256</v>
      </c>
      <c r="W10" s="1300">
        <v>45964</v>
      </c>
      <c r="X10" s="1300">
        <v>3761846</v>
      </c>
      <c r="Y10" s="1300">
        <v>0</v>
      </c>
      <c r="Z10" s="1300">
        <v>0</v>
      </c>
      <c r="AA10" s="1300">
        <v>0</v>
      </c>
      <c r="AB10" s="1300">
        <v>0</v>
      </c>
    </row>
    <row r="11" spans="1:28" s="1272" customFormat="1" ht="12.95" customHeight="1" x14ac:dyDescent="0.15">
      <c r="A11" s="1271" t="s">
        <v>297</v>
      </c>
      <c r="B11" s="1271">
        <v>6</v>
      </c>
      <c r="C11" s="1300">
        <v>13115341</v>
      </c>
      <c r="D11" s="1300">
        <v>87399</v>
      </c>
      <c r="E11" s="1300">
        <v>59498</v>
      </c>
      <c r="F11" s="1300">
        <v>400857</v>
      </c>
      <c r="G11" s="1300">
        <v>0</v>
      </c>
      <c r="H11" s="1300">
        <v>186538</v>
      </c>
      <c r="I11" s="1300">
        <v>912034</v>
      </c>
      <c r="J11" s="1300">
        <v>893571</v>
      </c>
      <c r="K11" s="1300">
        <v>31380</v>
      </c>
      <c r="L11" s="1300">
        <v>37181</v>
      </c>
      <c r="M11" s="1300">
        <v>126</v>
      </c>
      <c r="N11" s="1300">
        <v>196851</v>
      </c>
      <c r="O11" s="1300">
        <v>42711</v>
      </c>
      <c r="P11" s="1300">
        <v>8407</v>
      </c>
      <c r="Q11" s="1300">
        <v>135707</v>
      </c>
      <c r="R11" s="1300">
        <v>440339</v>
      </c>
      <c r="S11" s="1300">
        <v>320916</v>
      </c>
      <c r="T11" s="1300">
        <v>267046</v>
      </c>
      <c r="U11" s="1300">
        <v>80774</v>
      </c>
      <c r="V11" s="1300">
        <v>7587259</v>
      </c>
      <c r="W11" s="1300">
        <v>45964</v>
      </c>
      <c r="X11" s="1300">
        <v>1380783</v>
      </c>
      <c r="Y11" s="1300">
        <v>0</v>
      </c>
      <c r="Z11" s="1300">
        <v>0</v>
      </c>
      <c r="AA11" s="1300">
        <v>0</v>
      </c>
      <c r="AB11" s="1300">
        <v>0</v>
      </c>
    </row>
    <row r="12" spans="1:28" s="1272" customFormat="1" ht="12.95" customHeight="1" x14ac:dyDescent="0.15">
      <c r="A12" s="1271" t="s">
        <v>298</v>
      </c>
      <c r="B12" s="1271">
        <v>7</v>
      </c>
      <c r="C12" s="1300">
        <v>8819363</v>
      </c>
      <c r="D12" s="1300">
        <v>935</v>
      </c>
      <c r="E12" s="1300">
        <v>20706</v>
      </c>
      <c r="F12" s="1300">
        <v>321682</v>
      </c>
      <c r="G12" s="1300">
        <v>0</v>
      </c>
      <c r="H12" s="1300">
        <v>128301</v>
      </c>
      <c r="I12" s="1300">
        <v>517801</v>
      </c>
      <c r="J12" s="1300">
        <v>578278</v>
      </c>
      <c r="K12" s="1300">
        <v>20308</v>
      </c>
      <c r="L12" s="1300">
        <v>23646</v>
      </c>
      <c r="M12" s="1300">
        <v>126</v>
      </c>
      <c r="N12" s="1300">
        <v>3760</v>
      </c>
      <c r="O12" s="1300">
        <v>25725</v>
      </c>
      <c r="P12" s="1300">
        <v>8407</v>
      </c>
      <c r="Q12" s="1300">
        <v>53215</v>
      </c>
      <c r="R12" s="1300">
        <v>256718</v>
      </c>
      <c r="S12" s="1300">
        <v>46971</v>
      </c>
      <c r="T12" s="1300">
        <v>137377</v>
      </c>
      <c r="U12" s="1300">
        <v>58316</v>
      </c>
      <c r="V12" s="1300">
        <v>5852060</v>
      </c>
      <c r="W12" s="1300">
        <v>23254</v>
      </c>
      <c r="X12" s="1300">
        <v>741777</v>
      </c>
      <c r="Y12" s="1300">
        <v>0</v>
      </c>
      <c r="Z12" s="1300">
        <v>0</v>
      </c>
      <c r="AA12" s="1300">
        <v>0</v>
      </c>
      <c r="AB12" s="1300">
        <v>0</v>
      </c>
    </row>
    <row r="13" spans="1:28" s="1272" customFormat="1" ht="12.95" customHeight="1" x14ac:dyDescent="0.15">
      <c r="A13" s="1271" t="s">
        <v>299</v>
      </c>
      <c r="B13" s="1271">
        <v>8</v>
      </c>
      <c r="C13" s="1300">
        <v>4295978</v>
      </c>
      <c r="D13" s="1300">
        <v>86464</v>
      </c>
      <c r="E13" s="1300">
        <v>38792</v>
      </c>
      <c r="F13" s="1300">
        <v>79175</v>
      </c>
      <c r="G13" s="1300">
        <v>0</v>
      </c>
      <c r="H13" s="1300">
        <v>58237</v>
      </c>
      <c r="I13" s="1300">
        <v>394233</v>
      </c>
      <c r="J13" s="1300">
        <v>315293</v>
      </c>
      <c r="K13" s="1300">
        <v>11072</v>
      </c>
      <c r="L13" s="1300">
        <v>13535</v>
      </c>
      <c r="M13" s="1300">
        <v>0</v>
      </c>
      <c r="N13" s="1300">
        <v>193091</v>
      </c>
      <c r="O13" s="1300">
        <v>16986</v>
      </c>
      <c r="P13" s="1300">
        <v>0</v>
      </c>
      <c r="Q13" s="1300">
        <v>82492</v>
      </c>
      <c r="R13" s="1300">
        <v>183621</v>
      </c>
      <c r="S13" s="1300">
        <v>273945</v>
      </c>
      <c r="T13" s="1300">
        <v>129669</v>
      </c>
      <c r="U13" s="1300">
        <v>22458</v>
      </c>
      <c r="V13" s="1300">
        <v>1735199</v>
      </c>
      <c r="W13" s="1300">
        <v>22710</v>
      </c>
      <c r="X13" s="1300">
        <v>639006</v>
      </c>
      <c r="Y13" s="1300">
        <v>0</v>
      </c>
      <c r="Z13" s="1300">
        <v>0</v>
      </c>
      <c r="AA13" s="1300">
        <v>0</v>
      </c>
      <c r="AB13" s="1300">
        <v>0</v>
      </c>
    </row>
    <row r="14" spans="1:28" s="1272" customFormat="1" ht="12.95" customHeight="1" x14ac:dyDescent="0.15">
      <c r="A14" s="1271" t="s">
        <v>300</v>
      </c>
      <c r="B14" s="1271">
        <v>9</v>
      </c>
      <c r="C14" s="1300">
        <v>4955.1688831796901</v>
      </c>
      <c r="D14" s="1300">
        <v>33.020628683693502</v>
      </c>
      <c r="E14" s="1300">
        <v>22.479220190418602</v>
      </c>
      <c r="F14" s="1300">
        <v>151.44967507934101</v>
      </c>
      <c r="G14" s="1300">
        <v>0</v>
      </c>
      <c r="H14" s="1300">
        <v>70.4768021762128</v>
      </c>
      <c r="I14" s="1300">
        <v>344.57987003173599</v>
      </c>
      <c r="J14" s="1300">
        <v>337.60427686262699</v>
      </c>
      <c r="K14" s="1300">
        <v>11.8558259029772</v>
      </c>
      <c r="L14" s="1300">
        <v>14.0475290917334</v>
      </c>
      <c r="M14" s="1300">
        <v>4.7604654677346203E-2</v>
      </c>
      <c r="N14" s="1300">
        <v>74.3732053800816</v>
      </c>
      <c r="O14" s="1300">
        <v>16.1368444914614</v>
      </c>
      <c r="P14" s="1300">
        <v>3.17628834819405</v>
      </c>
      <c r="Q14" s="1300">
        <v>51.2721021611002</v>
      </c>
      <c r="R14" s="1300">
        <v>166.36655584101601</v>
      </c>
      <c r="S14" s="1300">
        <v>121.246788574883</v>
      </c>
      <c r="T14" s="1300">
        <v>100.89390962671899</v>
      </c>
      <c r="U14" s="1300">
        <v>30.517606165936201</v>
      </c>
      <c r="V14" s="1300">
        <v>2866.5781320840301</v>
      </c>
      <c r="W14" s="1300">
        <v>17.365875774520202</v>
      </c>
      <c r="X14" s="1300">
        <v>521.68014205833504</v>
      </c>
      <c r="Y14" s="1300">
        <v>0</v>
      </c>
      <c r="Z14" s="1300">
        <v>0</v>
      </c>
      <c r="AA14" s="1300">
        <v>0</v>
      </c>
      <c r="AB14" s="1300">
        <v>0</v>
      </c>
    </row>
    <row r="15" spans="1:28" s="1272" customFormat="1" ht="12.95" customHeight="1" x14ac:dyDescent="0.15">
      <c r="A15" s="1271" t="s">
        <v>301</v>
      </c>
      <c r="B15" s="1271">
        <v>10</v>
      </c>
      <c r="C15" s="1300">
        <v>8721834</v>
      </c>
      <c r="D15" s="1300">
        <v>189727</v>
      </c>
      <c r="E15" s="1300">
        <v>17391</v>
      </c>
      <c r="F15" s="1300">
        <v>30724</v>
      </c>
      <c r="G15" s="1300">
        <v>0</v>
      </c>
      <c r="H15" s="1300">
        <v>15859</v>
      </c>
      <c r="I15" s="1300">
        <v>360698</v>
      </c>
      <c r="J15" s="1300">
        <v>308481</v>
      </c>
      <c r="K15" s="1300">
        <v>23173</v>
      </c>
      <c r="L15" s="1300">
        <v>1232</v>
      </c>
      <c r="M15" s="1300">
        <v>1232</v>
      </c>
      <c r="N15" s="1300">
        <v>694739</v>
      </c>
      <c r="O15" s="1300">
        <v>4064</v>
      </c>
      <c r="P15" s="1300">
        <v>0</v>
      </c>
      <c r="Q15" s="1300">
        <v>211580</v>
      </c>
      <c r="R15" s="1300">
        <v>413988</v>
      </c>
      <c r="S15" s="1300">
        <v>106695</v>
      </c>
      <c r="T15" s="1300">
        <v>14933</v>
      </c>
      <c r="U15" s="1300">
        <v>21258</v>
      </c>
      <c r="V15" s="1300">
        <v>3924997</v>
      </c>
      <c r="W15" s="1300">
        <v>0</v>
      </c>
      <c r="X15" s="1300">
        <v>2381063</v>
      </c>
      <c r="Y15" s="1300">
        <v>0</v>
      </c>
      <c r="Z15" s="1300">
        <v>0</v>
      </c>
      <c r="AA15" s="1300">
        <v>0</v>
      </c>
      <c r="AB15" s="1300">
        <v>0</v>
      </c>
    </row>
    <row r="16" spans="1:28" s="1272" customFormat="1" ht="12.95" customHeight="1" x14ac:dyDescent="0.15">
      <c r="A16" s="1271" t="s">
        <v>302</v>
      </c>
      <c r="B16" s="1271">
        <v>11</v>
      </c>
      <c r="C16" s="1300">
        <v>8630301</v>
      </c>
      <c r="D16" s="1300">
        <v>185952</v>
      </c>
      <c r="E16" s="1300">
        <v>17391</v>
      </c>
      <c r="F16" s="1300">
        <v>30724</v>
      </c>
      <c r="G16" s="1300">
        <v>0</v>
      </c>
      <c r="H16" s="1300">
        <v>15859</v>
      </c>
      <c r="I16" s="1300">
        <v>360698</v>
      </c>
      <c r="J16" s="1300">
        <v>308481</v>
      </c>
      <c r="K16" s="1300">
        <v>23173</v>
      </c>
      <c r="L16" s="1300">
        <v>1232</v>
      </c>
      <c r="M16" s="1300">
        <v>1232</v>
      </c>
      <c r="N16" s="1300">
        <v>694739</v>
      </c>
      <c r="O16" s="1300">
        <v>4064</v>
      </c>
      <c r="P16" s="1300">
        <v>0</v>
      </c>
      <c r="Q16" s="1300">
        <v>211580</v>
      </c>
      <c r="R16" s="1300">
        <v>413988</v>
      </c>
      <c r="S16" s="1300">
        <v>106695</v>
      </c>
      <c r="T16" s="1300">
        <v>14933</v>
      </c>
      <c r="U16" s="1300">
        <v>21258</v>
      </c>
      <c r="V16" s="1300">
        <v>3837239</v>
      </c>
      <c r="W16" s="1300">
        <v>0</v>
      </c>
      <c r="X16" s="1300">
        <v>2381063</v>
      </c>
      <c r="Y16" s="1300">
        <v>0</v>
      </c>
      <c r="Z16" s="1300">
        <v>0</v>
      </c>
      <c r="AA16" s="1300">
        <v>0</v>
      </c>
      <c r="AB16" s="1300">
        <v>0</v>
      </c>
    </row>
    <row r="17" spans="1:28" s="1272" customFormat="1" ht="12.95" customHeight="1" x14ac:dyDescent="0.15">
      <c r="A17" s="1271" t="s">
        <v>593</v>
      </c>
      <c r="B17" s="1271">
        <v>12</v>
      </c>
      <c r="C17" s="1300">
        <v>91533</v>
      </c>
      <c r="D17" s="1300">
        <v>3775</v>
      </c>
      <c r="E17" s="1300">
        <v>0</v>
      </c>
      <c r="F17" s="1300">
        <v>0</v>
      </c>
      <c r="G17" s="1300">
        <v>0</v>
      </c>
      <c r="H17" s="1300">
        <v>0</v>
      </c>
      <c r="I17" s="1300">
        <v>0</v>
      </c>
      <c r="J17" s="1300">
        <v>0</v>
      </c>
      <c r="K17" s="1300">
        <v>0</v>
      </c>
      <c r="L17" s="1300">
        <v>0</v>
      </c>
      <c r="M17" s="1300">
        <v>0</v>
      </c>
      <c r="N17" s="1300">
        <v>0</v>
      </c>
      <c r="O17" s="1300">
        <v>0</v>
      </c>
      <c r="P17" s="1300">
        <v>0</v>
      </c>
      <c r="Q17" s="1300">
        <v>0</v>
      </c>
      <c r="R17" s="1300">
        <v>0</v>
      </c>
      <c r="S17" s="1300">
        <v>0</v>
      </c>
      <c r="T17" s="1300">
        <v>0</v>
      </c>
      <c r="U17" s="1300">
        <v>0</v>
      </c>
      <c r="V17" s="1300">
        <v>87758</v>
      </c>
      <c r="W17" s="1300">
        <v>0</v>
      </c>
      <c r="X17" s="1300">
        <v>0</v>
      </c>
      <c r="Y17" s="1300">
        <v>0</v>
      </c>
      <c r="Z17" s="1300">
        <v>0</v>
      </c>
      <c r="AA17" s="1300">
        <v>0</v>
      </c>
      <c r="AB17" s="1300">
        <v>0</v>
      </c>
    </row>
    <row r="18" spans="1:28" s="1272" customFormat="1" ht="11.1" customHeight="1" x14ac:dyDescent="0.15">
      <c r="A18" s="1271"/>
      <c r="B18" s="1271">
        <v>13</v>
      </c>
      <c r="C18" s="1300"/>
      <c r="D18" s="1300"/>
      <c r="E18" s="1300"/>
      <c r="F18" s="1300"/>
      <c r="G18" s="1300"/>
      <c r="H18" s="1300"/>
      <c r="I18" s="1300"/>
      <c r="J18" s="1300"/>
      <c r="K18" s="1300"/>
      <c r="L18" s="1300"/>
      <c r="M18" s="1300"/>
      <c r="N18" s="1300"/>
      <c r="O18" s="1300"/>
      <c r="P18" s="1300"/>
      <c r="Q18" s="1300"/>
      <c r="R18" s="1300"/>
      <c r="S18" s="1300"/>
      <c r="T18" s="1300"/>
      <c r="U18" s="1300"/>
      <c r="V18" s="1300"/>
      <c r="W18" s="1300"/>
      <c r="X18" s="1300"/>
      <c r="Y18" s="1300"/>
      <c r="Z18" s="1300">
        <v>0</v>
      </c>
      <c r="AA18" s="1300">
        <v>0</v>
      </c>
      <c r="AB18" s="1300">
        <v>0</v>
      </c>
    </row>
    <row r="19" spans="1:28" s="1272" customFormat="1" ht="12.95" customHeight="1" x14ac:dyDescent="0.15">
      <c r="A19" s="1271" t="s">
        <v>303</v>
      </c>
      <c r="B19" s="1271">
        <v>14</v>
      </c>
      <c r="C19" s="1300">
        <v>23600221</v>
      </c>
      <c r="D19" s="1300">
        <v>509779</v>
      </c>
      <c r="E19" s="1300">
        <v>33430</v>
      </c>
      <c r="F19" s="1300">
        <v>388392</v>
      </c>
      <c r="G19" s="1300">
        <v>2312</v>
      </c>
      <c r="H19" s="1300">
        <v>117890</v>
      </c>
      <c r="I19" s="1300">
        <v>1264958</v>
      </c>
      <c r="J19" s="1300">
        <v>1273849</v>
      </c>
      <c r="K19" s="1300">
        <v>298735</v>
      </c>
      <c r="L19" s="1300">
        <v>31784</v>
      </c>
      <c r="M19" s="1300">
        <v>0</v>
      </c>
      <c r="N19" s="1300">
        <v>1043245</v>
      </c>
      <c r="O19" s="1300">
        <v>19309</v>
      </c>
      <c r="P19" s="1300">
        <v>8409</v>
      </c>
      <c r="Q19" s="1300">
        <v>1220237</v>
      </c>
      <c r="R19" s="1300">
        <v>672108</v>
      </c>
      <c r="S19" s="1300">
        <v>670528</v>
      </c>
      <c r="T19" s="1300">
        <v>118038</v>
      </c>
      <c r="U19" s="1300">
        <v>108500</v>
      </c>
      <c r="V19" s="1300">
        <v>11189797</v>
      </c>
      <c r="W19" s="1300">
        <v>2259</v>
      </c>
      <c r="X19" s="1300">
        <v>4626662</v>
      </c>
      <c r="Y19" s="1300">
        <v>0</v>
      </c>
      <c r="Z19" s="1300">
        <v>0</v>
      </c>
      <c r="AA19" s="1300">
        <v>0</v>
      </c>
      <c r="AB19" s="1300">
        <v>0</v>
      </c>
    </row>
    <row r="20" spans="1:28" s="1272" customFormat="1" ht="12.95" customHeight="1" x14ac:dyDescent="0.15">
      <c r="A20" s="1271" t="s">
        <v>226</v>
      </c>
      <c r="B20" s="1271">
        <v>15</v>
      </c>
      <c r="C20" s="1300">
        <v>14393428</v>
      </c>
      <c r="D20" s="1300">
        <v>413039</v>
      </c>
      <c r="E20" s="1300">
        <v>22471</v>
      </c>
      <c r="F20" s="1300">
        <v>304338</v>
      </c>
      <c r="G20" s="1300">
        <v>2312</v>
      </c>
      <c r="H20" s="1300">
        <v>86895</v>
      </c>
      <c r="I20" s="1300">
        <v>649093</v>
      </c>
      <c r="J20" s="1300">
        <v>690519</v>
      </c>
      <c r="K20" s="1300">
        <v>283217</v>
      </c>
      <c r="L20" s="1300">
        <v>19037</v>
      </c>
      <c r="M20" s="1300">
        <v>0</v>
      </c>
      <c r="N20" s="1300">
        <v>723833</v>
      </c>
      <c r="O20" s="1300">
        <v>14703</v>
      </c>
      <c r="P20" s="1300">
        <v>8409</v>
      </c>
      <c r="Q20" s="1300">
        <v>1094602</v>
      </c>
      <c r="R20" s="1300">
        <v>381671</v>
      </c>
      <c r="S20" s="1300">
        <v>518022</v>
      </c>
      <c r="T20" s="1300">
        <v>37014</v>
      </c>
      <c r="U20" s="1300">
        <v>75376</v>
      </c>
      <c r="V20" s="1300">
        <v>6405178</v>
      </c>
      <c r="W20" s="1300">
        <v>947</v>
      </c>
      <c r="X20" s="1300">
        <v>2662752</v>
      </c>
      <c r="Y20" s="1300">
        <v>0</v>
      </c>
      <c r="Z20" s="1300">
        <v>0</v>
      </c>
      <c r="AA20" s="1300">
        <v>0</v>
      </c>
      <c r="AB20" s="1300">
        <v>0</v>
      </c>
    </row>
    <row r="21" spans="1:28" s="1272" customFormat="1" ht="12.95" customHeight="1" x14ac:dyDescent="0.15">
      <c r="A21" s="1271" t="s">
        <v>227</v>
      </c>
      <c r="B21" s="1271">
        <v>16</v>
      </c>
      <c r="C21" s="1300">
        <v>9206793</v>
      </c>
      <c r="D21" s="1300">
        <v>96740</v>
      </c>
      <c r="E21" s="1300">
        <v>10959</v>
      </c>
      <c r="F21" s="1300">
        <v>84054</v>
      </c>
      <c r="G21" s="1300">
        <v>0</v>
      </c>
      <c r="H21" s="1300">
        <v>30995</v>
      </c>
      <c r="I21" s="1300">
        <v>615865</v>
      </c>
      <c r="J21" s="1300">
        <v>583330</v>
      </c>
      <c r="K21" s="1300">
        <v>15518</v>
      </c>
      <c r="L21" s="1300">
        <v>12747</v>
      </c>
      <c r="M21" s="1300">
        <v>0</v>
      </c>
      <c r="N21" s="1300">
        <v>319412</v>
      </c>
      <c r="O21" s="1300">
        <v>4606</v>
      </c>
      <c r="P21" s="1300">
        <v>0</v>
      </c>
      <c r="Q21" s="1300">
        <v>125635</v>
      </c>
      <c r="R21" s="1300">
        <v>290437</v>
      </c>
      <c r="S21" s="1300">
        <v>152506</v>
      </c>
      <c r="T21" s="1300">
        <v>81024</v>
      </c>
      <c r="U21" s="1300">
        <v>33124</v>
      </c>
      <c r="V21" s="1300">
        <v>4784619</v>
      </c>
      <c r="W21" s="1300">
        <v>1312</v>
      </c>
      <c r="X21" s="1300">
        <v>1963910</v>
      </c>
      <c r="Y21" s="1300">
        <v>0</v>
      </c>
      <c r="Z21" s="1300">
        <v>0</v>
      </c>
      <c r="AA21" s="1300">
        <v>0</v>
      </c>
      <c r="AB21" s="1300">
        <v>0</v>
      </c>
    </row>
    <row r="22" spans="1:28" s="1272" customFormat="1" ht="12.95" customHeight="1" x14ac:dyDescent="0.15">
      <c r="A22" s="1271" t="s">
        <v>297</v>
      </c>
      <c r="B22" s="1271">
        <v>17</v>
      </c>
      <c r="C22" s="1300">
        <v>1963331</v>
      </c>
      <c r="D22" s="1300">
        <v>0</v>
      </c>
      <c r="E22" s="1300">
        <v>6866</v>
      </c>
      <c r="F22" s="1300">
        <v>59490</v>
      </c>
      <c r="G22" s="1300">
        <v>0</v>
      </c>
      <c r="H22" s="1300">
        <v>17937</v>
      </c>
      <c r="I22" s="1300">
        <v>359551</v>
      </c>
      <c r="J22" s="1300">
        <v>317190</v>
      </c>
      <c r="K22" s="1300">
        <v>4812</v>
      </c>
      <c r="L22" s="1300">
        <v>12567</v>
      </c>
      <c r="M22" s="1300">
        <v>0</v>
      </c>
      <c r="N22" s="1300">
        <v>4676</v>
      </c>
      <c r="O22" s="1300">
        <v>3104</v>
      </c>
      <c r="P22" s="1300">
        <v>0</v>
      </c>
      <c r="Q22" s="1300">
        <v>58</v>
      </c>
      <c r="R22" s="1300">
        <v>16190</v>
      </c>
      <c r="S22" s="1300">
        <v>81812</v>
      </c>
      <c r="T22" s="1300">
        <v>68721</v>
      </c>
      <c r="U22" s="1300">
        <v>25720</v>
      </c>
      <c r="V22" s="1300">
        <v>945961</v>
      </c>
      <c r="W22" s="1300">
        <v>1312</v>
      </c>
      <c r="X22" s="1300">
        <v>37364</v>
      </c>
      <c r="Y22" s="1300">
        <v>0</v>
      </c>
      <c r="Z22" s="1300">
        <v>0</v>
      </c>
      <c r="AA22" s="1300">
        <v>0</v>
      </c>
      <c r="AB22" s="1300">
        <v>0</v>
      </c>
    </row>
    <row r="23" spans="1:28" s="1272" customFormat="1" ht="12.95" customHeight="1" x14ac:dyDescent="0.15">
      <c r="A23" s="1271" t="s">
        <v>298</v>
      </c>
      <c r="B23" s="1271">
        <v>18</v>
      </c>
      <c r="C23" s="1300">
        <v>1515490</v>
      </c>
      <c r="D23" s="1300">
        <v>0</v>
      </c>
      <c r="E23" s="1300">
        <v>4659</v>
      </c>
      <c r="F23" s="1300">
        <v>33317</v>
      </c>
      <c r="G23" s="1300">
        <v>0</v>
      </c>
      <c r="H23" s="1300">
        <v>5425</v>
      </c>
      <c r="I23" s="1300">
        <v>334325</v>
      </c>
      <c r="J23" s="1300">
        <v>192246</v>
      </c>
      <c r="K23" s="1300">
        <v>4106</v>
      </c>
      <c r="L23" s="1300">
        <v>5179</v>
      </c>
      <c r="M23" s="1300">
        <v>0</v>
      </c>
      <c r="N23" s="1300">
        <v>0</v>
      </c>
      <c r="O23" s="1300">
        <v>1504</v>
      </c>
      <c r="P23" s="1300">
        <v>0</v>
      </c>
      <c r="Q23" s="1300">
        <v>0</v>
      </c>
      <c r="R23" s="1300">
        <v>10458</v>
      </c>
      <c r="S23" s="1300">
        <v>19467</v>
      </c>
      <c r="T23" s="1300">
        <v>47130</v>
      </c>
      <c r="U23" s="1300">
        <v>23049</v>
      </c>
      <c r="V23" s="1300">
        <v>807117</v>
      </c>
      <c r="W23" s="1300">
        <v>940</v>
      </c>
      <c r="X23" s="1300">
        <v>26568</v>
      </c>
      <c r="Y23" s="1300">
        <v>0</v>
      </c>
      <c r="Z23" s="1300">
        <v>0</v>
      </c>
      <c r="AA23" s="1300">
        <v>0</v>
      </c>
      <c r="AB23" s="1300">
        <v>0</v>
      </c>
    </row>
    <row r="24" spans="1:28" s="1272" customFormat="1" ht="12.95" customHeight="1" x14ac:dyDescent="0.15">
      <c r="A24" s="1271" t="s">
        <v>299</v>
      </c>
      <c r="B24" s="1271">
        <v>19</v>
      </c>
      <c r="C24" s="1300">
        <v>447841</v>
      </c>
      <c r="D24" s="1300">
        <v>0</v>
      </c>
      <c r="E24" s="1300">
        <v>2207</v>
      </c>
      <c r="F24" s="1300">
        <v>26173</v>
      </c>
      <c r="G24" s="1300">
        <v>0</v>
      </c>
      <c r="H24" s="1300">
        <v>12512</v>
      </c>
      <c r="I24" s="1300">
        <v>25226</v>
      </c>
      <c r="J24" s="1300">
        <v>124944</v>
      </c>
      <c r="K24" s="1300">
        <v>706</v>
      </c>
      <c r="L24" s="1300">
        <v>7388</v>
      </c>
      <c r="M24" s="1300">
        <v>0</v>
      </c>
      <c r="N24" s="1300">
        <v>4676</v>
      </c>
      <c r="O24" s="1300">
        <v>1600</v>
      </c>
      <c r="P24" s="1300">
        <v>0</v>
      </c>
      <c r="Q24" s="1300">
        <v>58</v>
      </c>
      <c r="R24" s="1300">
        <v>5732</v>
      </c>
      <c r="S24" s="1300">
        <v>62345</v>
      </c>
      <c r="T24" s="1300">
        <v>21591</v>
      </c>
      <c r="U24" s="1300">
        <v>2671</v>
      </c>
      <c r="V24" s="1300">
        <v>138844</v>
      </c>
      <c r="W24" s="1300">
        <v>372</v>
      </c>
      <c r="X24" s="1300">
        <v>10796</v>
      </c>
      <c r="Y24" s="1300">
        <v>0</v>
      </c>
      <c r="Z24" s="1300">
        <v>0</v>
      </c>
      <c r="AA24" s="1300">
        <v>0</v>
      </c>
      <c r="AB24" s="1300">
        <v>0</v>
      </c>
    </row>
    <row r="25" spans="1:28" s="1272" customFormat="1" ht="12.95" customHeight="1" x14ac:dyDescent="0.15">
      <c r="A25" s="1271" t="s">
        <v>300</v>
      </c>
      <c r="B25" s="1271">
        <v>20</v>
      </c>
      <c r="C25" s="1300">
        <v>741.77535136768904</v>
      </c>
      <c r="D25" s="1300">
        <v>0</v>
      </c>
      <c r="E25" s="1300">
        <v>2.5940758651957099</v>
      </c>
      <c r="F25" s="1300">
        <v>22.4761976726613</v>
      </c>
      <c r="G25" s="1300">
        <v>0</v>
      </c>
      <c r="H25" s="1300">
        <v>6.7768626265679304</v>
      </c>
      <c r="I25" s="1300">
        <v>135.843660269004</v>
      </c>
      <c r="J25" s="1300">
        <v>119.839050929424</v>
      </c>
      <c r="K25" s="1300">
        <v>1.81804443101103</v>
      </c>
      <c r="L25" s="1300">
        <v>4.74799758198579</v>
      </c>
      <c r="M25" s="1300">
        <v>0</v>
      </c>
      <c r="N25" s="1300">
        <v>1.76666162913707</v>
      </c>
      <c r="O25" s="1300">
        <v>1.1727368898292301</v>
      </c>
      <c r="P25" s="1300">
        <v>0</v>
      </c>
      <c r="Q25" s="1300">
        <v>2.19132537403657E-2</v>
      </c>
      <c r="R25" s="1300">
        <v>6.11682031131933</v>
      </c>
      <c r="S25" s="1300">
        <v>30.909777844944799</v>
      </c>
      <c r="T25" s="1300">
        <v>25.963805349856401</v>
      </c>
      <c r="U25" s="1300">
        <v>9.7173945896932103</v>
      </c>
      <c r="V25" s="1300">
        <v>357.397990025691</v>
      </c>
      <c r="W25" s="1300">
        <v>0.49569291219585898</v>
      </c>
      <c r="X25" s="1300">
        <v>14.116669185431499</v>
      </c>
      <c r="Y25" s="1300">
        <v>0</v>
      </c>
      <c r="Z25" s="1300">
        <v>0</v>
      </c>
      <c r="AA25" s="1300">
        <v>0</v>
      </c>
      <c r="AB25" s="1300">
        <v>0</v>
      </c>
    </row>
    <row r="26" spans="1:28" s="1272" customFormat="1" ht="12.95" customHeight="1" x14ac:dyDescent="0.15">
      <c r="A26" s="1271" t="s">
        <v>301</v>
      </c>
      <c r="B26" s="1271">
        <v>21</v>
      </c>
      <c r="C26" s="1300">
        <v>7243462</v>
      </c>
      <c r="D26" s="1300">
        <v>96740</v>
      </c>
      <c r="E26" s="1300">
        <v>4093</v>
      </c>
      <c r="F26" s="1300">
        <v>24564</v>
      </c>
      <c r="G26" s="1300">
        <v>0</v>
      </c>
      <c r="H26" s="1300">
        <v>13058</v>
      </c>
      <c r="I26" s="1300">
        <v>256314</v>
      </c>
      <c r="J26" s="1300">
        <v>266140</v>
      </c>
      <c r="K26" s="1300">
        <v>10706</v>
      </c>
      <c r="L26" s="1300">
        <v>180</v>
      </c>
      <c r="M26" s="1300">
        <v>0</v>
      </c>
      <c r="N26" s="1300">
        <v>314736</v>
      </c>
      <c r="O26" s="1300">
        <v>1502</v>
      </c>
      <c r="P26" s="1300">
        <v>0</v>
      </c>
      <c r="Q26" s="1300">
        <v>125577</v>
      </c>
      <c r="R26" s="1300">
        <v>274247</v>
      </c>
      <c r="S26" s="1300">
        <v>70694</v>
      </c>
      <c r="T26" s="1300">
        <v>12303</v>
      </c>
      <c r="U26" s="1300">
        <v>7404</v>
      </c>
      <c r="V26" s="1300">
        <v>3838658</v>
      </c>
      <c r="W26" s="1300">
        <v>0</v>
      </c>
      <c r="X26" s="1300">
        <v>1926546</v>
      </c>
      <c r="Y26" s="1300">
        <v>0</v>
      </c>
      <c r="Z26" s="1300">
        <v>0</v>
      </c>
      <c r="AA26" s="1300">
        <v>0</v>
      </c>
      <c r="AB26" s="1300">
        <v>0</v>
      </c>
    </row>
    <row r="27" spans="1:28" s="1272" customFormat="1" ht="12.95" customHeight="1" x14ac:dyDescent="0.15">
      <c r="A27" s="1271" t="s">
        <v>302</v>
      </c>
      <c r="B27" s="1271">
        <v>22</v>
      </c>
      <c r="C27" s="1300">
        <v>7152576</v>
      </c>
      <c r="D27" s="1300">
        <v>92965</v>
      </c>
      <c r="E27" s="1300">
        <v>4093</v>
      </c>
      <c r="F27" s="1300">
        <v>24564</v>
      </c>
      <c r="G27" s="1300">
        <v>0</v>
      </c>
      <c r="H27" s="1300">
        <v>13058</v>
      </c>
      <c r="I27" s="1300">
        <v>256314</v>
      </c>
      <c r="J27" s="1300">
        <v>266140</v>
      </c>
      <c r="K27" s="1300">
        <v>10706</v>
      </c>
      <c r="L27" s="1300">
        <v>180</v>
      </c>
      <c r="M27" s="1300">
        <v>0</v>
      </c>
      <c r="N27" s="1300">
        <v>314736</v>
      </c>
      <c r="O27" s="1300">
        <v>1502</v>
      </c>
      <c r="P27" s="1300">
        <v>0</v>
      </c>
      <c r="Q27" s="1300">
        <v>125577</v>
      </c>
      <c r="R27" s="1300">
        <v>274247</v>
      </c>
      <c r="S27" s="1300">
        <v>70694</v>
      </c>
      <c r="T27" s="1300">
        <v>12303</v>
      </c>
      <c r="U27" s="1300">
        <v>7404</v>
      </c>
      <c r="V27" s="1300">
        <v>3751547</v>
      </c>
      <c r="W27" s="1300">
        <v>0</v>
      </c>
      <c r="X27" s="1300">
        <v>1926546</v>
      </c>
      <c r="Y27" s="1300">
        <v>0</v>
      </c>
      <c r="Z27" s="1300">
        <v>0</v>
      </c>
      <c r="AA27" s="1300">
        <v>0</v>
      </c>
      <c r="AB27" s="1300">
        <v>0</v>
      </c>
    </row>
    <row r="28" spans="1:28" s="1272" customFormat="1" ht="12.95" customHeight="1" x14ac:dyDescent="0.15">
      <c r="A28" s="1271" t="s">
        <v>593</v>
      </c>
      <c r="B28" s="1271">
        <v>23</v>
      </c>
      <c r="C28" s="1300">
        <v>90886</v>
      </c>
      <c r="D28" s="1300">
        <v>3775</v>
      </c>
      <c r="E28" s="1300">
        <v>0</v>
      </c>
      <c r="F28" s="1300">
        <v>0</v>
      </c>
      <c r="G28" s="1300">
        <v>0</v>
      </c>
      <c r="H28" s="1300">
        <v>0</v>
      </c>
      <c r="I28" s="1300">
        <v>0</v>
      </c>
      <c r="J28" s="1300">
        <v>0</v>
      </c>
      <c r="K28" s="1300">
        <v>0</v>
      </c>
      <c r="L28" s="1300">
        <v>0</v>
      </c>
      <c r="M28" s="1300">
        <v>0</v>
      </c>
      <c r="N28" s="1300">
        <v>0</v>
      </c>
      <c r="O28" s="1300">
        <v>0</v>
      </c>
      <c r="P28" s="1300">
        <v>0</v>
      </c>
      <c r="Q28" s="1300">
        <v>0</v>
      </c>
      <c r="R28" s="1300">
        <v>0</v>
      </c>
      <c r="S28" s="1300">
        <v>0</v>
      </c>
      <c r="T28" s="1300">
        <v>0</v>
      </c>
      <c r="U28" s="1300">
        <v>0</v>
      </c>
      <c r="V28" s="1300">
        <v>87111</v>
      </c>
      <c r="W28" s="1300">
        <v>0</v>
      </c>
      <c r="X28" s="1300">
        <v>0</v>
      </c>
      <c r="Y28" s="1300">
        <v>0</v>
      </c>
      <c r="Z28" s="1300">
        <v>0</v>
      </c>
      <c r="AA28" s="1300">
        <v>0</v>
      </c>
      <c r="AB28" s="1300">
        <v>0</v>
      </c>
    </row>
    <row r="29" spans="1:28" s="1272" customFormat="1" ht="11.1" customHeight="1" x14ac:dyDescent="0.15">
      <c r="A29" s="1271">
        <v>0</v>
      </c>
      <c r="B29" s="1271">
        <v>24</v>
      </c>
      <c r="C29" s="1300"/>
      <c r="D29" s="1300"/>
      <c r="E29" s="1300"/>
      <c r="F29" s="1300"/>
      <c r="G29" s="1300"/>
      <c r="H29" s="1300"/>
      <c r="I29" s="1300"/>
      <c r="J29" s="1300"/>
      <c r="K29" s="1300"/>
      <c r="L29" s="1300"/>
      <c r="M29" s="1300"/>
      <c r="N29" s="1300"/>
      <c r="O29" s="1300"/>
      <c r="P29" s="1300"/>
      <c r="Q29" s="1300"/>
      <c r="R29" s="1300"/>
      <c r="S29" s="1300"/>
      <c r="T29" s="1300"/>
      <c r="U29" s="1300"/>
      <c r="V29" s="1300"/>
      <c r="W29" s="1300"/>
      <c r="X29" s="1300"/>
      <c r="Y29" s="1300"/>
      <c r="Z29" s="1300">
        <v>0</v>
      </c>
      <c r="AA29" s="1300">
        <v>0</v>
      </c>
      <c r="AB29" s="1300">
        <v>0</v>
      </c>
    </row>
    <row r="30" spans="1:28" s="1272" customFormat="1" ht="22.9" customHeight="1" x14ac:dyDescent="0.15">
      <c r="A30" s="1271" t="s">
        <v>304</v>
      </c>
      <c r="B30" s="1271">
        <v>25</v>
      </c>
      <c r="C30" s="1300">
        <v>10481855</v>
      </c>
      <c r="D30" s="1300">
        <v>184465</v>
      </c>
      <c r="E30" s="1300">
        <v>0</v>
      </c>
      <c r="F30" s="1300">
        <v>22993</v>
      </c>
      <c r="G30" s="1300">
        <v>0</v>
      </c>
      <c r="H30" s="1300">
        <v>0</v>
      </c>
      <c r="I30" s="1300">
        <v>592855</v>
      </c>
      <c r="J30" s="1300">
        <v>185499</v>
      </c>
      <c r="K30" s="1300">
        <v>14042</v>
      </c>
      <c r="L30" s="1300">
        <v>0</v>
      </c>
      <c r="M30" s="1300">
        <v>0</v>
      </c>
      <c r="N30" s="1300">
        <v>465966</v>
      </c>
      <c r="O30" s="1300">
        <v>215</v>
      </c>
      <c r="P30" s="1300">
        <v>0</v>
      </c>
      <c r="Q30" s="1300">
        <v>508920</v>
      </c>
      <c r="R30" s="1300">
        <v>219083</v>
      </c>
      <c r="S30" s="1300">
        <v>31794</v>
      </c>
      <c r="T30" s="1300">
        <v>0</v>
      </c>
      <c r="U30" s="1300">
        <v>40925</v>
      </c>
      <c r="V30" s="1300">
        <v>6191676</v>
      </c>
      <c r="W30" s="1300">
        <v>0</v>
      </c>
      <c r="X30" s="1300">
        <v>2023422</v>
      </c>
      <c r="Y30" s="1300">
        <v>0</v>
      </c>
      <c r="Z30" s="1300">
        <v>0</v>
      </c>
      <c r="AA30" s="1300">
        <v>0</v>
      </c>
      <c r="AB30" s="1300">
        <v>0</v>
      </c>
    </row>
    <row r="31" spans="1:28" s="1272" customFormat="1" ht="12.95" customHeight="1" x14ac:dyDescent="0.15">
      <c r="A31" s="1271" t="s">
        <v>226</v>
      </c>
      <c r="B31" s="1271">
        <v>26</v>
      </c>
      <c r="C31" s="1300">
        <v>7478309</v>
      </c>
      <c r="D31" s="1300">
        <v>103665</v>
      </c>
      <c r="E31" s="1300">
        <v>0</v>
      </c>
      <c r="F31" s="1300">
        <v>22993</v>
      </c>
      <c r="G31" s="1300">
        <v>0</v>
      </c>
      <c r="H31" s="1300">
        <v>0</v>
      </c>
      <c r="I31" s="1300">
        <v>312863</v>
      </c>
      <c r="J31" s="1300">
        <v>51112</v>
      </c>
      <c r="K31" s="1300">
        <v>14042</v>
      </c>
      <c r="L31" s="1300">
        <v>0</v>
      </c>
      <c r="M31" s="1300">
        <v>0</v>
      </c>
      <c r="N31" s="1300">
        <v>242004</v>
      </c>
      <c r="O31" s="1300">
        <v>215</v>
      </c>
      <c r="P31" s="1300">
        <v>0</v>
      </c>
      <c r="Q31" s="1300">
        <v>435592</v>
      </c>
      <c r="R31" s="1300">
        <v>129986</v>
      </c>
      <c r="S31" s="1300">
        <v>28686</v>
      </c>
      <c r="T31" s="1300">
        <v>0</v>
      </c>
      <c r="U31" s="1300">
        <v>24250</v>
      </c>
      <c r="V31" s="1300">
        <v>4482622</v>
      </c>
      <c r="W31" s="1300">
        <v>0</v>
      </c>
      <c r="X31" s="1300">
        <v>1630279</v>
      </c>
      <c r="Y31" s="1300">
        <v>0</v>
      </c>
      <c r="Z31" s="1300">
        <v>0</v>
      </c>
      <c r="AA31" s="1300">
        <v>0</v>
      </c>
      <c r="AB31" s="1300">
        <v>0</v>
      </c>
    </row>
    <row r="32" spans="1:28" s="1272" customFormat="1" ht="12.95" customHeight="1" x14ac:dyDescent="0.15">
      <c r="A32" s="1271" t="s">
        <v>227</v>
      </c>
      <c r="B32" s="1271">
        <v>27</v>
      </c>
      <c r="C32" s="1300">
        <v>3003546</v>
      </c>
      <c r="D32" s="1300">
        <v>80800</v>
      </c>
      <c r="E32" s="1300">
        <v>0</v>
      </c>
      <c r="F32" s="1300">
        <v>0</v>
      </c>
      <c r="G32" s="1300">
        <v>0</v>
      </c>
      <c r="H32" s="1300">
        <v>0</v>
      </c>
      <c r="I32" s="1300">
        <v>279992</v>
      </c>
      <c r="J32" s="1300">
        <v>134387</v>
      </c>
      <c r="K32" s="1300">
        <v>0</v>
      </c>
      <c r="L32" s="1300">
        <v>0</v>
      </c>
      <c r="M32" s="1300">
        <v>0</v>
      </c>
      <c r="N32" s="1300">
        <v>223962</v>
      </c>
      <c r="O32" s="1300">
        <v>0</v>
      </c>
      <c r="P32" s="1300">
        <v>0</v>
      </c>
      <c r="Q32" s="1300">
        <v>73328</v>
      </c>
      <c r="R32" s="1300">
        <v>89097</v>
      </c>
      <c r="S32" s="1300">
        <v>3108</v>
      </c>
      <c r="T32" s="1300">
        <v>0</v>
      </c>
      <c r="U32" s="1300">
        <v>16675</v>
      </c>
      <c r="V32" s="1300">
        <v>1709054</v>
      </c>
      <c r="W32" s="1300">
        <v>0</v>
      </c>
      <c r="X32" s="1300">
        <v>393143</v>
      </c>
      <c r="Y32" s="1300">
        <v>0</v>
      </c>
      <c r="Z32" s="1300">
        <v>0</v>
      </c>
      <c r="AA32" s="1300">
        <v>0</v>
      </c>
      <c r="AB32" s="1300">
        <v>0</v>
      </c>
    </row>
    <row r="33" spans="1:28" s="1272" customFormat="1" ht="12.95" customHeight="1" x14ac:dyDescent="0.15">
      <c r="A33" s="1271" t="s">
        <v>297</v>
      </c>
      <c r="B33" s="1271">
        <v>28</v>
      </c>
      <c r="C33" s="1300">
        <v>991759</v>
      </c>
      <c r="D33" s="1300">
        <v>0</v>
      </c>
      <c r="E33" s="1300">
        <v>0</v>
      </c>
      <c r="F33" s="1300">
        <v>0</v>
      </c>
      <c r="G33" s="1300">
        <v>0</v>
      </c>
      <c r="H33" s="1300">
        <v>0</v>
      </c>
      <c r="I33" s="1300">
        <v>152293</v>
      </c>
      <c r="J33" s="1300">
        <v>59752</v>
      </c>
      <c r="K33" s="1300">
        <v>0</v>
      </c>
      <c r="L33" s="1300">
        <v>0</v>
      </c>
      <c r="M33" s="1300">
        <v>0</v>
      </c>
      <c r="N33" s="1300">
        <v>0</v>
      </c>
      <c r="O33" s="1300">
        <v>0</v>
      </c>
      <c r="P33" s="1300">
        <v>0</v>
      </c>
      <c r="Q33" s="1300">
        <v>0</v>
      </c>
      <c r="R33" s="1300">
        <v>0</v>
      </c>
      <c r="S33" s="1300">
        <v>2697</v>
      </c>
      <c r="T33" s="1300">
        <v>0</v>
      </c>
      <c r="U33" s="1300">
        <v>16675</v>
      </c>
      <c r="V33" s="1300">
        <v>728855</v>
      </c>
      <c r="W33" s="1300">
        <v>0</v>
      </c>
      <c r="X33" s="1300">
        <v>31487</v>
      </c>
      <c r="Y33" s="1300">
        <v>0</v>
      </c>
      <c r="Z33" s="1300">
        <v>0</v>
      </c>
      <c r="AA33" s="1300">
        <v>0</v>
      </c>
      <c r="AB33" s="1300">
        <v>0</v>
      </c>
    </row>
    <row r="34" spans="1:28" s="1272" customFormat="1" ht="12.95" customHeight="1" x14ac:dyDescent="0.15">
      <c r="A34" s="1271" t="s">
        <v>298</v>
      </c>
      <c r="B34" s="1271">
        <v>29</v>
      </c>
      <c r="C34" s="1300">
        <v>884213</v>
      </c>
      <c r="D34" s="1300">
        <v>0</v>
      </c>
      <c r="E34" s="1300">
        <v>0</v>
      </c>
      <c r="F34" s="1300">
        <v>0</v>
      </c>
      <c r="G34" s="1300">
        <v>0</v>
      </c>
      <c r="H34" s="1300">
        <v>0</v>
      </c>
      <c r="I34" s="1300">
        <v>152233</v>
      </c>
      <c r="J34" s="1300">
        <v>53980</v>
      </c>
      <c r="K34" s="1300">
        <v>0</v>
      </c>
      <c r="L34" s="1300">
        <v>0</v>
      </c>
      <c r="M34" s="1300">
        <v>0</v>
      </c>
      <c r="N34" s="1300">
        <v>0</v>
      </c>
      <c r="O34" s="1300">
        <v>0</v>
      </c>
      <c r="P34" s="1300">
        <v>0</v>
      </c>
      <c r="Q34" s="1300">
        <v>0</v>
      </c>
      <c r="R34" s="1300">
        <v>0</v>
      </c>
      <c r="S34" s="1300">
        <v>0</v>
      </c>
      <c r="T34" s="1300">
        <v>0</v>
      </c>
      <c r="U34" s="1300">
        <v>16675</v>
      </c>
      <c r="V34" s="1300">
        <v>637602</v>
      </c>
      <c r="W34" s="1300">
        <v>0</v>
      </c>
      <c r="X34" s="1300">
        <v>23723</v>
      </c>
      <c r="Y34" s="1300">
        <v>0</v>
      </c>
      <c r="Z34" s="1300">
        <v>0</v>
      </c>
      <c r="AA34" s="1300">
        <v>0</v>
      </c>
      <c r="AB34" s="1300">
        <v>0</v>
      </c>
    </row>
    <row r="35" spans="1:28" s="1272" customFormat="1" ht="12.95" customHeight="1" x14ac:dyDescent="0.15">
      <c r="A35" s="1271" t="s">
        <v>299</v>
      </c>
      <c r="B35" s="1271">
        <v>30</v>
      </c>
      <c r="C35" s="1300">
        <v>107546</v>
      </c>
      <c r="D35" s="1300">
        <v>0</v>
      </c>
      <c r="E35" s="1300">
        <v>0</v>
      </c>
      <c r="F35" s="1300">
        <v>0</v>
      </c>
      <c r="G35" s="1300">
        <v>0</v>
      </c>
      <c r="H35" s="1300">
        <v>0</v>
      </c>
      <c r="I35" s="1300">
        <v>60</v>
      </c>
      <c r="J35" s="1300">
        <v>5772</v>
      </c>
      <c r="K35" s="1300">
        <v>0</v>
      </c>
      <c r="L35" s="1300">
        <v>0</v>
      </c>
      <c r="M35" s="1300">
        <v>0</v>
      </c>
      <c r="N35" s="1300">
        <v>0</v>
      </c>
      <c r="O35" s="1300">
        <v>0</v>
      </c>
      <c r="P35" s="1300">
        <v>0</v>
      </c>
      <c r="Q35" s="1300">
        <v>0</v>
      </c>
      <c r="R35" s="1300">
        <v>0</v>
      </c>
      <c r="S35" s="1300">
        <v>2697</v>
      </c>
      <c r="T35" s="1300">
        <v>0</v>
      </c>
      <c r="U35" s="1300">
        <v>0</v>
      </c>
      <c r="V35" s="1300">
        <v>91253</v>
      </c>
      <c r="W35" s="1300">
        <v>0</v>
      </c>
      <c r="X35" s="1300">
        <v>7764</v>
      </c>
      <c r="Y35" s="1300">
        <v>0</v>
      </c>
      <c r="Z35" s="1300">
        <v>0</v>
      </c>
      <c r="AA35" s="1300">
        <v>0</v>
      </c>
      <c r="AB35" s="1300">
        <v>0</v>
      </c>
    </row>
    <row r="36" spans="1:28" s="1272" customFormat="1" ht="12.95" customHeight="1" x14ac:dyDescent="0.15">
      <c r="A36" s="1271" t="s">
        <v>300</v>
      </c>
      <c r="B36" s="1271">
        <v>31</v>
      </c>
      <c r="C36" s="1300">
        <v>374.70114855674802</v>
      </c>
      <c r="D36" s="1300">
        <v>0</v>
      </c>
      <c r="E36" s="1300">
        <v>0</v>
      </c>
      <c r="F36" s="1300">
        <v>0</v>
      </c>
      <c r="G36" s="1300">
        <v>0</v>
      </c>
      <c r="H36" s="1300">
        <v>0</v>
      </c>
      <c r="I36" s="1300">
        <v>57.538537101405502</v>
      </c>
      <c r="J36" s="1300">
        <v>22.575185129212599</v>
      </c>
      <c r="K36" s="1300">
        <v>0</v>
      </c>
      <c r="L36" s="1300">
        <v>0</v>
      </c>
      <c r="M36" s="1300">
        <v>0</v>
      </c>
      <c r="N36" s="1300">
        <v>0</v>
      </c>
      <c r="O36" s="1300">
        <v>0</v>
      </c>
      <c r="P36" s="1300">
        <v>0</v>
      </c>
      <c r="Q36" s="1300">
        <v>0</v>
      </c>
      <c r="R36" s="1300">
        <v>0</v>
      </c>
      <c r="S36" s="1300">
        <v>1.0189662989270101</v>
      </c>
      <c r="T36" s="1300">
        <v>0</v>
      </c>
      <c r="U36" s="1300">
        <v>6.3000604503551498</v>
      </c>
      <c r="V36" s="1300">
        <v>275.37214749886698</v>
      </c>
      <c r="W36" s="1300">
        <v>0</v>
      </c>
      <c r="X36" s="1300">
        <v>11.896252077981</v>
      </c>
      <c r="Y36" s="1300">
        <v>0</v>
      </c>
      <c r="Z36" s="1300">
        <v>0</v>
      </c>
      <c r="AA36" s="1300">
        <v>0</v>
      </c>
      <c r="AB36" s="1300">
        <v>0</v>
      </c>
    </row>
    <row r="37" spans="1:28" s="1272" customFormat="1" ht="12.95" customHeight="1" x14ac:dyDescent="0.15">
      <c r="A37" s="1271" t="s">
        <v>301</v>
      </c>
      <c r="B37" s="1271">
        <v>32</v>
      </c>
      <c r="C37" s="1300">
        <v>2011787</v>
      </c>
      <c r="D37" s="1300">
        <v>80800</v>
      </c>
      <c r="E37" s="1300">
        <v>0</v>
      </c>
      <c r="F37" s="1300">
        <v>0</v>
      </c>
      <c r="G37" s="1300">
        <v>0</v>
      </c>
      <c r="H37" s="1300">
        <v>0</v>
      </c>
      <c r="I37" s="1300">
        <v>127699</v>
      </c>
      <c r="J37" s="1300">
        <v>74635</v>
      </c>
      <c r="K37" s="1300">
        <v>0</v>
      </c>
      <c r="L37" s="1300">
        <v>0</v>
      </c>
      <c r="M37" s="1300">
        <v>0</v>
      </c>
      <c r="N37" s="1300">
        <v>223962</v>
      </c>
      <c r="O37" s="1300">
        <v>0</v>
      </c>
      <c r="P37" s="1300">
        <v>0</v>
      </c>
      <c r="Q37" s="1300">
        <v>73328</v>
      </c>
      <c r="R37" s="1300">
        <v>89097</v>
      </c>
      <c r="S37" s="1300">
        <v>411</v>
      </c>
      <c r="T37" s="1300">
        <v>0</v>
      </c>
      <c r="U37" s="1300">
        <v>0</v>
      </c>
      <c r="V37" s="1300">
        <v>980199</v>
      </c>
      <c r="W37" s="1300">
        <v>0</v>
      </c>
      <c r="X37" s="1300">
        <v>361656</v>
      </c>
      <c r="Y37" s="1300">
        <v>0</v>
      </c>
      <c r="Z37" s="1300">
        <v>0</v>
      </c>
      <c r="AA37" s="1300">
        <v>0</v>
      </c>
      <c r="AB37" s="1300">
        <v>0</v>
      </c>
    </row>
    <row r="38" spans="1:28" s="1272" customFormat="1" ht="12.95" customHeight="1" x14ac:dyDescent="0.15">
      <c r="A38" s="1271" t="s">
        <v>302</v>
      </c>
      <c r="B38" s="1271">
        <v>33</v>
      </c>
      <c r="C38" s="1300">
        <v>1926460</v>
      </c>
      <c r="D38" s="1300">
        <v>80800</v>
      </c>
      <c r="E38" s="1300">
        <v>0</v>
      </c>
      <c r="F38" s="1300">
        <v>0</v>
      </c>
      <c r="G38" s="1300">
        <v>0</v>
      </c>
      <c r="H38" s="1300">
        <v>0</v>
      </c>
      <c r="I38" s="1300">
        <v>127699</v>
      </c>
      <c r="J38" s="1300">
        <v>74635</v>
      </c>
      <c r="K38" s="1300">
        <v>0</v>
      </c>
      <c r="L38" s="1300">
        <v>0</v>
      </c>
      <c r="M38" s="1300">
        <v>0</v>
      </c>
      <c r="N38" s="1300">
        <v>223962</v>
      </c>
      <c r="O38" s="1300">
        <v>0</v>
      </c>
      <c r="P38" s="1300">
        <v>0</v>
      </c>
      <c r="Q38" s="1300">
        <v>73328</v>
      </c>
      <c r="R38" s="1300">
        <v>89097</v>
      </c>
      <c r="S38" s="1300">
        <v>411</v>
      </c>
      <c r="T38" s="1300">
        <v>0</v>
      </c>
      <c r="U38" s="1300">
        <v>0</v>
      </c>
      <c r="V38" s="1300">
        <v>894872</v>
      </c>
      <c r="W38" s="1300">
        <v>0</v>
      </c>
      <c r="X38" s="1300">
        <v>361656</v>
      </c>
      <c r="Y38" s="1300">
        <v>0</v>
      </c>
      <c r="Z38" s="1300">
        <v>0</v>
      </c>
      <c r="AA38" s="1300">
        <v>0</v>
      </c>
      <c r="AB38" s="1300">
        <v>0</v>
      </c>
    </row>
    <row r="39" spans="1:28" s="1272" customFormat="1" ht="12.95" customHeight="1" x14ac:dyDescent="0.15">
      <c r="A39" s="1271" t="s">
        <v>593</v>
      </c>
      <c r="B39" s="1271">
        <v>34</v>
      </c>
      <c r="C39" s="1300">
        <v>85327</v>
      </c>
      <c r="D39" s="1300">
        <v>0</v>
      </c>
      <c r="E39" s="1300">
        <v>0</v>
      </c>
      <c r="F39" s="1300">
        <v>0</v>
      </c>
      <c r="G39" s="1300">
        <v>0</v>
      </c>
      <c r="H39" s="1300">
        <v>0</v>
      </c>
      <c r="I39" s="1300">
        <v>0</v>
      </c>
      <c r="J39" s="1300">
        <v>0</v>
      </c>
      <c r="K39" s="1300">
        <v>0</v>
      </c>
      <c r="L39" s="1300">
        <v>0</v>
      </c>
      <c r="M39" s="1300">
        <v>0</v>
      </c>
      <c r="N39" s="1300">
        <v>0</v>
      </c>
      <c r="O39" s="1300">
        <v>0</v>
      </c>
      <c r="P39" s="1300">
        <v>0</v>
      </c>
      <c r="Q39" s="1300">
        <v>0</v>
      </c>
      <c r="R39" s="1300">
        <v>0</v>
      </c>
      <c r="S39" s="1300">
        <v>0</v>
      </c>
      <c r="T39" s="1300">
        <v>0</v>
      </c>
      <c r="U39" s="1300">
        <v>0</v>
      </c>
      <c r="V39" s="1300">
        <v>85327</v>
      </c>
      <c r="W39" s="1300">
        <v>0</v>
      </c>
      <c r="X39" s="1300">
        <v>0</v>
      </c>
      <c r="Y39" s="1300">
        <v>0</v>
      </c>
      <c r="Z39" s="1300">
        <v>0</v>
      </c>
      <c r="AA39" s="1300">
        <v>0</v>
      </c>
      <c r="AB39" s="1300">
        <v>0</v>
      </c>
    </row>
    <row r="40" spans="1:28" s="1272" customFormat="1" ht="11.1" customHeight="1" x14ac:dyDescent="0.15">
      <c r="A40" s="1271">
        <v>0</v>
      </c>
      <c r="B40" s="1271">
        <v>35</v>
      </c>
      <c r="C40" s="1300"/>
      <c r="D40" s="1300"/>
      <c r="E40" s="1300"/>
      <c r="F40" s="1300"/>
      <c r="G40" s="1300"/>
      <c r="H40" s="1300"/>
      <c r="I40" s="1300"/>
      <c r="J40" s="1300"/>
      <c r="K40" s="1300"/>
      <c r="L40" s="1300"/>
      <c r="M40" s="1300"/>
      <c r="N40" s="1300"/>
      <c r="O40" s="1300"/>
      <c r="P40" s="1300"/>
      <c r="Q40" s="1300"/>
      <c r="R40" s="1300"/>
      <c r="S40" s="1300"/>
      <c r="T40" s="1300"/>
      <c r="U40" s="1300"/>
      <c r="V40" s="1300"/>
      <c r="W40" s="1300"/>
      <c r="X40" s="1300"/>
      <c r="Y40" s="1300"/>
      <c r="Z40" s="1300">
        <v>0</v>
      </c>
      <c r="AA40" s="1300">
        <v>0</v>
      </c>
      <c r="AB40" s="1300">
        <v>0</v>
      </c>
    </row>
    <row r="41" spans="1:28" s="1272" customFormat="1" ht="12.95" customHeight="1" x14ac:dyDescent="0.15">
      <c r="A41" s="1271" t="s">
        <v>305</v>
      </c>
      <c r="B41" s="1271">
        <v>36</v>
      </c>
      <c r="C41" s="1300">
        <v>12810753</v>
      </c>
      <c r="D41" s="1300">
        <v>293478</v>
      </c>
      <c r="E41" s="1300">
        <v>29091</v>
      </c>
      <c r="F41" s="1300">
        <v>350966</v>
      </c>
      <c r="G41" s="1300">
        <v>2312</v>
      </c>
      <c r="H41" s="1300">
        <v>111589</v>
      </c>
      <c r="I41" s="1300">
        <v>660089</v>
      </c>
      <c r="J41" s="1300">
        <v>1054961</v>
      </c>
      <c r="K41" s="1300">
        <v>267583</v>
      </c>
      <c r="L41" s="1300">
        <v>28188</v>
      </c>
      <c r="M41" s="1300">
        <v>0</v>
      </c>
      <c r="N41" s="1300">
        <v>576299</v>
      </c>
      <c r="O41" s="1300">
        <v>16429</v>
      </c>
      <c r="P41" s="1300">
        <v>1231</v>
      </c>
      <c r="Q41" s="1300">
        <v>704007</v>
      </c>
      <c r="R41" s="1300">
        <v>451862</v>
      </c>
      <c r="S41" s="1300">
        <v>634967</v>
      </c>
      <c r="T41" s="1300">
        <v>116545</v>
      </c>
      <c r="U41" s="1300">
        <v>56965</v>
      </c>
      <c r="V41" s="1300">
        <v>4888775</v>
      </c>
      <c r="W41" s="1300">
        <v>1786</v>
      </c>
      <c r="X41" s="1300">
        <v>2563630</v>
      </c>
      <c r="Y41" s="1300">
        <v>0</v>
      </c>
      <c r="Z41" s="1300">
        <v>0</v>
      </c>
      <c r="AA41" s="1300">
        <v>0</v>
      </c>
      <c r="AB41" s="1300">
        <v>0</v>
      </c>
    </row>
    <row r="42" spans="1:28" s="1272" customFormat="1" ht="12.95" customHeight="1" x14ac:dyDescent="0.15">
      <c r="A42" s="1271" t="s">
        <v>226</v>
      </c>
      <c r="B42" s="1271">
        <v>37</v>
      </c>
      <c r="C42" s="1300">
        <v>6612956</v>
      </c>
      <c r="D42" s="1300">
        <v>277538</v>
      </c>
      <c r="E42" s="1300">
        <v>18132</v>
      </c>
      <c r="F42" s="1300">
        <v>268024</v>
      </c>
      <c r="G42" s="1300">
        <v>2312</v>
      </c>
      <c r="H42" s="1300">
        <v>84406</v>
      </c>
      <c r="I42" s="1300">
        <v>324438</v>
      </c>
      <c r="J42" s="1300">
        <v>606018</v>
      </c>
      <c r="K42" s="1300">
        <v>252065</v>
      </c>
      <c r="L42" s="1300">
        <v>15441</v>
      </c>
      <c r="M42" s="1300">
        <v>0</v>
      </c>
      <c r="N42" s="1300">
        <v>480849</v>
      </c>
      <c r="O42" s="1300">
        <v>11980</v>
      </c>
      <c r="P42" s="1300">
        <v>1231</v>
      </c>
      <c r="Q42" s="1300">
        <v>651700</v>
      </c>
      <c r="R42" s="1300">
        <v>250522</v>
      </c>
      <c r="S42" s="1300">
        <v>485569</v>
      </c>
      <c r="T42" s="1300">
        <v>35668</v>
      </c>
      <c r="U42" s="1300">
        <v>40516</v>
      </c>
      <c r="V42" s="1300">
        <v>1813210</v>
      </c>
      <c r="W42" s="1300">
        <v>474</v>
      </c>
      <c r="X42" s="1300">
        <v>992863</v>
      </c>
      <c r="Y42" s="1300">
        <v>0</v>
      </c>
      <c r="Z42" s="1300">
        <v>0</v>
      </c>
      <c r="AA42" s="1300">
        <v>0</v>
      </c>
      <c r="AB42" s="1300">
        <v>0</v>
      </c>
    </row>
    <row r="43" spans="1:28" s="1272" customFormat="1" ht="12.95" customHeight="1" x14ac:dyDescent="0.15">
      <c r="A43" s="1271" t="s">
        <v>227</v>
      </c>
      <c r="B43" s="1271">
        <v>38</v>
      </c>
      <c r="C43" s="1300">
        <v>6197797</v>
      </c>
      <c r="D43" s="1300">
        <v>15940</v>
      </c>
      <c r="E43" s="1300">
        <v>10959</v>
      </c>
      <c r="F43" s="1300">
        <v>82942</v>
      </c>
      <c r="G43" s="1300">
        <v>0</v>
      </c>
      <c r="H43" s="1300">
        <v>27183</v>
      </c>
      <c r="I43" s="1300">
        <v>335651</v>
      </c>
      <c r="J43" s="1300">
        <v>448943</v>
      </c>
      <c r="K43" s="1300">
        <v>15518</v>
      </c>
      <c r="L43" s="1300">
        <v>12747</v>
      </c>
      <c r="M43" s="1300">
        <v>0</v>
      </c>
      <c r="N43" s="1300">
        <v>95450</v>
      </c>
      <c r="O43" s="1300">
        <v>4449</v>
      </c>
      <c r="P43" s="1300">
        <v>0</v>
      </c>
      <c r="Q43" s="1300">
        <v>52307</v>
      </c>
      <c r="R43" s="1300">
        <v>201340</v>
      </c>
      <c r="S43" s="1300">
        <v>149398</v>
      </c>
      <c r="T43" s="1300">
        <v>80877</v>
      </c>
      <c r="U43" s="1300">
        <v>16449</v>
      </c>
      <c r="V43" s="1300">
        <v>3075565</v>
      </c>
      <c r="W43" s="1300">
        <v>1312</v>
      </c>
      <c r="X43" s="1300">
        <v>1570767</v>
      </c>
      <c r="Y43" s="1300">
        <v>0</v>
      </c>
      <c r="Z43" s="1300">
        <v>0</v>
      </c>
      <c r="AA43" s="1300">
        <v>0</v>
      </c>
      <c r="AB43" s="1300">
        <v>0</v>
      </c>
    </row>
    <row r="44" spans="1:28" s="1272" customFormat="1" ht="12.95" customHeight="1" x14ac:dyDescent="0.15">
      <c r="A44" s="1271" t="s">
        <v>297</v>
      </c>
      <c r="B44" s="1271">
        <v>39</v>
      </c>
      <c r="C44" s="1300">
        <v>970238</v>
      </c>
      <c r="D44" s="1300">
        <v>0</v>
      </c>
      <c r="E44" s="1300">
        <v>6866</v>
      </c>
      <c r="F44" s="1300">
        <v>58378</v>
      </c>
      <c r="G44" s="1300">
        <v>0</v>
      </c>
      <c r="H44" s="1300">
        <v>17937</v>
      </c>
      <c r="I44" s="1300">
        <v>207036</v>
      </c>
      <c r="J44" s="1300">
        <v>257438</v>
      </c>
      <c r="K44" s="1300">
        <v>4812</v>
      </c>
      <c r="L44" s="1300">
        <v>12567</v>
      </c>
      <c r="M44" s="1300">
        <v>0</v>
      </c>
      <c r="N44" s="1300">
        <v>4676</v>
      </c>
      <c r="O44" s="1300">
        <v>3104</v>
      </c>
      <c r="P44" s="1300">
        <v>0</v>
      </c>
      <c r="Q44" s="1300">
        <v>58</v>
      </c>
      <c r="R44" s="1300">
        <v>16190</v>
      </c>
      <c r="S44" s="1300">
        <v>79115</v>
      </c>
      <c r="T44" s="1300">
        <v>68721</v>
      </c>
      <c r="U44" s="1300">
        <v>9045</v>
      </c>
      <c r="V44" s="1300">
        <v>217106</v>
      </c>
      <c r="W44" s="1300">
        <v>1312</v>
      </c>
      <c r="X44" s="1300">
        <v>5877</v>
      </c>
      <c r="Y44" s="1300">
        <v>0</v>
      </c>
      <c r="Z44" s="1300">
        <v>0</v>
      </c>
      <c r="AA44" s="1300">
        <v>0</v>
      </c>
      <c r="AB44" s="1300">
        <v>0</v>
      </c>
    </row>
    <row r="45" spans="1:28" s="1272" customFormat="1" ht="12.95" customHeight="1" x14ac:dyDescent="0.15">
      <c r="A45" s="1271" t="s">
        <v>298</v>
      </c>
      <c r="B45" s="1271">
        <v>40</v>
      </c>
      <c r="C45" s="1300">
        <v>630165</v>
      </c>
      <c r="D45" s="1300">
        <v>0</v>
      </c>
      <c r="E45" s="1300">
        <v>4659</v>
      </c>
      <c r="F45" s="1300">
        <v>32205</v>
      </c>
      <c r="G45" s="1300">
        <v>0</v>
      </c>
      <c r="H45" s="1300">
        <v>5425</v>
      </c>
      <c r="I45" s="1300">
        <v>182092</v>
      </c>
      <c r="J45" s="1300">
        <v>138266</v>
      </c>
      <c r="K45" s="1300">
        <v>4106</v>
      </c>
      <c r="L45" s="1300">
        <v>5179</v>
      </c>
      <c r="M45" s="1300">
        <v>0</v>
      </c>
      <c r="N45" s="1300">
        <v>0</v>
      </c>
      <c r="O45" s="1300">
        <v>1504</v>
      </c>
      <c r="P45" s="1300">
        <v>0</v>
      </c>
      <c r="Q45" s="1300">
        <v>0</v>
      </c>
      <c r="R45" s="1300">
        <v>10458</v>
      </c>
      <c r="S45" s="1300">
        <v>19467</v>
      </c>
      <c r="T45" s="1300">
        <v>47130</v>
      </c>
      <c r="U45" s="1300">
        <v>6374</v>
      </c>
      <c r="V45" s="1300">
        <v>169515</v>
      </c>
      <c r="W45" s="1300">
        <v>940</v>
      </c>
      <c r="X45" s="1300">
        <v>2845</v>
      </c>
      <c r="Y45" s="1300">
        <v>0</v>
      </c>
      <c r="Z45" s="1300">
        <v>0</v>
      </c>
      <c r="AA45" s="1300">
        <v>0</v>
      </c>
      <c r="AB45" s="1300">
        <v>0</v>
      </c>
    </row>
    <row r="46" spans="1:28" s="1272" customFormat="1" ht="12.95" customHeight="1" x14ac:dyDescent="0.15">
      <c r="A46" s="1271" t="s">
        <v>299</v>
      </c>
      <c r="B46" s="1271">
        <v>41</v>
      </c>
      <c r="C46" s="1300">
        <v>340073</v>
      </c>
      <c r="D46" s="1300">
        <v>0</v>
      </c>
      <c r="E46" s="1300">
        <v>2207</v>
      </c>
      <c r="F46" s="1300">
        <v>26173</v>
      </c>
      <c r="G46" s="1300">
        <v>0</v>
      </c>
      <c r="H46" s="1300">
        <v>12512</v>
      </c>
      <c r="I46" s="1300">
        <v>24944</v>
      </c>
      <c r="J46" s="1300">
        <v>119172</v>
      </c>
      <c r="K46" s="1300">
        <v>706</v>
      </c>
      <c r="L46" s="1300">
        <v>7388</v>
      </c>
      <c r="M46" s="1300">
        <v>0</v>
      </c>
      <c r="N46" s="1300">
        <v>4676</v>
      </c>
      <c r="O46" s="1300">
        <v>1600</v>
      </c>
      <c r="P46" s="1300">
        <v>0</v>
      </c>
      <c r="Q46" s="1300">
        <v>58</v>
      </c>
      <c r="R46" s="1300">
        <v>5732</v>
      </c>
      <c r="S46" s="1300">
        <v>59648</v>
      </c>
      <c r="T46" s="1300">
        <v>21591</v>
      </c>
      <c r="U46" s="1300">
        <v>2671</v>
      </c>
      <c r="V46" s="1300">
        <v>47591</v>
      </c>
      <c r="W46" s="1300">
        <v>372</v>
      </c>
      <c r="X46" s="1300">
        <v>3032</v>
      </c>
      <c r="Y46" s="1300">
        <v>0</v>
      </c>
      <c r="Z46" s="1300">
        <v>0</v>
      </c>
      <c r="AA46" s="1300">
        <v>0</v>
      </c>
      <c r="AB46" s="1300">
        <v>0</v>
      </c>
    </row>
    <row r="47" spans="1:28" s="1272" customFormat="1" ht="12.95" customHeight="1" x14ac:dyDescent="0.15">
      <c r="A47" s="1271" t="s">
        <v>300</v>
      </c>
      <c r="B47" s="1271">
        <v>42</v>
      </c>
      <c r="C47" s="1300">
        <v>366.57019797491301</v>
      </c>
      <c r="D47" s="1300">
        <v>0</v>
      </c>
      <c r="E47" s="1300">
        <v>2.5940758651957099</v>
      </c>
      <c r="F47" s="1300">
        <v>22.056067704397801</v>
      </c>
      <c r="G47" s="1300">
        <v>0</v>
      </c>
      <c r="H47" s="1300">
        <v>6.7768626265679304</v>
      </c>
      <c r="I47" s="1300">
        <v>78.221248299833803</v>
      </c>
      <c r="J47" s="1300">
        <v>97.263865800211605</v>
      </c>
      <c r="K47" s="1300">
        <v>1.81804443101103</v>
      </c>
      <c r="L47" s="1300">
        <v>4.74799758198579</v>
      </c>
      <c r="M47" s="1300">
        <v>0</v>
      </c>
      <c r="N47" s="1300">
        <v>1.76666162913707</v>
      </c>
      <c r="O47" s="1300">
        <v>1.1727368898292301</v>
      </c>
      <c r="P47" s="1300">
        <v>0</v>
      </c>
      <c r="Q47" s="1300">
        <v>2.19132537403657E-2</v>
      </c>
      <c r="R47" s="1300">
        <v>6.11682031131933</v>
      </c>
      <c r="S47" s="1300">
        <v>29.890811546017801</v>
      </c>
      <c r="T47" s="1300">
        <v>25.963805349856401</v>
      </c>
      <c r="U47" s="1300">
        <v>3.4173341393380698</v>
      </c>
      <c r="V47" s="1300">
        <v>82.025842526824903</v>
      </c>
      <c r="W47" s="1300">
        <v>0.49569291219585898</v>
      </c>
      <c r="X47" s="1300">
        <v>2.2204171074505101</v>
      </c>
      <c r="Y47" s="1300">
        <v>0</v>
      </c>
      <c r="Z47" s="1300">
        <v>0</v>
      </c>
      <c r="AA47" s="1300">
        <v>0</v>
      </c>
      <c r="AB47" s="1300">
        <v>0</v>
      </c>
    </row>
    <row r="48" spans="1:28" s="1272" customFormat="1" ht="12.95" customHeight="1" x14ac:dyDescent="0.15">
      <c r="A48" s="1271" t="s">
        <v>301</v>
      </c>
      <c r="B48" s="1271">
        <v>43</v>
      </c>
      <c r="C48" s="1300">
        <v>5227559</v>
      </c>
      <c r="D48" s="1300">
        <v>15940</v>
      </c>
      <c r="E48" s="1300">
        <v>4093</v>
      </c>
      <c r="F48" s="1300">
        <v>24564</v>
      </c>
      <c r="G48" s="1300">
        <v>0</v>
      </c>
      <c r="H48" s="1300">
        <v>9246</v>
      </c>
      <c r="I48" s="1300">
        <v>128615</v>
      </c>
      <c r="J48" s="1300">
        <v>191505</v>
      </c>
      <c r="K48" s="1300">
        <v>10706</v>
      </c>
      <c r="L48" s="1300">
        <v>180</v>
      </c>
      <c r="M48" s="1300">
        <v>0</v>
      </c>
      <c r="N48" s="1300">
        <v>90774</v>
      </c>
      <c r="O48" s="1300">
        <v>1345</v>
      </c>
      <c r="P48" s="1300">
        <v>0</v>
      </c>
      <c r="Q48" s="1300">
        <v>52249</v>
      </c>
      <c r="R48" s="1300">
        <v>185150</v>
      </c>
      <c r="S48" s="1300">
        <v>70283</v>
      </c>
      <c r="T48" s="1300">
        <v>12156</v>
      </c>
      <c r="U48" s="1300">
        <v>7404</v>
      </c>
      <c r="V48" s="1300">
        <v>2858459</v>
      </c>
      <c r="W48" s="1300">
        <v>0</v>
      </c>
      <c r="X48" s="1300">
        <v>1564890</v>
      </c>
      <c r="Y48" s="1300">
        <v>0</v>
      </c>
      <c r="Z48" s="1300">
        <v>0</v>
      </c>
      <c r="AA48" s="1300">
        <v>0</v>
      </c>
      <c r="AB48" s="1300">
        <v>0</v>
      </c>
    </row>
    <row r="49" spans="1:28" s="1272" customFormat="1" ht="12.95" customHeight="1" x14ac:dyDescent="0.15">
      <c r="A49" s="1271" t="s">
        <v>302</v>
      </c>
      <c r="B49" s="1271">
        <v>44</v>
      </c>
      <c r="C49" s="1300">
        <v>5222000</v>
      </c>
      <c r="D49" s="1300">
        <v>12165</v>
      </c>
      <c r="E49" s="1300">
        <v>4093</v>
      </c>
      <c r="F49" s="1300">
        <v>24564</v>
      </c>
      <c r="G49" s="1300">
        <v>0</v>
      </c>
      <c r="H49" s="1300">
        <v>9246</v>
      </c>
      <c r="I49" s="1300">
        <v>128615</v>
      </c>
      <c r="J49" s="1300">
        <v>191505</v>
      </c>
      <c r="K49" s="1300">
        <v>10706</v>
      </c>
      <c r="L49" s="1300">
        <v>180</v>
      </c>
      <c r="M49" s="1300">
        <v>0</v>
      </c>
      <c r="N49" s="1300">
        <v>90774</v>
      </c>
      <c r="O49" s="1300">
        <v>1345</v>
      </c>
      <c r="P49" s="1300">
        <v>0</v>
      </c>
      <c r="Q49" s="1300">
        <v>52249</v>
      </c>
      <c r="R49" s="1300">
        <v>185150</v>
      </c>
      <c r="S49" s="1300">
        <v>70283</v>
      </c>
      <c r="T49" s="1300">
        <v>12156</v>
      </c>
      <c r="U49" s="1300">
        <v>7404</v>
      </c>
      <c r="V49" s="1300">
        <v>2856675</v>
      </c>
      <c r="W49" s="1300">
        <v>0</v>
      </c>
      <c r="X49" s="1300">
        <v>1564890</v>
      </c>
      <c r="Y49" s="1300">
        <v>0</v>
      </c>
      <c r="Z49" s="1300">
        <v>0</v>
      </c>
      <c r="AA49" s="1300">
        <v>0</v>
      </c>
      <c r="AB49" s="1300">
        <v>0</v>
      </c>
    </row>
    <row r="50" spans="1:28" s="1272" customFormat="1" ht="12.95" customHeight="1" x14ac:dyDescent="0.15">
      <c r="A50" s="1271" t="s">
        <v>593</v>
      </c>
      <c r="B50" s="1271">
        <v>45</v>
      </c>
      <c r="C50" s="1300">
        <v>5559</v>
      </c>
      <c r="D50" s="1300">
        <v>3775</v>
      </c>
      <c r="E50" s="1300">
        <v>0</v>
      </c>
      <c r="F50" s="1300">
        <v>0</v>
      </c>
      <c r="G50" s="1300">
        <v>0</v>
      </c>
      <c r="H50" s="1300">
        <v>0</v>
      </c>
      <c r="I50" s="1300">
        <v>0</v>
      </c>
      <c r="J50" s="1300">
        <v>0</v>
      </c>
      <c r="K50" s="1300">
        <v>0</v>
      </c>
      <c r="L50" s="1300">
        <v>0</v>
      </c>
      <c r="M50" s="1300">
        <v>0</v>
      </c>
      <c r="N50" s="1300">
        <v>0</v>
      </c>
      <c r="O50" s="1300">
        <v>0</v>
      </c>
      <c r="P50" s="1300">
        <v>0</v>
      </c>
      <c r="Q50" s="1300">
        <v>0</v>
      </c>
      <c r="R50" s="1300">
        <v>0</v>
      </c>
      <c r="S50" s="1300">
        <v>0</v>
      </c>
      <c r="T50" s="1300">
        <v>0</v>
      </c>
      <c r="U50" s="1300">
        <v>0</v>
      </c>
      <c r="V50" s="1300">
        <v>1784</v>
      </c>
      <c r="W50" s="1300">
        <v>0</v>
      </c>
      <c r="X50" s="1300">
        <v>0</v>
      </c>
      <c r="Y50" s="1300">
        <v>0</v>
      </c>
      <c r="Z50" s="1300">
        <v>0</v>
      </c>
      <c r="AA50" s="1300">
        <v>0</v>
      </c>
      <c r="AB50" s="1300">
        <v>0</v>
      </c>
    </row>
    <row r="51" spans="1:28" s="1272" customFormat="1" ht="11.1" customHeight="1" x14ac:dyDescent="0.15">
      <c r="A51" s="1271">
        <v>0</v>
      </c>
      <c r="B51" s="1271">
        <v>46</v>
      </c>
      <c r="C51" s="1300"/>
      <c r="D51" s="1300"/>
      <c r="E51" s="1300"/>
      <c r="F51" s="1300"/>
      <c r="G51" s="1300"/>
      <c r="H51" s="1300"/>
      <c r="I51" s="1300"/>
      <c r="J51" s="1300"/>
      <c r="K51" s="1300"/>
      <c r="L51" s="1300"/>
      <c r="M51" s="1300"/>
      <c r="N51" s="1300"/>
      <c r="O51" s="1300"/>
      <c r="P51" s="1300"/>
      <c r="Q51" s="1300"/>
      <c r="R51" s="1300"/>
      <c r="S51" s="1300"/>
      <c r="T51" s="1300"/>
      <c r="U51" s="1300"/>
      <c r="V51" s="1300"/>
      <c r="W51" s="1300"/>
      <c r="X51" s="1300"/>
      <c r="Y51" s="1300"/>
      <c r="Z51" s="1300">
        <v>0</v>
      </c>
      <c r="AA51" s="1300">
        <v>0</v>
      </c>
      <c r="AB51" s="1300">
        <v>0</v>
      </c>
    </row>
    <row r="52" spans="1:28" s="1272" customFormat="1" ht="12.95" customHeight="1" x14ac:dyDescent="0.15">
      <c r="A52" s="1271" t="s">
        <v>306</v>
      </c>
      <c r="B52" s="1271">
        <v>47</v>
      </c>
      <c r="C52" s="1300">
        <v>295143</v>
      </c>
      <c r="D52" s="1300">
        <v>31836</v>
      </c>
      <c r="E52" s="1300">
        <v>4339</v>
      </c>
      <c r="F52" s="1300">
        <v>12939</v>
      </c>
      <c r="G52" s="1300">
        <v>0</v>
      </c>
      <c r="H52" s="1300">
        <v>1288</v>
      </c>
      <c r="I52" s="1300">
        <v>10912</v>
      </c>
      <c r="J52" s="1300">
        <v>33141</v>
      </c>
      <c r="K52" s="1300">
        <v>15180</v>
      </c>
      <c r="L52" s="1300">
        <v>3596</v>
      </c>
      <c r="M52" s="1300">
        <v>0</v>
      </c>
      <c r="N52" s="1300">
        <v>751</v>
      </c>
      <c r="O52" s="1300">
        <v>1813</v>
      </c>
      <c r="P52" s="1300">
        <v>7178</v>
      </c>
      <c r="Q52" s="1300">
        <v>7310</v>
      </c>
      <c r="R52" s="1300">
        <v>1041</v>
      </c>
      <c r="S52" s="1300">
        <v>3767</v>
      </c>
      <c r="T52" s="1300">
        <v>13</v>
      </c>
      <c r="U52" s="1300">
        <v>10610</v>
      </c>
      <c r="V52" s="1300">
        <v>109346</v>
      </c>
      <c r="W52" s="1300">
        <v>473</v>
      </c>
      <c r="X52" s="1300">
        <v>39610</v>
      </c>
      <c r="Y52" s="1300">
        <v>0</v>
      </c>
      <c r="Z52" s="1300">
        <v>0</v>
      </c>
      <c r="AA52" s="1300">
        <v>0</v>
      </c>
      <c r="AB52" s="1300">
        <v>0</v>
      </c>
    </row>
    <row r="53" spans="1:28" s="1272" customFormat="1" ht="12.95" customHeight="1" x14ac:dyDescent="0.15">
      <c r="A53" s="1271" t="s">
        <v>226</v>
      </c>
      <c r="B53" s="1271">
        <v>48</v>
      </c>
      <c r="C53" s="1300">
        <v>295143</v>
      </c>
      <c r="D53" s="1300">
        <v>31836</v>
      </c>
      <c r="E53" s="1300">
        <v>4339</v>
      </c>
      <c r="F53" s="1300">
        <v>12939</v>
      </c>
      <c r="G53" s="1300">
        <v>0</v>
      </c>
      <c r="H53" s="1300">
        <v>1288</v>
      </c>
      <c r="I53" s="1300">
        <v>10912</v>
      </c>
      <c r="J53" s="1300">
        <v>33141</v>
      </c>
      <c r="K53" s="1300">
        <v>15180</v>
      </c>
      <c r="L53" s="1300">
        <v>3596</v>
      </c>
      <c r="M53" s="1300">
        <v>0</v>
      </c>
      <c r="N53" s="1300">
        <v>751</v>
      </c>
      <c r="O53" s="1300">
        <v>1813</v>
      </c>
      <c r="P53" s="1300">
        <v>7178</v>
      </c>
      <c r="Q53" s="1300">
        <v>7310</v>
      </c>
      <c r="R53" s="1300">
        <v>1041</v>
      </c>
      <c r="S53" s="1300">
        <v>3767</v>
      </c>
      <c r="T53" s="1300">
        <v>13</v>
      </c>
      <c r="U53" s="1300">
        <v>10610</v>
      </c>
      <c r="V53" s="1300">
        <v>109346</v>
      </c>
      <c r="W53" s="1300">
        <v>473</v>
      </c>
      <c r="X53" s="1300">
        <v>39610</v>
      </c>
      <c r="Y53" s="1300">
        <v>0</v>
      </c>
      <c r="Z53" s="1300">
        <v>0</v>
      </c>
      <c r="AA53" s="1300">
        <v>0</v>
      </c>
      <c r="AB53" s="1300">
        <v>0</v>
      </c>
    </row>
    <row r="54" spans="1:28" s="1272" customFormat="1" ht="12.95" customHeight="1" x14ac:dyDescent="0.15">
      <c r="A54" s="1271" t="s">
        <v>227</v>
      </c>
      <c r="B54" s="1271">
        <v>49</v>
      </c>
      <c r="C54" s="1300">
        <v>0</v>
      </c>
      <c r="D54" s="1300">
        <v>0</v>
      </c>
      <c r="E54" s="1300">
        <v>0</v>
      </c>
      <c r="F54" s="1300">
        <v>0</v>
      </c>
      <c r="G54" s="1300">
        <v>0</v>
      </c>
      <c r="H54" s="1300">
        <v>0</v>
      </c>
      <c r="I54" s="1300">
        <v>0</v>
      </c>
      <c r="J54" s="1300">
        <v>0</v>
      </c>
      <c r="K54" s="1300">
        <v>0</v>
      </c>
      <c r="L54" s="1300">
        <v>0</v>
      </c>
      <c r="M54" s="1300">
        <v>0</v>
      </c>
      <c r="N54" s="1300">
        <v>0</v>
      </c>
      <c r="O54" s="1300">
        <v>0</v>
      </c>
      <c r="P54" s="1300">
        <v>0</v>
      </c>
      <c r="Q54" s="1300">
        <v>0</v>
      </c>
      <c r="R54" s="1300">
        <v>0</v>
      </c>
      <c r="S54" s="1300">
        <v>0</v>
      </c>
      <c r="T54" s="1300">
        <v>0</v>
      </c>
      <c r="U54" s="1300">
        <v>0</v>
      </c>
      <c r="V54" s="1300">
        <v>0</v>
      </c>
      <c r="W54" s="1300">
        <v>0</v>
      </c>
      <c r="X54" s="1300">
        <v>0</v>
      </c>
      <c r="Y54" s="1300">
        <v>0</v>
      </c>
      <c r="Z54" s="1300">
        <v>0</v>
      </c>
      <c r="AA54" s="1300">
        <v>0</v>
      </c>
      <c r="AB54" s="1300">
        <v>0</v>
      </c>
    </row>
    <row r="55" spans="1:28" s="1272" customFormat="1" ht="12.95" customHeight="1" x14ac:dyDescent="0.15">
      <c r="A55" s="1271" t="s">
        <v>297</v>
      </c>
      <c r="B55" s="1271">
        <v>50</v>
      </c>
      <c r="C55" s="1300">
        <v>0</v>
      </c>
      <c r="D55" s="1300">
        <v>0</v>
      </c>
      <c r="E55" s="1300">
        <v>0</v>
      </c>
      <c r="F55" s="1300">
        <v>0</v>
      </c>
      <c r="G55" s="1300">
        <v>0</v>
      </c>
      <c r="H55" s="1300">
        <v>0</v>
      </c>
      <c r="I55" s="1300">
        <v>0</v>
      </c>
      <c r="J55" s="1300">
        <v>0</v>
      </c>
      <c r="K55" s="1300">
        <v>0</v>
      </c>
      <c r="L55" s="1300">
        <v>0</v>
      </c>
      <c r="M55" s="1300">
        <v>0</v>
      </c>
      <c r="N55" s="1300">
        <v>0</v>
      </c>
      <c r="O55" s="1300">
        <v>0</v>
      </c>
      <c r="P55" s="1300">
        <v>0</v>
      </c>
      <c r="Q55" s="1300">
        <v>0</v>
      </c>
      <c r="R55" s="1300">
        <v>0</v>
      </c>
      <c r="S55" s="1300">
        <v>0</v>
      </c>
      <c r="T55" s="1300">
        <v>0</v>
      </c>
      <c r="U55" s="1300">
        <v>0</v>
      </c>
      <c r="V55" s="1300">
        <v>0</v>
      </c>
      <c r="W55" s="1300">
        <v>0</v>
      </c>
      <c r="X55" s="1300">
        <v>0</v>
      </c>
      <c r="Y55" s="1300">
        <v>0</v>
      </c>
      <c r="Z55" s="1300">
        <v>0</v>
      </c>
      <c r="AA55" s="1300">
        <v>0</v>
      </c>
      <c r="AB55" s="1300">
        <v>0</v>
      </c>
    </row>
    <row r="56" spans="1:28" s="1272" customFormat="1" ht="12.95" customHeight="1" x14ac:dyDescent="0.15">
      <c r="A56" s="1271" t="s">
        <v>298</v>
      </c>
      <c r="B56" s="1271">
        <v>51</v>
      </c>
      <c r="C56" s="1300">
        <v>0</v>
      </c>
      <c r="D56" s="1300">
        <v>0</v>
      </c>
      <c r="E56" s="1300">
        <v>0</v>
      </c>
      <c r="F56" s="1300">
        <v>0</v>
      </c>
      <c r="G56" s="1300">
        <v>0</v>
      </c>
      <c r="H56" s="1300">
        <v>0</v>
      </c>
      <c r="I56" s="1300">
        <v>0</v>
      </c>
      <c r="J56" s="1300">
        <v>0</v>
      </c>
      <c r="K56" s="1300">
        <v>0</v>
      </c>
      <c r="L56" s="1300">
        <v>0</v>
      </c>
      <c r="M56" s="1300">
        <v>0</v>
      </c>
      <c r="N56" s="1300">
        <v>0</v>
      </c>
      <c r="O56" s="1300">
        <v>0</v>
      </c>
      <c r="P56" s="1300">
        <v>0</v>
      </c>
      <c r="Q56" s="1300">
        <v>0</v>
      </c>
      <c r="R56" s="1300">
        <v>0</v>
      </c>
      <c r="S56" s="1300">
        <v>0</v>
      </c>
      <c r="T56" s="1300">
        <v>0</v>
      </c>
      <c r="U56" s="1300">
        <v>0</v>
      </c>
      <c r="V56" s="1300">
        <v>0</v>
      </c>
      <c r="W56" s="1300">
        <v>0</v>
      </c>
      <c r="X56" s="1300">
        <v>0</v>
      </c>
      <c r="Y56" s="1300">
        <v>0</v>
      </c>
      <c r="Z56" s="1300">
        <v>0</v>
      </c>
      <c r="AA56" s="1300">
        <v>0</v>
      </c>
      <c r="AB56" s="1300">
        <v>0</v>
      </c>
    </row>
    <row r="57" spans="1:28" s="1272" customFormat="1" ht="12.95" customHeight="1" x14ac:dyDescent="0.15">
      <c r="A57" s="1271" t="s">
        <v>299</v>
      </c>
      <c r="B57" s="1271">
        <v>52</v>
      </c>
      <c r="C57" s="1300">
        <v>0</v>
      </c>
      <c r="D57" s="1300">
        <v>0</v>
      </c>
      <c r="E57" s="1300">
        <v>0</v>
      </c>
      <c r="F57" s="1300">
        <v>0</v>
      </c>
      <c r="G57" s="1300">
        <v>0</v>
      </c>
      <c r="H57" s="1300">
        <v>0</v>
      </c>
      <c r="I57" s="1300">
        <v>0</v>
      </c>
      <c r="J57" s="1300">
        <v>0</v>
      </c>
      <c r="K57" s="1300">
        <v>0</v>
      </c>
      <c r="L57" s="1300">
        <v>0</v>
      </c>
      <c r="M57" s="1300">
        <v>0</v>
      </c>
      <c r="N57" s="1300">
        <v>0</v>
      </c>
      <c r="O57" s="1300">
        <v>0</v>
      </c>
      <c r="P57" s="1300">
        <v>0</v>
      </c>
      <c r="Q57" s="1300">
        <v>0</v>
      </c>
      <c r="R57" s="1300">
        <v>0</v>
      </c>
      <c r="S57" s="1300">
        <v>0</v>
      </c>
      <c r="T57" s="1300">
        <v>0</v>
      </c>
      <c r="U57" s="1300">
        <v>0</v>
      </c>
      <c r="V57" s="1300">
        <v>0</v>
      </c>
      <c r="W57" s="1300">
        <v>0</v>
      </c>
      <c r="X57" s="1300">
        <v>0</v>
      </c>
      <c r="Y57" s="1300">
        <v>0</v>
      </c>
      <c r="Z57" s="1300">
        <v>0</v>
      </c>
      <c r="AA57" s="1300">
        <v>0</v>
      </c>
      <c r="AB57" s="1300">
        <v>0</v>
      </c>
    </row>
    <row r="58" spans="1:28" s="1272" customFormat="1" ht="12.95" customHeight="1" x14ac:dyDescent="0.15">
      <c r="A58" s="1271" t="s">
        <v>300</v>
      </c>
      <c r="B58" s="1271">
        <v>53</v>
      </c>
      <c r="C58" s="1300">
        <v>0</v>
      </c>
      <c r="D58" s="1300">
        <v>0</v>
      </c>
      <c r="E58" s="1300">
        <v>0</v>
      </c>
      <c r="F58" s="1300">
        <v>0</v>
      </c>
      <c r="G58" s="1300">
        <v>0</v>
      </c>
      <c r="H58" s="1300">
        <v>0</v>
      </c>
      <c r="I58" s="1300">
        <v>0</v>
      </c>
      <c r="J58" s="1300">
        <v>0</v>
      </c>
      <c r="K58" s="1300">
        <v>0</v>
      </c>
      <c r="L58" s="1300">
        <v>0</v>
      </c>
      <c r="M58" s="1300">
        <v>0</v>
      </c>
      <c r="N58" s="1300">
        <v>0</v>
      </c>
      <c r="O58" s="1300">
        <v>0</v>
      </c>
      <c r="P58" s="1300">
        <v>0</v>
      </c>
      <c r="Q58" s="1300">
        <v>0</v>
      </c>
      <c r="R58" s="1300">
        <v>0</v>
      </c>
      <c r="S58" s="1300">
        <v>0</v>
      </c>
      <c r="T58" s="1300">
        <v>0</v>
      </c>
      <c r="U58" s="1300">
        <v>0</v>
      </c>
      <c r="V58" s="1300">
        <v>0</v>
      </c>
      <c r="W58" s="1300">
        <v>0</v>
      </c>
      <c r="X58" s="1300">
        <v>0</v>
      </c>
      <c r="Y58" s="1300">
        <v>0</v>
      </c>
      <c r="Z58" s="1300">
        <v>0</v>
      </c>
      <c r="AA58" s="1300">
        <v>0</v>
      </c>
      <c r="AB58" s="1300">
        <v>0</v>
      </c>
    </row>
    <row r="59" spans="1:28" s="1272" customFormat="1" ht="12.95" customHeight="1" x14ac:dyDescent="0.15">
      <c r="A59" s="1271" t="s">
        <v>301</v>
      </c>
      <c r="B59" s="1271">
        <v>54</v>
      </c>
      <c r="C59" s="1300">
        <v>0</v>
      </c>
      <c r="D59" s="1300">
        <v>0</v>
      </c>
      <c r="E59" s="1300">
        <v>0</v>
      </c>
      <c r="F59" s="1300">
        <v>0</v>
      </c>
      <c r="G59" s="1300">
        <v>0</v>
      </c>
      <c r="H59" s="1300">
        <v>0</v>
      </c>
      <c r="I59" s="1300">
        <v>0</v>
      </c>
      <c r="J59" s="1300">
        <v>0</v>
      </c>
      <c r="K59" s="1300">
        <v>0</v>
      </c>
      <c r="L59" s="1300">
        <v>0</v>
      </c>
      <c r="M59" s="1300">
        <v>0</v>
      </c>
      <c r="N59" s="1300">
        <v>0</v>
      </c>
      <c r="O59" s="1300">
        <v>0</v>
      </c>
      <c r="P59" s="1300">
        <v>0</v>
      </c>
      <c r="Q59" s="1300">
        <v>0</v>
      </c>
      <c r="R59" s="1300">
        <v>0</v>
      </c>
      <c r="S59" s="1300">
        <v>0</v>
      </c>
      <c r="T59" s="1300">
        <v>0</v>
      </c>
      <c r="U59" s="1300">
        <v>0</v>
      </c>
      <c r="V59" s="1300">
        <v>0</v>
      </c>
      <c r="W59" s="1300">
        <v>0</v>
      </c>
      <c r="X59" s="1300">
        <v>0</v>
      </c>
      <c r="Y59" s="1300">
        <v>0</v>
      </c>
      <c r="Z59" s="1300">
        <v>0</v>
      </c>
      <c r="AA59" s="1300">
        <v>0</v>
      </c>
      <c r="AB59" s="1300">
        <v>0</v>
      </c>
    </row>
    <row r="60" spans="1:28" s="1272" customFormat="1" ht="12.95" customHeight="1" x14ac:dyDescent="0.15">
      <c r="A60" s="1271" t="s">
        <v>302</v>
      </c>
      <c r="B60" s="1271">
        <v>55</v>
      </c>
      <c r="C60" s="1300">
        <v>0</v>
      </c>
      <c r="D60" s="1300">
        <v>0</v>
      </c>
      <c r="E60" s="1300">
        <v>0</v>
      </c>
      <c r="F60" s="1300">
        <v>0</v>
      </c>
      <c r="G60" s="1300">
        <v>0</v>
      </c>
      <c r="H60" s="1300">
        <v>0</v>
      </c>
      <c r="I60" s="1300">
        <v>0</v>
      </c>
      <c r="J60" s="1300">
        <v>0</v>
      </c>
      <c r="K60" s="1300">
        <v>0</v>
      </c>
      <c r="L60" s="1300">
        <v>0</v>
      </c>
      <c r="M60" s="1300">
        <v>0</v>
      </c>
      <c r="N60" s="1300">
        <v>0</v>
      </c>
      <c r="O60" s="1300">
        <v>0</v>
      </c>
      <c r="P60" s="1300">
        <v>0</v>
      </c>
      <c r="Q60" s="1300">
        <v>0</v>
      </c>
      <c r="R60" s="1300">
        <v>0</v>
      </c>
      <c r="S60" s="1300">
        <v>0</v>
      </c>
      <c r="T60" s="1300">
        <v>0</v>
      </c>
      <c r="U60" s="1300">
        <v>0</v>
      </c>
      <c r="V60" s="1300">
        <v>0</v>
      </c>
      <c r="W60" s="1300">
        <v>0</v>
      </c>
      <c r="X60" s="1300">
        <v>0</v>
      </c>
      <c r="Y60" s="1300">
        <v>0</v>
      </c>
      <c r="Z60" s="1300">
        <v>0</v>
      </c>
      <c r="AA60" s="1300">
        <v>0</v>
      </c>
      <c r="AB60" s="1300">
        <v>0</v>
      </c>
    </row>
    <row r="61" spans="1:28" s="1272" customFormat="1" ht="12.95" customHeight="1" x14ac:dyDescent="0.15">
      <c r="A61" s="1271" t="s">
        <v>593</v>
      </c>
      <c r="B61" s="1271">
        <v>56</v>
      </c>
      <c r="C61" s="1300">
        <v>0</v>
      </c>
      <c r="D61" s="1300">
        <v>0</v>
      </c>
      <c r="E61" s="1300">
        <v>0</v>
      </c>
      <c r="F61" s="1300">
        <v>0</v>
      </c>
      <c r="G61" s="1300">
        <v>0</v>
      </c>
      <c r="H61" s="1300">
        <v>0</v>
      </c>
      <c r="I61" s="1300">
        <v>0</v>
      </c>
      <c r="J61" s="1300">
        <v>0</v>
      </c>
      <c r="K61" s="1300">
        <v>0</v>
      </c>
      <c r="L61" s="1300">
        <v>0</v>
      </c>
      <c r="M61" s="1300">
        <v>0</v>
      </c>
      <c r="N61" s="1300">
        <v>0</v>
      </c>
      <c r="O61" s="1300">
        <v>0</v>
      </c>
      <c r="P61" s="1300">
        <v>0</v>
      </c>
      <c r="Q61" s="1300">
        <v>0</v>
      </c>
      <c r="R61" s="1300">
        <v>0</v>
      </c>
      <c r="S61" s="1300">
        <v>0</v>
      </c>
      <c r="T61" s="1300">
        <v>0</v>
      </c>
      <c r="U61" s="1300">
        <v>0</v>
      </c>
      <c r="V61" s="1300">
        <v>0</v>
      </c>
      <c r="W61" s="1300">
        <v>0</v>
      </c>
      <c r="X61" s="1300">
        <v>0</v>
      </c>
      <c r="Y61" s="1300">
        <v>0</v>
      </c>
      <c r="Z61" s="1300">
        <v>0</v>
      </c>
      <c r="AA61" s="1300">
        <v>0</v>
      </c>
      <c r="AB61" s="1300">
        <v>0</v>
      </c>
    </row>
    <row r="62" spans="1:28" s="1272" customFormat="1" ht="11.1" customHeight="1" x14ac:dyDescent="0.15">
      <c r="A62" s="1271">
        <v>0</v>
      </c>
      <c r="B62" s="1271">
        <v>57</v>
      </c>
      <c r="C62" s="1300"/>
      <c r="D62" s="1300"/>
      <c r="E62" s="1300"/>
      <c r="F62" s="1300"/>
      <c r="G62" s="1300"/>
      <c r="H62" s="1300"/>
      <c r="I62" s="1300"/>
      <c r="J62" s="1300"/>
      <c r="K62" s="1300"/>
      <c r="L62" s="1300"/>
      <c r="M62" s="1300"/>
      <c r="N62" s="1300"/>
      <c r="O62" s="1300"/>
      <c r="P62" s="1300"/>
      <c r="Q62" s="1300"/>
      <c r="R62" s="1300"/>
      <c r="S62" s="1300"/>
      <c r="T62" s="1300"/>
      <c r="U62" s="1300"/>
      <c r="V62" s="1300"/>
      <c r="W62" s="1300"/>
      <c r="X62" s="1300"/>
      <c r="Y62" s="1300"/>
      <c r="Z62" s="1300">
        <v>0</v>
      </c>
      <c r="AA62" s="1300">
        <v>0</v>
      </c>
      <c r="AB62" s="1300">
        <v>0</v>
      </c>
    </row>
    <row r="63" spans="1:28" s="1272" customFormat="1" ht="22.9" customHeight="1" x14ac:dyDescent="0.15">
      <c r="A63" s="1271" t="s">
        <v>307</v>
      </c>
      <c r="B63" s="1271">
        <v>58</v>
      </c>
      <c r="C63" s="1300">
        <v>12470</v>
      </c>
      <c r="D63" s="1300">
        <v>0</v>
      </c>
      <c r="E63" s="1300">
        <v>0</v>
      </c>
      <c r="F63" s="1300">
        <v>1494</v>
      </c>
      <c r="G63" s="1300">
        <v>0</v>
      </c>
      <c r="H63" s="1300">
        <v>5013</v>
      </c>
      <c r="I63" s="1300">
        <v>1102</v>
      </c>
      <c r="J63" s="1300">
        <v>248</v>
      </c>
      <c r="K63" s="1300">
        <v>1930</v>
      </c>
      <c r="L63" s="1300">
        <v>0</v>
      </c>
      <c r="M63" s="1300">
        <v>0</v>
      </c>
      <c r="N63" s="1300">
        <v>229</v>
      </c>
      <c r="O63" s="1300">
        <v>852</v>
      </c>
      <c r="P63" s="1300">
        <v>0</v>
      </c>
      <c r="Q63" s="1300">
        <v>0</v>
      </c>
      <c r="R63" s="1300">
        <v>122</v>
      </c>
      <c r="S63" s="1300">
        <v>0</v>
      </c>
      <c r="T63" s="1300">
        <v>1480</v>
      </c>
      <c r="U63" s="1300">
        <v>0</v>
      </c>
      <c r="V63" s="1300">
        <v>0</v>
      </c>
      <c r="W63" s="1300">
        <v>0</v>
      </c>
      <c r="X63" s="1300">
        <v>0</v>
      </c>
      <c r="Y63" s="1300">
        <v>0</v>
      </c>
      <c r="Z63" s="1300">
        <v>0</v>
      </c>
      <c r="AA63" s="1300">
        <v>0</v>
      </c>
      <c r="AB63" s="1300">
        <v>0</v>
      </c>
    </row>
    <row r="64" spans="1:28" s="1272" customFormat="1" ht="12.95" customHeight="1" x14ac:dyDescent="0.15">
      <c r="A64" s="1271" t="s">
        <v>226</v>
      </c>
      <c r="B64" s="1271">
        <v>59</v>
      </c>
      <c r="C64" s="1300">
        <v>7020</v>
      </c>
      <c r="D64" s="1300">
        <v>0</v>
      </c>
      <c r="E64" s="1300">
        <v>0</v>
      </c>
      <c r="F64" s="1300">
        <v>382</v>
      </c>
      <c r="G64" s="1300">
        <v>0</v>
      </c>
      <c r="H64" s="1300">
        <v>1201</v>
      </c>
      <c r="I64" s="1300">
        <v>880</v>
      </c>
      <c r="J64" s="1300">
        <v>248</v>
      </c>
      <c r="K64" s="1300">
        <v>1930</v>
      </c>
      <c r="L64" s="1300">
        <v>0</v>
      </c>
      <c r="M64" s="1300">
        <v>0</v>
      </c>
      <c r="N64" s="1300">
        <v>229</v>
      </c>
      <c r="O64" s="1300">
        <v>695</v>
      </c>
      <c r="P64" s="1300">
        <v>0</v>
      </c>
      <c r="Q64" s="1300">
        <v>0</v>
      </c>
      <c r="R64" s="1300">
        <v>122</v>
      </c>
      <c r="S64" s="1300">
        <v>0</v>
      </c>
      <c r="T64" s="1300">
        <v>1333</v>
      </c>
      <c r="U64" s="1300">
        <v>0</v>
      </c>
      <c r="V64" s="1300">
        <v>0</v>
      </c>
      <c r="W64" s="1300">
        <v>0</v>
      </c>
      <c r="X64" s="1300">
        <v>0</v>
      </c>
      <c r="Y64" s="1300">
        <v>0</v>
      </c>
      <c r="Z64" s="1300">
        <v>0</v>
      </c>
      <c r="AA64" s="1300">
        <v>0</v>
      </c>
      <c r="AB64" s="1300">
        <v>0</v>
      </c>
    </row>
    <row r="65" spans="1:28" s="1272" customFormat="1" ht="12.95" customHeight="1" x14ac:dyDescent="0.15">
      <c r="A65" s="1271" t="s">
        <v>227</v>
      </c>
      <c r="B65" s="1271">
        <v>60</v>
      </c>
      <c r="C65" s="1300">
        <v>5450</v>
      </c>
      <c r="D65" s="1300">
        <v>0</v>
      </c>
      <c r="E65" s="1300">
        <v>0</v>
      </c>
      <c r="F65" s="1300">
        <v>1112</v>
      </c>
      <c r="G65" s="1300">
        <v>0</v>
      </c>
      <c r="H65" s="1300">
        <v>3812</v>
      </c>
      <c r="I65" s="1300">
        <v>222</v>
      </c>
      <c r="J65" s="1300">
        <v>0</v>
      </c>
      <c r="K65" s="1300">
        <v>0</v>
      </c>
      <c r="L65" s="1300">
        <v>0</v>
      </c>
      <c r="M65" s="1300">
        <v>0</v>
      </c>
      <c r="N65" s="1300">
        <v>0</v>
      </c>
      <c r="O65" s="1300">
        <v>157</v>
      </c>
      <c r="P65" s="1300">
        <v>0</v>
      </c>
      <c r="Q65" s="1300">
        <v>0</v>
      </c>
      <c r="R65" s="1300">
        <v>0</v>
      </c>
      <c r="S65" s="1300">
        <v>0</v>
      </c>
      <c r="T65" s="1300">
        <v>147</v>
      </c>
      <c r="U65" s="1300">
        <v>0</v>
      </c>
      <c r="V65" s="1300">
        <v>0</v>
      </c>
      <c r="W65" s="1300">
        <v>0</v>
      </c>
      <c r="X65" s="1300">
        <v>0</v>
      </c>
      <c r="Y65" s="1300">
        <v>0</v>
      </c>
      <c r="Z65" s="1300">
        <v>0</v>
      </c>
      <c r="AA65" s="1300">
        <v>0</v>
      </c>
      <c r="AB65" s="1300">
        <v>0</v>
      </c>
    </row>
    <row r="66" spans="1:28" s="1272" customFormat="1" ht="12.95" customHeight="1" x14ac:dyDescent="0.15">
      <c r="A66" s="1271" t="s">
        <v>297</v>
      </c>
      <c r="B66" s="1271">
        <v>61</v>
      </c>
      <c r="C66" s="1300">
        <v>1334</v>
      </c>
      <c r="D66" s="1300">
        <v>0</v>
      </c>
      <c r="E66" s="1300">
        <v>0</v>
      </c>
      <c r="F66" s="1300">
        <v>1112</v>
      </c>
      <c r="G66" s="1300">
        <v>0</v>
      </c>
      <c r="H66" s="1300">
        <v>0</v>
      </c>
      <c r="I66" s="1300">
        <v>222</v>
      </c>
      <c r="J66" s="1300">
        <v>0</v>
      </c>
      <c r="K66" s="1300">
        <v>0</v>
      </c>
      <c r="L66" s="1300">
        <v>0</v>
      </c>
      <c r="M66" s="1300">
        <v>0</v>
      </c>
      <c r="N66" s="1300">
        <v>0</v>
      </c>
      <c r="O66" s="1300">
        <v>0</v>
      </c>
      <c r="P66" s="1300">
        <v>0</v>
      </c>
      <c r="Q66" s="1300">
        <v>0</v>
      </c>
      <c r="R66" s="1300">
        <v>0</v>
      </c>
      <c r="S66" s="1300">
        <v>0</v>
      </c>
      <c r="T66" s="1300">
        <v>0</v>
      </c>
      <c r="U66" s="1300">
        <v>0</v>
      </c>
      <c r="V66" s="1300">
        <v>0</v>
      </c>
      <c r="W66" s="1300">
        <v>0</v>
      </c>
      <c r="X66" s="1300">
        <v>0</v>
      </c>
      <c r="Y66" s="1300">
        <v>0</v>
      </c>
      <c r="Z66" s="1300">
        <v>0</v>
      </c>
      <c r="AA66" s="1300">
        <v>0</v>
      </c>
      <c r="AB66" s="1300">
        <v>0</v>
      </c>
    </row>
    <row r="67" spans="1:28" s="1272" customFormat="1" ht="12.95" customHeight="1" x14ac:dyDescent="0.15">
      <c r="A67" s="1271" t="s">
        <v>298</v>
      </c>
      <c r="B67" s="1271">
        <v>62</v>
      </c>
      <c r="C67" s="1300">
        <v>1112</v>
      </c>
      <c r="D67" s="1300">
        <v>0</v>
      </c>
      <c r="E67" s="1300">
        <v>0</v>
      </c>
      <c r="F67" s="1300">
        <v>1112</v>
      </c>
      <c r="G67" s="1300">
        <v>0</v>
      </c>
      <c r="H67" s="1300">
        <v>0</v>
      </c>
      <c r="I67" s="1300">
        <v>0</v>
      </c>
      <c r="J67" s="1300">
        <v>0</v>
      </c>
      <c r="K67" s="1300">
        <v>0</v>
      </c>
      <c r="L67" s="1300">
        <v>0</v>
      </c>
      <c r="M67" s="1300">
        <v>0</v>
      </c>
      <c r="N67" s="1300">
        <v>0</v>
      </c>
      <c r="O67" s="1300">
        <v>0</v>
      </c>
      <c r="P67" s="1300">
        <v>0</v>
      </c>
      <c r="Q67" s="1300">
        <v>0</v>
      </c>
      <c r="R67" s="1300">
        <v>0</v>
      </c>
      <c r="S67" s="1300">
        <v>0</v>
      </c>
      <c r="T67" s="1300">
        <v>0</v>
      </c>
      <c r="U67" s="1300">
        <v>0</v>
      </c>
      <c r="V67" s="1300">
        <v>0</v>
      </c>
      <c r="W67" s="1300">
        <v>0</v>
      </c>
      <c r="X67" s="1300">
        <v>0</v>
      </c>
      <c r="Y67" s="1300">
        <v>0</v>
      </c>
      <c r="Z67" s="1300">
        <v>0</v>
      </c>
      <c r="AA67" s="1300">
        <v>0</v>
      </c>
      <c r="AB67" s="1300">
        <v>0</v>
      </c>
    </row>
    <row r="68" spans="1:28" s="1272" customFormat="1" ht="12.95" customHeight="1" x14ac:dyDescent="0.15">
      <c r="A68" s="1271" t="s">
        <v>299</v>
      </c>
      <c r="B68" s="1271">
        <v>63</v>
      </c>
      <c r="C68" s="1300">
        <v>222</v>
      </c>
      <c r="D68" s="1300">
        <v>0</v>
      </c>
      <c r="E68" s="1300">
        <v>0</v>
      </c>
      <c r="F68" s="1300">
        <v>0</v>
      </c>
      <c r="G68" s="1300">
        <v>0</v>
      </c>
      <c r="H68" s="1300">
        <v>0</v>
      </c>
      <c r="I68" s="1300">
        <v>222</v>
      </c>
      <c r="J68" s="1300">
        <v>0</v>
      </c>
      <c r="K68" s="1300">
        <v>0</v>
      </c>
      <c r="L68" s="1300">
        <v>0</v>
      </c>
      <c r="M68" s="1300">
        <v>0</v>
      </c>
      <c r="N68" s="1300">
        <v>0</v>
      </c>
      <c r="O68" s="1300">
        <v>0</v>
      </c>
      <c r="P68" s="1300">
        <v>0</v>
      </c>
      <c r="Q68" s="1300">
        <v>0</v>
      </c>
      <c r="R68" s="1300">
        <v>0</v>
      </c>
      <c r="S68" s="1300">
        <v>0</v>
      </c>
      <c r="T68" s="1300">
        <v>0</v>
      </c>
      <c r="U68" s="1300">
        <v>0</v>
      </c>
      <c r="V68" s="1300">
        <v>0</v>
      </c>
      <c r="W68" s="1300">
        <v>0</v>
      </c>
      <c r="X68" s="1300">
        <v>0</v>
      </c>
      <c r="Y68" s="1300">
        <v>0</v>
      </c>
      <c r="Z68" s="1300">
        <v>0</v>
      </c>
      <c r="AA68" s="1300">
        <v>0</v>
      </c>
      <c r="AB68" s="1300">
        <v>0</v>
      </c>
    </row>
    <row r="69" spans="1:28" s="1272" customFormat="1" ht="12.95" customHeight="1" x14ac:dyDescent="0.15">
      <c r="A69" s="1271" t="s">
        <v>300</v>
      </c>
      <c r="B69" s="1271">
        <v>64</v>
      </c>
      <c r="C69" s="1300">
        <v>0.50400483602841195</v>
      </c>
      <c r="D69" s="1300">
        <v>0</v>
      </c>
      <c r="E69" s="1300">
        <v>0</v>
      </c>
      <c r="F69" s="1300">
        <v>0.42012996826356402</v>
      </c>
      <c r="G69" s="1300">
        <v>0</v>
      </c>
      <c r="H69" s="1300">
        <v>0</v>
      </c>
      <c r="I69" s="1300">
        <v>8.3874867764848093E-2</v>
      </c>
      <c r="J69" s="1300">
        <v>0</v>
      </c>
      <c r="K69" s="1300">
        <v>0</v>
      </c>
      <c r="L69" s="1300">
        <v>0</v>
      </c>
      <c r="M69" s="1300">
        <v>0</v>
      </c>
      <c r="N69" s="1300">
        <v>0</v>
      </c>
      <c r="O69" s="1300">
        <v>0</v>
      </c>
      <c r="P69" s="1300">
        <v>0</v>
      </c>
      <c r="Q69" s="1300">
        <v>0</v>
      </c>
      <c r="R69" s="1300">
        <v>0</v>
      </c>
      <c r="S69" s="1300">
        <v>0</v>
      </c>
      <c r="T69" s="1300">
        <v>0</v>
      </c>
      <c r="U69" s="1300">
        <v>0</v>
      </c>
      <c r="V69" s="1300">
        <v>0</v>
      </c>
      <c r="W69" s="1300">
        <v>0</v>
      </c>
      <c r="X69" s="1300">
        <v>0</v>
      </c>
      <c r="Y69" s="1300">
        <v>0</v>
      </c>
      <c r="Z69" s="1300">
        <v>0</v>
      </c>
      <c r="AA69" s="1300">
        <v>0</v>
      </c>
      <c r="AB69" s="1300">
        <v>0</v>
      </c>
    </row>
    <row r="70" spans="1:28" s="1272" customFormat="1" ht="12.95" customHeight="1" x14ac:dyDescent="0.15">
      <c r="A70" s="1271" t="s">
        <v>301</v>
      </c>
      <c r="B70" s="1271">
        <v>65</v>
      </c>
      <c r="C70" s="1300">
        <v>4116</v>
      </c>
      <c r="D70" s="1300">
        <v>0</v>
      </c>
      <c r="E70" s="1300">
        <v>0</v>
      </c>
      <c r="F70" s="1300">
        <v>0</v>
      </c>
      <c r="G70" s="1300">
        <v>0</v>
      </c>
      <c r="H70" s="1300">
        <v>3812</v>
      </c>
      <c r="I70" s="1300">
        <v>0</v>
      </c>
      <c r="J70" s="1300">
        <v>0</v>
      </c>
      <c r="K70" s="1300">
        <v>0</v>
      </c>
      <c r="L70" s="1300">
        <v>0</v>
      </c>
      <c r="M70" s="1300">
        <v>0</v>
      </c>
      <c r="N70" s="1300">
        <v>0</v>
      </c>
      <c r="O70" s="1300">
        <v>157</v>
      </c>
      <c r="P70" s="1300">
        <v>0</v>
      </c>
      <c r="Q70" s="1300">
        <v>0</v>
      </c>
      <c r="R70" s="1300">
        <v>0</v>
      </c>
      <c r="S70" s="1300">
        <v>0</v>
      </c>
      <c r="T70" s="1300">
        <v>147</v>
      </c>
      <c r="U70" s="1300">
        <v>0</v>
      </c>
      <c r="V70" s="1300">
        <v>0</v>
      </c>
      <c r="W70" s="1300">
        <v>0</v>
      </c>
      <c r="X70" s="1300">
        <v>0</v>
      </c>
      <c r="Y70" s="1300">
        <v>0</v>
      </c>
      <c r="Z70" s="1300">
        <v>0</v>
      </c>
      <c r="AA70" s="1300">
        <v>0</v>
      </c>
      <c r="AB70" s="1300">
        <v>0</v>
      </c>
    </row>
    <row r="71" spans="1:28" s="1272" customFormat="1" ht="12.95" customHeight="1" x14ac:dyDescent="0.15">
      <c r="A71" s="1271" t="s">
        <v>302</v>
      </c>
      <c r="B71" s="1271">
        <v>66</v>
      </c>
      <c r="C71" s="1300">
        <v>4116</v>
      </c>
      <c r="D71" s="1300">
        <v>0</v>
      </c>
      <c r="E71" s="1300">
        <v>0</v>
      </c>
      <c r="F71" s="1300">
        <v>0</v>
      </c>
      <c r="G71" s="1300">
        <v>0</v>
      </c>
      <c r="H71" s="1300">
        <v>3812</v>
      </c>
      <c r="I71" s="1300">
        <v>0</v>
      </c>
      <c r="J71" s="1300">
        <v>0</v>
      </c>
      <c r="K71" s="1300">
        <v>0</v>
      </c>
      <c r="L71" s="1300">
        <v>0</v>
      </c>
      <c r="M71" s="1300">
        <v>0</v>
      </c>
      <c r="N71" s="1300">
        <v>0</v>
      </c>
      <c r="O71" s="1300">
        <v>157</v>
      </c>
      <c r="P71" s="1300">
        <v>0</v>
      </c>
      <c r="Q71" s="1300">
        <v>0</v>
      </c>
      <c r="R71" s="1300">
        <v>0</v>
      </c>
      <c r="S71" s="1300">
        <v>0</v>
      </c>
      <c r="T71" s="1300">
        <v>147</v>
      </c>
      <c r="U71" s="1300">
        <v>0</v>
      </c>
      <c r="V71" s="1300">
        <v>0</v>
      </c>
      <c r="W71" s="1300">
        <v>0</v>
      </c>
      <c r="X71" s="1300">
        <v>0</v>
      </c>
      <c r="Y71" s="1300">
        <v>0</v>
      </c>
      <c r="Z71" s="1300">
        <v>0</v>
      </c>
      <c r="AA71" s="1300">
        <v>0</v>
      </c>
      <c r="AB71" s="1300">
        <v>0</v>
      </c>
    </row>
    <row r="72" spans="1:28" s="1272" customFormat="1" ht="12.95" customHeight="1" x14ac:dyDescent="0.15">
      <c r="A72" s="1271" t="s">
        <v>593</v>
      </c>
      <c r="B72" s="1271">
        <v>67</v>
      </c>
      <c r="C72" s="1300">
        <v>0</v>
      </c>
      <c r="D72" s="1300">
        <v>0</v>
      </c>
      <c r="E72" s="1300">
        <v>0</v>
      </c>
      <c r="F72" s="1300">
        <v>0</v>
      </c>
      <c r="G72" s="1300">
        <v>0</v>
      </c>
      <c r="H72" s="1300">
        <v>0</v>
      </c>
      <c r="I72" s="1300">
        <v>0</v>
      </c>
      <c r="J72" s="1300">
        <v>0</v>
      </c>
      <c r="K72" s="1300">
        <v>0</v>
      </c>
      <c r="L72" s="1300">
        <v>0</v>
      </c>
      <c r="M72" s="1300">
        <v>0</v>
      </c>
      <c r="N72" s="1300">
        <v>0</v>
      </c>
      <c r="O72" s="1300">
        <v>0</v>
      </c>
      <c r="P72" s="1300">
        <v>0</v>
      </c>
      <c r="Q72" s="1300">
        <v>0</v>
      </c>
      <c r="R72" s="1300">
        <v>0</v>
      </c>
      <c r="S72" s="1300">
        <v>0</v>
      </c>
      <c r="T72" s="1300">
        <v>0</v>
      </c>
      <c r="U72" s="1300">
        <v>0</v>
      </c>
      <c r="V72" s="1300">
        <v>0</v>
      </c>
      <c r="W72" s="1300">
        <v>0</v>
      </c>
      <c r="X72" s="1300">
        <v>0</v>
      </c>
      <c r="Y72" s="1300">
        <v>0</v>
      </c>
      <c r="Z72" s="1300">
        <v>0</v>
      </c>
      <c r="AA72" s="1300">
        <v>0</v>
      </c>
      <c r="AB72" s="1300">
        <v>0</v>
      </c>
    </row>
    <row r="73" spans="1:28" s="1272" customFormat="1" ht="11.1" customHeight="1" x14ac:dyDescent="0.15">
      <c r="A73" s="1271">
        <v>0</v>
      </c>
      <c r="B73" s="1271">
        <v>68</v>
      </c>
      <c r="C73" s="1300"/>
      <c r="D73" s="1300"/>
      <c r="E73" s="1300"/>
      <c r="F73" s="1300"/>
      <c r="G73" s="1300"/>
      <c r="H73" s="1300"/>
      <c r="I73" s="1300"/>
      <c r="J73" s="1300"/>
      <c r="K73" s="1300"/>
      <c r="L73" s="1300"/>
      <c r="M73" s="1300"/>
      <c r="N73" s="1300"/>
      <c r="O73" s="1300"/>
      <c r="P73" s="1300"/>
      <c r="Q73" s="1300"/>
      <c r="R73" s="1300"/>
      <c r="S73" s="1300"/>
      <c r="T73" s="1300"/>
      <c r="U73" s="1300"/>
      <c r="V73" s="1300"/>
      <c r="W73" s="1300"/>
      <c r="X73" s="1300"/>
      <c r="Y73" s="1300"/>
      <c r="Z73" s="1300">
        <v>0</v>
      </c>
      <c r="AA73" s="1300">
        <v>0</v>
      </c>
      <c r="AB73" s="1300">
        <v>0</v>
      </c>
    </row>
    <row r="74" spans="1:28" s="1272" customFormat="1" ht="12.95" customHeight="1" x14ac:dyDescent="0.15">
      <c r="A74" s="1271" t="s">
        <v>308</v>
      </c>
      <c r="B74" s="1271">
        <v>69</v>
      </c>
      <c r="C74" s="1300">
        <v>37995266</v>
      </c>
      <c r="D74" s="1300">
        <v>745432</v>
      </c>
      <c r="E74" s="1300">
        <v>144255</v>
      </c>
      <c r="F74" s="1300">
        <v>1061983</v>
      </c>
      <c r="G74" s="1300">
        <v>76</v>
      </c>
      <c r="H74" s="1300">
        <v>238394</v>
      </c>
      <c r="I74" s="1300">
        <v>1107585</v>
      </c>
      <c r="J74" s="1300">
        <v>1103122</v>
      </c>
      <c r="K74" s="1300">
        <v>320216</v>
      </c>
      <c r="L74" s="1300">
        <v>72953</v>
      </c>
      <c r="M74" s="1300">
        <v>18867</v>
      </c>
      <c r="N74" s="1300">
        <v>1520899</v>
      </c>
      <c r="O74" s="1300">
        <v>186560</v>
      </c>
      <c r="P74" s="1300">
        <v>50298</v>
      </c>
      <c r="Q74" s="1300">
        <v>1420427</v>
      </c>
      <c r="R74" s="1300">
        <v>1418148</v>
      </c>
      <c r="S74" s="1300">
        <v>1282701</v>
      </c>
      <c r="T74" s="1300">
        <v>333711</v>
      </c>
      <c r="U74" s="1300">
        <v>253043</v>
      </c>
      <c r="V74" s="1300">
        <v>21403193</v>
      </c>
      <c r="W74" s="1300">
        <v>53818</v>
      </c>
      <c r="X74" s="1300">
        <v>5259585</v>
      </c>
      <c r="Y74" s="1300">
        <v>0</v>
      </c>
      <c r="Z74" s="1300">
        <v>0</v>
      </c>
      <c r="AA74" s="1300">
        <v>0</v>
      </c>
      <c r="AB74" s="1300">
        <v>0</v>
      </c>
    </row>
    <row r="75" spans="1:28" s="1272" customFormat="1" ht="12.95" customHeight="1" x14ac:dyDescent="0.15">
      <c r="A75" s="1271" t="s">
        <v>226</v>
      </c>
      <c r="B75" s="1271">
        <v>70</v>
      </c>
      <c r="C75" s="1300">
        <v>25364884</v>
      </c>
      <c r="D75" s="1300">
        <v>565046</v>
      </c>
      <c r="E75" s="1300">
        <v>78325</v>
      </c>
      <c r="F75" s="1300">
        <v>714456</v>
      </c>
      <c r="G75" s="1300">
        <v>76</v>
      </c>
      <c r="H75" s="1300">
        <v>66992</v>
      </c>
      <c r="I75" s="1300">
        <v>450718</v>
      </c>
      <c r="J75" s="1300">
        <v>484400</v>
      </c>
      <c r="K75" s="1300">
        <v>281181</v>
      </c>
      <c r="L75" s="1300">
        <v>47287</v>
      </c>
      <c r="M75" s="1300">
        <v>17509</v>
      </c>
      <c r="N75" s="1300">
        <v>948721</v>
      </c>
      <c r="O75" s="1300">
        <v>144391</v>
      </c>
      <c r="P75" s="1300">
        <v>41891</v>
      </c>
      <c r="Q75" s="1300">
        <v>1198775</v>
      </c>
      <c r="R75" s="1300">
        <v>854258</v>
      </c>
      <c r="S75" s="1300">
        <v>1007596</v>
      </c>
      <c r="T75" s="1300">
        <v>132756</v>
      </c>
      <c r="U75" s="1300">
        <v>184135</v>
      </c>
      <c r="V75" s="1300">
        <v>14675556</v>
      </c>
      <c r="W75" s="1300">
        <v>9166</v>
      </c>
      <c r="X75" s="1300">
        <v>3461649</v>
      </c>
      <c r="Y75" s="1300">
        <v>0</v>
      </c>
      <c r="Z75" s="1300">
        <v>0</v>
      </c>
      <c r="AA75" s="1300">
        <v>0</v>
      </c>
      <c r="AB75" s="1300">
        <v>0</v>
      </c>
    </row>
    <row r="76" spans="1:28" s="1272" customFormat="1" ht="12.95" customHeight="1" x14ac:dyDescent="0.15">
      <c r="A76" s="1271" t="s">
        <v>227</v>
      </c>
      <c r="B76" s="1271">
        <v>71</v>
      </c>
      <c r="C76" s="1300">
        <v>12630382</v>
      </c>
      <c r="D76" s="1300">
        <v>180386</v>
      </c>
      <c r="E76" s="1300">
        <v>65930</v>
      </c>
      <c r="F76" s="1300">
        <v>347527</v>
      </c>
      <c r="G76" s="1300">
        <v>0</v>
      </c>
      <c r="H76" s="1300">
        <v>171402</v>
      </c>
      <c r="I76" s="1300">
        <v>656867</v>
      </c>
      <c r="J76" s="1300">
        <v>618722</v>
      </c>
      <c r="K76" s="1300">
        <v>39035</v>
      </c>
      <c r="L76" s="1300">
        <v>25666</v>
      </c>
      <c r="M76" s="1300">
        <v>1358</v>
      </c>
      <c r="N76" s="1300">
        <v>572178</v>
      </c>
      <c r="O76" s="1300">
        <v>42169</v>
      </c>
      <c r="P76" s="1300">
        <v>8407</v>
      </c>
      <c r="Q76" s="1300">
        <v>221652</v>
      </c>
      <c r="R76" s="1300">
        <v>563890</v>
      </c>
      <c r="S76" s="1300">
        <v>275105</v>
      </c>
      <c r="T76" s="1300">
        <v>200955</v>
      </c>
      <c r="U76" s="1300">
        <v>68908</v>
      </c>
      <c r="V76" s="1300">
        <v>6727637</v>
      </c>
      <c r="W76" s="1300">
        <v>44652</v>
      </c>
      <c r="X76" s="1300">
        <v>1797936</v>
      </c>
      <c r="Y76" s="1300">
        <v>0</v>
      </c>
      <c r="Z76" s="1300">
        <v>0</v>
      </c>
      <c r="AA76" s="1300">
        <v>0</v>
      </c>
      <c r="AB76" s="1300">
        <v>0</v>
      </c>
    </row>
    <row r="77" spans="1:28" s="1272" customFormat="1" ht="12.95" customHeight="1" x14ac:dyDescent="0.15">
      <c r="A77" s="1271" t="s">
        <v>297</v>
      </c>
      <c r="B77" s="1271">
        <v>72</v>
      </c>
      <c r="C77" s="1300">
        <v>11152010</v>
      </c>
      <c r="D77" s="1300">
        <v>87399</v>
      </c>
      <c r="E77" s="1300">
        <v>52632</v>
      </c>
      <c r="F77" s="1300">
        <v>341367</v>
      </c>
      <c r="G77" s="1300">
        <v>0</v>
      </c>
      <c r="H77" s="1300">
        <v>168601</v>
      </c>
      <c r="I77" s="1300">
        <v>552483</v>
      </c>
      <c r="J77" s="1300">
        <v>576381</v>
      </c>
      <c r="K77" s="1300">
        <v>26568</v>
      </c>
      <c r="L77" s="1300">
        <v>24614</v>
      </c>
      <c r="M77" s="1300">
        <v>126</v>
      </c>
      <c r="N77" s="1300">
        <v>192175</v>
      </c>
      <c r="O77" s="1300">
        <v>39607</v>
      </c>
      <c r="P77" s="1300">
        <v>8407</v>
      </c>
      <c r="Q77" s="1300">
        <v>135649</v>
      </c>
      <c r="R77" s="1300">
        <v>424149</v>
      </c>
      <c r="S77" s="1300">
        <v>239104</v>
      </c>
      <c r="T77" s="1300">
        <v>198325</v>
      </c>
      <c r="U77" s="1300">
        <v>55054</v>
      </c>
      <c r="V77" s="1300">
        <v>6641298</v>
      </c>
      <c r="W77" s="1300">
        <v>44652</v>
      </c>
      <c r="X77" s="1300">
        <v>1343419</v>
      </c>
      <c r="Y77" s="1300">
        <v>0</v>
      </c>
      <c r="Z77" s="1300">
        <v>0</v>
      </c>
      <c r="AA77" s="1300">
        <v>0</v>
      </c>
      <c r="AB77" s="1300">
        <v>0</v>
      </c>
    </row>
    <row r="78" spans="1:28" s="1272" customFormat="1" ht="12.95" customHeight="1" x14ac:dyDescent="0.15">
      <c r="A78" s="1271" t="s">
        <v>298</v>
      </c>
      <c r="B78" s="1271">
        <v>73</v>
      </c>
      <c r="C78" s="1300">
        <v>7303873</v>
      </c>
      <c r="D78" s="1300">
        <v>935</v>
      </c>
      <c r="E78" s="1300">
        <v>16047</v>
      </c>
      <c r="F78" s="1300">
        <v>288365</v>
      </c>
      <c r="G78" s="1300">
        <v>0</v>
      </c>
      <c r="H78" s="1300">
        <v>122876</v>
      </c>
      <c r="I78" s="1300">
        <v>183476</v>
      </c>
      <c r="J78" s="1300">
        <v>386032</v>
      </c>
      <c r="K78" s="1300">
        <v>16202</v>
      </c>
      <c r="L78" s="1300">
        <v>18467</v>
      </c>
      <c r="M78" s="1300">
        <v>126</v>
      </c>
      <c r="N78" s="1300">
        <v>3760</v>
      </c>
      <c r="O78" s="1300">
        <v>24221</v>
      </c>
      <c r="P78" s="1300">
        <v>8407</v>
      </c>
      <c r="Q78" s="1300">
        <v>53215</v>
      </c>
      <c r="R78" s="1300">
        <v>246260</v>
      </c>
      <c r="S78" s="1300">
        <v>27504</v>
      </c>
      <c r="T78" s="1300">
        <v>90247</v>
      </c>
      <c r="U78" s="1300">
        <v>35267</v>
      </c>
      <c r="V78" s="1300">
        <v>5044943</v>
      </c>
      <c r="W78" s="1300">
        <v>22314</v>
      </c>
      <c r="X78" s="1300">
        <v>715209</v>
      </c>
      <c r="Y78" s="1300">
        <v>0</v>
      </c>
      <c r="Z78" s="1300">
        <v>0</v>
      </c>
      <c r="AA78" s="1300">
        <v>0</v>
      </c>
      <c r="AB78" s="1300">
        <v>0</v>
      </c>
    </row>
    <row r="79" spans="1:28" s="1272" customFormat="1" ht="12.95" customHeight="1" x14ac:dyDescent="0.15">
      <c r="A79" s="1271" t="s">
        <v>299</v>
      </c>
      <c r="B79" s="1271">
        <v>74</v>
      </c>
      <c r="C79" s="1300">
        <v>3848137</v>
      </c>
      <c r="D79" s="1300">
        <v>86464</v>
      </c>
      <c r="E79" s="1300">
        <v>36585</v>
      </c>
      <c r="F79" s="1300">
        <v>53002</v>
      </c>
      <c r="G79" s="1300">
        <v>0</v>
      </c>
      <c r="H79" s="1300">
        <v>45725</v>
      </c>
      <c r="I79" s="1300">
        <v>369007</v>
      </c>
      <c r="J79" s="1300">
        <v>190349</v>
      </c>
      <c r="K79" s="1300">
        <v>10366</v>
      </c>
      <c r="L79" s="1300">
        <v>6147</v>
      </c>
      <c r="M79" s="1300">
        <v>0</v>
      </c>
      <c r="N79" s="1300">
        <v>188415</v>
      </c>
      <c r="O79" s="1300">
        <v>15386</v>
      </c>
      <c r="P79" s="1300">
        <v>0</v>
      </c>
      <c r="Q79" s="1300">
        <v>82434</v>
      </c>
      <c r="R79" s="1300">
        <v>177889</v>
      </c>
      <c r="S79" s="1300">
        <v>211600</v>
      </c>
      <c r="T79" s="1300">
        <v>108078</v>
      </c>
      <c r="U79" s="1300">
        <v>19787</v>
      </c>
      <c r="V79" s="1300">
        <v>1596355</v>
      </c>
      <c r="W79" s="1300">
        <v>22338</v>
      </c>
      <c r="X79" s="1300">
        <v>628210</v>
      </c>
      <c r="Y79" s="1300">
        <v>0</v>
      </c>
      <c r="Z79" s="1300">
        <v>0</v>
      </c>
      <c r="AA79" s="1300">
        <v>0</v>
      </c>
      <c r="AB79" s="1300">
        <v>0</v>
      </c>
    </row>
    <row r="80" spans="1:28" s="1272" customFormat="1" ht="12.95" customHeight="1" x14ac:dyDescent="0.15">
      <c r="A80" s="1271" t="s">
        <v>300</v>
      </c>
      <c r="B80" s="1271">
        <v>75</v>
      </c>
      <c r="C80" s="1300">
        <v>4213.3935318120002</v>
      </c>
      <c r="D80" s="1300">
        <v>33.020628683693502</v>
      </c>
      <c r="E80" s="1300">
        <v>19.8851443252229</v>
      </c>
      <c r="F80" s="1300">
        <v>128.97347740667999</v>
      </c>
      <c r="G80" s="1300">
        <v>0</v>
      </c>
      <c r="H80" s="1300">
        <v>63.699939549644903</v>
      </c>
      <c r="I80" s="1300">
        <v>208.73620976273199</v>
      </c>
      <c r="J80" s="1300">
        <v>217.765225933202</v>
      </c>
      <c r="K80" s="1300">
        <v>10.037781471966101</v>
      </c>
      <c r="L80" s="1300">
        <v>9.2995315097476201</v>
      </c>
      <c r="M80" s="1300">
        <v>4.7604654677346203E-2</v>
      </c>
      <c r="N80" s="1300">
        <v>72.606543750944496</v>
      </c>
      <c r="O80" s="1300">
        <v>14.9641076016322</v>
      </c>
      <c r="P80" s="1300">
        <v>3.17628834819405</v>
      </c>
      <c r="Q80" s="1300">
        <v>51.250188907359799</v>
      </c>
      <c r="R80" s="1300">
        <v>160.24973552969601</v>
      </c>
      <c r="S80" s="1300">
        <v>90.337010729938001</v>
      </c>
      <c r="T80" s="1300">
        <v>74.930104276862593</v>
      </c>
      <c r="U80" s="1300">
        <v>20.800211576243001</v>
      </c>
      <c r="V80" s="1300">
        <v>2509.1801420583301</v>
      </c>
      <c r="W80" s="1300">
        <v>16.870182862324299</v>
      </c>
      <c r="X80" s="1300">
        <v>507.56347287290299</v>
      </c>
      <c r="Y80" s="1300">
        <v>0</v>
      </c>
      <c r="Z80" s="1300">
        <v>0</v>
      </c>
      <c r="AA80" s="1300">
        <v>0</v>
      </c>
      <c r="AB80" s="1300">
        <v>0</v>
      </c>
    </row>
    <row r="81" spans="1:28" s="1272" customFormat="1" ht="12.95" customHeight="1" x14ac:dyDescent="0.15">
      <c r="A81" s="1271" t="s">
        <v>301</v>
      </c>
      <c r="B81" s="1271">
        <v>76</v>
      </c>
      <c r="C81" s="1300">
        <v>1478372</v>
      </c>
      <c r="D81" s="1300">
        <v>92987</v>
      </c>
      <c r="E81" s="1300">
        <v>13298</v>
      </c>
      <c r="F81" s="1300">
        <v>6160</v>
      </c>
      <c r="G81" s="1300">
        <v>0</v>
      </c>
      <c r="H81" s="1300">
        <v>2801</v>
      </c>
      <c r="I81" s="1300">
        <v>104384</v>
      </c>
      <c r="J81" s="1300">
        <v>42341</v>
      </c>
      <c r="K81" s="1300">
        <v>12467</v>
      </c>
      <c r="L81" s="1300">
        <v>1052</v>
      </c>
      <c r="M81" s="1300">
        <v>1232</v>
      </c>
      <c r="N81" s="1300">
        <v>380003</v>
      </c>
      <c r="O81" s="1300">
        <v>2562</v>
      </c>
      <c r="P81" s="1300">
        <v>0</v>
      </c>
      <c r="Q81" s="1300">
        <v>86003</v>
      </c>
      <c r="R81" s="1300">
        <v>139741</v>
      </c>
      <c r="S81" s="1300">
        <v>36001</v>
      </c>
      <c r="T81" s="1300">
        <v>2630</v>
      </c>
      <c r="U81" s="1300">
        <v>13854</v>
      </c>
      <c r="V81" s="1300">
        <v>86339</v>
      </c>
      <c r="W81" s="1300">
        <v>0</v>
      </c>
      <c r="X81" s="1300">
        <v>454517</v>
      </c>
      <c r="Y81" s="1300">
        <v>0</v>
      </c>
      <c r="Z81" s="1300">
        <v>0</v>
      </c>
      <c r="AA81" s="1300">
        <v>0</v>
      </c>
      <c r="AB81" s="1300">
        <v>0</v>
      </c>
    </row>
    <row r="82" spans="1:28" s="1272" customFormat="1" ht="12.95" customHeight="1" x14ac:dyDescent="0.15">
      <c r="A82" s="1271" t="s">
        <v>302</v>
      </c>
      <c r="B82" s="1271">
        <v>77</v>
      </c>
      <c r="C82" s="1300">
        <v>1477725</v>
      </c>
      <c r="D82" s="1300">
        <v>92987</v>
      </c>
      <c r="E82" s="1300">
        <v>13298</v>
      </c>
      <c r="F82" s="1300">
        <v>6160</v>
      </c>
      <c r="G82" s="1300">
        <v>0</v>
      </c>
      <c r="H82" s="1300">
        <v>2801</v>
      </c>
      <c r="I82" s="1300">
        <v>104384</v>
      </c>
      <c r="J82" s="1300">
        <v>42341</v>
      </c>
      <c r="K82" s="1300">
        <v>12467</v>
      </c>
      <c r="L82" s="1300">
        <v>1052</v>
      </c>
      <c r="M82" s="1300">
        <v>1232</v>
      </c>
      <c r="N82" s="1300">
        <v>380003</v>
      </c>
      <c r="O82" s="1300">
        <v>2562</v>
      </c>
      <c r="P82" s="1300">
        <v>0</v>
      </c>
      <c r="Q82" s="1300">
        <v>86003</v>
      </c>
      <c r="R82" s="1300">
        <v>139741</v>
      </c>
      <c r="S82" s="1300">
        <v>36001</v>
      </c>
      <c r="T82" s="1300">
        <v>2630</v>
      </c>
      <c r="U82" s="1300">
        <v>13854</v>
      </c>
      <c r="V82" s="1300">
        <v>85692</v>
      </c>
      <c r="W82" s="1300">
        <v>0</v>
      </c>
      <c r="X82" s="1300">
        <v>454517</v>
      </c>
      <c r="Y82" s="1300">
        <v>0</v>
      </c>
      <c r="Z82" s="1300">
        <v>0</v>
      </c>
      <c r="AA82" s="1300">
        <v>0</v>
      </c>
      <c r="AB82" s="1300">
        <v>0</v>
      </c>
    </row>
    <row r="83" spans="1:28" s="1272" customFormat="1" ht="12.95" customHeight="1" x14ac:dyDescent="0.15">
      <c r="A83" s="1271" t="s">
        <v>593</v>
      </c>
      <c r="B83" s="1271">
        <v>78</v>
      </c>
      <c r="C83" s="1300">
        <v>647</v>
      </c>
      <c r="D83" s="1300">
        <v>0</v>
      </c>
      <c r="E83" s="1300">
        <v>0</v>
      </c>
      <c r="F83" s="1300">
        <v>0</v>
      </c>
      <c r="G83" s="1300">
        <v>0</v>
      </c>
      <c r="H83" s="1300">
        <v>0</v>
      </c>
      <c r="I83" s="1300">
        <v>0</v>
      </c>
      <c r="J83" s="1300">
        <v>0</v>
      </c>
      <c r="K83" s="1300">
        <v>0</v>
      </c>
      <c r="L83" s="1300">
        <v>0</v>
      </c>
      <c r="M83" s="1300">
        <v>0</v>
      </c>
      <c r="N83" s="1300">
        <v>0</v>
      </c>
      <c r="O83" s="1300">
        <v>0</v>
      </c>
      <c r="P83" s="1300">
        <v>0</v>
      </c>
      <c r="Q83" s="1300">
        <v>0</v>
      </c>
      <c r="R83" s="1300">
        <v>0</v>
      </c>
      <c r="S83" s="1300">
        <v>0</v>
      </c>
      <c r="T83" s="1300">
        <v>0</v>
      </c>
      <c r="U83" s="1300">
        <v>0</v>
      </c>
      <c r="V83" s="1300">
        <v>647</v>
      </c>
      <c r="W83" s="1300">
        <v>0</v>
      </c>
      <c r="X83" s="1300">
        <v>0</v>
      </c>
      <c r="Y83" s="1300">
        <v>0</v>
      </c>
      <c r="Z83" s="1300">
        <v>0</v>
      </c>
      <c r="AA83" s="1300">
        <v>0</v>
      </c>
      <c r="AB83" s="1300">
        <v>0</v>
      </c>
    </row>
    <row r="84" spans="1:28" s="1272" customFormat="1" ht="11.1" customHeight="1" x14ac:dyDescent="0.15">
      <c r="A84" s="1271">
        <v>0</v>
      </c>
      <c r="B84" s="1271">
        <v>79</v>
      </c>
      <c r="C84" s="1300"/>
      <c r="D84" s="1300"/>
      <c r="E84" s="1300"/>
      <c r="F84" s="1300"/>
      <c r="G84" s="1300"/>
      <c r="H84" s="1300"/>
      <c r="I84" s="1300"/>
      <c r="J84" s="1300"/>
      <c r="K84" s="1300"/>
      <c r="L84" s="1300"/>
      <c r="M84" s="1300"/>
      <c r="N84" s="1300"/>
      <c r="O84" s="1300"/>
      <c r="P84" s="1300"/>
      <c r="Q84" s="1300"/>
      <c r="R84" s="1300"/>
      <c r="S84" s="1300"/>
      <c r="T84" s="1300"/>
      <c r="U84" s="1300"/>
      <c r="V84" s="1300"/>
      <c r="W84" s="1300"/>
      <c r="X84" s="1300"/>
      <c r="Y84" s="1300"/>
      <c r="Z84" s="1300">
        <v>0</v>
      </c>
      <c r="AA84" s="1300">
        <v>0</v>
      </c>
      <c r="AB84" s="1300">
        <v>0</v>
      </c>
    </row>
    <row r="85" spans="1:28" s="1272" customFormat="1" ht="22.9" customHeight="1" x14ac:dyDescent="0.15">
      <c r="A85" s="1271" t="s">
        <v>309</v>
      </c>
      <c r="B85" s="1271">
        <v>80</v>
      </c>
      <c r="C85" s="1300">
        <v>10454718</v>
      </c>
      <c r="D85" s="1300">
        <v>59731</v>
      </c>
      <c r="E85" s="1300">
        <v>27</v>
      </c>
      <c r="F85" s="1300">
        <v>955</v>
      </c>
      <c r="G85" s="1300">
        <v>0</v>
      </c>
      <c r="H85" s="1300">
        <v>1766</v>
      </c>
      <c r="I85" s="1300">
        <v>188392</v>
      </c>
      <c r="J85" s="1300">
        <v>13590</v>
      </c>
      <c r="K85" s="1300">
        <v>103</v>
      </c>
      <c r="L85" s="1300">
        <v>0</v>
      </c>
      <c r="M85" s="1300">
        <v>0</v>
      </c>
      <c r="N85" s="1300">
        <v>104607</v>
      </c>
      <c r="O85" s="1300">
        <v>6814</v>
      </c>
      <c r="P85" s="1300">
        <v>0</v>
      </c>
      <c r="Q85" s="1300">
        <v>109763</v>
      </c>
      <c r="R85" s="1300">
        <v>137769</v>
      </c>
      <c r="S85" s="1300">
        <v>22264</v>
      </c>
      <c r="T85" s="1300">
        <v>0</v>
      </c>
      <c r="U85" s="1300">
        <v>2988</v>
      </c>
      <c r="V85" s="1300">
        <v>7203426</v>
      </c>
      <c r="W85" s="1300">
        <v>0</v>
      </c>
      <c r="X85" s="1300">
        <v>2602523</v>
      </c>
      <c r="Y85" s="1300">
        <v>0</v>
      </c>
      <c r="Z85" s="1300">
        <v>0</v>
      </c>
      <c r="AA85" s="1300">
        <v>0</v>
      </c>
      <c r="AB85" s="1300">
        <v>0</v>
      </c>
    </row>
    <row r="86" spans="1:28" s="1272" customFormat="1" ht="12.95" customHeight="1" x14ac:dyDescent="0.15">
      <c r="A86" s="1271" t="s">
        <v>226</v>
      </c>
      <c r="B86" s="1271">
        <v>81</v>
      </c>
      <c r="C86" s="1300">
        <v>5023609</v>
      </c>
      <c r="D86" s="1300">
        <v>879</v>
      </c>
      <c r="E86" s="1300">
        <v>0</v>
      </c>
      <c r="F86" s="1300">
        <v>770</v>
      </c>
      <c r="G86" s="1300">
        <v>0</v>
      </c>
      <c r="H86" s="1300">
        <v>0</v>
      </c>
      <c r="I86" s="1300">
        <v>37312</v>
      </c>
      <c r="J86" s="1300">
        <v>0</v>
      </c>
      <c r="K86" s="1300">
        <v>70</v>
      </c>
      <c r="L86" s="1300">
        <v>0</v>
      </c>
      <c r="M86" s="1300">
        <v>0</v>
      </c>
      <c r="N86" s="1300">
        <v>44009</v>
      </c>
      <c r="O86" s="1300">
        <v>6814</v>
      </c>
      <c r="P86" s="1300">
        <v>0</v>
      </c>
      <c r="Q86" s="1300">
        <v>90416</v>
      </c>
      <c r="R86" s="1300">
        <v>127649</v>
      </c>
      <c r="S86" s="1300">
        <v>2795</v>
      </c>
      <c r="T86" s="1300">
        <v>0</v>
      </c>
      <c r="U86" s="1300">
        <v>0</v>
      </c>
      <c r="V86" s="1300">
        <v>3168184</v>
      </c>
      <c r="W86" s="1300">
        <v>0</v>
      </c>
      <c r="X86" s="1300">
        <v>1544711</v>
      </c>
      <c r="Y86" s="1300">
        <v>0</v>
      </c>
      <c r="Z86" s="1300">
        <v>0</v>
      </c>
      <c r="AA86" s="1300">
        <v>0</v>
      </c>
      <c r="AB86" s="1300">
        <v>0</v>
      </c>
    </row>
    <row r="87" spans="1:28" s="1272" customFormat="1" ht="12.95" customHeight="1" x14ac:dyDescent="0.15">
      <c r="A87" s="1271" t="s">
        <v>227</v>
      </c>
      <c r="B87" s="1271">
        <v>82</v>
      </c>
      <c r="C87" s="1300">
        <v>5431109</v>
      </c>
      <c r="D87" s="1300">
        <v>58852</v>
      </c>
      <c r="E87" s="1300">
        <v>27</v>
      </c>
      <c r="F87" s="1300">
        <v>185</v>
      </c>
      <c r="G87" s="1300">
        <v>0</v>
      </c>
      <c r="H87" s="1300">
        <v>1766</v>
      </c>
      <c r="I87" s="1300">
        <v>151080</v>
      </c>
      <c r="J87" s="1300">
        <v>13590</v>
      </c>
      <c r="K87" s="1300">
        <v>33</v>
      </c>
      <c r="L87" s="1300">
        <v>0</v>
      </c>
      <c r="M87" s="1300">
        <v>0</v>
      </c>
      <c r="N87" s="1300">
        <v>60598</v>
      </c>
      <c r="O87" s="1300">
        <v>0</v>
      </c>
      <c r="P87" s="1300">
        <v>0</v>
      </c>
      <c r="Q87" s="1300">
        <v>19347</v>
      </c>
      <c r="R87" s="1300">
        <v>10120</v>
      </c>
      <c r="S87" s="1300">
        <v>19469</v>
      </c>
      <c r="T87" s="1300">
        <v>0</v>
      </c>
      <c r="U87" s="1300">
        <v>2988</v>
      </c>
      <c r="V87" s="1300">
        <v>4035242</v>
      </c>
      <c r="W87" s="1300">
        <v>0</v>
      </c>
      <c r="X87" s="1300">
        <v>1057812</v>
      </c>
      <c r="Y87" s="1300">
        <v>0</v>
      </c>
      <c r="Z87" s="1300">
        <v>0</v>
      </c>
      <c r="AA87" s="1300">
        <v>0</v>
      </c>
      <c r="AB87" s="1300">
        <v>0</v>
      </c>
    </row>
    <row r="88" spans="1:28" s="1272" customFormat="1" ht="12.95" customHeight="1" x14ac:dyDescent="0.15">
      <c r="A88" s="1271" t="s">
        <v>297</v>
      </c>
      <c r="B88" s="1271">
        <v>83</v>
      </c>
      <c r="C88" s="1300">
        <v>4966414</v>
      </c>
      <c r="D88" s="1300">
        <v>57137</v>
      </c>
      <c r="E88" s="1300">
        <v>0</v>
      </c>
      <c r="F88" s="1300">
        <v>185</v>
      </c>
      <c r="G88" s="1300">
        <v>0</v>
      </c>
      <c r="H88" s="1300">
        <v>0</v>
      </c>
      <c r="I88" s="1300">
        <v>111088</v>
      </c>
      <c r="J88" s="1300">
        <v>8151</v>
      </c>
      <c r="K88" s="1300">
        <v>0</v>
      </c>
      <c r="L88" s="1300">
        <v>0</v>
      </c>
      <c r="M88" s="1300">
        <v>0</v>
      </c>
      <c r="N88" s="1300">
        <v>0</v>
      </c>
      <c r="O88" s="1300">
        <v>0</v>
      </c>
      <c r="P88" s="1300">
        <v>0</v>
      </c>
      <c r="Q88" s="1300">
        <v>19010</v>
      </c>
      <c r="R88" s="1300">
        <v>4812</v>
      </c>
      <c r="S88" s="1300">
        <v>19469</v>
      </c>
      <c r="T88" s="1300">
        <v>0</v>
      </c>
      <c r="U88" s="1300">
        <v>2988</v>
      </c>
      <c r="V88" s="1300">
        <v>4014735</v>
      </c>
      <c r="W88" s="1300">
        <v>0</v>
      </c>
      <c r="X88" s="1300">
        <v>728839</v>
      </c>
      <c r="Y88" s="1300">
        <v>0</v>
      </c>
      <c r="Z88" s="1300">
        <v>0</v>
      </c>
      <c r="AA88" s="1300">
        <v>0</v>
      </c>
      <c r="AB88" s="1300">
        <v>0</v>
      </c>
    </row>
    <row r="89" spans="1:28" s="1272" customFormat="1" ht="12.95" customHeight="1" x14ac:dyDescent="0.15">
      <c r="A89" s="1271" t="s">
        <v>298</v>
      </c>
      <c r="B89" s="1271">
        <v>84</v>
      </c>
      <c r="C89" s="1300">
        <v>3416988</v>
      </c>
      <c r="D89" s="1300">
        <v>0</v>
      </c>
      <c r="E89" s="1300">
        <v>0</v>
      </c>
      <c r="F89" s="1300">
        <v>185</v>
      </c>
      <c r="G89" s="1300">
        <v>0</v>
      </c>
      <c r="H89" s="1300">
        <v>0</v>
      </c>
      <c r="I89" s="1300">
        <v>85391</v>
      </c>
      <c r="J89" s="1300">
        <v>2037</v>
      </c>
      <c r="K89" s="1300">
        <v>0</v>
      </c>
      <c r="L89" s="1300">
        <v>0</v>
      </c>
      <c r="M89" s="1300">
        <v>0</v>
      </c>
      <c r="N89" s="1300">
        <v>0</v>
      </c>
      <c r="O89" s="1300">
        <v>0</v>
      </c>
      <c r="P89" s="1300">
        <v>0</v>
      </c>
      <c r="Q89" s="1300">
        <v>9069</v>
      </c>
      <c r="R89" s="1300">
        <v>4804</v>
      </c>
      <c r="S89" s="1300">
        <v>0</v>
      </c>
      <c r="T89" s="1300">
        <v>0</v>
      </c>
      <c r="U89" s="1300">
        <v>2988</v>
      </c>
      <c r="V89" s="1300">
        <v>2845615</v>
      </c>
      <c r="W89" s="1300">
        <v>0</v>
      </c>
      <c r="X89" s="1300">
        <v>466899</v>
      </c>
      <c r="Y89" s="1300">
        <v>0</v>
      </c>
      <c r="Z89" s="1300">
        <v>0</v>
      </c>
      <c r="AA89" s="1300">
        <v>0</v>
      </c>
      <c r="AB89" s="1300">
        <v>0</v>
      </c>
    </row>
    <row r="90" spans="1:28" s="1272" customFormat="1" ht="12.95" customHeight="1" x14ac:dyDescent="0.15">
      <c r="A90" s="1271" t="s">
        <v>299</v>
      </c>
      <c r="B90" s="1271">
        <v>85</v>
      </c>
      <c r="C90" s="1300">
        <v>1549426</v>
      </c>
      <c r="D90" s="1300">
        <v>57137</v>
      </c>
      <c r="E90" s="1300">
        <v>0</v>
      </c>
      <c r="F90" s="1300">
        <v>0</v>
      </c>
      <c r="G90" s="1300">
        <v>0</v>
      </c>
      <c r="H90" s="1300">
        <v>0</v>
      </c>
      <c r="I90" s="1300">
        <v>25697</v>
      </c>
      <c r="J90" s="1300">
        <v>6114</v>
      </c>
      <c r="K90" s="1300">
        <v>0</v>
      </c>
      <c r="L90" s="1300">
        <v>0</v>
      </c>
      <c r="M90" s="1300">
        <v>0</v>
      </c>
      <c r="N90" s="1300">
        <v>0</v>
      </c>
      <c r="O90" s="1300">
        <v>0</v>
      </c>
      <c r="P90" s="1300">
        <v>0</v>
      </c>
      <c r="Q90" s="1300">
        <v>9941</v>
      </c>
      <c r="R90" s="1300">
        <v>8</v>
      </c>
      <c r="S90" s="1300">
        <v>19469</v>
      </c>
      <c r="T90" s="1300">
        <v>0</v>
      </c>
      <c r="U90" s="1300">
        <v>0</v>
      </c>
      <c r="V90" s="1300">
        <v>1169120</v>
      </c>
      <c r="W90" s="1300">
        <v>0</v>
      </c>
      <c r="X90" s="1300">
        <v>261940</v>
      </c>
      <c r="Y90" s="1300">
        <v>0</v>
      </c>
      <c r="Z90" s="1300">
        <v>0</v>
      </c>
      <c r="AA90" s="1300">
        <v>0</v>
      </c>
      <c r="AB90" s="1300">
        <v>0</v>
      </c>
    </row>
    <row r="91" spans="1:28" s="1272" customFormat="1" ht="12.95" customHeight="1" x14ac:dyDescent="0.15">
      <c r="A91" s="1271" t="s">
        <v>300</v>
      </c>
      <c r="B91" s="1271">
        <v>86</v>
      </c>
      <c r="C91" s="1300">
        <v>1876.3843131328399</v>
      </c>
      <c r="D91" s="1300">
        <v>21.5871996372979</v>
      </c>
      <c r="E91" s="1300">
        <v>0</v>
      </c>
      <c r="F91" s="1300">
        <v>6.9895723137373397E-2</v>
      </c>
      <c r="G91" s="1300">
        <v>0</v>
      </c>
      <c r="H91" s="1300">
        <v>0</v>
      </c>
      <c r="I91" s="1300">
        <v>41.970681577754299</v>
      </c>
      <c r="J91" s="1300">
        <v>3.0795677799607102</v>
      </c>
      <c r="K91" s="1300">
        <v>0</v>
      </c>
      <c r="L91" s="1300">
        <v>0</v>
      </c>
      <c r="M91" s="1300">
        <v>0</v>
      </c>
      <c r="N91" s="1300">
        <v>0</v>
      </c>
      <c r="O91" s="1300">
        <v>0</v>
      </c>
      <c r="P91" s="1300">
        <v>0</v>
      </c>
      <c r="Q91" s="1300">
        <v>7.1822578207646997</v>
      </c>
      <c r="R91" s="1300">
        <v>1.81804443101103</v>
      </c>
      <c r="S91" s="1300">
        <v>7.3556747770893196</v>
      </c>
      <c r="T91" s="1300">
        <v>0</v>
      </c>
      <c r="U91" s="1300">
        <v>1.1289103823485001</v>
      </c>
      <c r="V91" s="1300">
        <v>1516.8259785401201</v>
      </c>
      <c r="W91" s="1300">
        <v>0</v>
      </c>
      <c r="X91" s="1300">
        <v>275.36610246335198</v>
      </c>
      <c r="Y91" s="1300">
        <v>0</v>
      </c>
      <c r="Z91" s="1300">
        <v>0</v>
      </c>
      <c r="AA91" s="1300">
        <v>0</v>
      </c>
      <c r="AB91" s="1300">
        <v>0</v>
      </c>
    </row>
    <row r="92" spans="1:28" s="1272" customFormat="1" ht="12.95" customHeight="1" x14ac:dyDescent="0.15">
      <c r="A92" s="1271" t="s">
        <v>301</v>
      </c>
      <c r="B92" s="1271">
        <v>87</v>
      </c>
      <c r="C92" s="1300">
        <v>464695</v>
      </c>
      <c r="D92" s="1300">
        <v>1715</v>
      </c>
      <c r="E92" s="1300">
        <v>27</v>
      </c>
      <c r="F92" s="1300">
        <v>0</v>
      </c>
      <c r="G92" s="1300">
        <v>0</v>
      </c>
      <c r="H92" s="1300">
        <v>1766</v>
      </c>
      <c r="I92" s="1300">
        <v>39992</v>
      </c>
      <c r="J92" s="1300">
        <v>5439</v>
      </c>
      <c r="K92" s="1300">
        <v>33</v>
      </c>
      <c r="L92" s="1300">
        <v>0</v>
      </c>
      <c r="M92" s="1300">
        <v>0</v>
      </c>
      <c r="N92" s="1300">
        <v>60598</v>
      </c>
      <c r="O92" s="1300">
        <v>0</v>
      </c>
      <c r="P92" s="1300">
        <v>0</v>
      </c>
      <c r="Q92" s="1300">
        <v>337</v>
      </c>
      <c r="R92" s="1300">
        <v>5308</v>
      </c>
      <c r="S92" s="1300">
        <v>0</v>
      </c>
      <c r="T92" s="1300">
        <v>0</v>
      </c>
      <c r="U92" s="1300">
        <v>0</v>
      </c>
      <c r="V92" s="1300">
        <v>20507</v>
      </c>
      <c r="W92" s="1300">
        <v>0</v>
      </c>
      <c r="X92" s="1300">
        <v>328973</v>
      </c>
      <c r="Y92" s="1300">
        <v>0</v>
      </c>
      <c r="Z92" s="1300">
        <v>0</v>
      </c>
      <c r="AA92" s="1300">
        <v>0</v>
      </c>
      <c r="AB92" s="1300">
        <v>0</v>
      </c>
    </row>
    <row r="93" spans="1:28" s="1272" customFormat="1" ht="12.95" customHeight="1" x14ac:dyDescent="0.15">
      <c r="A93" s="1271" t="s">
        <v>302</v>
      </c>
      <c r="B93" s="1271">
        <v>88</v>
      </c>
      <c r="C93" s="1300">
        <v>464695</v>
      </c>
      <c r="D93" s="1300">
        <v>1715</v>
      </c>
      <c r="E93" s="1300">
        <v>27</v>
      </c>
      <c r="F93" s="1300">
        <v>0</v>
      </c>
      <c r="G93" s="1300">
        <v>0</v>
      </c>
      <c r="H93" s="1300">
        <v>1766</v>
      </c>
      <c r="I93" s="1300">
        <v>39992</v>
      </c>
      <c r="J93" s="1300">
        <v>5439</v>
      </c>
      <c r="K93" s="1300">
        <v>33</v>
      </c>
      <c r="L93" s="1300">
        <v>0</v>
      </c>
      <c r="M93" s="1300">
        <v>0</v>
      </c>
      <c r="N93" s="1300">
        <v>60598</v>
      </c>
      <c r="O93" s="1300">
        <v>0</v>
      </c>
      <c r="P93" s="1300">
        <v>0</v>
      </c>
      <c r="Q93" s="1300">
        <v>337</v>
      </c>
      <c r="R93" s="1300">
        <v>5308</v>
      </c>
      <c r="S93" s="1300">
        <v>0</v>
      </c>
      <c r="T93" s="1300">
        <v>0</v>
      </c>
      <c r="U93" s="1300">
        <v>0</v>
      </c>
      <c r="V93" s="1300">
        <v>20507</v>
      </c>
      <c r="W93" s="1300">
        <v>0</v>
      </c>
      <c r="X93" s="1300">
        <v>328973</v>
      </c>
      <c r="Y93" s="1300">
        <v>0</v>
      </c>
      <c r="Z93" s="1300">
        <v>0</v>
      </c>
      <c r="AA93" s="1300">
        <v>0</v>
      </c>
      <c r="AB93" s="1300">
        <v>0</v>
      </c>
    </row>
    <row r="94" spans="1:28" s="1272" customFormat="1" ht="12.95" customHeight="1" x14ac:dyDescent="0.15">
      <c r="A94" s="1271" t="s">
        <v>593</v>
      </c>
      <c r="B94" s="1271">
        <v>89</v>
      </c>
      <c r="C94" s="1300">
        <v>0</v>
      </c>
      <c r="D94" s="1300">
        <v>0</v>
      </c>
      <c r="E94" s="1300">
        <v>0</v>
      </c>
      <c r="F94" s="1300">
        <v>0</v>
      </c>
      <c r="G94" s="1300">
        <v>0</v>
      </c>
      <c r="H94" s="1300">
        <v>0</v>
      </c>
      <c r="I94" s="1300">
        <v>0</v>
      </c>
      <c r="J94" s="1300">
        <v>0</v>
      </c>
      <c r="K94" s="1300">
        <v>0</v>
      </c>
      <c r="L94" s="1300">
        <v>0</v>
      </c>
      <c r="M94" s="1300">
        <v>0</v>
      </c>
      <c r="N94" s="1300">
        <v>0</v>
      </c>
      <c r="O94" s="1300">
        <v>0</v>
      </c>
      <c r="P94" s="1300">
        <v>0</v>
      </c>
      <c r="Q94" s="1300">
        <v>0</v>
      </c>
      <c r="R94" s="1300">
        <v>0</v>
      </c>
      <c r="S94" s="1300">
        <v>0</v>
      </c>
      <c r="T94" s="1300">
        <v>0</v>
      </c>
      <c r="U94" s="1300">
        <v>0</v>
      </c>
      <c r="V94" s="1300">
        <v>0</v>
      </c>
      <c r="W94" s="1300">
        <v>0</v>
      </c>
      <c r="X94" s="1300">
        <v>0</v>
      </c>
      <c r="Y94" s="1300">
        <v>0</v>
      </c>
      <c r="Z94" s="1300">
        <v>0</v>
      </c>
      <c r="AA94" s="1300">
        <v>0</v>
      </c>
      <c r="AB94" s="1300">
        <v>0</v>
      </c>
    </row>
    <row r="95" spans="1:28" s="1272" customFormat="1" ht="11.1" customHeight="1" x14ac:dyDescent="0.15">
      <c r="A95" s="1271">
        <v>0</v>
      </c>
      <c r="B95" s="1271">
        <v>90</v>
      </c>
      <c r="C95" s="1300"/>
      <c r="D95" s="1300"/>
      <c r="E95" s="1300"/>
      <c r="F95" s="1300"/>
      <c r="G95" s="1300"/>
      <c r="H95" s="1300"/>
      <c r="I95" s="1300"/>
      <c r="J95" s="1300"/>
      <c r="K95" s="1300"/>
      <c r="L95" s="1300"/>
      <c r="M95" s="1300"/>
      <c r="N95" s="1300"/>
      <c r="O95" s="1300"/>
      <c r="P95" s="1300"/>
      <c r="Q95" s="1300"/>
      <c r="R95" s="1300"/>
      <c r="S95" s="1300"/>
      <c r="T95" s="1300"/>
      <c r="U95" s="1300"/>
      <c r="V95" s="1300"/>
      <c r="W95" s="1300"/>
      <c r="X95" s="1300"/>
      <c r="Y95" s="1300"/>
      <c r="Z95" s="1300">
        <v>0</v>
      </c>
      <c r="AA95" s="1300">
        <v>0</v>
      </c>
      <c r="AB95" s="1300">
        <v>0</v>
      </c>
    </row>
    <row r="96" spans="1:28" s="1272" customFormat="1" ht="12.95" customHeight="1" x14ac:dyDescent="0.15">
      <c r="A96" s="1271" t="s">
        <v>310</v>
      </c>
      <c r="B96" s="1271">
        <v>91</v>
      </c>
      <c r="C96" s="1300">
        <v>8597197</v>
      </c>
      <c r="D96" s="1300">
        <v>196423</v>
      </c>
      <c r="E96" s="1300">
        <v>76036</v>
      </c>
      <c r="F96" s="1300">
        <v>431129</v>
      </c>
      <c r="G96" s="1300">
        <v>0</v>
      </c>
      <c r="H96" s="1300">
        <v>197607</v>
      </c>
      <c r="I96" s="1300">
        <v>532617</v>
      </c>
      <c r="J96" s="1300">
        <v>657727</v>
      </c>
      <c r="K96" s="1300">
        <v>86621</v>
      </c>
      <c r="L96" s="1300">
        <v>31939</v>
      </c>
      <c r="M96" s="1300">
        <v>9834</v>
      </c>
      <c r="N96" s="1300">
        <v>703012</v>
      </c>
      <c r="O96" s="1300">
        <v>75421</v>
      </c>
      <c r="P96" s="1300">
        <v>39</v>
      </c>
      <c r="Q96" s="1300">
        <v>324215</v>
      </c>
      <c r="R96" s="1300">
        <v>761591</v>
      </c>
      <c r="S96" s="1300">
        <v>566275</v>
      </c>
      <c r="T96" s="1300">
        <v>194371</v>
      </c>
      <c r="U96" s="1300">
        <v>47534</v>
      </c>
      <c r="V96" s="1300">
        <v>1855926</v>
      </c>
      <c r="W96" s="1300">
        <v>47556</v>
      </c>
      <c r="X96" s="1300">
        <v>1801324</v>
      </c>
      <c r="Y96" s="1300">
        <v>0</v>
      </c>
      <c r="Z96" s="1300">
        <v>0</v>
      </c>
      <c r="AA96" s="1300">
        <v>0</v>
      </c>
      <c r="AB96" s="1300">
        <v>0</v>
      </c>
    </row>
    <row r="97" spans="1:28" s="1272" customFormat="1" ht="12.95" customHeight="1" x14ac:dyDescent="0.15">
      <c r="A97" s="1271" t="s">
        <v>226</v>
      </c>
      <c r="B97" s="1271">
        <v>92</v>
      </c>
      <c r="C97" s="1300">
        <v>3381063</v>
      </c>
      <c r="D97" s="1300">
        <v>86409</v>
      </c>
      <c r="E97" s="1300">
        <v>15075</v>
      </c>
      <c r="F97" s="1300">
        <v>119287</v>
      </c>
      <c r="G97" s="1300">
        <v>0</v>
      </c>
      <c r="H97" s="1300">
        <v>27971</v>
      </c>
      <c r="I97" s="1300">
        <v>76967</v>
      </c>
      <c r="J97" s="1300">
        <v>62958</v>
      </c>
      <c r="K97" s="1300">
        <v>47724</v>
      </c>
      <c r="L97" s="1300">
        <v>7718</v>
      </c>
      <c r="M97" s="1300">
        <v>8602</v>
      </c>
      <c r="N97" s="1300">
        <v>199110</v>
      </c>
      <c r="O97" s="1300">
        <v>38083</v>
      </c>
      <c r="P97" s="1300">
        <v>39</v>
      </c>
      <c r="Q97" s="1300">
        <v>190986</v>
      </c>
      <c r="R97" s="1300">
        <v>247499</v>
      </c>
      <c r="S97" s="1300">
        <v>311086</v>
      </c>
      <c r="T97" s="1300">
        <v>10153</v>
      </c>
      <c r="U97" s="1300">
        <v>18800</v>
      </c>
      <c r="V97" s="1300">
        <v>847246</v>
      </c>
      <c r="W97" s="1300">
        <v>3116</v>
      </c>
      <c r="X97" s="1300">
        <v>1062234</v>
      </c>
      <c r="Y97" s="1300">
        <v>0</v>
      </c>
      <c r="Z97" s="1300">
        <v>0</v>
      </c>
      <c r="AA97" s="1300">
        <v>0</v>
      </c>
      <c r="AB97" s="1300">
        <v>0</v>
      </c>
    </row>
    <row r="98" spans="1:28" s="1272" customFormat="1" ht="12.95" customHeight="1" x14ac:dyDescent="0.15">
      <c r="A98" s="1271" t="s">
        <v>227</v>
      </c>
      <c r="B98" s="1271">
        <v>93</v>
      </c>
      <c r="C98" s="1300">
        <v>5216134</v>
      </c>
      <c r="D98" s="1300">
        <v>110014</v>
      </c>
      <c r="E98" s="1300">
        <v>60961</v>
      </c>
      <c r="F98" s="1300">
        <v>311842</v>
      </c>
      <c r="G98" s="1300">
        <v>0</v>
      </c>
      <c r="H98" s="1300">
        <v>169636</v>
      </c>
      <c r="I98" s="1300">
        <v>455650</v>
      </c>
      <c r="J98" s="1300">
        <v>594769</v>
      </c>
      <c r="K98" s="1300">
        <v>38897</v>
      </c>
      <c r="L98" s="1300">
        <v>24221</v>
      </c>
      <c r="M98" s="1300">
        <v>1232</v>
      </c>
      <c r="N98" s="1300">
        <v>503902</v>
      </c>
      <c r="O98" s="1300">
        <v>37338</v>
      </c>
      <c r="P98" s="1300">
        <v>0</v>
      </c>
      <c r="Q98" s="1300">
        <v>133229</v>
      </c>
      <c r="R98" s="1300">
        <v>514092</v>
      </c>
      <c r="S98" s="1300">
        <v>255189</v>
      </c>
      <c r="T98" s="1300">
        <v>184218</v>
      </c>
      <c r="U98" s="1300">
        <v>28734</v>
      </c>
      <c r="V98" s="1300">
        <v>1008680</v>
      </c>
      <c r="W98" s="1300">
        <v>44440</v>
      </c>
      <c r="X98" s="1300">
        <v>739090</v>
      </c>
      <c r="Y98" s="1300">
        <v>0</v>
      </c>
      <c r="Z98" s="1300">
        <v>0</v>
      </c>
      <c r="AA98" s="1300">
        <v>0</v>
      </c>
      <c r="AB98" s="1300">
        <v>0</v>
      </c>
    </row>
    <row r="99" spans="1:28" s="1272" customFormat="1" ht="12.95" customHeight="1" x14ac:dyDescent="0.15">
      <c r="A99" s="1271" t="s">
        <v>297</v>
      </c>
      <c r="B99" s="1271">
        <v>94</v>
      </c>
      <c r="C99" s="1300">
        <v>4281734</v>
      </c>
      <c r="D99" s="1300">
        <v>29545</v>
      </c>
      <c r="E99" s="1300">
        <v>49880</v>
      </c>
      <c r="F99" s="1300">
        <v>310388</v>
      </c>
      <c r="G99" s="1300">
        <v>0</v>
      </c>
      <c r="H99" s="1300">
        <v>168601</v>
      </c>
      <c r="I99" s="1300">
        <v>403449</v>
      </c>
      <c r="J99" s="1300">
        <v>558070</v>
      </c>
      <c r="K99" s="1300">
        <v>26463</v>
      </c>
      <c r="L99" s="1300">
        <v>23528</v>
      </c>
      <c r="M99" s="1300">
        <v>0</v>
      </c>
      <c r="N99" s="1300">
        <v>184788</v>
      </c>
      <c r="O99" s="1300">
        <v>35947</v>
      </c>
      <c r="P99" s="1300">
        <v>0</v>
      </c>
      <c r="Q99" s="1300">
        <v>82837</v>
      </c>
      <c r="R99" s="1300">
        <v>379859</v>
      </c>
      <c r="S99" s="1300">
        <v>219188</v>
      </c>
      <c r="T99" s="1300">
        <v>181588</v>
      </c>
      <c r="U99" s="1300">
        <v>26769</v>
      </c>
      <c r="V99" s="1300">
        <v>942848</v>
      </c>
      <c r="W99" s="1300">
        <v>44440</v>
      </c>
      <c r="X99" s="1300">
        <v>613546</v>
      </c>
      <c r="Y99" s="1300">
        <v>0</v>
      </c>
      <c r="Z99" s="1300">
        <v>0</v>
      </c>
      <c r="AA99" s="1300">
        <v>0</v>
      </c>
      <c r="AB99" s="1300">
        <v>0</v>
      </c>
    </row>
    <row r="100" spans="1:28" s="1272" customFormat="1" ht="12.95" customHeight="1" x14ac:dyDescent="0.15">
      <c r="A100" s="1271" t="s">
        <v>298</v>
      </c>
      <c r="B100" s="1271">
        <v>95</v>
      </c>
      <c r="C100" s="1300">
        <v>2061369</v>
      </c>
      <c r="D100" s="1300">
        <v>218</v>
      </c>
      <c r="E100" s="1300">
        <v>14166</v>
      </c>
      <c r="F100" s="1300">
        <v>257639</v>
      </c>
      <c r="G100" s="1300">
        <v>0</v>
      </c>
      <c r="H100" s="1300">
        <v>122876</v>
      </c>
      <c r="I100" s="1300">
        <v>88329</v>
      </c>
      <c r="J100" s="1300">
        <v>373975</v>
      </c>
      <c r="K100" s="1300">
        <v>16202</v>
      </c>
      <c r="L100" s="1300">
        <v>17854</v>
      </c>
      <c r="M100" s="1300">
        <v>0</v>
      </c>
      <c r="N100" s="1300">
        <v>3392</v>
      </c>
      <c r="O100" s="1300">
        <v>23074</v>
      </c>
      <c r="P100" s="1300">
        <v>0</v>
      </c>
      <c r="Q100" s="1300">
        <v>16678</v>
      </c>
      <c r="R100" s="1300">
        <v>209501</v>
      </c>
      <c r="S100" s="1300">
        <v>27057</v>
      </c>
      <c r="T100" s="1300">
        <v>85434</v>
      </c>
      <c r="U100" s="1300">
        <v>19884</v>
      </c>
      <c r="V100" s="1300">
        <v>515712</v>
      </c>
      <c r="W100" s="1300">
        <v>22102</v>
      </c>
      <c r="X100" s="1300">
        <v>247276</v>
      </c>
      <c r="Y100" s="1300">
        <v>0</v>
      </c>
      <c r="Z100" s="1300">
        <v>0</v>
      </c>
      <c r="AA100" s="1300">
        <v>0</v>
      </c>
      <c r="AB100" s="1300">
        <v>0</v>
      </c>
    </row>
    <row r="101" spans="1:28" s="1272" customFormat="1" ht="12.95" customHeight="1" x14ac:dyDescent="0.15">
      <c r="A101" s="1271" t="s">
        <v>299</v>
      </c>
      <c r="B101" s="1271">
        <v>96</v>
      </c>
      <c r="C101" s="1300">
        <v>2220365</v>
      </c>
      <c r="D101" s="1300">
        <v>29327</v>
      </c>
      <c r="E101" s="1300">
        <v>35714</v>
      </c>
      <c r="F101" s="1300">
        <v>52749</v>
      </c>
      <c r="G101" s="1300">
        <v>0</v>
      </c>
      <c r="H101" s="1300">
        <v>45725</v>
      </c>
      <c r="I101" s="1300">
        <v>315120</v>
      </c>
      <c r="J101" s="1300">
        <v>184095</v>
      </c>
      <c r="K101" s="1300">
        <v>10261</v>
      </c>
      <c r="L101" s="1300">
        <v>5674</v>
      </c>
      <c r="M101" s="1300">
        <v>0</v>
      </c>
      <c r="N101" s="1300">
        <v>181396</v>
      </c>
      <c r="O101" s="1300">
        <v>12873</v>
      </c>
      <c r="P101" s="1300">
        <v>0</v>
      </c>
      <c r="Q101" s="1300">
        <v>66159</v>
      </c>
      <c r="R101" s="1300">
        <v>170358</v>
      </c>
      <c r="S101" s="1300">
        <v>192131</v>
      </c>
      <c r="T101" s="1300">
        <v>96154</v>
      </c>
      <c r="U101" s="1300">
        <v>6885</v>
      </c>
      <c r="V101" s="1300">
        <v>427136</v>
      </c>
      <c r="W101" s="1300">
        <v>22338</v>
      </c>
      <c r="X101" s="1300">
        <v>366270</v>
      </c>
      <c r="Y101" s="1300">
        <v>0</v>
      </c>
      <c r="Z101" s="1300">
        <v>0</v>
      </c>
      <c r="AA101" s="1300">
        <v>0</v>
      </c>
      <c r="AB101" s="1300">
        <v>0</v>
      </c>
    </row>
    <row r="102" spans="1:28" s="1272" customFormat="1" ht="12.95" customHeight="1" x14ac:dyDescent="0.15">
      <c r="A102" s="1271" t="s">
        <v>300</v>
      </c>
      <c r="B102" s="1271">
        <v>97</v>
      </c>
      <c r="C102" s="1300">
        <v>1617.70213087502</v>
      </c>
      <c r="D102" s="1300">
        <v>11.162535892398401</v>
      </c>
      <c r="E102" s="1300">
        <v>18.8453982167145</v>
      </c>
      <c r="F102" s="1300">
        <v>117.269155206287</v>
      </c>
      <c r="G102" s="1300">
        <v>0</v>
      </c>
      <c r="H102" s="1300">
        <v>63.699939549644903</v>
      </c>
      <c r="I102" s="1300">
        <v>152.42897083270401</v>
      </c>
      <c r="J102" s="1300">
        <v>210.84706060148099</v>
      </c>
      <c r="K102" s="1300">
        <v>9.9981109264016901</v>
      </c>
      <c r="L102" s="1300">
        <v>8.8892247241952607</v>
      </c>
      <c r="M102" s="1300">
        <v>0</v>
      </c>
      <c r="N102" s="1300">
        <v>69.815626416805202</v>
      </c>
      <c r="O102" s="1300">
        <v>13.581305727671101</v>
      </c>
      <c r="P102" s="1300">
        <v>0</v>
      </c>
      <c r="Q102" s="1300">
        <v>31.297037932597899</v>
      </c>
      <c r="R102" s="1300">
        <v>143.516321595889</v>
      </c>
      <c r="S102" s="1300">
        <v>82.812452773160103</v>
      </c>
      <c r="T102" s="1300">
        <v>68.606619313888501</v>
      </c>
      <c r="U102" s="1300">
        <v>10.1137222306181</v>
      </c>
      <c r="V102" s="1300">
        <v>356.22185280338499</v>
      </c>
      <c r="W102" s="1300">
        <v>16.790086141756099</v>
      </c>
      <c r="X102" s="1300">
        <v>231.80670998942099</v>
      </c>
      <c r="Y102" s="1300">
        <v>0</v>
      </c>
      <c r="Z102" s="1300">
        <v>0</v>
      </c>
      <c r="AA102" s="1300">
        <v>0</v>
      </c>
      <c r="AB102" s="1300">
        <v>0</v>
      </c>
    </row>
    <row r="103" spans="1:28" s="1272" customFormat="1" ht="12.95" customHeight="1" x14ac:dyDescent="0.15">
      <c r="A103" s="1271" t="s">
        <v>301</v>
      </c>
      <c r="B103" s="1271">
        <v>98</v>
      </c>
      <c r="C103" s="1300">
        <v>934400</v>
      </c>
      <c r="D103" s="1300">
        <v>80469</v>
      </c>
      <c r="E103" s="1300">
        <v>11081</v>
      </c>
      <c r="F103" s="1300">
        <v>1454</v>
      </c>
      <c r="G103" s="1300">
        <v>0</v>
      </c>
      <c r="H103" s="1300">
        <v>1035</v>
      </c>
      <c r="I103" s="1300">
        <v>52201</v>
      </c>
      <c r="J103" s="1300">
        <v>36699</v>
      </c>
      <c r="K103" s="1300">
        <v>12434</v>
      </c>
      <c r="L103" s="1300">
        <v>693</v>
      </c>
      <c r="M103" s="1300">
        <v>1232</v>
      </c>
      <c r="N103" s="1300">
        <v>319114</v>
      </c>
      <c r="O103" s="1300">
        <v>1391</v>
      </c>
      <c r="P103" s="1300">
        <v>0</v>
      </c>
      <c r="Q103" s="1300">
        <v>50392</v>
      </c>
      <c r="R103" s="1300">
        <v>134233</v>
      </c>
      <c r="S103" s="1300">
        <v>36001</v>
      </c>
      <c r="T103" s="1300">
        <v>2630</v>
      </c>
      <c r="U103" s="1300">
        <v>1965</v>
      </c>
      <c r="V103" s="1300">
        <v>65832</v>
      </c>
      <c r="W103" s="1300">
        <v>0</v>
      </c>
      <c r="X103" s="1300">
        <v>125544</v>
      </c>
      <c r="Y103" s="1300">
        <v>0</v>
      </c>
      <c r="Z103" s="1300">
        <v>0</v>
      </c>
      <c r="AA103" s="1300">
        <v>0</v>
      </c>
      <c r="AB103" s="1300">
        <v>0</v>
      </c>
    </row>
    <row r="104" spans="1:28" s="1272" customFormat="1" ht="12.95" customHeight="1" x14ac:dyDescent="0.15">
      <c r="A104" s="1271" t="s">
        <v>302</v>
      </c>
      <c r="B104" s="1271">
        <v>99</v>
      </c>
      <c r="C104" s="1300">
        <v>933753</v>
      </c>
      <c r="D104" s="1300">
        <v>80469</v>
      </c>
      <c r="E104" s="1300">
        <v>11081</v>
      </c>
      <c r="F104" s="1300">
        <v>1454</v>
      </c>
      <c r="G104" s="1300">
        <v>0</v>
      </c>
      <c r="H104" s="1300">
        <v>1035</v>
      </c>
      <c r="I104" s="1300">
        <v>52201</v>
      </c>
      <c r="J104" s="1300">
        <v>36699</v>
      </c>
      <c r="K104" s="1300">
        <v>12434</v>
      </c>
      <c r="L104" s="1300">
        <v>693</v>
      </c>
      <c r="M104" s="1300">
        <v>1232</v>
      </c>
      <c r="N104" s="1300">
        <v>319114</v>
      </c>
      <c r="O104" s="1300">
        <v>1391</v>
      </c>
      <c r="P104" s="1300">
        <v>0</v>
      </c>
      <c r="Q104" s="1300">
        <v>50392</v>
      </c>
      <c r="R104" s="1300">
        <v>134233</v>
      </c>
      <c r="S104" s="1300">
        <v>36001</v>
      </c>
      <c r="T104" s="1300">
        <v>2630</v>
      </c>
      <c r="U104" s="1300">
        <v>1965</v>
      </c>
      <c r="V104" s="1300">
        <v>65185</v>
      </c>
      <c r="W104" s="1300">
        <v>0</v>
      </c>
      <c r="X104" s="1300">
        <v>125544</v>
      </c>
      <c r="Y104" s="1300">
        <v>0</v>
      </c>
      <c r="Z104" s="1300">
        <v>0</v>
      </c>
      <c r="AA104" s="1300">
        <v>0</v>
      </c>
      <c r="AB104" s="1300">
        <v>0</v>
      </c>
    </row>
    <row r="105" spans="1:28" s="1272" customFormat="1" ht="12.95" customHeight="1" x14ac:dyDescent="0.15">
      <c r="A105" s="1271" t="s">
        <v>593</v>
      </c>
      <c r="B105" s="1271">
        <v>100</v>
      </c>
      <c r="C105" s="1300">
        <v>647</v>
      </c>
      <c r="D105" s="1300">
        <v>0</v>
      </c>
      <c r="E105" s="1300">
        <v>0</v>
      </c>
      <c r="F105" s="1300">
        <v>0</v>
      </c>
      <c r="G105" s="1300">
        <v>0</v>
      </c>
      <c r="H105" s="1300">
        <v>0</v>
      </c>
      <c r="I105" s="1300">
        <v>0</v>
      </c>
      <c r="J105" s="1300">
        <v>0</v>
      </c>
      <c r="K105" s="1300">
        <v>0</v>
      </c>
      <c r="L105" s="1300">
        <v>0</v>
      </c>
      <c r="M105" s="1300">
        <v>0</v>
      </c>
      <c r="N105" s="1300">
        <v>0</v>
      </c>
      <c r="O105" s="1300">
        <v>0</v>
      </c>
      <c r="P105" s="1300">
        <v>0</v>
      </c>
      <c r="Q105" s="1300">
        <v>0</v>
      </c>
      <c r="R105" s="1300">
        <v>0</v>
      </c>
      <c r="S105" s="1300">
        <v>0</v>
      </c>
      <c r="T105" s="1300">
        <v>0</v>
      </c>
      <c r="U105" s="1300">
        <v>0</v>
      </c>
      <c r="V105" s="1300">
        <v>647</v>
      </c>
      <c r="W105" s="1300">
        <v>0</v>
      </c>
      <c r="X105" s="1300">
        <v>0</v>
      </c>
      <c r="Y105" s="1300">
        <v>0</v>
      </c>
      <c r="Z105" s="1300">
        <v>0</v>
      </c>
      <c r="AA105" s="1300">
        <v>0</v>
      </c>
      <c r="AB105" s="1300">
        <v>0</v>
      </c>
    </row>
    <row r="106" spans="1:28" s="1272" customFormat="1" ht="11.1" customHeight="1" x14ac:dyDescent="0.15">
      <c r="A106" s="1271">
        <v>0</v>
      </c>
      <c r="B106" s="1271">
        <v>101</v>
      </c>
      <c r="C106" s="1300"/>
      <c r="D106" s="1300"/>
      <c r="E106" s="1300"/>
      <c r="F106" s="1300"/>
      <c r="G106" s="1300"/>
      <c r="H106" s="1300"/>
      <c r="I106" s="1300"/>
      <c r="J106" s="1300"/>
      <c r="K106" s="1300"/>
      <c r="L106" s="1300"/>
      <c r="M106" s="1300"/>
      <c r="N106" s="1300"/>
      <c r="O106" s="1300"/>
      <c r="P106" s="1300"/>
      <c r="Q106" s="1300"/>
      <c r="R106" s="1300"/>
      <c r="S106" s="1300"/>
      <c r="T106" s="1300"/>
      <c r="U106" s="1300"/>
      <c r="V106" s="1300"/>
      <c r="W106" s="1300"/>
      <c r="X106" s="1300"/>
      <c r="Y106" s="1300"/>
      <c r="Z106" s="1300">
        <v>0</v>
      </c>
      <c r="AA106" s="1300">
        <v>0</v>
      </c>
      <c r="AB106" s="1300">
        <v>0</v>
      </c>
    </row>
    <row r="107" spans="1:28" s="1272" customFormat="1" ht="12.95" customHeight="1" x14ac:dyDescent="0.15">
      <c r="A107" s="1271" t="s">
        <v>311</v>
      </c>
      <c r="B107" s="1271">
        <v>102</v>
      </c>
      <c r="C107" s="1300">
        <v>16661308</v>
      </c>
      <c r="D107" s="1300">
        <v>478475</v>
      </c>
      <c r="E107" s="1300">
        <v>61686</v>
      </c>
      <c r="F107" s="1300">
        <v>574967</v>
      </c>
      <c r="G107" s="1300">
        <v>76</v>
      </c>
      <c r="H107" s="1300">
        <v>36828</v>
      </c>
      <c r="I107" s="1300">
        <v>328395</v>
      </c>
      <c r="J107" s="1300">
        <v>405327</v>
      </c>
      <c r="K107" s="1300">
        <v>232629</v>
      </c>
      <c r="L107" s="1300">
        <v>33307</v>
      </c>
      <c r="M107" s="1300">
        <v>777</v>
      </c>
      <c r="N107" s="1300">
        <v>684831</v>
      </c>
      <c r="O107" s="1300">
        <v>77530</v>
      </c>
      <c r="P107" s="1300">
        <v>35088</v>
      </c>
      <c r="Q107" s="1300">
        <v>878622</v>
      </c>
      <c r="R107" s="1300">
        <v>464301</v>
      </c>
      <c r="S107" s="1300">
        <v>694162</v>
      </c>
      <c r="T107" s="1300">
        <v>121057</v>
      </c>
      <c r="U107" s="1300">
        <v>149884</v>
      </c>
      <c r="V107" s="1300">
        <v>10577839</v>
      </c>
      <c r="W107" s="1300">
        <v>5747</v>
      </c>
      <c r="X107" s="1300">
        <v>819780</v>
      </c>
      <c r="Y107" s="1300">
        <v>0</v>
      </c>
      <c r="Z107" s="1300">
        <v>0</v>
      </c>
      <c r="AA107" s="1300">
        <v>0</v>
      </c>
      <c r="AB107" s="1300">
        <v>0</v>
      </c>
    </row>
    <row r="108" spans="1:28" s="1272" customFormat="1" ht="12.95" customHeight="1" x14ac:dyDescent="0.15">
      <c r="A108" s="1271" t="s">
        <v>226</v>
      </c>
      <c r="B108" s="1271">
        <v>103</v>
      </c>
      <c r="C108" s="1300">
        <v>16646569</v>
      </c>
      <c r="D108" s="1300">
        <v>477758</v>
      </c>
      <c r="E108" s="1300">
        <v>61686</v>
      </c>
      <c r="F108" s="1300">
        <v>574918</v>
      </c>
      <c r="G108" s="1300">
        <v>76</v>
      </c>
      <c r="H108" s="1300">
        <v>36828</v>
      </c>
      <c r="I108" s="1300">
        <v>328392</v>
      </c>
      <c r="J108" s="1300">
        <v>395782</v>
      </c>
      <c r="K108" s="1300">
        <v>232629</v>
      </c>
      <c r="L108" s="1300">
        <v>33307</v>
      </c>
      <c r="M108" s="1300">
        <v>777</v>
      </c>
      <c r="N108" s="1300">
        <v>684458</v>
      </c>
      <c r="O108" s="1300">
        <v>77530</v>
      </c>
      <c r="P108" s="1300">
        <v>35088</v>
      </c>
      <c r="Q108" s="1300">
        <v>878599</v>
      </c>
      <c r="R108" s="1300">
        <v>464237</v>
      </c>
      <c r="S108" s="1300">
        <v>693715</v>
      </c>
      <c r="T108" s="1300">
        <v>121057</v>
      </c>
      <c r="U108" s="1300">
        <v>149854</v>
      </c>
      <c r="V108" s="1300">
        <v>10575385</v>
      </c>
      <c r="W108" s="1300">
        <v>5747</v>
      </c>
      <c r="X108" s="1300">
        <v>818746</v>
      </c>
      <c r="Y108" s="1300">
        <v>0</v>
      </c>
      <c r="Z108" s="1300">
        <v>0</v>
      </c>
      <c r="AA108" s="1300">
        <v>0</v>
      </c>
      <c r="AB108" s="1300">
        <v>0</v>
      </c>
    </row>
    <row r="109" spans="1:28" s="1272" customFormat="1" ht="12.95" customHeight="1" x14ac:dyDescent="0.15">
      <c r="A109" s="1271" t="s">
        <v>227</v>
      </c>
      <c r="B109" s="1271">
        <v>104</v>
      </c>
      <c r="C109" s="1300">
        <v>14739</v>
      </c>
      <c r="D109" s="1300">
        <v>717</v>
      </c>
      <c r="E109" s="1300">
        <v>0</v>
      </c>
      <c r="F109" s="1300">
        <v>49</v>
      </c>
      <c r="G109" s="1300">
        <v>0</v>
      </c>
      <c r="H109" s="1300">
        <v>0</v>
      </c>
      <c r="I109" s="1300">
        <v>3</v>
      </c>
      <c r="J109" s="1300">
        <v>9545</v>
      </c>
      <c r="K109" s="1300">
        <v>0</v>
      </c>
      <c r="L109" s="1300">
        <v>0</v>
      </c>
      <c r="M109" s="1300">
        <v>0</v>
      </c>
      <c r="N109" s="1300">
        <v>373</v>
      </c>
      <c r="O109" s="1300">
        <v>0</v>
      </c>
      <c r="P109" s="1300">
        <v>0</v>
      </c>
      <c r="Q109" s="1300">
        <v>23</v>
      </c>
      <c r="R109" s="1300">
        <v>64</v>
      </c>
      <c r="S109" s="1300">
        <v>447</v>
      </c>
      <c r="T109" s="1300">
        <v>0</v>
      </c>
      <c r="U109" s="1300">
        <v>30</v>
      </c>
      <c r="V109" s="1300">
        <v>2454</v>
      </c>
      <c r="W109" s="1300">
        <v>0</v>
      </c>
      <c r="X109" s="1300">
        <v>1034</v>
      </c>
      <c r="Y109" s="1300">
        <v>0</v>
      </c>
      <c r="Z109" s="1300">
        <v>0</v>
      </c>
      <c r="AA109" s="1300">
        <v>0</v>
      </c>
      <c r="AB109" s="1300">
        <v>0</v>
      </c>
    </row>
    <row r="110" spans="1:28" s="1272" customFormat="1" ht="12.95" customHeight="1" x14ac:dyDescent="0.15">
      <c r="A110" s="1271" t="s">
        <v>297</v>
      </c>
      <c r="B110" s="1271">
        <v>105</v>
      </c>
      <c r="C110" s="1300">
        <v>14739</v>
      </c>
      <c r="D110" s="1300">
        <v>717</v>
      </c>
      <c r="E110" s="1300">
        <v>0</v>
      </c>
      <c r="F110" s="1300">
        <v>49</v>
      </c>
      <c r="G110" s="1300">
        <v>0</v>
      </c>
      <c r="H110" s="1300">
        <v>0</v>
      </c>
      <c r="I110" s="1300">
        <v>3</v>
      </c>
      <c r="J110" s="1300">
        <v>9545</v>
      </c>
      <c r="K110" s="1300">
        <v>0</v>
      </c>
      <c r="L110" s="1300">
        <v>0</v>
      </c>
      <c r="M110" s="1300">
        <v>0</v>
      </c>
      <c r="N110" s="1300">
        <v>373</v>
      </c>
      <c r="O110" s="1300">
        <v>0</v>
      </c>
      <c r="P110" s="1300">
        <v>0</v>
      </c>
      <c r="Q110" s="1300">
        <v>23</v>
      </c>
      <c r="R110" s="1300">
        <v>64</v>
      </c>
      <c r="S110" s="1300">
        <v>447</v>
      </c>
      <c r="T110" s="1300">
        <v>0</v>
      </c>
      <c r="U110" s="1300">
        <v>30</v>
      </c>
      <c r="V110" s="1300">
        <v>2454</v>
      </c>
      <c r="W110" s="1300">
        <v>0</v>
      </c>
      <c r="X110" s="1300">
        <v>1034</v>
      </c>
      <c r="Y110" s="1300">
        <v>0</v>
      </c>
      <c r="Z110" s="1300">
        <v>0</v>
      </c>
      <c r="AA110" s="1300">
        <v>0</v>
      </c>
      <c r="AB110" s="1300">
        <v>0</v>
      </c>
    </row>
    <row r="111" spans="1:28" s="1272" customFormat="1" ht="12.95" customHeight="1" x14ac:dyDescent="0.15">
      <c r="A111" s="1271" t="s">
        <v>298</v>
      </c>
      <c r="B111" s="1271">
        <v>106</v>
      </c>
      <c r="C111" s="1300">
        <v>14552</v>
      </c>
      <c r="D111" s="1300">
        <v>717</v>
      </c>
      <c r="E111" s="1300">
        <v>0</v>
      </c>
      <c r="F111" s="1300">
        <v>49</v>
      </c>
      <c r="G111" s="1300">
        <v>0</v>
      </c>
      <c r="H111" s="1300">
        <v>0</v>
      </c>
      <c r="I111" s="1300">
        <v>3</v>
      </c>
      <c r="J111" s="1300">
        <v>9463</v>
      </c>
      <c r="K111" s="1300">
        <v>0</v>
      </c>
      <c r="L111" s="1300">
        <v>0</v>
      </c>
      <c r="M111" s="1300">
        <v>0</v>
      </c>
      <c r="N111" s="1300">
        <v>368</v>
      </c>
      <c r="O111" s="1300">
        <v>0</v>
      </c>
      <c r="P111" s="1300">
        <v>0</v>
      </c>
      <c r="Q111" s="1300">
        <v>22</v>
      </c>
      <c r="R111" s="1300">
        <v>64</v>
      </c>
      <c r="S111" s="1300">
        <v>447</v>
      </c>
      <c r="T111" s="1300">
        <v>0</v>
      </c>
      <c r="U111" s="1300">
        <v>30</v>
      </c>
      <c r="V111" s="1300">
        <v>2355</v>
      </c>
      <c r="W111" s="1300">
        <v>0</v>
      </c>
      <c r="X111" s="1300">
        <v>1034</v>
      </c>
      <c r="Y111" s="1300">
        <v>0</v>
      </c>
      <c r="Z111" s="1300">
        <v>0</v>
      </c>
      <c r="AA111" s="1300">
        <v>0</v>
      </c>
      <c r="AB111" s="1300">
        <v>0</v>
      </c>
    </row>
    <row r="112" spans="1:28" s="1272" customFormat="1" ht="12.95" customHeight="1" x14ac:dyDescent="0.15">
      <c r="A112" s="1271" t="s">
        <v>299</v>
      </c>
      <c r="B112" s="1271">
        <v>107</v>
      </c>
      <c r="C112" s="1300">
        <v>187</v>
      </c>
      <c r="D112" s="1300">
        <v>0</v>
      </c>
      <c r="E112" s="1300">
        <v>0</v>
      </c>
      <c r="F112" s="1300">
        <v>0</v>
      </c>
      <c r="G112" s="1300">
        <v>0</v>
      </c>
      <c r="H112" s="1300">
        <v>0</v>
      </c>
      <c r="I112" s="1300">
        <v>0</v>
      </c>
      <c r="J112" s="1300">
        <v>82</v>
      </c>
      <c r="K112" s="1300">
        <v>0</v>
      </c>
      <c r="L112" s="1300">
        <v>0</v>
      </c>
      <c r="M112" s="1300">
        <v>0</v>
      </c>
      <c r="N112" s="1300">
        <v>5</v>
      </c>
      <c r="O112" s="1300">
        <v>0</v>
      </c>
      <c r="P112" s="1300">
        <v>0</v>
      </c>
      <c r="Q112" s="1300">
        <v>1</v>
      </c>
      <c r="R112" s="1300">
        <v>0</v>
      </c>
      <c r="S112" s="1300">
        <v>0</v>
      </c>
      <c r="T112" s="1300">
        <v>0</v>
      </c>
      <c r="U112" s="1300">
        <v>0</v>
      </c>
      <c r="V112" s="1300">
        <v>99</v>
      </c>
      <c r="W112" s="1300">
        <v>0</v>
      </c>
      <c r="X112" s="1300">
        <v>0</v>
      </c>
      <c r="Y112" s="1300">
        <v>0</v>
      </c>
      <c r="Z112" s="1300">
        <v>0</v>
      </c>
      <c r="AA112" s="1300">
        <v>0</v>
      </c>
      <c r="AB112" s="1300">
        <v>0</v>
      </c>
    </row>
    <row r="113" spans="1:28" s="1272" customFormat="1" ht="12.95" customHeight="1" x14ac:dyDescent="0.15">
      <c r="A113" s="1271" t="s">
        <v>300</v>
      </c>
      <c r="B113" s="1271">
        <v>108</v>
      </c>
      <c r="C113" s="1300">
        <v>5.5686111530905196</v>
      </c>
      <c r="D113" s="1300">
        <v>0.27089315399727998</v>
      </c>
      <c r="E113" s="1300">
        <v>0</v>
      </c>
      <c r="F113" s="1300">
        <v>1.8512921263412401E-2</v>
      </c>
      <c r="G113" s="1300">
        <v>0</v>
      </c>
      <c r="H113" s="1300">
        <v>0</v>
      </c>
      <c r="I113" s="1300">
        <v>1.1334441589844299E-3</v>
      </c>
      <c r="J113" s="1300">
        <v>3.6062414991688101</v>
      </c>
      <c r="K113" s="1300">
        <v>0</v>
      </c>
      <c r="L113" s="1300">
        <v>0</v>
      </c>
      <c r="M113" s="1300">
        <v>0</v>
      </c>
      <c r="N113" s="1300">
        <v>0.14092489043373099</v>
      </c>
      <c r="O113" s="1300">
        <v>0</v>
      </c>
      <c r="P113" s="1300">
        <v>0</v>
      </c>
      <c r="Q113" s="1300">
        <v>8.6897385522139905E-3</v>
      </c>
      <c r="R113" s="1300">
        <v>2.4180142058334599E-2</v>
      </c>
      <c r="S113" s="1300">
        <v>0.168883179688681</v>
      </c>
      <c r="T113" s="1300">
        <v>0</v>
      </c>
      <c r="U113" s="1300">
        <v>1.1334441589844301E-2</v>
      </c>
      <c r="V113" s="1300">
        <v>0.92715732204926704</v>
      </c>
      <c r="W113" s="1300">
        <v>0</v>
      </c>
      <c r="X113" s="1300">
        <v>0.39066042012996799</v>
      </c>
      <c r="Y113" s="1300">
        <v>0</v>
      </c>
      <c r="Z113" s="1300">
        <v>0</v>
      </c>
      <c r="AA113" s="1300">
        <v>0</v>
      </c>
      <c r="AB113" s="1300">
        <v>0</v>
      </c>
    </row>
    <row r="114" spans="1:28" s="1272" customFormat="1" ht="12.95" customHeight="1" x14ac:dyDescent="0.15">
      <c r="A114" s="1271" t="s">
        <v>301</v>
      </c>
      <c r="B114" s="1271">
        <v>109</v>
      </c>
      <c r="C114" s="1300">
        <v>0</v>
      </c>
      <c r="D114" s="1300">
        <v>0</v>
      </c>
      <c r="E114" s="1300">
        <v>0</v>
      </c>
      <c r="F114" s="1300">
        <v>0</v>
      </c>
      <c r="G114" s="1300">
        <v>0</v>
      </c>
      <c r="H114" s="1300">
        <v>0</v>
      </c>
      <c r="I114" s="1300">
        <v>0</v>
      </c>
      <c r="J114" s="1300">
        <v>0</v>
      </c>
      <c r="K114" s="1300">
        <v>0</v>
      </c>
      <c r="L114" s="1300">
        <v>0</v>
      </c>
      <c r="M114" s="1300">
        <v>0</v>
      </c>
      <c r="N114" s="1300">
        <v>0</v>
      </c>
      <c r="O114" s="1300">
        <v>0</v>
      </c>
      <c r="P114" s="1300">
        <v>0</v>
      </c>
      <c r="Q114" s="1300">
        <v>0</v>
      </c>
      <c r="R114" s="1300">
        <v>0</v>
      </c>
      <c r="S114" s="1300">
        <v>0</v>
      </c>
      <c r="T114" s="1300">
        <v>0</v>
      </c>
      <c r="U114" s="1300">
        <v>0</v>
      </c>
      <c r="V114" s="1300">
        <v>0</v>
      </c>
      <c r="W114" s="1300">
        <v>0</v>
      </c>
      <c r="X114" s="1300">
        <v>0</v>
      </c>
      <c r="Y114" s="1300">
        <v>0</v>
      </c>
      <c r="Z114" s="1300">
        <v>0</v>
      </c>
      <c r="AA114" s="1300">
        <v>0</v>
      </c>
      <c r="AB114" s="1300">
        <v>0</v>
      </c>
    </row>
    <row r="115" spans="1:28" s="1272" customFormat="1" ht="12.95" customHeight="1" x14ac:dyDescent="0.15">
      <c r="A115" s="1271" t="s">
        <v>302</v>
      </c>
      <c r="B115" s="1271">
        <v>110</v>
      </c>
      <c r="C115" s="1300">
        <v>0</v>
      </c>
      <c r="D115" s="1300">
        <v>0</v>
      </c>
      <c r="E115" s="1300">
        <v>0</v>
      </c>
      <c r="F115" s="1300">
        <v>0</v>
      </c>
      <c r="G115" s="1300">
        <v>0</v>
      </c>
      <c r="H115" s="1300">
        <v>0</v>
      </c>
      <c r="I115" s="1300">
        <v>0</v>
      </c>
      <c r="J115" s="1300">
        <v>0</v>
      </c>
      <c r="K115" s="1300">
        <v>0</v>
      </c>
      <c r="L115" s="1300">
        <v>0</v>
      </c>
      <c r="M115" s="1300">
        <v>0</v>
      </c>
      <c r="N115" s="1300">
        <v>0</v>
      </c>
      <c r="O115" s="1300">
        <v>0</v>
      </c>
      <c r="P115" s="1300">
        <v>0</v>
      </c>
      <c r="Q115" s="1300">
        <v>0</v>
      </c>
      <c r="R115" s="1300">
        <v>0</v>
      </c>
      <c r="S115" s="1300">
        <v>0</v>
      </c>
      <c r="T115" s="1300">
        <v>0</v>
      </c>
      <c r="U115" s="1300">
        <v>0</v>
      </c>
      <c r="V115" s="1300">
        <v>0</v>
      </c>
      <c r="W115" s="1300">
        <v>0</v>
      </c>
      <c r="X115" s="1300">
        <v>0</v>
      </c>
      <c r="Y115" s="1300">
        <v>0</v>
      </c>
      <c r="Z115" s="1300">
        <v>0</v>
      </c>
      <c r="AA115" s="1300">
        <v>0</v>
      </c>
      <c r="AB115" s="1300">
        <v>0</v>
      </c>
    </row>
    <row r="116" spans="1:28" s="1272" customFormat="1" ht="12.95" customHeight="1" x14ac:dyDescent="0.15">
      <c r="A116" s="1271" t="s">
        <v>593</v>
      </c>
      <c r="B116" s="1271">
        <v>111</v>
      </c>
      <c r="C116" s="1300">
        <v>0</v>
      </c>
      <c r="D116" s="1300">
        <v>0</v>
      </c>
      <c r="E116" s="1300">
        <v>0</v>
      </c>
      <c r="F116" s="1300">
        <v>0</v>
      </c>
      <c r="G116" s="1300">
        <v>0</v>
      </c>
      <c r="H116" s="1300">
        <v>0</v>
      </c>
      <c r="I116" s="1300">
        <v>0</v>
      </c>
      <c r="J116" s="1300">
        <v>0</v>
      </c>
      <c r="K116" s="1300">
        <v>0</v>
      </c>
      <c r="L116" s="1300">
        <v>0</v>
      </c>
      <c r="M116" s="1300">
        <v>0</v>
      </c>
      <c r="N116" s="1300">
        <v>0</v>
      </c>
      <c r="O116" s="1300">
        <v>0</v>
      </c>
      <c r="P116" s="1300">
        <v>0</v>
      </c>
      <c r="Q116" s="1300">
        <v>0</v>
      </c>
      <c r="R116" s="1300">
        <v>0</v>
      </c>
      <c r="S116" s="1300">
        <v>0</v>
      </c>
      <c r="T116" s="1300">
        <v>0</v>
      </c>
      <c r="U116" s="1300">
        <v>0</v>
      </c>
      <c r="V116" s="1300">
        <v>0</v>
      </c>
      <c r="W116" s="1300">
        <v>0</v>
      </c>
      <c r="X116" s="1300">
        <v>0</v>
      </c>
      <c r="Y116" s="1300">
        <v>0</v>
      </c>
      <c r="Z116" s="1300">
        <v>0</v>
      </c>
      <c r="AA116" s="1300">
        <v>0</v>
      </c>
      <c r="AB116" s="1300">
        <v>0</v>
      </c>
    </row>
    <row r="117" spans="1:28" s="1272" customFormat="1" ht="11.1" customHeight="1" x14ac:dyDescent="0.15">
      <c r="A117" s="1271">
        <v>0</v>
      </c>
      <c r="B117" s="1271">
        <v>112</v>
      </c>
      <c r="C117" s="1300"/>
      <c r="D117" s="1300"/>
      <c r="E117" s="1300"/>
      <c r="F117" s="1300"/>
      <c r="G117" s="1300"/>
      <c r="H117" s="1300"/>
      <c r="I117" s="1300"/>
      <c r="J117" s="1300"/>
      <c r="K117" s="1300"/>
      <c r="L117" s="1300"/>
      <c r="M117" s="1300"/>
      <c r="N117" s="1300"/>
      <c r="O117" s="1300"/>
      <c r="P117" s="1300"/>
      <c r="Q117" s="1300"/>
      <c r="R117" s="1300"/>
      <c r="S117" s="1300"/>
      <c r="T117" s="1300"/>
      <c r="U117" s="1300"/>
      <c r="V117" s="1300"/>
      <c r="W117" s="1300"/>
      <c r="X117" s="1300"/>
      <c r="Y117" s="1300"/>
      <c r="Z117" s="1300">
        <v>0</v>
      </c>
      <c r="AA117" s="1300">
        <v>0</v>
      </c>
      <c r="AB117" s="1300">
        <v>0</v>
      </c>
    </row>
    <row r="118" spans="1:28" s="1272" customFormat="1" ht="22.9" customHeight="1" x14ac:dyDescent="0.15">
      <c r="A118" s="1271" t="s">
        <v>312</v>
      </c>
      <c r="B118" s="1271">
        <v>113</v>
      </c>
      <c r="C118" s="1300">
        <v>2282043</v>
      </c>
      <c r="D118" s="1300">
        <v>10803</v>
      </c>
      <c r="E118" s="1300">
        <v>6506</v>
      </c>
      <c r="F118" s="1300">
        <v>54932</v>
      </c>
      <c r="G118" s="1300">
        <v>0</v>
      </c>
      <c r="H118" s="1300">
        <v>2193</v>
      </c>
      <c r="I118" s="1300">
        <v>58181</v>
      </c>
      <c r="J118" s="1300">
        <v>26478</v>
      </c>
      <c r="K118" s="1300">
        <v>863</v>
      </c>
      <c r="L118" s="1300">
        <v>7707</v>
      </c>
      <c r="M118" s="1300">
        <v>8256</v>
      </c>
      <c r="N118" s="1300">
        <v>28449</v>
      </c>
      <c r="O118" s="1300">
        <v>26795</v>
      </c>
      <c r="P118" s="1300">
        <v>15171</v>
      </c>
      <c r="Q118" s="1300">
        <v>107827</v>
      </c>
      <c r="R118" s="1300">
        <v>54487</v>
      </c>
      <c r="S118" s="1300">
        <v>0</v>
      </c>
      <c r="T118" s="1300">
        <v>18283</v>
      </c>
      <c r="U118" s="1300">
        <v>52637</v>
      </c>
      <c r="V118" s="1300">
        <v>1766002</v>
      </c>
      <c r="W118" s="1300">
        <v>515</v>
      </c>
      <c r="X118" s="1300">
        <v>35958</v>
      </c>
      <c r="Y118" s="1300">
        <v>0</v>
      </c>
      <c r="Z118" s="1300">
        <v>0</v>
      </c>
      <c r="AA118" s="1300">
        <v>0</v>
      </c>
      <c r="AB118" s="1300">
        <v>0</v>
      </c>
    </row>
    <row r="119" spans="1:28" s="1272" customFormat="1" ht="12.95" customHeight="1" x14ac:dyDescent="0.15">
      <c r="A119" s="1271" t="s">
        <v>226</v>
      </c>
      <c r="B119" s="1271">
        <v>114</v>
      </c>
      <c r="C119" s="1300">
        <v>313643</v>
      </c>
      <c r="D119" s="1300">
        <v>0</v>
      </c>
      <c r="E119" s="1300">
        <v>1564</v>
      </c>
      <c r="F119" s="1300">
        <v>19481</v>
      </c>
      <c r="G119" s="1300">
        <v>0</v>
      </c>
      <c r="H119" s="1300">
        <v>2193</v>
      </c>
      <c r="I119" s="1300">
        <v>8047</v>
      </c>
      <c r="J119" s="1300">
        <v>25660</v>
      </c>
      <c r="K119" s="1300">
        <v>758</v>
      </c>
      <c r="L119" s="1300">
        <v>6262</v>
      </c>
      <c r="M119" s="1300">
        <v>8130</v>
      </c>
      <c r="N119" s="1300">
        <v>21144</v>
      </c>
      <c r="O119" s="1300">
        <v>21964</v>
      </c>
      <c r="P119" s="1300">
        <v>6764</v>
      </c>
      <c r="Q119" s="1300">
        <v>38774</v>
      </c>
      <c r="R119" s="1300">
        <v>14873</v>
      </c>
      <c r="S119" s="1300">
        <v>0</v>
      </c>
      <c r="T119" s="1300">
        <v>1546</v>
      </c>
      <c r="U119" s="1300">
        <v>15481</v>
      </c>
      <c r="V119" s="1300">
        <v>84741</v>
      </c>
      <c r="W119" s="1300">
        <v>303</v>
      </c>
      <c r="X119" s="1300">
        <v>35958</v>
      </c>
      <c r="Y119" s="1300">
        <v>0</v>
      </c>
      <c r="Z119" s="1300">
        <v>0</v>
      </c>
      <c r="AA119" s="1300">
        <v>0</v>
      </c>
      <c r="AB119" s="1300">
        <v>0</v>
      </c>
    </row>
    <row r="120" spans="1:28" s="1272" customFormat="1" ht="12.95" customHeight="1" x14ac:dyDescent="0.15">
      <c r="A120" s="1271" t="s">
        <v>227</v>
      </c>
      <c r="B120" s="1271">
        <v>115</v>
      </c>
      <c r="C120" s="1300">
        <v>1968400</v>
      </c>
      <c r="D120" s="1300">
        <v>10803</v>
      </c>
      <c r="E120" s="1300">
        <v>4942</v>
      </c>
      <c r="F120" s="1300">
        <v>35451</v>
      </c>
      <c r="G120" s="1300">
        <v>0</v>
      </c>
      <c r="H120" s="1300">
        <v>0</v>
      </c>
      <c r="I120" s="1300">
        <v>50134</v>
      </c>
      <c r="J120" s="1300">
        <v>818</v>
      </c>
      <c r="K120" s="1300">
        <v>105</v>
      </c>
      <c r="L120" s="1300">
        <v>1445</v>
      </c>
      <c r="M120" s="1300">
        <v>126</v>
      </c>
      <c r="N120" s="1300">
        <v>7305</v>
      </c>
      <c r="O120" s="1300">
        <v>4831</v>
      </c>
      <c r="P120" s="1300">
        <v>8407</v>
      </c>
      <c r="Q120" s="1300">
        <v>69053</v>
      </c>
      <c r="R120" s="1300">
        <v>39614</v>
      </c>
      <c r="S120" s="1300">
        <v>0</v>
      </c>
      <c r="T120" s="1300">
        <v>16737</v>
      </c>
      <c r="U120" s="1300">
        <v>37156</v>
      </c>
      <c r="V120" s="1300">
        <v>1681261</v>
      </c>
      <c r="W120" s="1300">
        <v>212</v>
      </c>
      <c r="X120" s="1300">
        <v>0</v>
      </c>
      <c r="Y120" s="1300">
        <v>0</v>
      </c>
      <c r="Z120" s="1300">
        <v>0</v>
      </c>
      <c r="AA120" s="1300">
        <v>0</v>
      </c>
      <c r="AB120" s="1300">
        <v>0</v>
      </c>
    </row>
    <row r="121" spans="1:28" s="1272" customFormat="1" ht="12.95" customHeight="1" x14ac:dyDescent="0.15">
      <c r="A121" s="1271" t="s">
        <v>297</v>
      </c>
      <c r="B121" s="1271">
        <v>116</v>
      </c>
      <c r="C121" s="1300">
        <v>1889123</v>
      </c>
      <c r="D121" s="1300">
        <v>0</v>
      </c>
      <c r="E121" s="1300">
        <v>2752</v>
      </c>
      <c r="F121" s="1300">
        <v>30745</v>
      </c>
      <c r="G121" s="1300">
        <v>0</v>
      </c>
      <c r="H121" s="1300">
        <v>0</v>
      </c>
      <c r="I121" s="1300">
        <v>37943</v>
      </c>
      <c r="J121" s="1300">
        <v>615</v>
      </c>
      <c r="K121" s="1300">
        <v>105</v>
      </c>
      <c r="L121" s="1300">
        <v>1086</v>
      </c>
      <c r="M121" s="1300">
        <v>126</v>
      </c>
      <c r="N121" s="1300">
        <v>7014</v>
      </c>
      <c r="O121" s="1300">
        <v>3660</v>
      </c>
      <c r="P121" s="1300">
        <v>8407</v>
      </c>
      <c r="Q121" s="1300">
        <v>33779</v>
      </c>
      <c r="R121" s="1300">
        <v>39414</v>
      </c>
      <c r="S121" s="1300">
        <v>0</v>
      </c>
      <c r="T121" s="1300">
        <v>16737</v>
      </c>
      <c r="U121" s="1300">
        <v>25267</v>
      </c>
      <c r="V121" s="1300">
        <v>1681261</v>
      </c>
      <c r="W121" s="1300">
        <v>212</v>
      </c>
      <c r="X121" s="1300">
        <v>0</v>
      </c>
      <c r="Y121" s="1300">
        <v>0</v>
      </c>
      <c r="Z121" s="1300">
        <v>0</v>
      </c>
      <c r="AA121" s="1300">
        <v>0</v>
      </c>
      <c r="AB121" s="1300">
        <v>0</v>
      </c>
    </row>
    <row r="122" spans="1:28" s="1272" customFormat="1" ht="12.95" customHeight="1" x14ac:dyDescent="0.15">
      <c r="A122" s="1271" t="s">
        <v>298</v>
      </c>
      <c r="B122" s="1271">
        <v>117</v>
      </c>
      <c r="C122" s="1300">
        <v>1810964</v>
      </c>
      <c r="D122" s="1300">
        <v>0</v>
      </c>
      <c r="E122" s="1300">
        <v>1881</v>
      </c>
      <c r="F122" s="1300">
        <v>30492</v>
      </c>
      <c r="G122" s="1300">
        <v>0</v>
      </c>
      <c r="H122" s="1300">
        <v>0</v>
      </c>
      <c r="I122" s="1300">
        <v>9753</v>
      </c>
      <c r="J122" s="1300">
        <v>557</v>
      </c>
      <c r="K122" s="1300">
        <v>0</v>
      </c>
      <c r="L122" s="1300">
        <v>613</v>
      </c>
      <c r="M122" s="1300">
        <v>126</v>
      </c>
      <c r="N122" s="1300">
        <v>0</v>
      </c>
      <c r="O122" s="1300">
        <v>1147</v>
      </c>
      <c r="P122" s="1300">
        <v>8407</v>
      </c>
      <c r="Q122" s="1300">
        <v>27446</v>
      </c>
      <c r="R122" s="1300">
        <v>31891</v>
      </c>
      <c r="S122" s="1300">
        <v>0</v>
      </c>
      <c r="T122" s="1300">
        <v>4813</v>
      </c>
      <c r="U122" s="1300">
        <v>12365</v>
      </c>
      <c r="V122" s="1300">
        <v>1681261</v>
      </c>
      <c r="W122" s="1300">
        <v>212</v>
      </c>
      <c r="X122" s="1300">
        <v>0</v>
      </c>
      <c r="Y122" s="1300">
        <v>0</v>
      </c>
      <c r="Z122" s="1300">
        <v>0</v>
      </c>
      <c r="AA122" s="1300">
        <v>0</v>
      </c>
      <c r="AB122" s="1300">
        <v>0</v>
      </c>
    </row>
    <row r="123" spans="1:28" s="1272" customFormat="1" ht="12.95" customHeight="1" x14ac:dyDescent="0.15">
      <c r="A123" s="1271" t="s">
        <v>299</v>
      </c>
      <c r="B123" s="1271">
        <v>118</v>
      </c>
      <c r="C123" s="1300">
        <v>78159</v>
      </c>
      <c r="D123" s="1300">
        <v>0</v>
      </c>
      <c r="E123" s="1300">
        <v>871</v>
      </c>
      <c r="F123" s="1300">
        <v>253</v>
      </c>
      <c r="G123" s="1300">
        <v>0</v>
      </c>
      <c r="H123" s="1300">
        <v>0</v>
      </c>
      <c r="I123" s="1300">
        <v>28190</v>
      </c>
      <c r="J123" s="1300">
        <v>58</v>
      </c>
      <c r="K123" s="1300">
        <v>105</v>
      </c>
      <c r="L123" s="1300">
        <v>473</v>
      </c>
      <c r="M123" s="1300">
        <v>0</v>
      </c>
      <c r="N123" s="1300">
        <v>7014</v>
      </c>
      <c r="O123" s="1300">
        <v>2513</v>
      </c>
      <c r="P123" s="1300">
        <v>0</v>
      </c>
      <c r="Q123" s="1300">
        <v>6333</v>
      </c>
      <c r="R123" s="1300">
        <v>7523</v>
      </c>
      <c r="S123" s="1300">
        <v>0</v>
      </c>
      <c r="T123" s="1300">
        <v>11924</v>
      </c>
      <c r="U123" s="1300">
        <v>12902</v>
      </c>
      <c r="V123" s="1300">
        <v>0</v>
      </c>
      <c r="W123" s="1300">
        <v>0</v>
      </c>
      <c r="X123" s="1300">
        <v>0</v>
      </c>
      <c r="Y123" s="1300">
        <v>0</v>
      </c>
      <c r="Z123" s="1300">
        <v>0</v>
      </c>
      <c r="AA123" s="1300">
        <v>0</v>
      </c>
      <c r="AB123" s="1300">
        <v>0</v>
      </c>
    </row>
    <row r="124" spans="1:28" s="1272" customFormat="1" ht="12.95" customHeight="1" x14ac:dyDescent="0.15">
      <c r="A124" s="1271" t="s">
        <v>300</v>
      </c>
      <c r="B124" s="1271">
        <v>119</v>
      </c>
      <c r="C124" s="1300">
        <v>713.73847665104995</v>
      </c>
      <c r="D124" s="1300">
        <v>0</v>
      </c>
      <c r="E124" s="1300">
        <v>1.0397461085083901</v>
      </c>
      <c r="F124" s="1300">
        <v>11.615913555992099</v>
      </c>
      <c r="G124" s="1300">
        <v>0</v>
      </c>
      <c r="H124" s="1300">
        <v>0</v>
      </c>
      <c r="I124" s="1300">
        <v>14.3354239081155</v>
      </c>
      <c r="J124" s="1300">
        <v>0.232356052591809</v>
      </c>
      <c r="K124" s="1300">
        <v>3.9670545564455199E-2</v>
      </c>
      <c r="L124" s="1300">
        <v>0.41030678555236499</v>
      </c>
      <c r="M124" s="1300">
        <v>4.7604654677346203E-2</v>
      </c>
      <c r="N124" s="1300">
        <v>2.6499924437056102</v>
      </c>
      <c r="O124" s="1300">
        <v>1.38280187396101</v>
      </c>
      <c r="P124" s="1300">
        <v>3.17628834819405</v>
      </c>
      <c r="Q124" s="1300">
        <v>12.7622034154451</v>
      </c>
      <c r="R124" s="1300">
        <v>14.891189360737499</v>
      </c>
      <c r="S124" s="1300">
        <v>0</v>
      </c>
      <c r="T124" s="1300">
        <v>6.3234849629741596</v>
      </c>
      <c r="U124" s="1300">
        <v>9.5462445216865692</v>
      </c>
      <c r="V124" s="1300">
        <v>635.20515339277597</v>
      </c>
      <c r="W124" s="1300">
        <v>8.0096720568233401E-2</v>
      </c>
      <c r="X124" s="1300">
        <v>0</v>
      </c>
      <c r="Y124" s="1300">
        <v>0</v>
      </c>
      <c r="Z124" s="1300">
        <v>0</v>
      </c>
      <c r="AA124" s="1300">
        <v>0</v>
      </c>
      <c r="AB124" s="1300">
        <v>0</v>
      </c>
    </row>
    <row r="125" spans="1:28" s="1272" customFormat="1" ht="12.95" customHeight="1" x14ac:dyDescent="0.15">
      <c r="A125" s="1271" t="s">
        <v>301</v>
      </c>
      <c r="B125" s="1271">
        <v>120</v>
      </c>
      <c r="C125" s="1300">
        <v>79277</v>
      </c>
      <c r="D125" s="1300">
        <v>10803</v>
      </c>
      <c r="E125" s="1300">
        <v>2190</v>
      </c>
      <c r="F125" s="1300">
        <v>4706</v>
      </c>
      <c r="G125" s="1300">
        <v>0</v>
      </c>
      <c r="H125" s="1300">
        <v>0</v>
      </c>
      <c r="I125" s="1300">
        <v>12191</v>
      </c>
      <c r="J125" s="1300">
        <v>203</v>
      </c>
      <c r="K125" s="1300">
        <v>0</v>
      </c>
      <c r="L125" s="1300">
        <v>359</v>
      </c>
      <c r="M125" s="1300">
        <v>0</v>
      </c>
      <c r="N125" s="1300">
        <v>291</v>
      </c>
      <c r="O125" s="1300">
        <v>1171</v>
      </c>
      <c r="P125" s="1300">
        <v>0</v>
      </c>
      <c r="Q125" s="1300">
        <v>35274</v>
      </c>
      <c r="R125" s="1300">
        <v>200</v>
      </c>
      <c r="S125" s="1300">
        <v>0</v>
      </c>
      <c r="T125" s="1300">
        <v>0</v>
      </c>
      <c r="U125" s="1300">
        <v>11889</v>
      </c>
      <c r="V125" s="1300">
        <v>0</v>
      </c>
      <c r="W125" s="1300">
        <v>0</v>
      </c>
      <c r="X125" s="1300">
        <v>0</v>
      </c>
      <c r="Y125" s="1300">
        <v>0</v>
      </c>
      <c r="Z125" s="1300">
        <v>0</v>
      </c>
      <c r="AA125" s="1300">
        <v>0</v>
      </c>
      <c r="AB125" s="1300">
        <v>0</v>
      </c>
    </row>
    <row r="126" spans="1:28" s="1272" customFormat="1" ht="12.95" customHeight="1" x14ac:dyDescent="0.15">
      <c r="A126" s="1271" t="s">
        <v>302</v>
      </c>
      <c r="B126" s="1271">
        <v>121</v>
      </c>
      <c r="C126" s="1300">
        <v>79277</v>
      </c>
      <c r="D126" s="1300">
        <v>10803</v>
      </c>
      <c r="E126" s="1300">
        <v>2190</v>
      </c>
      <c r="F126" s="1300">
        <v>4706</v>
      </c>
      <c r="G126" s="1300">
        <v>0</v>
      </c>
      <c r="H126" s="1300">
        <v>0</v>
      </c>
      <c r="I126" s="1300">
        <v>12191</v>
      </c>
      <c r="J126" s="1300">
        <v>203</v>
      </c>
      <c r="K126" s="1300">
        <v>0</v>
      </c>
      <c r="L126" s="1300">
        <v>359</v>
      </c>
      <c r="M126" s="1300">
        <v>0</v>
      </c>
      <c r="N126" s="1300">
        <v>291</v>
      </c>
      <c r="O126" s="1300">
        <v>1171</v>
      </c>
      <c r="P126" s="1300">
        <v>0</v>
      </c>
      <c r="Q126" s="1300">
        <v>35274</v>
      </c>
      <c r="R126" s="1300">
        <v>200</v>
      </c>
      <c r="S126" s="1300">
        <v>0</v>
      </c>
      <c r="T126" s="1300">
        <v>0</v>
      </c>
      <c r="U126" s="1300">
        <v>11889</v>
      </c>
      <c r="V126" s="1300">
        <v>0</v>
      </c>
      <c r="W126" s="1300">
        <v>0</v>
      </c>
      <c r="X126" s="1300">
        <v>0</v>
      </c>
      <c r="Y126" s="1300">
        <v>0</v>
      </c>
      <c r="Z126" s="1300">
        <v>0</v>
      </c>
      <c r="AA126" s="1300">
        <v>0</v>
      </c>
      <c r="AB126" s="1300">
        <v>0</v>
      </c>
    </row>
    <row r="127" spans="1:28" s="1272" customFormat="1" ht="12.95" customHeight="1" x14ac:dyDescent="0.15">
      <c r="A127" s="1271" t="s">
        <v>593</v>
      </c>
      <c r="B127" s="1271">
        <v>122</v>
      </c>
      <c r="C127" s="1300">
        <v>0</v>
      </c>
      <c r="D127" s="1300">
        <v>0</v>
      </c>
      <c r="E127" s="1300">
        <v>0</v>
      </c>
      <c r="F127" s="1300">
        <v>0</v>
      </c>
      <c r="G127" s="1300">
        <v>0</v>
      </c>
      <c r="H127" s="1300">
        <v>0</v>
      </c>
      <c r="I127" s="1300">
        <v>0</v>
      </c>
      <c r="J127" s="1300">
        <v>0</v>
      </c>
      <c r="K127" s="1300">
        <v>0</v>
      </c>
      <c r="L127" s="1300">
        <v>0</v>
      </c>
      <c r="M127" s="1300">
        <v>0</v>
      </c>
      <c r="N127" s="1300">
        <v>0</v>
      </c>
      <c r="O127" s="1300">
        <v>0</v>
      </c>
      <c r="P127" s="1300">
        <v>0</v>
      </c>
      <c r="Q127" s="1300">
        <v>0</v>
      </c>
      <c r="R127" s="1300">
        <v>0</v>
      </c>
      <c r="S127" s="1300">
        <v>0</v>
      </c>
      <c r="T127" s="1300">
        <v>0</v>
      </c>
      <c r="U127" s="1300">
        <v>0</v>
      </c>
      <c r="V127" s="1300">
        <v>0</v>
      </c>
      <c r="W127" s="1300">
        <v>0</v>
      </c>
      <c r="X127" s="1300">
        <v>0</v>
      </c>
      <c r="Y127" s="1300">
        <v>0</v>
      </c>
      <c r="Z127" s="1300">
        <v>0</v>
      </c>
      <c r="AA127" s="1300">
        <v>0</v>
      </c>
      <c r="AB127" s="1300">
        <v>0</v>
      </c>
    </row>
    <row r="128" spans="1:28" s="1152" customFormat="1" ht="12.95" customHeight="1" x14ac:dyDescent="0.15">
      <c r="A128" s="1205"/>
      <c r="B128" s="1206"/>
      <c r="C128" s="1207"/>
      <c r="D128" s="1207"/>
      <c r="E128" s="1207"/>
      <c r="F128" s="1207"/>
      <c r="G128" s="1207"/>
      <c r="H128" s="1207"/>
      <c r="I128" s="1207"/>
      <c r="J128" s="1207"/>
      <c r="K128" s="1207"/>
      <c r="L128" s="1207"/>
      <c r="M128" s="1207"/>
      <c r="N128" s="1207"/>
      <c r="O128" s="1207"/>
      <c r="P128" s="1207"/>
      <c r="Q128" s="1207"/>
      <c r="R128" s="1207"/>
      <c r="S128" s="1207"/>
      <c r="T128" s="1207"/>
      <c r="U128" s="1207"/>
      <c r="V128" s="1207"/>
      <c r="W128" s="1208"/>
    </row>
    <row r="129" spans="1:27" s="1152" customFormat="1" ht="12.95" customHeight="1" x14ac:dyDescent="0.15">
      <c r="A129" s="1205"/>
      <c r="B129" s="1206"/>
      <c r="C129" s="1207"/>
      <c r="D129" s="1207"/>
      <c r="E129" s="1207"/>
      <c r="F129" s="1207"/>
      <c r="G129" s="1207"/>
      <c r="H129" s="1207"/>
      <c r="I129" s="1207"/>
      <c r="J129" s="1207"/>
      <c r="K129" s="1207"/>
      <c r="L129" s="1207"/>
      <c r="M129" s="1207"/>
      <c r="N129" s="1207"/>
      <c r="O129" s="1207"/>
      <c r="P129" s="1207"/>
      <c r="Q129" s="1207"/>
      <c r="R129" s="1207"/>
      <c r="S129" s="1207"/>
      <c r="T129" s="1207"/>
      <c r="U129" s="1207"/>
      <c r="V129" s="1207"/>
      <c r="W129" s="1208"/>
    </row>
    <row r="130" spans="1:27" s="1152" customFormat="1" ht="12.95" customHeight="1" x14ac:dyDescent="0.15">
      <c r="A130" s="1205"/>
      <c r="B130" s="1206"/>
      <c r="C130" s="1207"/>
      <c r="D130" s="1207"/>
      <c r="E130" s="1207"/>
      <c r="F130" s="1207"/>
      <c r="G130" s="1207"/>
      <c r="H130" s="1207"/>
      <c r="I130" s="1207"/>
      <c r="J130" s="1207"/>
      <c r="K130" s="1207"/>
      <c r="L130" s="1207"/>
      <c r="M130" s="1207"/>
      <c r="N130" s="1207"/>
      <c r="O130" s="1207"/>
      <c r="P130" s="1207"/>
      <c r="Q130" s="1207"/>
      <c r="R130" s="1207"/>
      <c r="S130" s="1207"/>
      <c r="T130" s="1207"/>
      <c r="U130" s="1207"/>
      <c r="V130" s="1207"/>
      <c r="W130" s="1208"/>
    </row>
    <row r="131" spans="1:27" s="260" customFormat="1" ht="9.6" customHeight="1" x14ac:dyDescent="0.15"/>
    <row r="132" spans="1:27" s="260" customFormat="1" ht="14.65" customHeight="1" x14ac:dyDescent="0.15">
      <c r="A132" s="2115"/>
      <c r="B132" s="2115"/>
      <c r="C132" s="2115"/>
      <c r="D132" s="2115"/>
      <c r="E132" s="2115"/>
      <c r="F132" s="2115"/>
      <c r="G132" s="2115"/>
      <c r="H132" s="2115"/>
      <c r="I132" s="2115"/>
      <c r="J132" s="2115"/>
    </row>
    <row r="133" spans="1:27" s="258" customFormat="1" ht="28.9" customHeight="1" x14ac:dyDescent="0.2">
      <c r="A133" s="254" t="s">
        <v>322</v>
      </c>
      <c r="B133" s="259"/>
      <c r="C133" s="1227">
        <f>C52+C107</f>
        <v>16956451</v>
      </c>
      <c r="D133" s="1226">
        <f t="shared" ref="D133:L142" si="0">D52+D107</f>
        <v>510311</v>
      </c>
      <c r="E133" s="1226">
        <f t="shared" si="0"/>
        <v>66025</v>
      </c>
      <c r="F133" s="1226">
        <f t="shared" si="0"/>
        <v>587906</v>
      </c>
      <c r="G133" s="1226">
        <f t="shared" si="0"/>
        <v>76</v>
      </c>
      <c r="H133" s="1226">
        <f t="shared" si="0"/>
        <v>38116</v>
      </c>
      <c r="I133" s="1226">
        <f t="shared" si="0"/>
        <v>339307</v>
      </c>
      <c r="J133" s="1226">
        <f t="shared" si="0"/>
        <v>438468</v>
      </c>
      <c r="K133" s="1226">
        <f t="shared" si="0"/>
        <v>247809</v>
      </c>
      <c r="L133" s="1226">
        <f t="shared" si="0"/>
        <v>36903</v>
      </c>
      <c r="M133" s="1226">
        <f t="shared" ref="M133:Z133" si="1">M52+M107</f>
        <v>777</v>
      </c>
      <c r="N133" s="1226">
        <f t="shared" si="1"/>
        <v>685582</v>
      </c>
      <c r="O133" s="1226">
        <f t="shared" si="1"/>
        <v>79343</v>
      </c>
      <c r="P133" s="1226">
        <f t="shared" si="1"/>
        <v>42266</v>
      </c>
      <c r="Q133" s="1226">
        <f t="shared" si="1"/>
        <v>885932</v>
      </c>
      <c r="R133" s="1226">
        <f t="shared" si="1"/>
        <v>465342</v>
      </c>
      <c r="S133" s="1226">
        <f t="shared" si="1"/>
        <v>697929</v>
      </c>
      <c r="T133" s="1226">
        <f t="shared" si="1"/>
        <v>121070</v>
      </c>
      <c r="U133" s="1226">
        <f t="shared" si="1"/>
        <v>160494</v>
      </c>
      <c r="V133" s="1226">
        <f t="shared" si="1"/>
        <v>10687185</v>
      </c>
      <c r="W133" s="1226">
        <f t="shared" si="1"/>
        <v>6220</v>
      </c>
      <c r="X133" s="1226">
        <f t="shared" si="1"/>
        <v>859390</v>
      </c>
      <c r="Y133" s="1226">
        <f t="shared" si="1"/>
        <v>0</v>
      </c>
      <c r="Z133" s="1226">
        <f t="shared" si="1"/>
        <v>0</v>
      </c>
      <c r="AA133" s="257"/>
    </row>
    <row r="134" spans="1:27" x14ac:dyDescent="0.25">
      <c r="A134" s="251" t="s">
        <v>226</v>
      </c>
      <c r="B134" s="250"/>
      <c r="C134" s="1227">
        <f>C53+C108</f>
        <v>16941712</v>
      </c>
      <c r="D134" s="1226">
        <f t="shared" si="0"/>
        <v>509594</v>
      </c>
      <c r="E134" s="1226">
        <f t="shared" si="0"/>
        <v>66025</v>
      </c>
      <c r="F134" s="1226">
        <f t="shared" si="0"/>
        <v>587857</v>
      </c>
      <c r="G134" s="1226">
        <f t="shared" si="0"/>
        <v>76</v>
      </c>
      <c r="H134" s="1226">
        <f t="shared" si="0"/>
        <v>38116</v>
      </c>
      <c r="I134" s="1226">
        <f t="shared" si="0"/>
        <v>339304</v>
      </c>
      <c r="J134" s="1226">
        <f t="shared" si="0"/>
        <v>428923</v>
      </c>
      <c r="K134" s="1226">
        <f t="shared" si="0"/>
        <v>247809</v>
      </c>
      <c r="L134" s="1226">
        <f t="shared" si="0"/>
        <v>36903</v>
      </c>
      <c r="M134" s="1226">
        <f t="shared" ref="M134:Z134" si="2">M53+M108</f>
        <v>777</v>
      </c>
      <c r="N134" s="1226">
        <f t="shared" si="2"/>
        <v>685209</v>
      </c>
      <c r="O134" s="1226">
        <f t="shared" si="2"/>
        <v>79343</v>
      </c>
      <c r="P134" s="1226">
        <f t="shared" si="2"/>
        <v>42266</v>
      </c>
      <c r="Q134" s="1226">
        <f t="shared" si="2"/>
        <v>885909</v>
      </c>
      <c r="R134" s="1226">
        <f t="shared" si="2"/>
        <v>465278</v>
      </c>
      <c r="S134" s="1226">
        <f t="shared" si="2"/>
        <v>697482</v>
      </c>
      <c r="T134" s="1226">
        <f t="shared" si="2"/>
        <v>121070</v>
      </c>
      <c r="U134" s="1226">
        <f t="shared" si="2"/>
        <v>160464</v>
      </c>
      <c r="V134" s="1226">
        <f t="shared" si="2"/>
        <v>10684731</v>
      </c>
      <c r="W134" s="1226">
        <f t="shared" si="2"/>
        <v>6220</v>
      </c>
      <c r="X134" s="1226">
        <f t="shared" si="2"/>
        <v>858356</v>
      </c>
      <c r="Y134" s="1226">
        <f t="shared" si="2"/>
        <v>0</v>
      </c>
      <c r="Z134" s="1226">
        <f t="shared" si="2"/>
        <v>0</v>
      </c>
      <c r="AA134" s="256"/>
    </row>
    <row r="135" spans="1:27" x14ac:dyDescent="0.25">
      <c r="A135" s="251" t="s">
        <v>227</v>
      </c>
      <c r="B135" s="250"/>
      <c r="C135" s="1227">
        <f t="shared" ref="C135:L141" si="3">C54+C109</f>
        <v>14739</v>
      </c>
      <c r="D135" s="1226">
        <f t="shared" si="3"/>
        <v>717</v>
      </c>
      <c r="E135" s="1226">
        <f t="shared" si="3"/>
        <v>0</v>
      </c>
      <c r="F135" s="1226">
        <f t="shared" si="3"/>
        <v>49</v>
      </c>
      <c r="G135" s="1226">
        <f t="shared" si="3"/>
        <v>0</v>
      </c>
      <c r="H135" s="1226">
        <f t="shared" si="3"/>
        <v>0</v>
      </c>
      <c r="I135" s="1226">
        <f t="shared" si="3"/>
        <v>3</v>
      </c>
      <c r="J135" s="1226">
        <f t="shared" si="3"/>
        <v>9545</v>
      </c>
      <c r="K135" s="1226">
        <f t="shared" si="3"/>
        <v>0</v>
      </c>
      <c r="L135" s="1226">
        <f t="shared" si="3"/>
        <v>0</v>
      </c>
      <c r="M135" s="1226">
        <f t="shared" ref="M135:Z135" si="4">M54+M109</f>
        <v>0</v>
      </c>
      <c r="N135" s="1226">
        <f t="shared" si="4"/>
        <v>373</v>
      </c>
      <c r="O135" s="1226">
        <f t="shared" si="4"/>
        <v>0</v>
      </c>
      <c r="P135" s="1226">
        <f t="shared" si="4"/>
        <v>0</v>
      </c>
      <c r="Q135" s="1226">
        <f t="shared" si="4"/>
        <v>23</v>
      </c>
      <c r="R135" s="1226">
        <f t="shared" si="4"/>
        <v>64</v>
      </c>
      <c r="S135" s="1226">
        <f t="shared" si="4"/>
        <v>447</v>
      </c>
      <c r="T135" s="1226">
        <f t="shared" si="4"/>
        <v>0</v>
      </c>
      <c r="U135" s="1226">
        <f t="shared" si="4"/>
        <v>30</v>
      </c>
      <c r="V135" s="1226">
        <f t="shared" si="4"/>
        <v>2454</v>
      </c>
      <c r="W135" s="1226">
        <f t="shared" si="4"/>
        <v>0</v>
      </c>
      <c r="X135" s="1226">
        <f t="shared" si="4"/>
        <v>1034</v>
      </c>
      <c r="Y135" s="1226">
        <f t="shared" si="4"/>
        <v>0</v>
      </c>
      <c r="Z135" s="1226">
        <f t="shared" si="4"/>
        <v>0</v>
      </c>
      <c r="AA135" s="256"/>
    </row>
    <row r="136" spans="1:27" x14ac:dyDescent="0.25">
      <c r="A136" s="251" t="s">
        <v>297</v>
      </c>
      <c r="B136" s="250"/>
      <c r="C136" s="1227">
        <f t="shared" si="3"/>
        <v>14739</v>
      </c>
      <c r="D136" s="1226">
        <f t="shared" si="0"/>
        <v>717</v>
      </c>
      <c r="E136" s="1226">
        <f t="shared" si="0"/>
        <v>0</v>
      </c>
      <c r="F136" s="1226">
        <f t="shared" si="0"/>
        <v>49</v>
      </c>
      <c r="G136" s="1226">
        <f t="shared" si="0"/>
        <v>0</v>
      </c>
      <c r="H136" s="1226">
        <f t="shared" si="0"/>
        <v>0</v>
      </c>
      <c r="I136" s="1226">
        <f t="shared" si="0"/>
        <v>3</v>
      </c>
      <c r="J136" s="1226">
        <f t="shared" si="0"/>
        <v>9545</v>
      </c>
      <c r="K136" s="1226">
        <f t="shared" si="0"/>
        <v>0</v>
      </c>
      <c r="L136" s="1226">
        <f t="shared" si="0"/>
        <v>0</v>
      </c>
      <c r="M136" s="1226">
        <f t="shared" ref="M136:Z136" si="5">M55+M110</f>
        <v>0</v>
      </c>
      <c r="N136" s="1226">
        <f t="shared" si="5"/>
        <v>373</v>
      </c>
      <c r="O136" s="1226">
        <f t="shared" si="5"/>
        <v>0</v>
      </c>
      <c r="P136" s="1226">
        <f t="shared" si="5"/>
        <v>0</v>
      </c>
      <c r="Q136" s="1226">
        <f t="shared" si="5"/>
        <v>23</v>
      </c>
      <c r="R136" s="1226">
        <f t="shared" si="5"/>
        <v>64</v>
      </c>
      <c r="S136" s="1226">
        <f t="shared" si="5"/>
        <v>447</v>
      </c>
      <c r="T136" s="1226">
        <f t="shared" si="5"/>
        <v>0</v>
      </c>
      <c r="U136" s="1226">
        <f t="shared" si="5"/>
        <v>30</v>
      </c>
      <c r="V136" s="1226">
        <f t="shared" si="5"/>
        <v>2454</v>
      </c>
      <c r="W136" s="1226">
        <f t="shared" si="5"/>
        <v>0</v>
      </c>
      <c r="X136" s="1226">
        <f t="shared" si="5"/>
        <v>1034</v>
      </c>
      <c r="Y136" s="1226">
        <f t="shared" si="5"/>
        <v>0</v>
      </c>
      <c r="Z136" s="1226">
        <f t="shared" si="5"/>
        <v>0</v>
      </c>
      <c r="AA136" s="256"/>
    </row>
    <row r="137" spans="1:27" x14ac:dyDescent="0.25">
      <c r="A137" s="251" t="s">
        <v>298</v>
      </c>
      <c r="B137" s="250"/>
      <c r="C137" s="1227">
        <f t="shared" si="3"/>
        <v>14552</v>
      </c>
      <c r="D137" s="1226">
        <f t="shared" si="0"/>
        <v>717</v>
      </c>
      <c r="E137" s="1226">
        <f t="shared" si="0"/>
        <v>0</v>
      </c>
      <c r="F137" s="1226">
        <f t="shared" si="0"/>
        <v>49</v>
      </c>
      <c r="G137" s="1226">
        <f t="shared" si="0"/>
        <v>0</v>
      </c>
      <c r="H137" s="1226">
        <f t="shared" si="0"/>
        <v>0</v>
      </c>
      <c r="I137" s="1226">
        <f t="shared" si="0"/>
        <v>3</v>
      </c>
      <c r="J137" s="1226">
        <f t="shared" si="0"/>
        <v>9463</v>
      </c>
      <c r="K137" s="1226">
        <f t="shared" si="0"/>
        <v>0</v>
      </c>
      <c r="L137" s="1226">
        <f t="shared" si="0"/>
        <v>0</v>
      </c>
      <c r="M137" s="1226">
        <f t="shared" ref="M137:Z137" si="6">M56+M111</f>
        <v>0</v>
      </c>
      <c r="N137" s="1226">
        <f t="shared" si="6"/>
        <v>368</v>
      </c>
      <c r="O137" s="1226">
        <f t="shared" si="6"/>
        <v>0</v>
      </c>
      <c r="P137" s="1226">
        <f t="shared" si="6"/>
        <v>0</v>
      </c>
      <c r="Q137" s="1226">
        <f t="shared" si="6"/>
        <v>22</v>
      </c>
      <c r="R137" s="1226">
        <f t="shared" si="6"/>
        <v>64</v>
      </c>
      <c r="S137" s="1226">
        <f t="shared" si="6"/>
        <v>447</v>
      </c>
      <c r="T137" s="1226">
        <f t="shared" si="6"/>
        <v>0</v>
      </c>
      <c r="U137" s="1226">
        <f t="shared" si="6"/>
        <v>30</v>
      </c>
      <c r="V137" s="1226">
        <f t="shared" si="6"/>
        <v>2355</v>
      </c>
      <c r="W137" s="1226">
        <f t="shared" si="6"/>
        <v>0</v>
      </c>
      <c r="X137" s="1226">
        <f t="shared" si="6"/>
        <v>1034</v>
      </c>
      <c r="Y137" s="1226">
        <f t="shared" si="6"/>
        <v>0</v>
      </c>
      <c r="Z137" s="1226">
        <f t="shared" si="6"/>
        <v>0</v>
      </c>
      <c r="AA137" s="256"/>
    </row>
    <row r="138" spans="1:27" x14ac:dyDescent="0.25">
      <c r="A138" s="251" t="s">
        <v>299</v>
      </c>
      <c r="B138" s="250"/>
      <c r="C138" s="1227">
        <f t="shared" si="3"/>
        <v>187</v>
      </c>
      <c r="D138" s="1226">
        <f t="shared" si="0"/>
        <v>0</v>
      </c>
      <c r="E138" s="1226">
        <f t="shared" si="0"/>
        <v>0</v>
      </c>
      <c r="F138" s="1226">
        <f t="shared" si="0"/>
        <v>0</v>
      </c>
      <c r="G138" s="1226">
        <f t="shared" si="0"/>
        <v>0</v>
      </c>
      <c r="H138" s="1226">
        <f t="shared" si="0"/>
        <v>0</v>
      </c>
      <c r="I138" s="1226">
        <f t="shared" si="0"/>
        <v>0</v>
      </c>
      <c r="J138" s="1226">
        <f t="shared" si="0"/>
        <v>82</v>
      </c>
      <c r="K138" s="1226">
        <f t="shared" si="0"/>
        <v>0</v>
      </c>
      <c r="L138" s="1226">
        <f t="shared" si="0"/>
        <v>0</v>
      </c>
      <c r="M138" s="1226">
        <f t="shared" ref="M138:Z138" si="7">M57+M112</f>
        <v>0</v>
      </c>
      <c r="N138" s="1226">
        <f t="shared" si="7"/>
        <v>5</v>
      </c>
      <c r="O138" s="1226">
        <f t="shared" si="7"/>
        <v>0</v>
      </c>
      <c r="P138" s="1226">
        <f t="shared" si="7"/>
        <v>0</v>
      </c>
      <c r="Q138" s="1226">
        <f t="shared" si="7"/>
        <v>1</v>
      </c>
      <c r="R138" s="1226">
        <f t="shared" si="7"/>
        <v>0</v>
      </c>
      <c r="S138" s="1226">
        <f t="shared" si="7"/>
        <v>0</v>
      </c>
      <c r="T138" s="1226">
        <f t="shared" si="7"/>
        <v>0</v>
      </c>
      <c r="U138" s="1226">
        <f t="shared" si="7"/>
        <v>0</v>
      </c>
      <c r="V138" s="1226">
        <f t="shared" si="7"/>
        <v>99</v>
      </c>
      <c r="W138" s="1226">
        <f t="shared" si="7"/>
        <v>0</v>
      </c>
      <c r="X138" s="1226">
        <f t="shared" si="7"/>
        <v>0</v>
      </c>
      <c r="Y138" s="1226">
        <f t="shared" si="7"/>
        <v>0</v>
      </c>
      <c r="Z138" s="1226">
        <f t="shared" si="7"/>
        <v>0</v>
      </c>
      <c r="AA138" s="256"/>
    </row>
    <row r="139" spans="1:27" x14ac:dyDescent="0.25">
      <c r="A139" s="251" t="s">
        <v>300</v>
      </c>
      <c r="B139" s="250"/>
      <c r="C139" s="1227">
        <f t="shared" si="3"/>
        <v>5.5686111530905196</v>
      </c>
      <c r="D139" s="1226">
        <f t="shared" si="0"/>
        <v>0.27089315399727998</v>
      </c>
      <c r="E139" s="1226">
        <f t="shared" si="0"/>
        <v>0</v>
      </c>
      <c r="F139" s="1226">
        <f t="shared" si="0"/>
        <v>1.8512921263412401E-2</v>
      </c>
      <c r="G139" s="1226">
        <f t="shared" si="0"/>
        <v>0</v>
      </c>
      <c r="H139" s="1226">
        <f t="shared" si="0"/>
        <v>0</v>
      </c>
      <c r="I139" s="1226">
        <f t="shared" si="0"/>
        <v>1.1334441589844299E-3</v>
      </c>
      <c r="J139" s="1226">
        <f t="shared" si="0"/>
        <v>3.6062414991688101</v>
      </c>
      <c r="K139" s="1226">
        <f t="shared" si="0"/>
        <v>0</v>
      </c>
      <c r="L139" s="1226">
        <f t="shared" si="0"/>
        <v>0</v>
      </c>
      <c r="M139" s="1226">
        <f t="shared" ref="M139:Z139" si="8">M58+M113</f>
        <v>0</v>
      </c>
      <c r="N139" s="1226">
        <f t="shared" si="8"/>
        <v>0.14092489043373099</v>
      </c>
      <c r="O139" s="1226">
        <f t="shared" si="8"/>
        <v>0</v>
      </c>
      <c r="P139" s="1226">
        <f t="shared" si="8"/>
        <v>0</v>
      </c>
      <c r="Q139" s="1226">
        <f t="shared" si="8"/>
        <v>8.6897385522139905E-3</v>
      </c>
      <c r="R139" s="1226">
        <f t="shared" si="8"/>
        <v>2.4180142058334599E-2</v>
      </c>
      <c r="S139" s="1226">
        <f t="shared" si="8"/>
        <v>0.168883179688681</v>
      </c>
      <c r="T139" s="1226">
        <f t="shared" si="8"/>
        <v>0</v>
      </c>
      <c r="U139" s="1226">
        <f t="shared" si="8"/>
        <v>1.1334441589844301E-2</v>
      </c>
      <c r="V139" s="1226">
        <f t="shared" si="8"/>
        <v>0.92715732204926704</v>
      </c>
      <c r="W139" s="1226">
        <f t="shared" si="8"/>
        <v>0</v>
      </c>
      <c r="X139" s="1226">
        <f t="shared" si="8"/>
        <v>0.39066042012996799</v>
      </c>
      <c r="Y139" s="1226">
        <f t="shared" si="8"/>
        <v>0</v>
      </c>
      <c r="Z139" s="1226">
        <f t="shared" si="8"/>
        <v>0</v>
      </c>
      <c r="AA139" s="256"/>
    </row>
    <row r="140" spans="1:27" x14ac:dyDescent="0.25">
      <c r="A140" s="251" t="s">
        <v>301</v>
      </c>
      <c r="B140" s="250"/>
      <c r="C140" s="1227">
        <f t="shared" si="3"/>
        <v>0</v>
      </c>
      <c r="D140" s="1226">
        <f t="shared" si="0"/>
        <v>0</v>
      </c>
      <c r="E140" s="1226">
        <f t="shared" si="0"/>
        <v>0</v>
      </c>
      <c r="F140" s="1226">
        <f t="shared" si="0"/>
        <v>0</v>
      </c>
      <c r="G140" s="1226">
        <f t="shared" si="0"/>
        <v>0</v>
      </c>
      <c r="H140" s="1226">
        <f t="shared" si="0"/>
        <v>0</v>
      </c>
      <c r="I140" s="1226">
        <f t="shared" si="0"/>
        <v>0</v>
      </c>
      <c r="J140" s="1226">
        <f t="shared" si="0"/>
        <v>0</v>
      </c>
      <c r="K140" s="1226">
        <f t="shared" si="0"/>
        <v>0</v>
      </c>
      <c r="L140" s="1226">
        <f t="shared" si="0"/>
        <v>0</v>
      </c>
      <c r="M140" s="1226">
        <f t="shared" ref="M140:Z140" si="9">M59+M114</f>
        <v>0</v>
      </c>
      <c r="N140" s="1226">
        <f t="shared" si="9"/>
        <v>0</v>
      </c>
      <c r="O140" s="1226">
        <f t="shared" si="9"/>
        <v>0</v>
      </c>
      <c r="P140" s="1226">
        <f t="shared" si="9"/>
        <v>0</v>
      </c>
      <c r="Q140" s="1226">
        <f t="shared" si="9"/>
        <v>0</v>
      </c>
      <c r="R140" s="1226">
        <f t="shared" si="9"/>
        <v>0</v>
      </c>
      <c r="S140" s="1226">
        <f t="shared" si="9"/>
        <v>0</v>
      </c>
      <c r="T140" s="1226">
        <f t="shared" si="9"/>
        <v>0</v>
      </c>
      <c r="U140" s="1226">
        <f t="shared" si="9"/>
        <v>0</v>
      </c>
      <c r="V140" s="1226">
        <f t="shared" si="9"/>
        <v>0</v>
      </c>
      <c r="W140" s="1226">
        <f t="shared" si="9"/>
        <v>0</v>
      </c>
      <c r="X140" s="1226">
        <f t="shared" si="9"/>
        <v>0</v>
      </c>
      <c r="Y140" s="1226">
        <f t="shared" si="9"/>
        <v>0</v>
      </c>
      <c r="Z140" s="1226">
        <f t="shared" si="9"/>
        <v>0</v>
      </c>
      <c r="AA140" s="256"/>
    </row>
    <row r="141" spans="1:27" x14ac:dyDescent="0.25">
      <c r="A141" s="251" t="s">
        <v>302</v>
      </c>
      <c r="B141" s="250"/>
      <c r="C141" s="1227">
        <f t="shared" si="3"/>
        <v>0</v>
      </c>
      <c r="D141" s="1226">
        <f t="shared" si="0"/>
        <v>0</v>
      </c>
      <c r="E141" s="1226">
        <f t="shared" si="0"/>
        <v>0</v>
      </c>
      <c r="F141" s="1226">
        <f t="shared" si="0"/>
        <v>0</v>
      </c>
      <c r="G141" s="1226">
        <f t="shared" si="0"/>
        <v>0</v>
      </c>
      <c r="H141" s="1226">
        <f t="shared" si="0"/>
        <v>0</v>
      </c>
      <c r="I141" s="1226">
        <f t="shared" si="0"/>
        <v>0</v>
      </c>
      <c r="J141" s="1226">
        <f t="shared" si="0"/>
        <v>0</v>
      </c>
      <c r="K141" s="1226">
        <f t="shared" si="0"/>
        <v>0</v>
      </c>
      <c r="L141" s="1226">
        <f t="shared" si="0"/>
        <v>0</v>
      </c>
      <c r="M141" s="1226">
        <f t="shared" ref="M141:Z141" si="10">M60+M115</f>
        <v>0</v>
      </c>
      <c r="N141" s="1226">
        <f t="shared" si="10"/>
        <v>0</v>
      </c>
      <c r="O141" s="1226">
        <f t="shared" si="10"/>
        <v>0</v>
      </c>
      <c r="P141" s="1226">
        <f t="shared" si="10"/>
        <v>0</v>
      </c>
      <c r="Q141" s="1226">
        <f t="shared" si="10"/>
        <v>0</v>
      </c>
      <c r="R141" s="1226">
        <f t="shared" si="10"/>
        <v>0</v>
      </c>
      <c r="S141" s="1226">
        <f t="shared" si="10"/>
        <v>0</v>
      </c>
      <c r="T141" s="1226">
        <f t="shared" si="10"/>
        <v>0</v>
      </c>
      <c r="U141" s="1226">
        <f t="shared" si="10"/>
        <v>0</v>
      </c>
      <c r="V141" s="1226">
        <f t="shared" si="10"/>
        <v>0</v>
      </c>
      <c r="W141" s="1226">
        <f t="shared" si="10"/>
        <v>0</v>
      </c>
      <c r="X141" s="1226">
        <f t="shared" si="10"/>
        <v>0</v>
      </c>
      <c r="Y141" s="1226">
        <f t="shared" si="10"/>
        <v>0</v>
      </c>
      <c r="Z141" s="1226">
        <f t="shared" si="10"/>
        <v>0</v>
      </c>
      <c r="AA141" s="256"/>
    </row>
    <row r="142" spans="1:27" x14ac:dyDescent="0.25">
      <c r="A142" s="1224" t="s">
        <v>593</v>
      </c>
      <c r="B142" s="250"/>
      <c r="C142" s="1227">
        <f>C61+C116</f>
        <v>0</v>
      </c>
      <c r="D142" s="1226">
        <f t="shared" si="0"/>
        <v>0</v>
      </c>
      <c r="E142" s="1226">
        <f t="shared" si="0"/>
        <v>0</v>
      </c>
      <c r="F142" s="1226">
        <f t="shared" si="0"/>
        <v>0</v>
      </c>
      <c r="G142" s="1226">
        <f t="shared" si="0"/>
        <v>0</v>
      </c>
      <c r="H142" s="1226">
        <f t="shared" si="0"/>
        <v>0</v>
      </c>
      <c r="I142" s="1226">
        <f t="shared" si="0"/>
        <v>0</v>
      </c>
      <c r="J142" s="1226">
        <f t="shared" si="0"/>
        <v>0</v>
      </c>
      <c r="K142" s="1226">
        <f t="shared" si="0"/>
        <v>0</v>
      </c>
      <c r="L142" s="1226">
        <f t="shared" si="0"/>
        <v>0</v>
      </c>
      <c r="M142" s="1226">
        <f t="shared" ref="M142:Z142" si="11">M61+M116</f>
        <v>0</v>
      </c>
      <c r="N142" s="1226">
        <f t="shared" si="11"/>
        <v>0</v>
      </c>
      <c r="O142" s="1226">
        <f t="shared" si="11"/>
        <v>0</v>
      </c>
      <c r="P142" s="1226">
        <f t="shared" si="11"/>
        <v>0</v>
      </c>
      <c r="Q142" s="1226">
        <f t="shared" si="11"/>
        <v>0</v>
      </c>
      <c r="R142" s="1226">
        <f t="shared" si="11"/>
        <v>0</v>
      </c>
      <c r="S142" s="1226">
        <f t="shared" si="11"/>
        <v>0</v>
      </c>
      <c r="T142" s="1226">
        <f t="shared" si="11"/>
        <v>0</v>
      </c>
      <c r="U142" s="1226">
        <f t="shared" si="11"/>
        <v>0</v>
      </c>
      <c r="V142" s="1226">
        <f t="shared" si="11"/>
        <v>0</v>
      </c>
      <c r="W142" s="1226">
        <f t="shared" si="11"/>
        <v>0</v>
      </c>
      <c r="X142" s="1226">
        <f t="shared" si="11"/>
        <v>0</v>
      </c>
      <c r="Y142" s="1226">
        <f t="shared" si="11"/>
        <v>0</v>
      </c>
      <c r="Z142" s="1226">
        <f t="shared" si="11"/>
        <v>0</v>
      </c>
      <c r="AA142" s="250"/>
    </row>
    <row r="143" spans="1:27" s="252" customFormat="1" x14ac:dyDescent="0.25">
      <c r="A143" s="254" t="s">
        <v>323</v>
      </c>
      <c r="B143" s="253"/>
      <c r="C143" s="249">
        <f>C8-C133</f>
        <v>44639036</v>
      </c>
      <c r="D143" s="1228">
        <f t="shared" ref="D143:L143" si="12">D8-D133</f>
        <v>744900</v>
      </c>
      <c r="E143" s="1228">
        <f t="shared" si="12"/>
        <v>111660</v>
      </c>
      <c r="F143" s="1228">
        <f t="shared" si="12"/>
        <v>862469</v>
      </c>
      <c r="G143" s="1228">
        <f t="shared" si="12"/>
        <v>2312</v>
      </c>
      <c r="H143" s="1228">
        <f t="shared" si="12"/>
        <v>318168</v>
      </c>
      <c r="I143" s="1228">
        <f t="shared" si="12"/>
        <v>2033236</v>
      </c>
      <c r="J143" s="1228">
        <f t="shared" si="12"/>
        <v>1938503</v>
      </c>
      <c r="K143" s="1228">
        <f t="shared" si="12"/>
        <v>371142</v>
      </c>
      <c r="L143" s="1228">
        <f t="shared" si="12"/>
        <v>67834</v>
      </c>
      <c r="M143" s="1228">
        <f t="shared" ref="M143:Z143" si="13">M8-M133</f>
        <v>18090</v>
      </c>
      <c r="N143" s="1228">
        <f t="shared" si="13"/>
        <v>1878562</v>
      </c>
      <c r="O143" s="1228">
        <f t="shared" si="13"/>
        <v>126526</v>
      </c>
      <c r="P143" s="1228">
        <f t="shared" si="13"/>
        <v>16441</v>
      </c>
      <c r="Q143" s="1228">
        <f t="shared" si="13"/>
        <v>1754732</v>
      </c>
      <c r="R143" s="1228">
        <f t="shared" si="13"/>
        <v>1624914</v>
      </c>
      <c r="S143" s="1228">
        <f t="shared" si="13"/>
        <v>1255300</v>
      </c>
      <c r="T143" s="1228">
        <f t="shared" si="13"/>
        <v>330679</v>
      </c>
      <c r="U143" s="1228">
        <f t="shared" si="13"/>
        <v>201049</v>
      </c>
      <c r="V143" s="1228">
        <f t="shared" si="13"/>
        <v>21905805</v>
      </c>
      <c r="W143" s="1228">
        <f t="shared" si="13"/>
        <v>49857</v>
      </c>
      <c r="X143" s="1228">
        <f t="shared" si="13"/>
        <v>9026857</v>
      </c>
      <c r="Y143" s="1228">
        <f>Y8-Y133</f>
        <v>0</v>
      </c>
      <c r="Z143" s="1228">
        <f t="shared" si="13"/>
        <v>0</v>
      </c>
      <c r="AA143" s="249"/>
    </row>
    <row r="144" spans="1:27" x14ac:dyDescent="0.25">
      <c r="A144" s="251" t="s">
        <v>226</v>
      </c>
      <c r="B144" s="250"/>
      <c r="C144" s="249">
        <f t="shared" ref="C144:L151" si="14">C9-C134</f>
        <v>22816600</v>
      </c>
      <c r="D144" s="1228">
        <f t="shared" si="14"/>
        <v>468491</v>
      </c>
      <c r="E144" s="1228">
        <f t="shared" si="14"/>
        <v>34771</v>
      </c>
      <c r="F144" s="1228">
        <f t="shared" si="14"/>
        <v>430937</v>
      </c>
      <c r="G144" s="1228">
        <f t="shared" si="14"/>
        <v>2312</v>
      </c>
      <c r="H144" s="1228">
        <f t="shared" si="14"/>
        <v>115771</v>
      </c>
      <c r="I144" s="1228">
        <f t="shared" si="14"/>
        <v>760507</v>
      </c>
      <c r="J144" s="1228">
        <f t="shared" si="14"/>
        <v>745996</v>
      </c>
      <c r="K144" s="1228">
        <f t="shared" si="14"/>
        <v>316589</v>
      </c>
      <c r="L144" s="1228">
        <f t="shared" si="14"/>
        <v>29421</v>
      </c>
      <c r="M144" s="1228">
        <f t="shared" ref="M144:Z144" si="15">M9-M134</f>
        <v>16732</v>
      </c>
      <c r="N144" s="1228">
        <f t="shared" si="15"/>
        <v>987345</v>
      </c>
      <c r="O144" s="1228">
        <f t="shared" si="15"/>
        <v>79751</v>
      </c>
      <c r="P144" s="1228">
        <f t="shared" si="15"/>
        <v>8034</v>
      </c>
      <c r="Q144" s="1228">
        <f t="shared" si="15"/>
        <v>1407468</v>
      </c>
      <c r="R144" s="1228">
        <f t="shared" si="15"/>
        <v>770651</v>
      </c>
      <c r="S144" s="1228">
        <f t="shared" si="15"/>
        <v>828136</v>
      </c>
      <c r="T144" s="1228">
        <f t="shared" si="15"/>
        <v>48700</v>
      </c>
      <c r="U144" s="1228">
        <f t="shared" si="15"/>
        <v>99047</v>
      </c>
      <c r="V144" s="1228">
        <f t="shared" si="15"/>
        <v>10396003</v>
      </c>
      <c r="W144" s="1228">
        <f t="shared" si="15"/>
        <v>3893</v>
      </c>
      <c r="X144" s="1228">
        <f t="shared" si="15"/>
        <v>5266045</v>
      </c>
      <c r="Y144" s="1228">
        <f t="shared" si="15"/>
        <v>0</v>
      </c>
      <c r="Z144" s="1228">
        <f t="shared" si="15"/>
        <v>0</v>
      </c>
      <c r="AA144" s="249"/>
    </row>
    <row r="145" spans="1:27" x14ac:dyDescent="0.25">
      <c r="A145" s="251" t="s">
        <v>227</v>
      </c>
      <c r="B145" s="250"/>
      <c r="C145" s="249">
        <f t="shared" si="14"/>
        <v>21822436</v>
      </c>
      <c r="D145" s="1228">
        <f t="shared" si="14"/>
        <v>276409</v>
      </c>
      <c r="E145" s="1228">
        <f t="shared" si="14"/>
        <v>76889</v>
      </c>
      <c r="F145" s="1228">
        <f t="shared" si="14"/>
        <v>431532</v>
      </c>
      <c r="G145" s="1228">
        <f t="shared" si="14"/>
        <v>0</v>
      </c>
      <c r="H145" s="1228">
        <f t="shared" si="14"/>
        <v>202397</v>
      </c>
      <c r="I145" s="1228">
        <f t="shared" si="14"/>
        <v>1272729</v>
      </c>
      <c r="J145" s="1228">
        <f t="shared" si="14"/>
        <v>1192507</v>
      </c>
      <c r="K145" s="1228">
        <f t="shared" si="14"/>
        <v>54553</v>
      </c>
      <c r="L145" s="1228">
        <f t="shared" si="14"/>
        <v>38413</v>
      </c>
      <c r="M145" s="1228">
        <f t="shared" ref="M145:Z145" si="16">M10-M135</f>
        <v>1358</v>
      </c>
      <c r="N145" s="1228">
        <f t="shared" si="16"/>
        <v>891217</v>
      </c>
      <c r="O145" s="1228">
        <f t="shared" si="16"/>
        <v>46775</v>
      </c>
      <c r="P145" s="1228">
        <f t="shared" si="16"/>
        <v>8407</v>
      </c>
      <c r="Q145" s="1228">
        <f t="shared" si="16"/>
        <v>347264</v>
      </c>
      <c r="R145" s="1228">
        <f t="shared" si="16"/>
        <v>854263</v>
      </c>
      <c r="S145" s="1228">
        <f t="shared" si="16"/>
        <v>427164</v>
      </c>
      <c r="T145" s="1228">
        <f t="shared" si="16"/>
        <v>281979</v>
      </c>
      <c r="U145" s="1228">
        <f t="shared" si="16"/>
        <v>102002</v>
      </c>
      <c r="V145" s="1228">
        <f t="shared" si="16"/>
        <v>11509802</v>
      </c>
      <c r="W145" s="1228">
        <f t="shared" si="16"/>
        <v>45964</v>
      </c>
      <c r="X145" s="1228">
        <f t="shared" si="16"/>
        <v>3760812</v>
      </c>
      <c r="Y145" s="1228">
        <f t="shared" si="16"/>
        <v>0</v>
      </c>
      <c r="Z145" s="1228">
        <f t="shared" si="16"/>
        <v>0</v>
      </c>
      <c r="AA145" s="249"/>
    </row>
    <row r="146" spans="1:27" x14ac:dyDescent="0.25">
      <c r="A146" s="251" t="s">
        <v>297</v>
      </c>
      <c r="B146" s="250"/>
      <c r="C146" s="249">
        <f t="shared" ref="C146:H151" si="17">C11-C136</f>
        <v>13100602</v>
      </c>
      <c r="D146" s="1228">
        <f t="shared" si="17"/>
        <v>86682</v>
      </c>
      <c r="E146" s="1228">
        <f t="shared" si="17"/>
        <v>59498</v>
      </c>
      <c r="F146" s="1228">
        <f t="shared" si="17"/>
        <v>400808</v>
      </c>
      <c r="G146" s="1228">
        <f t="shared" si="17"/>
        <v>0</v>
      </c>
      <c r="H146" s="1228">
        <f t="shared" si="17"/>
        <v>186538</v>
      </c>
      <c r="I146" s="1228">
        <f t="shared" si="14"/>
        <v>912031</v>
      </c>
      <c r="J146" s="1228">
        <f t="shared" si="14"/>
        <v>884026</v>
      </c>
      <c r="K146" s="1228">
        <f t="shared" si="14"/>
        <v>31380</v>
      </c>
      <c r="L146" s="1228">
        <f t="shared" si="14"/>
        <v>37181</v>
      </c>
      <c r="M146" s="1228">
        <f t="shared" ref="M146:Z146" si="18">M11-M136</f>
        <v>126</v>
      </c>
      <c r="N146" s="1228">
        <f t="shared" si="18"/>
        <v>196478</v>
      </c>
      <c r="O146" s="1228">
        <f t="shared" si="18"/>
        <v>42711</v>
      </c>
      <c r="P146" s="1228">
        <f t="shared" si="18"/>
        <v>8407</v>
      </c>
      <c r="Q146" s="1228">
        <f t="shared" si="18"/>
        <v>135684</v>
      </c>
      <c r="R146" s="1228">
        <f t="shared" si="18"/>
        <v>440275</v>
      </c>
      <c r="S146" s="1228">
        <f t="shared" si="18"/>
        <v>320469</v>
      </c>
      <c r="T146" s="1228">
        <f t="shared" si="18"/>
        <v>267046</v>
      </c>
      <c r="U146" s="1228">
        <f t="shared" si="18"/>
        <v>80744</v>
      </c>
      <c r="V146" s="1228">
        <f t="shared" si="18"/>
        <v>7584805</v>
      </c>
      <c r="W146" s="1228">
        <f t="shared" si="18"/>
        <v>45964</v>
      </c>
      <c r="X146" s="1228">
        <f t="shared" si="18"/>
        <v>1379749</v>
      </c>
      <c r="Y146" s="1228">
        <f t="shared" si="18"/>
        <v>0</v>
      </c>
      <c r="Z146" s="1228">
        <f t="shared" si="18"/>
        <v>0</v>
      </c>
      <c r="AA146" s="249"/>
    </row>
    <row r="147" spans="1:27" x14ac:dyDescent="0.25">
      <c r="A147" s="251" t="s">
        <v>298</v>
      </c>
      <c r="B147" s="250"/>
      <c r="C147" s="249">
        <f t="shared" si="17"/>
        <v>8804811</v>
      </c>
      <c r="D147" s="1228">
        <f t="shared" si="17"/>
        <v>218</v>
      </c>
      <c r="E147" s="1228">
        <f t="shared" si="17"/>
        <v>20706</v>
      </c>
      <c r="F147" s="1228">
        <f t="shared" si="17"/>
        <v>321633</v>
      </c>
      <c r="G147" s="1228">
        <f t="shared" si="17"/>
        <v>0</v>
      </c>
      <c r="H147" s="1228">
        <f t="shared" si="17"/>
        <v>128301</v>
      </c>
      <c r="I147" s="1228">
        <f t="shared" si="14"/>
        <v>517798</v>
      </c>
      <c r="J147" s="1228">
        <f t="shared" si="14"/>
        <v>568815</v>
      </c>
      <c r="K147" s="1228">
        <f t="shared" si="14"/>
        <v>20308</v>
      </c>
      <c r="L147" s="1228">
        <f t="shared" si="14"/>
        <v>23646</v>
      </c>
      <c r="M147" s="1228">
        <f t="shared" ref="M147:Z147" si="19">M12-M137</f>
        <v>126</v>
      </c>
      <c r="N147" s="1228">
        <f t="shared" si="19"/>
        <v>3392</v>
      </c>
      <c r="O147" s="1228">
        <f t="shared" si="19"/>
        <v>25725</v>
      </c>
      <c r="P147" s="1228">
        <f t="shared" si="19"/>
        <v>8407</v>
      </c>
      <c r="Q147" s="1228">
        <f t="shared" si="19"/>
        <v>53193</v>
      </c>
      <c r="R147" s="1228">
        <f t="shared" si="19"/>
        <v>256654</v>
      </c>
      <c r="S147" s="1228">
        <f t="shared" si="19"/>
        <v>46524</v>
      </c>
      <c r="T147" s="1228">
        <f t="shared" si="19"/>
        <v>137377</v>
      </c>
      <c r="U147" s="1228">
        <f t="shared" si="19"/>
        <v>58286</v>
      </c>
      <c r="V147" s="1228">
        <f t="shared" si="19"/>
        <v>5849705</v>
      </c>
      <c r="W147" s="1228">
        <f t="shared" si="19"/>
        <v>23254</v>
      </c>
      <c r="X147" s="1228">
        <f t="shared" si="19"/>
        <v>740743</v>
      </c>
      <c r="Y147" s="1228">
        <f t="shared" si="19"/>
        <v>0</v>
      </c>
      <c r="Z147" s="1228">
        <f t="shared" si="19"/>
        <v>0</v>
      </c>
      <c r="AA147" s="249"/>
    </row>
    <row r="148" spans="1:27" x14ac:dyDescent="0.25">
      <c r="A148" s="251" t="s">
        <v>299</v>
      </c>
      <c r="B148" s="250"/>
      <c r="C148" s="249">
        <f t="shared" si="17"/>
        <v>4295791</v>
      </c>
      <c r="D148" s="1228">
        <f t="shared" si="17"/>
        <v>86464</v>
      </c>
      <c r="E148" s="1228">
        <f t="shared" si="17"/>
        <v>38792</v>
      </c>
      <c r="F148" s="1228">
        <f t="shared" si="17"/>
        <v>79175</v>
      </c>
      <c r="G148" s="1228">
        <f t="shared" si="17"/>
        <v>0</v>
      </c>
      <c r="H148" s="1228">
        <f t="shared" si="17"/>
        <v>58237</v>
      </c>
      <c r="I148" s="1228">
        <f t="shared" si="14"/>
        <v>394233</v>
      </c>
      <c r="J148" s="1228">
        <f t="shared" si="14"/>
        <v>315211</v>
      </c>
      <c r="K148" s="1228">
        <f t="shared" si="14"/>
        <v>11072</v>
      </c>
      <c r="L148" s="1228">
        <f t="shared" si="14"/>
        <v>13535</v>
      </c>
      <c r="M148" s="1228">
        <f t="shared" ref="M148:Z148" si="20">M13-M138</f>
        <v>0</v>
      </c>
      <c r="N148" s="1228">
        <f t="shared" si="20"/>
        <v>193086</v>
      </c>
      <c r="O148" s="1228">
        <f t="shared" si="20"/>
        <v>16986</v>
      </c>
      <c r="P148" s="1228">
        <f t="shared" si="20"/>
        <v>0</v>
      </c>
      <c r="Q148" s="1228">
        <f t="shared" si="20"/>
        <v>82491</v>
      </c>
      <c r="R148" s="1228">
        <f t="shared" si="20"/>
        <v>183621</v>
      </c>
      <c r="S148" s="1228">
        <f t="shared" si="20"/>
        <v>273945</v>
      </c>
      <c r="T148" s="1228">
        <f t="shared" si="20"/>
        <v>129669</v>
      </c>
      <c r="U148" s="1228">
        <f t="shared" si="20"/>
        <v>22458</v>
      </c>
      <c r="V148" s="1228">
        <f t="shared" si="20"/>
        <v>1735100</v>
      </c>
      <c r="W148" s="1228">
        <f t="shared" si="20"/>
        <v>22710</v>
      </c>
      <c r="X148" s="1228">
        <f t="shared" si="20"/>
        <v>639006</v>
      </c>
      <c r="Y148" s="1228">
        <f t="shared" si="20"/>
        <v>0</v>
      </c>
      <c r="Z148" s="1228">
        <f t="shared" si="20"/>
        <v>0</v>
      </c>
      <c r="AA148" s="249"/>
    </row>
    <row r="149" spans="1:27" x14ac:dyDescent="0.25">
      <c r="A149" s="251" t="s">
        <v>300</v>
      </c>
      <c r="B149" s="250"/>
      <c r="C149" s="249">
        <f t="shared" si="17"/>
        <v>4949.6002720265997</v>
      </c>
      <c r="D149" s="1228">
        <f t="shared" si="17"/>
        <v>32.749735529696224</v>
      </c>
      <c r="E149" s="1228">
        <f t="shared" si="17"/>
        <v>22.479220190418602</v>
      </c>
      <c r="F149" s="1228">
        <f t="shared" si="17"/>
        <v>151.4311621580776</v>
      </c>
      <c r="G149" s="1228">
        <f t="shared" si="17"/>
        <v>0</v>
      </c>
      <c r="H149" s="1228">
        <f t="shared" si="17"/>
        <v>70.4768021762128</v>
      </c>
      <c r="I149" s="1228">
        <f t="shared" si="14"/>
        <v>344.578736587577</v>
      </c>
      <c r="J149" s="1228">
        <f t="shared" si="14"/>
        <v>333.9980353634582</v>
      </c>
      <c r="K149" s="1228">
        <f t="shared" si="14"/>
        <v>11.8558259029772</v>
      </c>
      <c r="L149" s="1228">
        <f t="shared" si="14"/>
        <v>14.0475290917334</v>
      </c>
      <c r="M149" s="1228">
        <f t="shared" ref="M149:Z149" si="21">M14-M139</f>
        <v>4.7604654677346203E-2</v>
      </c>
      <c r="N149" s="1228">
        <f t="shared" si="21"/>
        <v>74.232280489647863</v>
      </c>
      <c r="O149" s="1228">
        <f t="shared" si="21"/>
        <v>16.1368444914614</v>
      </c>
      <c r="P149" s="1228">
        <f t="shared" si="21"/>
        <v>3.17628834819405</v>
      </c>
      <c r="Q149" s="1228">
        <f t="shared" si="21"/>
        <v>51.263412422547987</v>
      </c>
      <c r="R149" s="1228">
        <f t="shared" si="21"/>
        <v>166.34237569895768</v>
      </c>
      <c r="S149" s="1228">
        <f t="shared" si="21"/>
        <v>121.07790539519432</v>
      </c>
      <c r="T149" s="1228">
        <f t="shared" si="21"/>
        <v>100.89390962671899</v>
      </c>
      <c r="U149" s="1228">
        <f t="shared" si="21"/>
        <v>30.506271724346355</v>
      </c>
      <c r="V149" s="1228">
        <f t="shared" si="21"/>
        <v>2865.6509747619807</v>
      </c>
      <c r="W149" s="1228">
        <f t="shared" si="21"/>
        <v>17.365875774520202</v>
      </c>
      <c r="X149" s="1228">
        <f t="shared" si="21"/>
        <v>521.28948163820507</v>
      </c>
      <c r="Y149" s="1228">
        <f t="shared" si="21"/>
        <v>0</v>
      </c>
      <c r="Z149" s="1228">
        <f t="shared" si="21"/>
        <v>0</v>
      </c>
      <c r="AA149" s="249"/>
    </row>
    <row r="150" spans="1:27" x14ac:dyDescent="0.25">
      <c r="A150" s="251" t="s">
        <v>301</v>
      </c>
      <c r="B150" s="250"/>
      <c r="C150" s="249">
        <f t="shared" si="17"/>
        <v>8721834</v>
      </c>
      <c r="D150" s="1228">
        <f t="shared" si="17"/>
        <v>189727</v>
      </c>
      <c r="E150" s="1228">
        <f t="shared" si="17"/>
        <v>17391</v>
      </c>
      <c r="F150" s="1228">
        <f t="shared" si="17"/>
        <v>30724</v>
      </c>
      <c r="G150" s="1228">
        <f t="shared" si="17"/>
        <v>0</v>
      </c>
      <c r="H150" s="1228">
        <f t="shared" si="17"/>
        <v>15859</v>
      </c>
      <c r="I150" s="1228">
        <f t="shared" si="14"/>
        <v>360698</v>
      </c>
      <c r="J150" s="1228">
        <f t="shared" si="14"/>
        <v>308481</v>
      </c>
      <c r="K150" s="1228">
        <f t="shared" si="14"/>
        <v>23173</v>
      </c>
      <c r="L150" s="1228">
        <f t="shared" si="14"/>
        <v>1232</v>
      </c>
      <c r="M150" s="1228">
        <f t="shared" ref="M150:Z150" si="22">M15-M140</f>
        <v>1232</v>
      </c>
      <c r="N150" s="1228">
        <f t="shared" si="22"/>
        <v>694739</v>
      </c>
      <c r="O150" s="1228">
        <f t="shared" si="22"/>
        <v>4064</v>
      </c>
      <c r="P150" s="1228">
        <f t="shared" si="22"/>
        <v>0</v>
      </c>
      <c r="Q150" s="1228">
        <f t="shared" si="22"/>
        <v>211580</v>
      </c>
      <c r="R150" s="1228">
        <f t="shared" si="22"/>
        <v>413988</v>
      </c>
      <c r="S150" s="1228">
        <f t="shared" si="22"/>
        <v>106695</v>
      </c>
      <c r="T150" s="1228">
        <f t="shared" si="22"/>
        <v>14933</v>
      </c>
      <c r="U150" s="1228">
        <f t="shared" si="22"/>
        <v>21258</v>
      </c>
      <c r="V150" s="1228">
        <f t="shared" si="22"/>
        <v>3924997</v>
      </c>
      <c r="W150" s="1228">
        <f t="shared" si="22"/>
        <v>0</v>
      </c>
      <c r="X150" s="1228">
        <f t="shared" si="22"/>
        <v>2381063</v>
      </c>
      <c r="Y150" s="1228">
        <f t="shared" si="22"/>
        <v>0</v>
      </c>
      <c r="Z150" s="1228">
        <f t="shared" si="22"/>
        <v>0</v>
      </c>
      <c r="AA150" s="249"/>
    </row>
    <row r="151" spans="1:27" x14ac:dyDescent="0.25">
      <c r="A151" s="251" t="s">
        <v>302</v>
      </c>
      <c r="B151" s="250"/>
      <c r="C151" s="249">
        <f t="shared" si="17"/>
        <v>8630301</v>
      </c>
      <c r="D151" s="1228">
        <f t="shared" si="17"/>
        <v>185952</v>
      </c>
      <c r="E151" s="1228">
        <f t="shared" si="17"/>
        <v>17391</v>
      </c>
      <c r="F151" s="1228">
        <f t="shared" si="17"/>
        <v>30724</v>
      </c>
      <c r="G151" s="1228">
        <f t="shared" si="17"/>
        <v>0</v>
      </c>
      <c r="H151" s="1228">
        <f t="shared" si="17"/>
        <v>15859</v>
      </c>
      <c r="I151" s="1228">
        <f t="shared" si="14"/>
        <v>360698</v>
      </c>
      <c r="J151" s="1228">
        <f t="shared" si="14"/>
        <v>308481</v>
      </c>
      <c r="K151" s="1228">
        <f t="shared" si="14"/>
        <v>23173</v>
      </c>
      <c r="L151" s="1228">
        <f t="shared" si="14"/>
        <v>1232</v>
      </c>
      <c r="M151" s="1228">
        <f t="shared" ref="M151:Z151" si="23">M16-M141</f>
        <v>1232</v>
      </c>
      <c r="N151" s="1228">
        <f t="shared" si="23"/>
        <v>694739</v>
      </c>
      <c r="O151" s="1228">
        <f t="shared" si="23"/>
        <v>4064</v>
      </c>
      <c r="P151" s="1228">
        <f t="shared" si="23"/>
        <v>0</v>
      </c>
      <c r="Q151" s="1228">
        <f t="shared" si="23"/>
        <v>211580</v>
      </c>
      <c r="R151" s="1228">
        <f t="shared" si="23"/>
        <v>413988</v>
      </c>
      <c r="S151" s="1228">
        <f t="shared" si="23"/>
        <v>106695</v>
      </c>
      <c r="T151" s="1228">
        <f t="shared" si="23"/>
        <v>14933</v>
      </c>
      <c r="U151" s="1228">
        <f t="shared" si="23"/>
        <v>21258</v>
      </c>
      <c r="V151" s="1228">
        <f t="shared" si="23"/>
        <v>3837239</v>
      </c>
      <c r="W151" s="1228">
        <f t="shared" si="23"/>
        <v>0</v>
      </c>
      <c r="X151" s="1228">
        <f t="shared" si="23"/>
        <v>2381063</v>
      </c>
      <c r="Y151" s="1228">
        <f t="shared" si="23"/>
        <v>0</v>
      </c>
      <c r="Z151" s="1228">
        <f t="shared" si="23"/>
        <v>0</v>
      </c>
      <c r="AA151" s="249"/>
    </row>
    <row r="152" spans="1:27" x14ac:dyDescent="0.25">
      <c r="A152" s="1224" t="s">
        <v>593</v>
      </c>
      <c r="B152" s="250"/>
      <c r="C152" s="249">
        <f>C17-C142</f>
        <v>91533</v>
      </c>
      <c r="D152" s="1228">
        <f t="shared" ref="D152:L152" si="24">D17-D142</f>
        <v>3775</v>
      </c>
      <c r="E152" s="1228">
        <f t="shared" si="24"/>
        <v>0</v>
      </c>
      <c r="F152" s="1228">
        <f t="shared" si="24"/>
        <v>0</v>
      </c>
      <c r="G152" s="1228">
        <f t="shared" si="24"/>
        <v>0</v>
      </c>
      <c r="H152" s="1228">
        <f t="shared" si="24"/>
        <v>0</v>
      </c>
      <c r="I152" s="1228">
        <f t="shared" si="24"/>
        <v>0</v>
      </c>
      <c r="J152" s="1228">
        <f t="shared" si="24"/>
        <v>0</v>
      </c>
      <c r="K152" s="1228">
        <f t="shared" si="24"/>
        <v>0</v>
      </c>
      <c r="L152" s="1228">
        <f t="shared" si="24"/>
        <v>0</v>
      </c>
      <c r="M152" s="1228">
        <f t="shared" ref="M152:Z152" si="25">M17-M142</f>
        <v>0</v>
      </c>
      <c r="N152" s="1228">
        <f t="shared" si="25"/>
        <v>0</v>
      </c>
      <c r="O152" s="1228">
        <f t="shared" si="25"/>
        <v>0</v>
      </c>
      <c r="P152" s="1228">
        <f t="shared" si="25"/>
        <v>0</v>
      </c>
      <c r="Q152" s="1228">
        <f t="shared" si="25"/>
        <v>0</v>
      </c>
      <c r="R152" s="1228">
        <f t="shared" si="25"/>
        <v>0</v>
      </c>
      <c r="S152" s="1228">
        <f t="shared" si="25"/>
        <v>0</v>
      </c>
      <c r="T152" s="1228">
        <f t="shared" si="25"/>
        <v>0</v>
      </c>
      <c r="U152" s="1228">
        <f t="shared" si="25"/>
        <v>0</v>
      </c>
      <c r="V152" s="1228">
        <f t="shared" si="25"/>
        <v>87758</v>
      </c>
      <c r="W152" s="1228">
        <f t="shared" si="25"/>
        <v>0</v>
      </c>
      <c r="X152" s="1228">
        <f t="shared" si="25"/>
        <v>0</v>
      </c>
      <c r="Y152" s="1228">
        <f t="shared" si="25"/>
        <v>0</v>
      </c>
      <c r="Z152" s="1228">
        <f t="shared" si="25"/>
        <v>0</v>
      </c>
      <c r="AA152" s="249"/>
    </row>
    <row r="153" spans="1:27" s="245" customFormat="1" x14ac:dyDescent="0.25">
      <c r="A153" s="248" t="s">
        <v>324</v>
      </c>
      <c r="B153" s="247"/>
      <c r="C153" s="246">
        <f>C145/$A$155</f>
        <v>7974870.6329483986</v>
      </c>
      <c r="D153" s="246">
        <f t="shared" ref="D153:L153" si="26">D145/$A$155</f>
        <v>101011.91346294401</v>
      </c>
      <c r="E153" s="246">
        <f t="shared" si="26"/>
        <v>28098.596696389413</v>
      </c>
      <c r="F153" s="246">
        <f t="shared" si="26"/>
        <v>157700.62856307556</v>
      </c>
      <c r="G153" s="246">
        <f t="shared" si="26"/>
        <v>0</v>
      </c>
      <c r="H153" s="246">
        <f t="shared" si="26"/>
        <v>73964.698143546266</v>
      </c>
      <c r="I153" s="246">
        <f t="shared" si="26"/>
        <v>465110.72942552256</v>
      </c>
      <c r="J153" s="246">
        <f t="shared" si="26"/>
        <v>435794.10904838471</v>
      </c>
      <c r="K153" s="246">
        <f t="shared" si="26"/>
        <v>19936.047361496858</v>
      </c>
      <c r="L153" s="246">
        <f t="shared" si="26"/>
        <v>14037.786873264142</v>
      </c>
      <c r="M153" s="246">
        <f t="shared" ref="M153:Z153" si="27">M145/$A$155</f>
        <v>496.27247478438824</v>
      </c>
      <c r="N153" s="246">
        <f t="shared" si="27"/>
        <v>325689.59216488816</v>
      </c>
      <c r="O153" s="246">
        <f t="shared" si="27"/>
        <v>17093.626662768602</v>
      </c>
      <c r="P153" s="246">
        <f t="shared" si="27"/>
        <v>3072.2847536909808</v>
      </c>
      <c r="Q153" s="246">
        <f t="shared" si="27"/>
        <v>126905.42318374506</v>
      </c>
      <c r="R153" s="246">
        <f t="shared" si="27"/>
        <v>312184.98757491593</v>
      </c>
      <c r="S153" s="246">
        <f t="shared" si="27"/>
        <v>156104.37070603712</v>
      </c>
      <c r="T153" s="246">
        <f t="shared" si="27"/>
        <v>103047.4345855869</v>
      </c>
      <c r="U153" s="246">
        <f t="shared" si="27"/>
        <v>37275.983043414701</v>
      </c>
      <c r="V153" s="246">
        <f t="shared" si="27"/>
        <v>4206184.0374214295</v>
      </c>
      <c r="W153" s="246">
        <f t="shared" si="27"/>
        <v>16797.251863762605</v>
      </c>
      <c r="X153" s="246">
        <f t="shared" si="27"/>
        <v>1374364.8589387515</v>
      </c>
      <c r="Y153" s="246">
        <f t="shared" si="27"/>
        <v>0</v>
      </c>
      <c r="Z153" s="246">
        <f t="shared" si="27"/>
        <v>0</v>
      </c>
      <c r="AA153" s="246"/>
    </row>
    <row r="154" spans="1:27" x14ac:dyDescent="0.25">
      <c r="C154" s="515">
        <f t="shared" ref="C154:L154" si="28">C145/C143</f>
        <v>0.48886441006476933</v>
      </c>
      <c r="D154" s="515">
        <f t="shared" si="28"/>
        <v>0.37106859981205531</v>
      </c>
      <c r="E154" s="515">
        <f t="shared" si="28"/>
        <v>0.68859931936234997</v>
      </c>
      <c r="F154" s="515">
        <f t="shared" si="28"/>
        <v>0.50034493993407303</v>
      </c>
      <c r="G154" s="515">
        <f t="shared" si="28"/>
        <v>0</v>
      </c>
      <c r="H154" s="515">
        <f t="shared" si="28"/>
        <v>0.63613248346785345</v>
      </c>
      <c r="I154" s="515">
        <f t="shared" si="28"/>
        <v>0.62596225917699666</v>
      </c>
      <c r="J154" s="515">
        <f t="shared" si="28"/>
        <v>0.61516902475776414</v>
      </c>
      <c r="K154" s="515">
        <f t="shared" si="28"/>
        <v>0.14698686756012525</v>
      </c>
      <c r="L154" s="515">
        <f t="shared" si="28"/>
        <v>0.56627944688504295</v>
      </c>
      <c r="M154" s="515">
        <f t="shared" ref="M154:Z154" si="29">M145/M143</f>
        <v>7.5069098949695962E-2</v>
      </c>
      <c r="N154" s="515">
        <f t="shared" si="29"/>
        <v>0.47441447234640111</v>
      </c>
      <c r="O154" s="515">
        <f t="shared" si="29"/>
        <v>0.36968686277919161</v>
      </c>
      <c r="P154" s="515">
        <f t="shared" si="29"/>
        <v>0.5113435922389149</v>
      </c>
      <c r="Q154" s="515">
        <f t="shared" si="29"/>
        <v>0.19790144591880698</v>
      </c>
      <c r="R154" s="515">
        <f t="shared" si="29"/>
        <v>0.52572813084261694</v>
      </c>
      <c r="S154" s="515">
        <f t="shared" si="29"/>
        <v>0.3402883772803314</v>
      </c>
      <c r="T154" s="515">
        <f t="shared" si="29"/>
        <v>0.8527272672289441</v>
      </c>
      <c r="U154" s="515">
        <f t="shared" si="29"/>
        <v>0.50734895473242836</v>
      </c>
      <c r="V154" s="515">
        <f t="shared" si="29"/>
        <v>0.52542246221948929</v>
      </c>
      <c r="W154" s="515">
        <f t="shared" si="29"/>
        <v>0.92191668170968977</v>
      </c>
      <c r="X154" s="515">
        <f t="shared" si="29"/>
        <v>0.41662474546788547</v>
      </c>
      <c r="Y154" s="515" t="e">
        <f t="shared" si="29"/>
        <v>#DIV/0!</v>
      </c>
      <c r="Z154" s="515" t="e">
        <f t="shared" si="29"/>
        <v>#DIV/0!</v>
      </c>
    </row>
    <row r="155" spans="1:27" x14ac:dyDescent="0.25">
      <c r="A155" s="1299" t="str">
        <f>LEFT(RIGHT(A5,16),6)</f>
        <v>2,7364</v>
      </c>
    </row>
    <row r="156" spans="1:27" x14ac:dyDescent="0.25">
      <c r="A156" s="244" t="s">
        <v>325</v>
      </c>
      <c r="B156" s="243"/>
      <c r="C156" s="242">
        <f>K143+Q143+V143+X143</f>
        <v>33058536</v>
      </c>
    </row>
    <row r="157" spans="1:27" x14ac:dyDescent="0.25">
      <c r="A157" s="244" t="s">
        <v>326</v>
      </c>
      <c r="B157" s="243"/>
      <c r="C157" s="242">
        <f>D143+I143+J143+N143+R143+U143</f>
        <v>8421164</v>
      </c>
    </row>
    <row r="158" spans="1:27" x14ac:dyDescent="0.25">
      <c r="A158" s="241" t="s">
        <v>327</v>
      </c>
      <c r="B158" s="240"/>
      <c r="C158" s="239">
        <f>C143-C156-C157</f>
        <v>3159336</v>
      </c>
    </row>
  </sheetData>
  <customSheetViews>
    <customSheetView guid="{2137AD37-2161-4EBC-A853-F39C54C19140}" scale="130">
      <pane xSplit="2" ySplit="7" topLeftCell="C125" activePane="bottomRight" state="frozen"/>
      <selection pane="bottomRight" activeCell="P16" sqref="P16"/>
      <pageMargins left="0" right="0" top="0" bottom="0" header="0" footer="0"/>
    </customSheetView>
    <customSheetView guid="{713BD61C-8F57-4AE4-95C7-1307A575E61F}" scale="130">
      <pane xSplit="2" ySplit="7" topLeftCell="C125" activePane="bottomRight" state="frozen"/>
      <selection pane="bottomRight" activeCell="P16" sqref="P16"/>
      <pageMargins left="0" right="0" top="0" bottom="0" header="0" footer="0"/>
    </customSheetView>
  </customSheetViews>
  <mergeCells count="5">
    <mergeCell ref="A132:J132"/>
    <mergeCell ref="A1:W1"/>
    <mergeCell ref="A2:W2"/>
    <mergeCell ref="A3:W3"/>
    <mergeCell ref="A4:V4"/>
  </mergeCells>
  <conditionalFormatting sqref="D8:W8">
    <cfRule type="colorScale" priority="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pageSetup paperSize="9" orientation="portrait" verticalDpi="12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642D"/>
  </sheetPr>
  <dimension ref="A1:AE167"/>
  <sheetViews>
    <sheetView zoomScale="115" zoomScaleNormal="115" workbookViewId="0">
      <pane xSplit="2" ySplit="6" topLeftCell="C148" activePane="bottomRight" state="frozen"/>
      <selection activeCell="C133" sqref="C133"/>
      <selection pane="topRight" activeCell="C133" sqref="C133"/>
      <selection pane="bottomLeft" activeCell="C133" sqref="C133"/>
      <selection pane="bottomRight" activeCell="A5" sqref="A5"/>
    </sheetView>
  </sheetViews>
  <sheetFormatPr defaultRowHeight="15.75" x14ac:dyDescent="0.25"/>
  <cols>
    <col min="1" max="1" width="36.42578125" customWidth="1"/>
    <col min="2" max="2" width="0.28515625" customWidth="1"/>
    <col min="3" max="3" width="14" customWidth="1"/>
    <col min="4" max="4" width="17.28515625" customWidth="1"/>
    <col min="5" max="5" width="14.7109375" customWidth="1"/>
    <col min="6" max="17" width="10.7109375" customWidth="1"/>
    <col min="18" max="18" width="13.28515625" customWidth="1"/>
    <col min="19" max="20" width="10.7109375" customWidth="1"/>
    <col min="21" max="21" width="10.42578125" customWidth="1"/>
    <col min="22" max="22" width="13.140625" customWidth="1"/>
    <col min="23" max="23" width="12.140625" customWidth="1"/>
    <col min="24" max="24" width="12" customWidth="1"/>
    <col min="25" max="25" width="13.5703125" customWidth="1"/>
    <col min="26" max="26" width="11.28515625" customWidth="1"/>
    <col min="27" max="27" width="15.28515625" customWidth="1"/>
    <col min="28" max="28" width="10.5703125" customWidth="1"/>
    <col min="29" max="29" width="12.42578125" style="603" customWidth="1"/>
    <col min="30" max="37" width="9.28515625" customWidth="1"/>
    <col min="253" max="253" width="36.42578125" customWidth="1"/>
    <col min="254" max="254" width="0.28515625" customWidth="1"/>
    <col min="255" max="272" width="10.7109375" customWidth="1"/>
    <col min="273" max="273" width="10.42578125" customWidth="1"/>
    <col min="274" max="279" width="10.7109375" customWidth="1"/>
    <col min="280" max="280" width="10.5703125" customWidth="1"/>
    <col min="509" max="509" width="36.42578125" customWidth="1"/>
    <col min="510" max="510" width="0.28515625" customWidth="1"/>
    <col min="511" max="528" width="10.7109375" customWidth="1"/>
    <col min="529" max="529" width="10.42578125" customWidth="1"/>
    <col min="530" max="535" width="10.7109375" customWidth="1"/>
    <col min="536" max="536" width="10.5703125" customWidth="1"/>
    <col min="765" max="765" width="36.42578125" customWidth="1"/>
    <col min="766" max="766" width="0.28515625" customWidth="1"/>
    <col min="767" max="784" width="10.7109375" customWidth="1"/>
    <col min="785" max="785" width="10.42578125" customWidth="1"/>
    <col min="786" max="791" width="10.7109375" customWidth="1"/>
    <col min="792" max="792" width="10.5703125" customWidth="1"/>
    <col min="1021" max="1021" width="36.42578125" customWidth="1"/>
    <col min="1022" max="1022" width="0.28515625" customWidth="1"/>
    <col min="1023" max="1040" width="10.7109375" customWidth="1"/>
    <col min="1041" max="1041" width="10.42578125" customWidth="1"/>
    <col min="1042" max="1047" width="10.7109375" customWidth="1"/>
    <col min="1048" max="1048" width="10.5703125" customWidth="1"/>
    <col min="1277" max="1277" width="36.42578125" customWidth="1"/>
    <col min="1278" max="1278" width="0.28515625" customWidth="1"/>
    <col min="1279" max="1296" width="10.7109375" customWidth="1"/>
    <col min="1297" max="1297" width="10.42578125" customWidth="1"/>
    <col min="1298" max="1303" width="10.7109375" customWidth="1"/>
    <col min="1304" max="1304" width="10.5703125" customWidth="1"/>
    <col min="1533" max="1533" width="36.42578125" customWidth="1"/>
    <col min="1534" max="1534" width="0.28515625" customWidth="1"/>
    <col min="1535" max="1552" width="10.7109375" customWidth="1"/>
    <col min="1553" max="1553" width="10.42578125" customWidth="1"/>
    <col min="1554" max="1559" width="10.7109375" customWidth="1"/>
    <col min="1560" max="1560" width="10.5703125" customWidth="1"/>
    <col min="1789" max="1789" width="36.42578125" customWidth="1"/>
    <col min="1790" max="1790" width="0.28515625" customWidth="1"/>
    <col min="1791" max="1808" width="10.7109375" customWidth="1"/>
    <col min="1809" max="1809" width="10.42578125" customWidth="1"/>
    <col min="1810" max="1815" width="10.7109375" customWidth="1"/>
    <col min="1816" max="1816" width="10.5703125" customWidth="1"/>
    <col min="2045" max="2045" width="36.42578125" customWidth="1"/>
    <col min="2046" max="2046" width="0.28515625" customWidth="1"/>
    <col min="2047" max="2064" width="10.7109375" customWidth="1"/>
    <col min="2065" max="2065" width="10.42578125" customWidth="1"/>
    <col min="2066" max="2071" width="10.7109375" customWidth="1"/>
    <col min="2072" max="2072" width="10.5703125" customWidth="1"/>
    <col min="2301" max="2301" width="36.42578125" customWidth="1"/>
    <col min="2302" max="2302" width="0.28515625" customWidth="1"/>
    <col min="2303" max="2320" width="10.7109375" customWidth="1"/>
    <col min="2321" max="2321" width="10.42578125" customWidth="1"/>
    <col min="2322" max="2327" width="10.7109375" customWidth="1"/>
    <col min="2328" max="2328" width="10.5703125" customWidth="1"/>
    <col min="2557" max="2557" width="36.42578125" customWidth="1"/>
    <col min="2558" max="2558" width="0.28515625" customWidth="1"/>
    <col min="2559" max="2576" width="10.7109375" customWidth="1"/>
    <col min="2577" max="2577" width="10.42578125" customWidth="1"/>
    <col min="2578" max="2583" width="10.7109375" customWidth="1"/>
    <col min="2584" max="2584" width="10.5703125" customWidth="1"/>
    <col min="2813" max="2813" width="36.42578125" customWidth="1"/>
    <col min="2814" max="2814" width="0.28515625" customWidth="1"/>
    <col min="2815" max="2832" width="10.7109375" customWidth="1"/>
    <col min="2833" max="2833" width="10.42578125" customWidth="1"/>
    <col min="2834" max="2839" width="10.7109375" customWidth="1"/>
    <col min="2840" max="2840" width="10.5703125" customWidth="1"/>
    <col min="3069" max="3069" width="36.42578125" customWidth="1"/>
    <col min="3070" max="3070" width="0.28515625" customWidth="1"/>
    <col min="3071" max="3088" width="10.7109375" customWidth="1"/>
    <col min="3089" max="3089" width="10.42578125" customWidth="1"/>
    <col min="3090" max="3095" width="10.7109375" customWidth="1"/>
    <col min="3096" max="3096" width="10.5703125" customWidth="1"/>
    <col min="3325" max="3325" width="36.42578125" customWidth="1"/>
    <col min="3326" max="3326" width="0.28515625" customWidth="1"/>
    <col min="3327" max="3344" width="10.7109375" customWidth="1"/>
    <col min="3345" max="3345" width="10.42578125" customWidth="1"/>
    <col min="3346" max="3351" width="10.7109375" customWidth="1"/>
    <col min="3352" max="3352" width="10.5703125" customWidth="1"/>
    <col min="3581" max="3581" width="36.42578125" customWidth="1"/>
    <col min="3582" max="3582" width="0.28515625" customWidth="1"/>
    <col min="3583" max="3600" width="10.7109375" customWidth="1"/>
    <col min="3601" max="3601" width="10.42578125" customWidth="1"/>
    <col min="3602" max="3607" width="10.7109375" customWidth="1"/>
    <col min="3608" max="3608" width="10.5703125" customWidth="1"/>
    <col min="3837" max="3837" width="36.42578125" customWidth="1"/>
    <col min="3838" max="3838" width="0.28515625" customWidth="1"/>
    <col min="3839" max="3856" width="10.7109375" customWidth="1"/>
    <col min="3857" max="3857" width="10.42578125" customWidth="1"/>
    <col min="3858" max="3863" width="10.7109375" customWidth="1"/>
    <col min="3864" max="3864" width="10.5703125" customWidth="1"/>
    <col min="4093" max="4093" width="36.42578125" customWidth="1"/>
    <col min="4094" max="4094" width="0.28515625" customWidth="1"/>
    <col min="4095" max="4112" width="10.7109375" customWidth="1"/>
    <col min="4113" max="4113" width="10.42578125" customWidth="1"/>
    <col min="4114" max="4119" width="10.7109375" customWidth="1"/>
    <col min="4120" max="4120" width="10.5703125" customWidth="1"/>
    <col min="4349" max="4349" width="36.42578125" customWidth="1"/>
    <col min="4350" max="4350" width="0.28515625" customWidth="1"/>
    <col min="4351" max="4368" width="10.7109375" customWidth="1"/>
    <col min="4369" max="4369" width="10.42578125" customWidth="1"/>
    <col min="4370" max="4375" width="10.7109375" customWidth="1"/>
    <col min="4376" max="4376" width="10.5703125" customWidth="1"/>
    <col min="4605" max="4605" width="36.42578125" customWidth="1"/>
    <col min="4606" max="4606" width="0.28515625" customWidth="1"/>
    <col min="4607" max="4624" width="10.7109375" customWidth="1"/>
    <col min="4625" max="4625" width="10.42578125" customWidth="1"/>
    <col min="4626" max="4631" width="10.7109375" customWidth="1"/>
    <col min="4632" max="4632" width="10.5703125" customWidth="1"/>
    <col min="4861" max="4861" width="36.42578125" customWidth="1"/>
    <col min="4862" max="4862" width="0.28515625" customWidth="1"/>
    <col min="4863" max="4880" width="10.7109375" customWidth="1"/>
    <col min="4881" max="4881" width="10.42578125" customWidth="1"/>
    <col min="4882" max="4887" width="10.7109375" customWidth="1"/>
    <col min="4888" max="4888" width="10.5703125" customWidth="1"/>
    <col min="5117" max="5117" width="36.42578125" customWidth="1"/>
    <col min="5118" max="5118" width="0.28515625" customWidth="1"/>
    <col min="5119" max="5136" width="10.7109375" customWidth="1"/>
    <col min="5137" max="5137" width="10.42578125" customWidth="1"/>
    <col min="5138" max="5143" width="10.7109375" customWidth="1"/>
    <col min="5144" max="5144" width="10.5703125" customWidth="1"/>
    <col min="5373" max="5373" width="36.42578125" customWidth="1"/>
    <col min="5374" max="5374" width="0.28515625" customWidth="1"/>
    <col min="5375" max="5392" width="10.7109375" customWidth="1"/>
    <col min="5393" max="5393" width="10.42578125" customWidth="1"/>
    <col min="5394" max="5399" width="10.7109375" customWidth="1"/>
    <col min="5400" max="5400" width="10.5703125" customWidth="1"/>
    <col min="5629" max="5629" width="36.42578125" customWidth="1"/>
    <col min="5630" max="5630" width="0.28515625" customWidth="1"/>
    <col min="5631" max="5648" width="10.7109375" customWidth="1"/>
    <col min="5649" max="5649" width="10.42578125" customWidth="1"/>
    <col min="5650" max="5655" width="10.7109375" customWidth="1"/>
    <col min="5656" max="5656" width="10.5703125" customWidth="1"/>
    <col min="5885" max="5885" width="36.42578125" customWidth="1"/>
    <col min="5886" max="5886" width="0.28515625" customWidth="1"/>
    <col min="5887" max="5904" width="10.7109375" customWidth="1"/>
    <col min="5905" max="5905" width="10.42578125" customWidth="1"/>
    <col min="5906" max="5911" width="10.7109375" customWidth="1"/>
    <col min="5912" max="5912" width="10.5703125" customWidth="1"/>
    <col min="6141" max="6141" width="36.42578125" customWidth="1"/>
    <col min="6142" max="6142" width="0.28515625" customWidth="1"/>
    <col min="6143" max="6160" width="10.7109375" customWidth="1"/>
    <col min="6161" max="6161" width="10.42578125" customWidth="1"/>
    <col min="6162" max="6167" width="10.7109375" customWidth="1"/>
    <col min="6168" max="6168" width="10.5703125" customWidth="1"/>
    <col min="6397" max="6397" width="36.42578125" customWidth="1"/>
    <col min="6398" max="6398" width="0.28515625" customWidth="1"/>
    <col min="6399" max="6416" width="10.7109375" customWidth="1"/>
    <col min="6417" max="6417" width="10.42578125" customWidth="1"/>
    <col min="6418" max="6423" width="10.7109375" customWidth="1"/>
    <col min="6424" max="6424" width="10.5703125" customWidth="1"/>
    <col min="6653" max="6653" width="36.42578125" customWidth="1"/>
    <col min="6654" max="6654" width="0.28515625" customWidth="1"/>
    <col min="6655" max="6672" width="10.7109375" customWidth="1"/>
    <col min="6673" max="6673" width="10.42578125" customWidth="1"/>
    <col min="6674" max="6679" width="10.7109375" customWidth="1"/>
    <col min="6680" max="6680" width="10.5703125" customWidth="1"/>
    <col min="6909" max="6909" width="36.42578125" customWidth="1"/>
    <col min="6910" max="6910" width="0.28515625" customWidth="1"/>
    <col min="6911" max="6928" width="10.7109375" customWidth="1"/>
    <col min="6929" max="6929" width="10.42578125" customWidth="1"/>
    <col min="6930" max="6935" width="10.7109375" customWidth="1"/>
    <col min="6936" max="6936" width="10.5703125" customWidth="1"/>
    <col min="7165" max="7165" width="36.42578125" customWidth="1"/>
    <col min="7166" max="7166" width="0.28515625" customWidth="1"/>
    <col min="7167" max="7184" width="10.7109375" customWidth="1"/>
    <col min="7185" max="7185" width="10.42578125" customWidth="1"/>
    <col min="7186" max="7191" width="10.7109375" customWidth="1"/>
    <col min="7192" max="7192" width="10.5703125" customWidth="1"/>
    <col min="7421" max="7421" width="36.42578125" customWidth="1"/>
    <col min="7422" max="7422" width="0.28515625" customWidth="1"/>
    <col min="7423" max="7440" width="10.7109375" customWidth="1"/>
    <col min="7441" max="7441" width="10.42578125" customWidth="1"/>
    <col min="7442" max="7447" width="10.7109375" customWidth="1"/>
    <col min="7448" max="7448" width="10.5703125" customWidth="1"/>
    <col min="7677" max="7677" width="36.42578125" customWidth="1"/>
    <col min="7678" max="7678" width="0.28515625" customWidth="1"/>
    <col min="7679" max="7696" width="10.7109375" customWidth="1"/>
    <col min="7697" max="7697" width="10.42578125" customWidth="1"/>
    <col min="7698" max="7703" width="10.7109375" customWidth="1"/>
    <col min="7704" max="7704" width="10.5703125" customWidth="1"/>
    <col min="7933" max="7933" width="36.42578125" customWidth="1"/>
    <col min="7934" max="7934" width="0.28515625" customWidth="1"/>
    <col min="7935" max="7952" width="10.7109375" customWidth="1"/>
    <col min="7953" max="7953" width="10.42578125" customWidth="1"/>
    <col min="7954" max="7959" width="10.7109375" customWidth="1"/>
    <col min="7960" max="7960" width="10.5703125" customWidth="1"/>
    <col min="8189" max="8189" width="36.42578125" customWidth="1"/>
    <col min="8190" max="8190" width="0.28515625" customWidth="1"/>
    <col min="8191" max="8208" width="10.7109375" customWidth="1"/>
    <col min="8209" max="8209" width="10.42578125" customWidth="1"/>
    <col min="8210" max="8215" width="10.7109375" customWidth="1"/>
    <col min="8216" max="8216" width="10.5703125" customWidth="1"/>
    <col min="8445" max="8445" width="36.42578125" customWidth="1"/>
    <col min="8446" max="8446" width="0.28515625" customWidth="1"/>
    <col min="8447" max="8464" width="10.7109375" customWidth="1"/>
    <col min="8465" max="8465" width="10.42578125" customWidth="1"/>
    <col min="8466" max="8471" width="10.7109375" customWidth="1"/>
    <col min="8472" max="8472" width="10.5703125" customWidth="1"/>
    <col min="8701" max="8701" width="36.42578125" customWidth="1"/>
    <col min="8702" max="8702" width="0.28515625" customWidth="1"/>
    <col min="8703" max="8720" width="10.7109375" customWidth="1"/>
    <col min="8721" max="8721" width="10.42578125" customWidth="1"/>
    <col min="8722" max="8727" width="10.7109375" customWidth="1"/>
    <col min="8728" max="8728" width="10.5703125" customWidth="1"/>
    <col min="8957" max="8957" width="36.42578125" customWidth="1"/>
    <col min="8958" max="8958" width="0.28515625" customWidth="1"/>
    <col min="8959" max="8976" width="10.7109375" customWidth="1"/>
    <col min="8977" max="8977" width="10.42578125" customWidth="1"/>
    <col min="8978" max="8983" width="10.7109375" customWidth="1"/>
    <col min="8984" max="8984" width="10.5703125" customWidth="1"/>
    <col min="9213" max="9213" width="36.42578125" customWidth="1"/>
    <col min="9214" max="9214" width="0.28515625" customWidth="1"/>
    <col min="9215" max="9232" width="10.7109375" customWidth="1"/>
    <col min="9233" max="9233" width="10.42578125" customWidth="1"/>
    <col min="9234" max="9239" width="10.7109375" customWidth="1"/>
    <col min="9240" max="9240" width="10.5703125" customWidth="1"/>
    <col min="9469" max="9469" width="36.42578125" customWidth="1"/>
    <col min="9470" max="9470" width="0.28515625" customWidth="1"/>
    <col min="9471" max="9488" width="10.7109375" customWidth="1"/>
    <col min="9489" max="9489" width="10.42578125" customWidth="1"/>
    <col min="9490" max="9495" width="10.7109375" customWidth="1"/>
    <col min="9496" max="9496" width="10.5703125" customWidth="1"/>
    <col min="9725" max="9725" width="36.42578125" customWidth="1"/>
    <col min="9726" max="9726" width="0.28515625" customWidth="1"/>
    <col min="9727" max="9744" width="10.7109375" customWidth="1"/>
    <col min="9745" max="9745" width="10.42578125" customWidth="1"/>
    <col min="9746" max="9751" width="10.7109375" customWidth="1"/>
    <col min="9752" max="9752" width="10.5703125" customWidth="1"/>
    <col min="9981" max="9981" width="36.42578125" customWidth="1"/>
    <col min="9982" max="9982" width="0.28515625" customWidth="1"/>
    <col min="9983" max="10000" width="10.7109375" customWidth="1"/>
    <col min="10001" max="10001" width="10.42578125" customWidth="1"/>
    <col min="10002" max="10007" width="10.7109375" customWidth="1"/>
    <col min="10008" max="10008" width="10.5703125" customWidth="1"/>
    <col min="10237" max="10237" width="36.42578125" customWidth="1"/>
    <col min="10238" max="10238" width="0.28515625" customWidth="1"/>
    <col min="10239" max="10256" width="10.7109375" customWidth="1"/>
    <col min="10257" max="10257" width="10.42578125" customWidth="1"/>
    <col min="10258" max="10263" width="10.7109375" customWidth="1"/>
    <col min="10264" max="10264" width="10.5703125" customWidth="1"/>
    <col min="10493" max="10493" width="36.42578125" customWidth="1"/>
    <col min="10494" max="10494" width="0.28515625" customWidth="1"/>
    <col min="10495" max="10512" width="10.7109375" customWidth="1"/>
    <col min="10513" max="10513" width="10.42578125" customWidth="1"/>
    <col min="10514" max="10519" width="10.7109375" customWidth="1"/>
    <col min="10520" max="10520" width="10.5703125" customWidth="1"/>
    <col min="10749" max="10749" width="36.42578125" customWidth="1"/>
    <col min="10750" max="10750" width="0.28515625" customWidth="1"/>
    <col min="10751" max="10768" width="10.7109375" customWidth="1"/>
    <col min="10769" max="10769" width="10.42578125" customWidth="1"/>
    <col min="10770" max="10775" width="10.7109375" customWidth="1"/>
    <col min="10776" max="10776" width="10.5703125" customWidth="1"/>
    <col min="11005" max="11005" width="36.42578125" customWidth="1"/>
    <col min="11006" max="11006" width="0.28515625" customWidth="1"/>
    <col min="11007" max="11024" width="10.7109375" customWidth="1"/>
    <col min="11025" max="11025" width="10.42578125" customWidth="1"/>
    <col min="11026" max="11031" width="10.7109375" customWidth="1"/>
    <col min="11032" max="11032" width="10.5703125" customWidth="1"/>
    <col min="11261" max="11261" width="36.42578125" customWidth="1"/>
    <col min="11262" max="11262" width="0.28515625" customWidth="1"/>
    <col min="11263" max="11280" width="10.7109375" customWidth="1"/>
    <col min="11281" max="11281" width="10.42578125" customWidth="1"/>
    <col min="11282" max="11287" width="10.7109375" customWidth="1"/>
    <col min="11288" max="11288" width="10.5703125" customWidth="1"/>
    <col min="11517" max="11517" width="36.42578125" customWidth="1"/>
    <col min="11518" max="11518" width="0.28515625" customWidth="1"/>
    <col min="11519" max="11536" width="10.7109375" customWidth="1"/>
    <col min="11537" max="11537" width="10.42578125" customWidth="1"/>
    <col min="11538" max="11543" width="10.7109375" customWidth="1"/>
    <col min="11544" max="11544" width="10.5703125" customWidth="1"/>
    <col min="11773" max="11773" width="36.42578125" customWidth="1"/>
    <col min="11774" max="11774" width="0.28515625" customWidth="1"/>
    <col min="11775" max="11792" width="10.7109375" customWidth="1"/>
    <col min="11793" max="11793" width="10.42578125" customWidth="1"/>
    <col min="11794" max="11799" width="10.7109375" customWidth="1"/>
    <col min="11800" max="11800" width="10.5703125" customWidth="1"/>
    <col min="12029" max="12029" width="36.42578125" customWidth="1"/>
    <col min="12030" max="12030" width="0.28515625" customWidth="1"/>
    <col min="12031" max="12048" width="10.7109375" customWidth="1"/>
    <col min="12049" max="12049" width="10.42578125" customWidth="1"/>
    <col min="12050" max="12055" width="10.7109375" customWidth="1"/>
    <col min="12056" max="12056" width="10.5703125" customWidth="1"/>
    <col min="12285" max="12285" width="36.42578125" customWidth="1"/>
    <col min="12286" max="12286" width="0.28515625" customWidth="1"/>
    <col min="12287" max="12304" width="10.7109375" customWidth="1"/>
    <col min="12305" max="12305" width="10.42578125" customWidth="1"/>
    <col min="12306" max="12311" width="10.7109375" customWidth="1"/>
    <col min="12312" max="12312" width="10.5703125" customWidth="1"/>
    <col min="12541" max="12541" width="36.42578125" customWidth="1"/>
    <col min="12542" max="12542" width="0.28515625" customWidth="1"/>
    <col min="12543" max="12560" width="10.7109375" customWidth="1"/>
    <col min="12561" max="12561" width="10.42578125" customWidth="1"/>
    <col min="12562" max="12567" width="10.7109375" customWidth="1"/>
    <col min="12568" max="12568" width="10.5703125" customWidth="1"/>
    <col min="12797" max="12797" width="36.42578125" customWidth="1"/>
    <col min="12798" max="12798" width="0.28515625" customWidth="1"/>
    <col min="12799" max="12816" width="10.7109375" customWidth="1"/>
    <col min="12817" max="12817" width="10.42578125" customWidth="1"/>
    <col min="12818" max="12823" width="10.7109375" customWidth="1"/>
    <col min="12824" max="12824" width="10.5703125" customWidth="1"/>
    <col min="13053" max="13053" width="36.42578125" customWidth="1"/>
    <col min="13054" max="13054" width="0.28515625" customWidth="1"/>
    <col min="13055" max="13072" width="10.7109375" customWidth="1"/>
    <col min="13073" max="13073" width="10.42578125" customWidth="1"/>
    <col min="13074" max="13079" width="10.7109375" customWidth="1"/>
    <col min="13080" max="13080" width="10.5703125" customWidth="1"/>
    <col min="13309" max="13309" width="36.42578125" customWidth="1"/>
    <col min="13310" max="13310" width="0.28515625" customWidth="1"/>
    <col min="13311" max="13328" width="10.7109375" customWidth="1"/>
    <col min="13329" max="13329" width="10.42578125" customWidth="1"/>
    <col min="13330" max="13335" width="10.7109375" customWidth="1"/>
    <col min="13336" max="13336" width="10.5703125" customWidth="1"/>
    <col min="13565" max="13565" width="36.42578125" customWidth="1"/>
    <col min="13566" max="13566" width="0.28515625" customWidth="1"/>
    <col min="13567" max="13584" width="10.7109375" customWidth="1"/>
    <col min="13585" max="13585" width="10.42578125" customWidth="1"/>
    <col min="13586" max="13591" width="10.7109375" customWidth="1"/>
    <col min="13592" max="13592" width="10.5703125" customWidth="1"/>
    <col min="13821" max="13821" width="36.42578125" customWidth="1"/>
    <col min="13822" max="13822" width="0.28515625" customWidth="1"/>
    <col min="13823" max="13840" width="10.7109375" customWidth="1"/>
    <col min="13841" max="13841" width="10.42578125" customWidth="1"/>
    <col min="13842" max="13847" width="10.7109375" customWidth="1"/>
    <col min="13848" max="13848" width="10.5703125" customWidth="1"/>
    <col min="14077" max="14077" width="36.42578125" customWidth="1"/>
    <col min="14078" max="14078" width="0.28515625" customWidth="1"/>
    <col min="14079" max="14096" width="10.7109375" customWidth="1"/>
    <col min="14097" max="14097" width="10.42578125" customWidth="1"/>
    <col min="14098" max="14103" width="10.7109375" customWidth="1"/>
    <col min="14104" max="14104" width="10.5703125" customWidth="1"/>
    <col min="14333" max="14333" width="36.42578125" customWidth="1"/>
    <col min="14334" max="14334" width="0.28515625" customWidth="1"/>
    <col min="14335" max="14352" width="10.7109375" customWidth="1"/>
    <col min="14353" max="14353" width="10.42578125" customWidth="1"/>
    <col min="14354" max="14359" width="10.7109375" customWidth="1"/>
    <col min="14360" max="14360" width="10.5703125" customWidth="1"/>
    <col min="14589" max="14589" width="36.42578125" customWidth="1"/>
    <col min="14590" max="14590" width="0.28515625" customWidth="1"/>
    <col min="14591" max="14608" width="10.7109375" customWidth="1"/>
    <col min="14609" max="14609" width="10.42578125" customWidth="1"/>
    <col min="14610" max="14615" width="10.7109375" customWidth="1"/>
    <col min="14616" max="14616" width="10.5703125" customWidth="1"/>
    <col min="14845" max="14845" width="36.42578125" customWidth="1"/>
    <col min="14846" max="14846" width="0.28515625" customWidth="1"/>
    <col min="14847" max="14864" width="10.7109375" customWidth="1"/>
    <col min="14865" max="14865" width="10.42578125" customWidth="1"/>
    <col min="14866" max="14871" width="10.7109375" customWidth="1"/>
    <col min="14872" max="14872" width="10.5703125" customWidth="1"/>
    <col min="15101" max="15101" width="36.42578125" customWidth="1"/>
    <col min="15102" max="15102" width="0.28515625" customWidth="1"/>
    <col min="15103" max="15120" width="10.7109375" customWidth="1"/>
    <col min="15121" max="15121" width="10.42578125" customWidth="1"/>
    <col min="15122" max="15127" width="10.7109375" customWidth="1"/>
    <col min="15128" max="15128" width="10.5703125" customWidth="1"/>
    <col min="15357" max="15357" width="36.42578125" customWidth="1"/>
    <col min="15358" max="15358" width="0.28515625" customWidth="1"/>
    <col min="15359" max="15376" width="10.7109375" customWidth="1"/>
    <col min="15377" max="15377" width="10.42578125" customWidth="1"/>
    <col min="15378" max="15383" width="10.7109375" customWidth="1"/>
    <col min="15384" max="15384" width="10.5703125" customWidth="1"/>
    <col min="15613" max="15613" width="36.42578125" customWidth="1"/>
    <col min="15614" max="15614" width="0.28515625" customWidth="1"/>
    <col min="15615" max="15632" width="10.7109375" customWidth="1"/>
    <col min="15633" max="15633" width="10.42578125" customWidth="1"/>
    <col min="15634" max="15639" width="10.7109375" customWidth="1"/>
    <col min="15640" max="15640" width="10.5703125" customWidth="1"/>
    <col min="15869" max="15869" width="36.42578125" customWidth="1"/>
    <col min="15870" max="15870" width="0.28515625" customWidth="1"/>
    <col min="15871" max="15888" width="10.7109375" customWidth="1"/>
    <col min="15889" max="15889" width="10.42578125" customWidth="1"/>
    <col min="15890" max="15895" width="10.7109375" customWidth="1"/>
    <col min="15896" max="15896" width="10.5703125" customWidth="1"/>
    <col min="16125" max="16125" width="36.42578125" customWidth="1"/>
    <col min="16126" max="16126" width="0.28515625" customWidth="1"/>
    <col min="16127" max="16144" width="10.7109375" customWidth="1"/>
    <col min="16145" max="16145" width="10.42578125" customWidth="1"/>
    <col min="16146" max="16151" width="10.7109375" customWidth="1"/>
    <col min="16152" max="16152" width="10.5703125" customWidth="1"/>
  </cols>
  <sheetData>
    <row r="1" spans="1:28" s="1254" customFormat="1" ht="18.2" customHeight="1" x14ac:dyDescent="0.2">
      <c r="A1" s="2116" t="str">
        <f>[3]s01BAL0097!$A$1</f>
        <v>Задолженность по кредитам, выданным банками по секторам экономики</v>
      </c>
      <c r="B1" s="2117"/>
      <c r="C1" s="2117"/>
      <c r="D1" s="2117"/>
      <c r="E1" s="2117"/>
      <c r="F1" s="2117"/>
      <c r="G1" s="2117"/>
      <c r="H1" s="2117"/>
      <c r="I1" s="2117"/>
      <c r="J1" s="2117"/>
      <c r="K1" s="2117"/>
      <c r="L1" s="2117"/>
      <c r="M1" s="2117"/>
      <c r="N1" s="2117"/>
      <c r="O1" s="2117"/>
      <c r="P1" s="2117"/>
      <c r="Q1" s="2117"/>
      <c r="R1" s="2117"/>
      <c r="S1" s="2117"/>
      <c r="T1" s="2117"/>
      <c r="U1" s="2117"/>
      <c r="V1" s="2117"/>
      <c r="W1" s="2117"/>
    </row>
    <row r="2" spans="1:28" s="1254" customFormat="1" ht="18.2" customHeight="1" x14ac:dyDescent="0.2">
      <c r="A2" s="2116" t="str">
        <f>[3]s01BAL0097!$A$2</f>
        <v>по состоянию на 01.03.2023</v>
      </c>
      <c r="B2" s="2117"/>
      <c r="C2" s="2117"/>
      <c r="D2" s="2117"/>
      <c r="E2" s="2117"/>
      <c r="F2" s="2117"/>
      <c r="G2" s="2117"/>
      <c r="H2" s="2117"/>
      <c r="I2" s="2117"/>
      <c r="J2" s="2117"/>
      <c r="K2" s="2117"/>
      <c r="L2" s="2117"/>
      <c r="M2" s="2117"/>
      <c r="N2" s="2117"/>
      <c r="O2" s="2117"/>
      <c r="P2" s="2117"/>
      <c r="Q2" s="2117"/>
      <c r="R2" s="2117"/>
      <c r="S2" s="2117"/>
      <c r="T2" s="2117"/>
      <c r="U2" s="2117"/>
      <c r="V2" s="2117"/>
      <c r="W2" s="2117"/>
    </row>
    <row r="3" spans="1:28" s="1254" customFormat="1" ht="18.2" customHeight="1" x14ac:dyDescent="0.2">
      <c r="A3" s="2118" t="s">
        <v>146</v>
      </c>
      <c r="B3" s="2118"/>
      <c r="C3" s="2118"/>
      <c r="D3" s="2118"/>
      <c r="E3" s="2118"/>
      <c r="F3" s="2118"/>
      <c r="G3" s="2118"/>
      <c r="H3" s="2118"/>
      <c r="I3" s="2118"/>
      <c r="J3" s="2118"/>
      <c r="K3" s="2118"/>
      <c r="L3" s="2118"/>
      <c r="M3" s="2118"/>
      <c r="N3" s="2118"/>
      <c r="O3" s="2118"/>
      <c r="P3" s="2118"/>
      <c r="Q3" s="2118"/>
      <c r="R3" s="2118"/>
      <c r="S3" s="2118"/>
      <c r="T3" s="2118"/>
      <c r="U3" s="2118"/>
      <c r="V3" s="2118"/>
      <c r="W3" s="2118"/>
    </row>
    <row r="4" spans="1:28" s="1254" customFormat="1" ht="18.2" customHeight="1" x14ac:dyDescent="0.15">
      <c r="A4" s="2119" t="s">
        <v>147</v>
      </c>
      <c r="B4" s="2119"/>
      <c r="C4" s="2119"/>
      <c r="D4" s="2119"/>
      <c r="E4" s="2119"/>
      <c r="F4" s="2119"/>
      <c r="G4" s="2119"/>
      <c r="H4" s="2119"/>
      <c r="I4" s="2119"/>
      <c r="J4" s="2119"/>
      <c r="K4" s="2119"/>
      <c r="L4" s="2119"/>
      <c r="M4" s="2119"/>
      <c r="N4" s="2119"/>
      <c r="O4" s="2119"/>
      <c r="P4" s="2119"/>
      <c r="Q4" s="2119"/>
      <c r="R4" s="2119"/>
      <c r="S4" s="2119"/>
      <c r="T4" s="2119"/>
      <c r="U4" s="2119"/>
      <c r="V4" s="2119"/>
      <c r="W4" s="1255" t="s">
        <v>148</v>
      </c>
    </row>
    <row r="5" spans="1:28" s="1272" customFormat="1" ht="33" customHeight="1" x14ac:dyDescent="0.15">
      <c r="A5" s="1271" t="str">
        <f>[3]s01BAL0097!A5</f>
        <v>Курс = 2,8080 бел. руб.</v>
      </c>
      <c r="B5" s="1271">
        <f>[3]s01BAL0097!B5</f>
        <v>0</v>
      </c>
      <c r="C5" s="1271" t="str">
        <f>[3]s01BAL0097!C5</f>
        <v>Итог</v>
      </c>
      <c r="D5" s="1271" t="str">
        <f>[3]s01BAL0097!D5</f>
        <v>ЗАО Банк ВТБ (Беларусь)</v>
      </c>
      <c r="E5" s="1271" t="str">
        <f>[3]s01BAL0097!E5</f>
        <v>ЗАО "РРБ-Банк"</v>
      </c>
      <c r="F5" s="1271" t="str">
        <f>[3]s01BAL0097!F5</f>
        <v>ЗАО "МТБанк"</v>
      </c>
      <c r="G5" s="1271" t="str">
        <f>[3]s01BAL0097!G5</f>
        <v>ЗАО "БСБ Банк"</v>
      </c>
      <c r="H5" s="1271" t="str">
        <f>[3]s01BAL0097!H5</f>
        <v>ОАО "Технобанк"</v>
      </c>
      <c r="I5" s="1271" t="str">
        <f>[3]s01BAL0097!I5</f>
        <v>ОАО "Банк БелВЭБ"</v>
      </c>
      <c r="J5" s="1271" t="str">
        <f>[3]s01BAL0097!J5</f>
        <v>ЗАО "Альфа-Банк"</v>
      </c>
      <c r="K5" s="1271" t="str">
        <f>[3]s01BAL0097!K5</f>
        <v>ОАО "Банк Дабрабыт"</v>
      </c>
      <c r="L5" s="1271" t="str">
        <f>[3]s01BAL0097!L5</f>
        <v>ЗАО "Банк "Решение"</v>
      </c>
      <c r="M5" s="1271" t="str">
        <f>[3]s01BAL0097!M5</f>
        <v>ЗАО "ТК Банк"</v>
      </c>
      <c r="N5" s="1271" t="str">
        <f>[3]s01BAL0097!N5</f>
        <v xml:space="preserve">ОАО "Сбер Банк" </v>
      </c>
      <c r="O5" s="1271" t="str">
        <f>[3]s01BAL0097!O5</f>
        <v>ЗАО "БТА Банк"</v>
      </c>
      <c r="P5" s="1271" t="str">
        <f>[3]s01BAL0097!P5</f>
        <v>ОАО "СтатусБанк"</v>
      </c>
      <c r="Q5" s="1271" t="str">
        <f>[3]s01BAL0097!Q5</f>
        <v>ОАО "Белинвестбанк"</v>
      </c>
      <c r="R5" s="1271" t="str">
        <f>[3]s01BAL0097!R5</f>
        <v>ОАО "Белгазпромбанк"</v>
      </c>
      <c r="S5" s="1271" t="str">
        <f>[3]s01BAL0097!S5</f>
        <v>"Приорбанк" ОАО</v>
      </c>
      <c r="T5" s="1271" t="str">
        <f>[3]s01BAL0097!T5</f>
        <v>ОАО "БНБ-Банк"</v>
      </c>
      <c r="U5" s="1271" t="str">
        <f>[3]s01BAL0097!U5</f>
        <v>ОАО "Паритетбанк"</v>
      </c>
      <c r="V5" s="1271" t="str">
        <f>[3]s01BAL0097!V5</f>
        <v>ОАО "АСБ Беларусбанк"</v>
      </c>
      <c r="W5" s="1271" t="str">
        <f>[3]s01BAL0097!W5</f>
        <v>ЗАО "Цептер Банк"</v>
      </c>
      <c r="X5" s="1271" t="str">
        <f>[3]s01BAL0097!X5</f>
        <v>ОАО "Белагропромбанк"</v>
      </c>
      <c r="Y5" s="1271" t="str">
        <f>[3]s01BAL0097!Y5</f>
        <v>Ликвид.</v>
      </c>
      <c r="Z5" s="1271">
        <f>[3]s01BAL0097!Z5</f>
        <v>0</v>
      </c>
      <c r="AA5" s="1271">
        <f>[3]s01BAL0097!AA5</f>
        <v>0</v>
      </c>
      <c r="AB5" s="1271">
        <f>[3]s01BAL0097!AB5</f>
        <v>0</v>
      </c>
    </row>
    <row r="6" spans="1:28" s="1272" customFormat="1" ht="14.85" customHeight="1" x14ac:dyDescent="0.15">
      <c r="A6" s="1271" t="str">
        <f>[3]s01BAL0097!A6</f>
        <v>№ банка</v>
      </c>
      <c r="B6" s="1271">
        <f>[3]s01BAL0097!B6</f>
        <v>0</v>
      </c>
      <c r="C6" s="1271">
        <f>[3]s01BAL0097!C6</f>
        <v>0</v>
      </c>
      <c r="D6" s="1271" t="str">
        <f>[3]s01BAL0097!D6</f>
        <v>108</v>
      </c>
      <c r="E6" s="1271" t="str">
        <f>[3]s01BAL0097!E6</f>
        <v>110</v>
      </c>
      <c r="F6" s="1271" t="str">
        <f>[3]s01BAL0097!F6</f>
        <v>117</v>
      </c>
      <c r="G6" s="1271" t="str">
        <f>[3]s01BAL0097!G6</f>
        <v>175</v>
      </c>
      <c r="H6" s="1271" t="str">
        <f>[3]s01BAL0097!H6</f>
        <v>182</v>
      </c>
      <c r="I6" s="1271" t="str">
        <f>[3]s01BAL0097!I6</f>
        <v>226</v>
      </c>
      <c r="J6" s="1271" t="str">
        <f>[3]s01BAL0097!J6</f>
        <v>270</v>
      </c>
      <c r="K6" s="1271" t="str">
        <f>[3]s01BAL0097!K6</f>
        <v>272</v>
      </c>
      <c r="L6" s="1271" t="str">
        <f>[3]s01BAL0097!L6</f>
        <v>288</v>
      </c>
      <c r="M6" s="1271" t="str">
        <f>[3]s01BAL0097!M6</f>
        <v>333</v>
      </c>
      <c r="N6" s="1271" t="str">
        <f>[3]s01BAL0097!N6</f>
        <v>369</v>
      </c>
      <c r="O6" s="1271" t="str">
        <f>[3]s01BAL0097!O6</f>
        <v>704</v>
      </c>
      <c r="P6" s="1271" t="str">
        <f>[3]s01BAL0097!P6</f>
        <v>735</v>
      </c>
      <c r="Q6" s="1271" t="str">
        <f>[3]s01BAL0097!Q6</f>
        <v>739</v>
      </c>
      <c r="R6" s="1271" t="str">
        <f>[3]s01BAL0097!R6</f>
        <v>742</v>
      </c>
      <c r="S6" s="1271" t="str">
        <f>[3]s01BAL0097!S6</f>
        <v>749</v>
      </c>
      <c r="T6" s="1271" t="str">
        <f>[3]s01BAL0097!T6</f>
        <v>765</v>
      </c>
      <c r="U6" s="1271" t="str">
        <f>[3]s01BAL0097!U6</f>
        <v>782</v>
      </c>
      <c r="V6" s="1271" t="str">
        <f>[3]s01BAL0097!V6</f>
        <v>795</v>
      </c>
      <c r="W6" s="1271" t="str">
        <f>[3]s01BAL0097!W6</f>
        <v>820</v>
      </c>
      <c r="X6" s="1271" t="str">
        <f>[3]s01BAL0097!X6</f>
        <v>964</v>
      </c>
      <c r="Y6" s="1271">
        <f>[3]s01BAL0097!Y6</f>
        <v>0</v>
      </c>
      <c r="Z6" s="1271">
        <f>[3]s01BAL0097!Z6</f>
        <v>0</v>
      </c>
      <c r="AA6" s="1271">
        <f>[3]s01BAL0097!AA6</f>
        <v>0</v>
      </c>
      <c r="AB6" s="1271">
        <f>[3]s01BAL0097!AB6</f>
        <v>0</v>
      </c>
    </row>
    <row r="7" spans="1:28" s="1272" customFormat="1" ht="12.95" customHeight="1" x14ac:dyDescent="0.15">
      <c r="A7" s="1271" t="str">
        <f>[3]s01BAL0097!A7</f>
        <v>По кредитам, выданным секторам экономики</v>
      </c>
      <c r="B7" s="1271">
        <f>[3]s01BAL0097!B7</f>
        <v>2</v>
      </c>
      <c r="C7" s="1271">
        <f>[3]s01BAL0097!C7</f>
        <v>0</v>
      </c>
      <c r="D7" s="1271">
        <f>[3]s01BAL0097!D7</f>
        <v>0</v>
      </c>
      <c r="E7" s="1271">
        <f>[3]s01BAL0097!E7</f>
        <v>0</v>
      </c>
      <c r="F7" s="1271">
        <f>[3]s01BAL0097!F7</f>
        <v>0</v>
      </c>
      <c r="G7" s="1271">
        <f>[3]s01BAL0097!G7</f>
        <v>0</v>
      </c>
      <c r="H7" s="1271">
        <f>[3]s01BAL0097!H7</f>
        <v>0</v>
      </c>
      <c r="I7" s="1271">
        <f>[3]s01BAL0097!I7</f>
        <v>0</v>
      </c>
      <c r="J7" s="1271">
        <f>[3]s01BAL0097!J7</f>
        <v>0</v>
      </c>
      <c r="K7" s="1271">
        <f>[3]s01BAL0097!K7</f>
        <v>0</v>
      </c>
      <c r="L7" s="1271">
        <f>[3]s01BAL0097!L7</f>
        <v>0</v>
      </c>
      <c r="M7" s="1271">
        <f>[3]s01BAL0097!M7</f>
        <v>0</v>
      </c>
      <c r="N7" s="1271">
        <f>[3]s01BAL0097!N7</f>
        <v>0</v>
      </c>
      <c r="O7" s="1271">
        <f>[3]s01BAL0097!O7</f>
        <v>0</v>
      </c>
      <c r="P7" s="1271">
        <f>[3]s01BAL0097!P7</f>
        <v>0</v>
      </c>
      <c r="Q7" s="1271">
        <f>[3]s01BAL0097!Q7</f>
        <v>0</v>
      </c>
      <c r="R7" s="1271">
        <f>[3]s01BAL0097!R7</f>
        <v>0</v>
      </c>
      <c r="S7" s="1271">
        <f>[3]s01BAL0097!S7</f>
        <v>0</v>
      </c>
      <c r="T7" s="1271">
        <f>[3]s01BAL0097!T7</f>
        <v>0</v>
      </c>
      <c r="U7" s="1271">
        <f>[3]s01BAL0097!U7</f>
        <v>0</v>
      </c>
      <c r="V7" s="1271">
        <f>[3]s01BAL0097!V7</f>
        <v>0</v>
      </c>
      <c r="W7" s="1271">
        <f>[3]s01BAL0097!W7</f>
        <v>0</v>
      </c>
      <c r="X7" s="1271">
        <f>[3]s01BAL0097!X7</f>
        <v>0</v>
      </c>
      <c r="Y7" s="1271">
        <f>[3]s01BAL0097!Y7</f>
        <v>0</v>
      </c>
      <c r="Z7" s="1271">
        <f>[3]s01BAL0097!Z7</f>
        <v>0</v>
      </c>
      <c r="AA7" s="1271">
        <f>[3]s01BAL0097!AA7</f>
        <v>0</v>
      </c>
      <c r="AB7" s="1271">
        <f>[3]s01BAL0097!AB7</f>
        <v>0</v>
      </c>
    </row>
    <row r="8" spans="1:28" s="1272" customFormat="1" ht="12.95" customHeight="1" x14ac:dyDescent="0.15">
      <c r="A8" s="1271" t="str">
        <f>[3]s01BAL0097!A8</f>
        <v xml:space="preserve">      - всего</v>
      </c>
      <c r="B8" s="1271">
        <f>[3]s01BAL0097!B8</f>
        <v>3</v>
      </c>
      <c r="C8" s="1300">
        <f>[3]s01BAL0097!C8</f>
        <v>62372249</v>
      </c>
      <c r="D8" s="1300">
        <f>[3]s01BAL0097!D8</f>
        <v>1241315</v>
      </c>
      <c r="E8" s="1300">
        <f>[3]s01BAL0097!E8</f>
        <v>176490</v>
      </c>
      <c r="F8" s="1300">
        <f>[3]s01BAL0097!F8</f>
        <v>1458448</v>
      </c>
      <c r="G8" s="1300">
        <f>[3]s01BAL0097!G8</f>
        <v>3247</v>
      </c>
      <c r="H8" s="1300">
        <f>[3]s01BAL0097!H8</f>
        <v>366841</v>
      </c>
      <c r="I8" s="1300">
        <f>[3]s01BAL0097!I8</f>
        <v>2383917</v>
      </c>
      <c r="J8" s="1300">
        <f>[3]s01BAL0097!J8</f>
        <v>2398268</v>
      </c>
      <c r="K8" s="1300">
        <f>[3]s01BAL0097!K8</f>
        <v>617361</v>
      </c>
      <c r="L8" s="1300">
        <f>[3]s01BAL0097!L8</f>
        <v>103307</v>
      </c>
      <c r="M8" s="1300">
        <f>[3]s01BAL0097!M8</f>
        <v>20140</v>
      </c>
      <c r="N8" s="1300">
        <f>[3]s01BAL0097!N8</f>
        <v>2476002</v>
      </c>
      <c r="O8" s="1300">
        <f>[3]s01BAL0097!O8</f>
        <v>206440</v>
      </c>
      <c r="P8" s="1300">
        <f>[3]s01BAL0097!P8</f>
        <v>60332</v>
      </c>
      <c r="Q8" s="1300">
        <f>[3]s01BAL0097!Q8</f>
        <v>2598677</v>
      </c>
      <c r="R8" s="1300">
        <f>[3]s01BAL0097!R8</f>
        <v>2098930</v>
      </c>
      <c r="S8" s="1300">
        <f>[3]s01BAL0097!S8</f>
        <v>1940975</v>
      </c>
      <c r="T8" s="1300">
        <f>[3]s01BAL0097!T8</f>
        <v>480380</v>
      </c>
      <c r="U8" s="1300">
        <f>[3]s01BAL0097!U8</f>
        <v>384767</v>
      </c>
      <c r="V8" s="1300">
        <f>[3]s01BAL0097!V8</f>
        <v>33396645</v>
      </c>
      <c r="W8" s="1300">
        <f>[3]s01BAL0097!W8</f>
        <v>57466</v>
      </c>
      <c r="X8" s="1300">
        <f>[3]s01BAL0097!X8</f>
        <v>9902301</v>
      </c>
      <c r="Y8" s="1300">
        <f>[3]s01BAL0097!Y8</f>
        <v>0</v>
      </c>
      <c r="Z8" s="1300">
        <f>[3]s01BAL0097!Z8</f>
        <v>0</v>
      </c>
      <c r="AA8" s="1300">
        <f>[3]s01BAL0097!AA8</f>
        <v>0</v>
      </c>
      <c r="AB8" s="1300">
        <f>[3]s01BAL0097!AB8</f>
        <v>0</v>
      </c>
    </row>
    <row r="9" spans="1:28" s="1272" customFormat="1" ht="12.95" customHeight="1" x14ac:dyDescent="0.15">
      <c r="A9" s="1271" t="str">
        <f>[3]s01BAL0097!A9</f>
        <v xml:space="preserve">      - в рублях</v>
      </c>
      <c r="B9" s="1271">
        <f>[3]s01BAL0097!B9</f>
        <v>4</v>
      </c>
      <c r="C9" s="1300">
        <f>[3]s01BAL0097!C9</f>
        <v>40201685</v>
      </c>
      <c r="D9" s="1300">
        <f>[3]s01BAL0097!D9</f>
        <v>965273</v>
      </c>
      <c r="E9" s="1300">
        <f>[3]s01BAL0097!E9</f>
        <v>100307</v>
      </c>
      <c r="F9" s="1300">
        <f>[3]s01BAL0097!F9</f>
        <v>1028266</v>
      </c>
      <c r="G9" s="1300">
        <f>[3]s01BAL0097!G9</f>
        <v>3247</v>
      </c>
      <c r="H9" s="1300">
        <f>[3]s01BAL0097!H9</f>
        <v>151900</v>
      </c>
      <c r="I9" s="1300">
        <f>[3]s01BAL0097!I9</f>
        <v>1151092</v>
      </c>
      <c r="J9" s="1300">
        <f>[3]s01BAL0097!J9</f>
        <v>1172501</v>
      </c>
      <c r="K9" s="1300">
        <f>[3]s01BAL0097!K9</f>
        <v>565293</v>
      </c>
      <c r="L9" s="1300">
        <f>[3]s01BAL0097!L9</f>
        <v>68257</v>
      </c>
      <c r="M9" s="1300">
        <f>[3]s01BAL0097!M9</f>
        <v>18285</v>
      </c>
      <c r="N9" s="1300">
        <f>[3]s01BAL0097!N9</f>
        <v>1690833</v>
      </c>
      <c r="O9" s="1300">
        <f>[3]s01BAL0097!O9</f>
        <v>162239</v>
      </c>
      <c r="P9" s="1300">
        <f>[3]s01BAL0097!P9</f>
        <v>51643</v>
      </c>
      <c r="Q9" s="1300">
        <f>[3]s01BAL0097!Q9</f>
        <v>2293592</v>
      </c>
      <c r="R9" s="1300">
        <f>[3]s01BAL0097!R9</f>
        <v>1260978</v>
      </c>
      <c r="S9" s="1300">
        <f>[3]s01BAL0097!S9</f>
        <v>1568691</v>
      </c>
      <c r="T9" s="1300">
        <f>[3]s01BAL0097!T9</f>
        <v>175674</v>
      </c>
      <c r="U9" s="1300">
        <f>[3]s01BAL0097!U9</f>
        <v>262338</v>
      </c>
      <c r="V9" s="1300">
        <f>[3]s01BAL0097!V9</f>
        <v>21347796</v>
      </c>
      <c r="W9" s="1300">
        <f>[3]s01BAL0097!W9</f>
        <v>9966</v>
      </c>
      <c r="X9" s="1300">
        <f>[3]s01BAL0097!X9</f>
        <v>6153514</v>
      </c>
      <c r="Y9" s="1300">
        <f>[3]s01BAL0097!Y9</f>
        <v>0</v>
      </c>
      <c r="Z9" s="1300">
        <f>[3]s01BAL0097!Z9</f>
        <v>0</v>
      </c>
      <c r="AA9" s="1300">
        <f>[3]s01BAL0097!AA9</f>
        <v>0</v>
      </c>
      <c r="AB9" s="1300">
        <f>[3]s01BAL0097!AB9</f>
        <v>0</v>
      </c>
    </row>
    <row r="10" spans="1:28" s="1272" customFormat="1" ht="12.95" customHeight="1" x14ac:dyDescent="0.15">
      <c r="A10" s="1271" t="str">
        <f>[3]s01BAL0097!A10</f>
        <v xml:space="preserve">      - в иностранной валюте</v>
      </c>
      <c r="B10" s="1271">
        <f>[3]s01BAL0097!B10</f>
        <v>5</v>
      </c>
      <c r="C10" s="1300">
        <f>[3]s01BAL0097!C10</f>
        <v>22170564</v>
      </c>
      <c r="D10" s="1300">
        <f>[3]s01BAL0097!D10</f>
        <v>276042</v>
      </c>
      <c r="E10" s="1300">
        <f>[3]s01BAL0097!E10</f>
        <v>76183</v>
      </c>
      <c r="F10" s="1300">
        <f>[3]s01BAL0097!F10</f>
        <v>430182</v>
      </c>
      <c r="G10" s="1300">
        <f>[3]s01BAL0097!G10</f>
        <v>0</v>
      </c>
      <c r="H10" s="1300">
        <f>[3]s01BAL0097!H10</f>
        <v>214941</v>
      </c>
      <c r="I10" s="1300">
        <f>[3]s01BAL0097!I10</f>
        <v>1232825</v>
      </c>
      <c r="J10" s="1300">
        <f>[3]s01BAL0097!J10</f>
        <v>1225767</v>
      </c>
      <c r="K10" s="1300">
        <f>[3]s01BAL0097!K10</f>
        <v>52068</v>
      </c>
      <c r="L10" s="1300">
        <f>[3]s01BAL0097!L10</f>
        <v>35050</v>
      </c>
      <c r="M10" s="1300">
        <f>[3]s01BAL0097!M10</f>
        <v>1855</v>
      </c>
      <c r="N10" s="1300">
        <f>[3]s01BAL0097!N10</f>
        <v>785169</v>
      </c>
      <c r="O10" s="1300">
        <f>[3]s01BAL0097!O10</f>
        <v>44201</v>
      </c>
      <c r="P10" s="1300">
        <f>[3]s01BAL0097!P10</f>
        <v>8689</v>
      </c>
      <c r="Q10" s="1300">
        <f>[3]s01BAL0097!Q10</f>
        <v>305085</v>
      </c>
      <c r="R10" s="1300">
        <f>[3]s01BAL0097!R10</f>
        <v>837952</v>
      </c>
      <c r="S10" s="1300">
        <f>[3]s01BAL0097!S10</f>
        <v>372284</v>
      </c>
      <c r="T10" s="1300">
        <f>[3]s01BAL0097!T10</f>
        <v>304706</v>
      </c>
      <c r="U10" s="1300">
        <f>[3]s01BAL0097!U10</f>
        <v>122429</v>
      </c>
      <c r="V10" s="1300">
        <f>[3]s01BAL0097!V10</f>
        <v>12048849</v>
      </c>
      <c r="W10" s="1300">
        <f>[3]s01BAL0097!W10</f>
        <v>47500</v>
      </c>
      <c r="X10" s="1300">
        <f>[3]s01BAL0097!X10</f>
        <v>3748787</v>
      </c>
      <c r="Y10" s="1300">
        <f>[3]s01BAL0097!Y10</f>
        <v>0</v>
      </c>
      <c r="Z10" s="1300">
        <f>[3]s01BAL0097!Z10</f>
        <v>0</v>
      </c>
      <c r="AA10" s="1300">
        <f>[3]s01BAL0097!AA10</f>
        <v>0</v>
      </c>
      <c r="AB10" s="1300">
        <f>[3]s01BAL0097!AB10</f>
        <v>0</v>
      </c>
    </row>
    <row r="11" spans="1:28" s="1272" customFormat="1" ht="12.95" customHeight="1" x14ac:dyDescent="0.15">
      <c r="A11" s="1271" t="str">
        <f>[3]s01BAL0097!A11</f>
        <v xml:space="preserve">          в конв. валюте</v>
      </c>
      <c r="B11" s="1271">
        <f>[3]s01BAL0097!B11</f>
        <v>6</v>
      </c>
      <c r="C11" s="1300">
        <f>[3]s01BAL0097!C11</f>
        <v>13415276</v>
      </c>
      <c r="D11" s="1300">
        <f>[3]s01BAL0097!D11</f>
        <v>87408</v>
      </c>
      <c r="E11" s="1300">
        <f>[3]s01BAL0097!E11</f>
        <v>59642</v>
      </c>
      <c r="F11" s="1300">
        <f>[3]s01BAL0097!F11</f>
        <v>409473</v>
      </c>
      <c r="G11" s="1300">
        <f>[3]s01BAL0097!G11</f>
        <v>0</v>
      </c>
      <c r="H11" s="1300">
        <f>[3]s01BAL0097!H11</f>
        <v>191271</v>
      </c>
      <c r="I11" s="1300">
        <f>[3]s01BAL0097!I11</f>
        <v>876179</v>
      </c>
      <c r="J11" s="1300">
        <f>[3]s01BAL0097!J11</f>
        <v>927261</v>
      </c>
      <c r="K11" s="1300">
        <f>[3]s01BAL0097!K11</f>
        <v>29715</v>
      </c>
      <c r="L11" s="1300">
        <f>[3]s01BAL0097!L11</f>
        <v>34161</v>
      </c>
      <c r="M11" s="1300">
        <f>[3]s01BAL0097!M11</f>
        <v>214</v>
      </c>
      <c r="N11" s="1300">
        <f>[3]s01BAL0097!N11</f>
        <v>192726</v>
      </c>
      <c r="O11" s="1300">
        <f>[3]s01BAL0097!O11</f>
        <v>40776</v>
      </c>
      <c r="P11" s="1300">
        <f>[3]s01BAL0097!P11</f>
        <v>8689</v>
      </c>
      <c r="Q11" s="1300">
        <f>[3]s01BAL0097!Q11</f>
        <v>131557</v>
      </c>
      <c r="R11" s="1300">
        <f>[3]s01BAL0097!R11</f>
        <v>471021</v>
      </c>
      <c r="S11" s="1300">
        <f>[3]s01BAL0097!S11</f>
        <v>268902</v>
      </c>
      <c r="T11" s="1300">
        <f>[3]s01BAL0097!T11</f>
        <v>289938</v>
      </c>
      <c r="U11" s="1300">
        <f>[3]s01BAL0097!U11</f>
        <v>85064</v>
      </c>
      <c r="V11" s="1300">
        <f>[3]s01BAL0097!V11</f>
        <v>7880048</v>
      </c>
      <c r="W11" s="1300">
        <f>[3]s01BAL0097!W11</f>
        <v>47500</v>
      </c>
      <c r="X11" s="1300">
        <f>[3]s01BAL0097!X11</f>
        <v>1383731</v>
      </c>
      <c r="Y11" s="1300">
        <f>[3]s01BAL0097!Y11</f>
        <v>0</v>
      </c>
      <c r="Z11" s="1300">
        <f>[3]s01BAL0097!Z11</f>
        <v>0</v>
      </c>
      <c r="AA11" s="1300">
        <f>[3]s01BAL0097!AA11</f>
        <v>0</v>
      </c>
      <c r="AB11" s="1300">
        <f>[3]s01BAL0097!AB11</f>
        <v>0</v>
      </c>
    </row>
    <row r="12" spans="1:28" s="1272" customFormat="1" ht="12.95" customHeight="1" x14ac:dyDescent="0.15">
      <c r="A12" s="1271" t="str">
        <f>[3]s01BAL0097!A12</f>
        <v xml:space="preserve">               доллары США</v>
      </c>
      <c r="B12" s="1271">
        <f>[3]s01BAL0097!B12</f>
        <v>7</v>
      </c>
      <c r="C12" s="1300">
        <f>[3]s01BAL0097!C12</f>
        <v>9298876</v>
      </c>
      <c r="D12" s="1300">
        <f>[3]s01BAL0097!D12</f>
        <v>980</v>
      </c>
      <c r="E12" s="1300">
        <f>[3]s01BAL0097!E12</f>
        <v>30157</v>
      </c>
      <c r="F12" s="1300">
        <f>[3]s01BAL0097!F12</f>
        <v>336173</v>
      </c>
      <c r="G12" s="1300">
        <f>[3]s01BAL0097!G12</f>
        <v>0</v>
      </c>
      <c r="H12" s="1300">
        <f>[3]s01BAL0097!H12</f>
        <v>134800</v>
      </c>
      <c r="I12" s="1300">
        <f>[3]s01BAL0097!I12</f>
        <v>533280</v>
      </c>
      <c r="J12" s="1300">
        <f>[3]s01BAL0097!J12</f>
        <v>634974</v>
      </c>
      <c r="K12" s="1300">
        <f>[3]s01BAL0097!K12</f>
        <v>20067</v>
      </c>
      <c r="L12" s="1300">
        <f>[3]s01BAL0097!L12</f>
        <v>25074</v>
      </c>
      <c r="M12" s="1300">
        <f>[3]s01BAL0097!M12</f>
        <v>214</v>
      </c>
      <c r="N12" s="1300">
        <f>[3]s01BAL0097!N12</f>
        <v>3769</v>
      </c>
      <c r="O12" s="1300">
        <f>[3]s01BAL0097!O12</f>
        <v>25324</v>
      </c>
      <c r="P12" s="1300">
        <f>[3]s01BAL0097!P12</f>
        <v>8689</v>
      </c>
      <c r="Q12" s="1300">
        <f>[3]s01BAL0097!Q12</f>
        <v>50790</v>
      </c>
      <c r="R12" s="1300">
        <f>[3]s01BAL0097!R12</f>
        <v>300676</v>
      </c>
      <c r="S12" s="1300">
        <f>[3]s01BAL0097!S12</f>
        <v>41932</v>
      </c>
      <c r="T12" s="1300">
        <f>[3]s01BAL0097!T12</f>
        <v>178068</v>
      </c>
      <c r="U12" s="1300">
        <f>[3]s01BAL0097!U12</f>
        <v>63468</v>
      </c>
      <c r="V12" s="1300">
        <f>[3]s01BAL0097!V12</f>
        <v>6123894</v>
      </c>
      <c r="W12" s="1300">
        <f>[3]s01BAL0097!W12</f>
        <v>24233</v>
      </c>
      <c r="X12" s="1300">
        <f>[3]s01BAL0097!X12</f>
        <v>762314</v>
      </c>
      <c r="Y12" s="1300">
        <f>[3]s01BAL0097!Y12</f>
        <v>0</v>
      </c>
      <c r="Z12" s="1300">
        <f>[3]s01BAL0097!Z12</f>
        <v>0</v>
      </c>
      <c r="AA12" s="1300">
        <f>[3]s01BAL0097!AA12</f>
        <v>0</v>
      </c>
      <c r="AB12" s="1300">
        <f>[3]s01BAL0097!AB12</f>
        <v>0</v>
      </c>
    </row>
    <row r="13" spans="1:28" s="1272" customFormat="1" ht="12.95" customHeight="1" x14ac:dyDescent="0.15">
      <c r="A13" s="1271" t="str">
        <f>[3]s01BAL0097!A13</f>
        <v xml:space="preserve">               евро</v>
      </c>
      <c r="B13" s="1271">
        <f>[3]s01BAL0097!B13</f>
        <v>8</v>
      </c>
      <c r="C13" s="1300">
        <f>[3]s01BAL0097!C13</f>
        <v>4116399</v>
      </c>
      <c r="D13" s="1300">
        <f>[3]s01BAL0097!D13</f>
        <v>86428</v>
      </c>
      <c r="E13" s="1300">
        <f>[3]s01BAL0097!E13</f>
        <v>29485</v>
      </c>
      <c r="F13" s="1300">
        <f>[3]s01BAL0097!F13</f>
        <v>73300</v>
      </c>
      <c r="G13" s="1300">
        <f>[3]s01BAL0097!G13</f>
        <v>0</v>
      </c>
      <c r="H13" s="1300">
        <f>[3]s01BAL0097!H13</f>
        <v>56471</v>
      </c>
      <c r="I13" s="1300">
        <f>[3]s01BAL0097!I13</f>
        <v>342899</v>
      </c>
      <c r="J13" s="1300">
        <f>[3]s01BAL0097!J13</f>
        <v>292287</v>
      </c>
      <c r="K13" s="1300">
        <f>[3]s01BAL0097!K13</f>
        <v>9648</v>
      </c>
      <c r="L13" s="1300">
        <f>[3]s01BAL0097!L13</f>
        <v>9087</v>
      </c>
      <c r="M13" s="1300">
        <f>[3]s01BAL0097!M13</f>
        <v>0</v>
      </c>
      <c r="N13" s="1300">
        <f>[3]s01BAL0097!N13</f>
        <v>188956</v>
      </c>
      <c r="O13" s="1300">
        <f>[3]s01BAL0097!O13</f>
        <v>15452</v>
      </c>
      <c r="P13" s="1300">
        <f>[3]s01BAL0097!P13</f>
        <v>0</v>
      </c>
      <c r="Q13" s="1300">
        <f>[3]s01BAL0097!Q13</f>
        <v>80767</v>
      </c>
      <c r="R13" s="1300">
        <f>[3]s01BAL0097!R13</f>
        <v>170345</v>
      </c>
      <c r="S13" s="1300">
        <f>[3]s01BAL0097!S13</f>
        <v>226970</v>
      </c>
      <c r="T13" s="1300">
        <f>[3]s01BAL0097!T13</f>
        <v>111870</v>
      </c>
      <c r="U13" s="1300">
        <f>[3]s01BAL0097!U13</f>
        <v>21596</v>
      </c>
      <c r="V13" s="1300">
        <f>[3]s01BAL0097!V13</f>
        <v>1756154</v>
      </c>
      <c r="W13" s="1300">
        <f>[3]s01BAL0097!W13</f>
        <v>23267</v>
      </c>
      <c r="X13" s="1300">
        <f>[3]s01BAL0097!X13</f>
        <v>621417</v>
      </c>
      <c r="Y13" s="1300">
        <f>[3]s01BAL0097!Y13</f>
        <v>0</v>
      </c>
      <c r="Z13" s="1300">
        <f>[3]s01BAL0097!Z13</f>
        <v>0</v>
      </c>
      <c r="AA13" s="1300">
        <f>[3]s01BAL0097!AA13</f>
        <v>0</v>
      </c>
      <c r="AB13" s="1300">
        <f>[3]s01BAL0097!AB13</f>
        <v>0</v>
      </c>
    </row>
    <row r="14" spans="1:28" s="1272" customFormat="1" ht="12.95" customHeight="1" x14ac:dyDescent="0.15">
      <c r="A14" s="1271" t="str">
        <f>[3]s01BAL0097!A14</f>
        <v xml:space="preserve">          в конв. валюте (млн. долл.)</v>
      </c>
      <c r="B14" s="1271">
        <f>[3]s01BAL0097!B14</f>
        <v>9</v>
      </c>
      <c r="C14" s="1300">
        <f>[3]s01BAL0097!C14</f>
        <v>4777.51994301994</v>
      </c>
      <c r="D14" s="1300">
        <f>[3]s01BAL0097!D14</f>
        <v>31.128205128205099</v>
      </c>
      <c r="E14" s="1300">
        <f>[3]s01BAL0097!E14</f>
        <v>21.2400284900285</v>
      </c>
      <c r="F14" s="1300">
        <f>[3]s01BAL0097!F14</f>
        <v>145.82371794871801</v>
      </c>
      <c r="G14" s="1300">
        <f>[3]s01BAL0097!G14</f>
        <v>0</v>
      </c>
      <c r="H14" s="1300">
        <f>[3]s01BAL0097!H14</f>
        <v>68.116452991453002</v>
      </c>
      <c r="I14" s="1300">
        <f>[3]s01BAL0097!I14</f>
        <v>312.02955840455797</v>
      </c>
      <c r="J14" s="1300">
        <f>[3]s01BAL0097!J14</f>
        <v>330.22115384615398</v>
      </c>
      <c r="K14" s="1300">
        <f>[3]s01BAL0097!K14</f>
        <v>10.582264957265</v>
      </c>
      <c r="L14" s="1300">
        <f>[3]s01BAL0097!L14</f>
        <v>12.1655982905983</v>
      </c>
      <c r="M14" s="1300">
        <f>[3]s01BAL0097!M14</f>
        <v>7.6210826210826199E-2</v>
      </c>
      <c r="N14" s="1300">
        <f>[3]s01BAL0097!N14</f>
        <v>68.634615384615401</v>
      </c>
      <c r="O14" s="1300">
        <f>[3]s01BAL0097!O14</f>
        <v>14.5213675213675</v>
      </c>
      <c r="P14" s="1300">
        <f>[3]s01BAL0097!P14</f>
        <v>3.0943732193732201</v>
      </c>
      <c r="Q14" s="1300">
        <f>[3]s01BAL0097!Q14</f>
        <v>46.850783475783501</v>
      </c>
      <c r="R14" s="1300">
        <f>[3]s01BAL0097!R14</f>
        <v>167.74252136752099</v>
      </c>
      <c r="S14" s="1300">
        <f>[3]s01BAL0097!S14</f>
        <v>95.762820512820497</v>
      </c>
      <c r="T14" s="1300">
        <f>[3]s01BAL0097!T14</f>
        <v>103.254273504274</v>
      </c>
      <c r="U14" s="1300">
        <f>[3]s01BAL0097!U14</f>
        <v>30.293447293447301</v>
      </c>
      <c r="V14" s="1300">
        <f>[3]s01BAL0097!V14</f>
        <v>2806.2849002848998</v>
      </c>
      <c r="W14" s="1300">
        <f>[3]s01BAL0097!W14</f>
        <v>16.915954415954399</v>
      </c>
      <c r="X14" s="1300">
        <f>[3]s01BAL0097!X14</f>
        <v>492.78169515669498</v>
      </c>
      <c r="Y14" s="1300">
        <f>[3]s01BAL0097!Y14</f>
        <v>0</v>
      </c>
      <c r="Z14" s="1300">
        <f>[3]s01BAL0097!Z14</f>
        <v>0</v>
      </c>
      <c r="AA14" s="1300">
        <f>[3]s01BAL0097!AA14</f>
        <v>0</v>
      </c>
      <c r="AB14" s="1300">
        <f>[3]s01BAL0097!AB14</f>
        <v>0</v>
      </c>
    </row>
    <row r="15" spans="1:28" s="1272" customFormat="1" ht="12.95" customHeight="1" x14ac:dyDescent="0.15">
      <c r="A15" s="1271" t="str">
        <f>[3]s01BAL0097!A15</f>
        <v xml:space="preserve">          в неконв. валюте</v>
      </c>
      <c r="B15" s="1271">
        <f>[3]s01BAL0097!B15</f>
        <v>10</v>
      </c>
      <c r="C15" s="1300">
        <f>[3]s01BAL0097!C15</f>
        <v>8755288</v>
      </c>
      <c r="D15" s="1300">
        <f>[3]s01BAL0097!D15</f>
        <v>188634</v>
      </c>
      <c r="E15" s="1300">
        <f>[3]s01BAL0097!E15</f>
        <v>16541</v>
      </c>
      <c r="F15" s="1300">
        <f>[3]s01BAL0097!F15</f>
        <v>20709</v>
      </c>
      <c r="G15" s="1300">
        <f>[3]s01BAL0097!G15</f>
        <v>0</v>
      </c>
      <c r="H15" s="1300">
        <f>[3]s01BAL0097!H15</f>
        <v>23670</v>
      </c>
      <c r="I15" s="1300">
        <f>[3]s01BAL0097!I15</f>
        <v>356646</v>
      </c>
      <c r="J15" s="1300">
        <f>[3]s01BAL0097!J15</f>
        <v>298506</v>
      </c>
      <c r="K15" s="1300">
        <f>[3]s01BAL0097!K15</f>
        <v>22353</v>
      </c>
      <c r="L15" s="1300">
        <f>[3]s01BAL0097!L15</f>
        <v>889</v>
      </c>
      <c r="M15" s="1300">
        <f>[3]s01BAL0097!M15</f>
        <v>1641</v>
      </c>
      <c r="N15" s="1300">
        <f>[3]s01BAL0097!N15</f>
        <v>592443</v>
      </c>
      <c r="O15" s="1300">
        <f>[3]s01BAL0097!O15</f>
        <v>3425</v>
      </c>
      <c r="P15" s="1300">
        <f>[3]s01BAL0097!P15</f>
        <v>0</v>
      </c>
      <c r="Q15" s="1300">
        <f>[3]s01BAL0097!Q15</f>
        <v>173528</v>
      </c>
      <c r="R15" s="1300">
        <f>[3]s01BAL0097!R15</f>
        <v>366931</v>
      </c>
      <c r="S15" s="1300">
        <f>[3]s01BAL0097!S15</f>
        <v>103382</v>
      </c>
      <c r="T15" s="1300">
        <f>[3]s01BAL0097!T15</f>
        <v>14768</v>
      </c>
      <c r="U15" s="1300">
        <f>[3]s01BAL0097!U15</f>
        <v>37365</v>
      </c>
      <c r="V15" s="1300">
        <f>[3]s01BAL0097!V15</f>
        <v>4168801</v>
      </c>
      <c r="W15" s="1300">
        <f>[3]s01BAL0097!W15</f>
        <v>0</v>
      </c>
      <c r="X15" s="1300">
        <f>[3]s01BAL0097!X15</f>
        <v>2365056</v>
      </c>
      <c r="Y15" s="1300">
        <f>[3]s01BAL0097!Y15</f>
        <v>0</v>
      </c>
      <c r="Z15" s="1300">
        <f>[3]s01BAL0097!Z15</f>
        <v>0</v>
      </c>
      <c r="AA15" s="1300">
        <f>[3]s01BAL0097!AA15</f>
        <v>0</v>
      </c>
      <c r="AB15" s="1300">
        <f>[3]s01BAL0097!AB15</f>
        <v>0</v>
      </c>
    </row>
    <row r="16" spans="1:28" s="1272" customFormat="1" ht="12.95" customHeight="1" x14ac:dyDescent="0.15">
      <c r="A16" s="1271" t="str">
        <f>[3]s01BAL0097!A16</f>
        <v xml:space="preserve">               российские рубли</v>
      </c>
      <c r="B16" s="1271">
        <f>[3]s01BAL0097!B16</f>
        <v>11</v>
      </c>
      <c r="C16" s="1300">
        <f>[3]s01BAL0097!C16</f>
        <v>8592381</v>
      </c>
      <c r="D16" s="1300">
        <f>[3]s01BAL0097!D16</f>
        <v>186481</v>
      </c>
      <c r="E16" s="1300">
        <f>[3]s01BAL0097!E16</f>
        <v>16541</v>
      </c>
      <c r="F16" s="1300">
        <f>[3]s01BAL0097!F16</f>
        <v>20709</v>
      </c>
      <c r="G16" s="1300">
        <f>[3]s01BAL0097!G16</f>
        <v>0</v>
      </c>
      <c r="H16" s="1300">
        <f>[3]s01BAL0097!H16</f>
        <v>23670</v>
      </c>
      <c r="I16" s="1300">
        <f>[3]s01BAL0097!I16</f>
        <v>356646</v>
      </c>
      <c r="J16" s="1300">
        <f>[3]s01BAL0097!J16</f>
        <v>298036</v>
      </c>
      <c r="K16" s="1300">
        <f>[3]s01BAL0097!K16</f>
        <v>22353</v>
      </c>
      <c r="L16" s="1300">
        <f>[3]s01BAL0097!L16</f>
        <v>889</v>
      </c>
      <c r="M16" s="1300">
        <f>[3]s01BAL0097!M16</f>
        <v>1641</v>
      </c>
      <c r="N16" s="1300">
        <f>[3]s01BAL0097!N16</f>
        <v>564102</v>
      </c>
      <c r="O16" s="1300">
        <f>[3]s01BAL0097!O16</f>
        <v>3425</v>
      </c>
      <c r="P16" s="1300">
        <f>[3]s01BAL0097!P16</f>
        <v>0</v>
      </c>
      <c r="Q16" s="1300">
        <f>[3]s01BAL0097!Q16</f>
        <v>173528</v>
      </c>
      <c r="R16" s="1300">
        <f>[3]s01BAL0097!R16</f>
        <v>366903</v>
      </c>
      <c r="S16" s="1300">
        <f>[3]s01BAL0097!S16</f>
        <v>103382</v>
      </c>
      <c r="T16" s="1300">
        <f>[3]s01BAL0097!T16</f>
        <v>14768</v>
      </c>
      <c r="U16" s="1300">
        <f>[3]s01BAL0097!U16</f>
        <v>37365</v>
      </c>
      <c r="V16" s="1300">
        <f>[3]s01BAL0097!V16</f>
        <v>4058668</v>
      </c>
      <c r="W16" s="1300">
        <f>[3]s01BAL0097!W16</f>
        <v>0</v>
      </c>
      <c r="X16" s="1300">
        <f>[3]s01BAL0097!X16</f>
        <v>2343274</v>
      </c>
      <c r="Y16" s="1300">
        <f>[3]s01BAL0097!Y16</f>
        <v>0</v>
      </c>
      <c r="Z16" s="1300">
        <f>[3]s01BAL0097!Z16</f>
        <v>0</v>
      </c>
      <c r="AA16" s="1300">
        <f>[3]s01BAL0097!AA16</f>
        <v>0</v>
      </c>
      <c r="AB16" s="1300">
        <f>[3]s01BAL0097!AB16</f>
        <v>0</v>
      </c>
    </row>
    <row r="17" spans="1:28" s="1272" customFormat="1" ht="12.95" customHeight="1" x14ac:dyDescent="0.15">
      <c r="A17" s="1271" t="str">
        <f>[3]s01BAL0097!A17</f>
        <v xml:space="preserve">               прочие ОКВ</v>
      </c>
      <c r="B17" s="1271">
        <f>[3]s01BAL0097!B17</f>
        <v>12</v>
      </c>
      <c r="C17" s="1300">
        <f>[3]s01BAL0097!C17</f>
        <v>162907</v>
      </c>
      <c r="D17" s="1300">
        <f>[3]s01BAL0097!D17</f>
        <v>2153</v>
      </c>
      <c r="E17" s="1300">
        <f>[3]s01BAL0097!E17</f>
        <v>0</v>
      </c>
      <c r="F17" s="1300">
        <f>[3]s01BAL0097!F17</f>
        <v>0</v>
      </c>
      <c r="G17" s="1300">
        <f>[3]s01BAL0097!G17</f>
        <v>0</v>
      </c>
      <c r="H17" s="1300">
        <f>[3]s01BAL0097!H17</f>
        <v>0</v>
      </c>
      <c r="I17" s="1300">
        <f>[3]s01BAL0097!I17</f>
        <v>0</v>
      </c>
      <c r="J17" s="1300">
        <f>[3]s01BAL0097!J17</f>
        <v>470</v>
      </c>
      <c r="K17" s="1300">
        <f>[3]s01BAL0097!K17</f>
        <v>0</v>
      </c>
      <c r="L17" s="1300">
        <f>[3]s01BAL0097!L17</f>
        <v>0</v>
      </c>
      <c r="M17" s="1300">
        <f>[3]s01BAL0097!M17</f>
        <v>0</v>
      </c>
      <c r="N17" s="1300">
        <f>[3]s01BAL0097!N17</f>
        <v>28341</v>
      </c>
      <c r="O17" s="1300">
        <f>[3]s01BAL0097!O17</f>
        <v>0</v>
      </c>
      <c r="P17" s="1300">
        <f>[3]s01BAL0097!P17</f>
        <v>0</v>
      </c>
      <c r="Q17" s="1300">
        <f>[3]s01BAL0097!Q17</f>
        <v>0</v>
      </c>
      <c r="R17" s="1300">
        <f>[3]s01BAL0097!R17</f>
        <v>28</v>
      </c>
      <c r="S17" s="1300">
        <f>[3]s01BAL0097!S17</f>
        <v>0</v>
      </c>
      <c r="T17" s="1300">
        <f>[3]s01BAL0097!T17</f>
        <v>0</v>
      </c>
      <c r="U17" s="1300">
        <f>[3]s01BAL0097!U17</f>
        <v>0</v>
      </c>
      <c r="V17" s="1300">
        <f>[3]s01BAL0097!V17</f>
        <v>110133</v>
      </c>
      <c r="W17" s="1300">
        <f>[3]s01BAL0097!W17</f>
        <v>0</v>
      </c>
      <c r="X17" s="1300">
        <f>[3]s01BAL0097!X17</f>
        <v>21782</v>
      </c>
      <c r="Y17" s="1300">
        <f>[3]s01BAL0097!Y17</f>
        <v>0</v>
      </c>
      <c r="Z17" s="1300">
        <f>[3]s01BAL0097!Z17</f>
        <v>0</v>
      </c>
      <c r="AA17" s="1300">
        <f>[3]s01BAL0097!AA17</f>
        <v>0</v>
      </c>
      <c r="AB17" s="1300">
        <f>[3]s01BAL0097!AB17</f>
        <v>0</v>
      </c>
    </row>
    <row r="18" spans="1:28" s="1272" customFormat="1" ht="11.1" customHeight="1" x14ac:dyDescent="0.15">
      <c r="A18" s="1271"/>
      <c r="B18" s="1271">
        <f>[3]s01BAL0097!B18</f>
        <v>13</v>
      </c>
      <c r="C18" s="1300">
        <f>[3]s01BAL0097!C18</f>
        <v>0</v>
      </c>
      <c r="D18" s="1300">
        <f>[3]s01BAL0097!D18</f>
        <v>0</v>
      </c>
      <c r="E18" s="1300">
        <f>[3]s01BAL0097!E18</f>
        <v>0</v>
      </c>
      <c r="F18" s="1300">
        <f>[3]s01BAL0097!F18</f>
        <v>0</v>
      </c>
      <c r="G18" s="1300">
        <f>[3]s01BAL0097!G18</f>
        <v>0</v>
      </c>
      <c r="H18" s="1300">
        <f>[3]s01BAL0097!H18</f>
        <v>0</v>
      </c>
      <c r="I18" s="1300">
        <f>[3]s01BAL0097!I18</f>
        <v>0</v>
      </c>
      <c r="J18" s="1300">
        <f>[3]s01BAL0097!J18</f>
        <v>0</v>
      </c>
      <c r="K18" s="1300">
        <f>[3]s01BAL0097!K18</f>
        <v>0</v>
      </c>
      <c r="L18" s="1300">
        <f>[3]s01BAL0097!L18</f>
        <v>0</v>
      </c>
      <c r="M18" s="1300">
        <f>[3]s01BAL0097!M18</f>
        <v>0</v>
      </c>
      <c r="N18" s="1300">
        <f>[3]s01BAL0097!N18</f>
        <v>0</v>
      </c>
      <c r="O18" s="1300">
        <f>[3]s01BAL0097!O18</f>
        <v>0</v>
      </c>
      <c r="P18" s="1300">
        <f>[3]s01BAL0097!P18</f>
        <v>0</v>
      </c>
      <c r="Q18" s="1300">
        <f>[3]s01BAL0097!Q18</f>
        <v>0</v>
      </c>
      <c r="R18" s="1300">
        <f>[3]s01BAL0097!R18</f>
        <v>0</v>
      </c>
      <c r="S18" s="1300">
        <f>[3]s01BAL0097!S18</f>
        <v>0</v>
      </c>
      <c r="T18" s="1300">
        <f>[3]s01BAL0097!T18</f>
        <v>0</v>
      </c>
      <c r="U18" s="1300">
        <f>[3]s01BAL0097!U18</f>
        <v>0</v>
      </c>
      <c r="V18" s="1300">
        <f>[3]s01BAL0097!V18</f>
        <v>0</v>
      </c>
      <c r="W18" s="1300">
        <f>[3]s01BAL0097!W18</f>
        <v>0</v>
      </c>
      <c r="X18" s="1300">
        <f>[3]s01BAL0097!X18</f>
        <v>0</v>
      </c>
      <c r="Y18" s="1300">
        <f>[3]s01BAL0097!Y18</f>
        <v>0</v>
      </c>
      <c r="Z18" s="1300">
        <f>[3]s01BAL0097!Z18</f>
        <v>0</v>
      </c>
      <c r="AA18" s="1300">
        <f>[3]s01BAL0097!AA18</f>
        <v>0</v>
      </c>
      <c r="AB18" s="1300">
        <f>[3]s01BAL0097!AB18</f>
        <v>0</v>
      </c>
    </row>
    <row r="19" spans="1:28" s="1272" customFormat="1" ht="12.95" customHeight="1" x14ac:dyDescent="0.15">
      <c r="A19" s="1271" t="str">
        <f>[3]s01BAL0097!A19</f>
        <v>1. По краткосрочным кредитам - всего</v>
      </c>
      <c r="B19" s="1271">
        <f>[3]s01BAL0097!B19</f>
        <v>14</v>
      </c>
      <c r="C19" s="1300">
        <f>[3]s01BAL0097!C19</f>
        <v>23917282</v>
      </c>
      <c r="D19" s="1300">
        <f>[3]s01BAL0097!D19</f>
        <v>528523</v>
      </c>
      <c r="E19" s="1300">
        <f>[3]s01BAL0097!E19</f>
        <v>33197</v>
      </c>
      <c r="F19" s="1300">
        <f>[3]s01BAL0097!F19</f>
        <v>372211</v>
      </c>
      <c r="G19" s="1300">
        <f>[3]s01BAL0097!G19</f>
        <v>3174</v>
      </c>
      <c r="H19" s="1300">
        <f>[3]s01BAL0097!H19</f>
        <v>113837</v>
      </c>
      <c r="I19" s="1300">
        <f>[3]s01BAL0097!I19</f>
        <v>1320725</v>
      </c>
      <c r="J19" s="1300">
        <f>[3]s01BAL0097!J19</f>
        <v>1235716</v>
      </c>
      <c r="K19" s="1300">
        <f>[3]s01BAL0097!K19</f>
        <v>292922</v>
      </c>
      <c r="L19" s="1300">
        <f>[3]s01BAL0097!L19</f>
        <v>29273</v>
      </c>
      <c r="M19" s="1300">
        <f>[3]s01BAL0097!M19</f>
        <v>0</v>
      </c>
      <c r="N19" s="1300">
        <f>[3]s01BAL0097!N19</f>
        <v>973374</v>
      </c>
      <c r="O19" s="1300">
        <f>[3]s01BAL0097!O19</f>
        <v>17574</v>
      </c>
      <c r="P19" s="1300">
        <f>[3]s01BAL0097!P19</f>
        <v>9780</v>
      </c>
      <c r="Q19" s="1300">
        <f>[3]s01BAL0097!Q19</f>
        <v>1193596</v>
      </c>
      <c r="R19" s="1300">
        <f>[3]s01BAL0097!R19</f>
        <v>685945</v>
      </c>
      <c r="S19" s="1300">
        <f>[3]s01BAL0097!S19</f>
        <v>690437</v>
      </c>
      <c r="T19" s="1300">
        <f>[3]s01BAL0097!T19</f>
        <v>126333</v>
      </c>
      <c r="U19" s="1300">
        <f>[3]s01BAL0097!U19</f>
        <v>126503</v>
      </c>
      <c r="V19" s="1300">
        <f>[3]s01BAL0097!V19</f>
        <v>11581440</v>
      </c>
      <c r="W19" s="1300">
        <f>[3]s01BAL0097!W19</f>
        <v>2630</v>
      </c>
      <c r="X19" s="1300">
        <f>[3]s01BAL0097!X19</f>
        <v>4580092</v>
      </c>
      <c r="Y19" s="1300">
        <f>[3]s01BAL0097!Y19</f>
        <v>0</v>
      </c>
      <c r="Z19" s="1300">
        <f>[3]s01BAL0097!Z19</f>
        <v>0</v>
      </c>
      <c r="AA19" s="1300">
        <f>[3]s01BAL0097!AA19</f>
        <v>0</v>
      </c>
      <c r="AB19" s="1300">
        <f>[3]s01BAL0097!AB19</f>
        <v>0</v>
      </c>
    </row>
    <row r="20" spans="1:28" s="1272" customFormat="1" ht="12.95" customHeight="1" x14ac:dyDescent="0.15">
      <c r="A20" s="1271" t="str">
        <f>[3]s01BAL0097!A20</f>
        <v xml:space="preserve">      - в рублях</v>
      </c>
      <c r="B20" s="1271">
        <f>[3]s01BAL0097!B20</f>
        <v>15</v>
      </c>
      <c r="C20" s="1300">
        <f>[3]s01BAL0097!C20</f>
        <v>14638916</v>
      </c>
      <c r="D20" s="1300">
        <f>[3]s01BAL0097!D20</f>
        <v>426020</v>
      </c>
      <c r="E20" s="1300">
        <f>[3]s01BAL0097!E20</f>
        <v>22214</v>
      </c>
      <c r="F20" s="1300">
        <f>[3]s01BAL0097!F20</f>
        <v>302863</v>
      </c>
      <c r="G20" s="1300">
        <f>[3]s01BAL0097!G20</f>
        <v>3174</v>
      </c>
      <c r="H20" s="1300">
        <f>[3]s01BAL0097!H20</f>
        <v>84666</v>
      </c>
      <c r="I20" s="1300">
        <f>[3]s01BAL0097!I20</f>
        <v>690545</v>
      </c>
      <c r="J20" s="1300">
        <f>[3]s01BAL0097!J20</f>
        <v>670586</v>
      </c>
      <c r="K20" s="1300">
        <f>[3]s01BAL0097!K20</f>
        <v>279298</v>
      </c>
      <c r="L20" s="1300">
        <f>[3]s01BAL0097!L20</f>
        <v>20774</v>
      </c>
      <c r="M20" s="1300">
        <f>[3]s01BAL0097!M20</f>
        <v>0</v>
      </c>
      <c r="N20" s="1300">
        <f>[3]s01BAL0097!N20</f>
        <v>751219</v>
      </c>
      <c r="O20" s="1300">
        <f>[3]s01BAL0097!O20</f>
        <v>15209</v>
      </c>
      <c r="P20" s="1300">
        <f>[3]s01BAL0097!P20</f>
        <v>9780</v>
      </c>
      <c r="Q20" s="1300">
        <f>[3]s01BAL0097!Q20</f>
        <v>1102110</v>
      </c>
      <c r="R20" s="1300">
        <f>[3]s01BAL0097!R20</f>
        <v>406727</v>
      </c>
      <c r="S20" s="1300">
        <f>[3]s01BAL0097!S20</f>
        <v>566536</v>
      </c>
      <c r="T20" s="1300">
        <f>[3]s01BAL0097!T20</f>
        <v>41186</v>
      </c>
      <c r="U20" s="1300">
        <f>[3]s01BAL0097!U20</f>
        <v>75157</v>
      </c>
      <c r="V20" s="1300">
        <f>[3]s01BAL0097!V20</f>
        <v>6526165</v>
      </c>
      <c r="W20" s="1300">
        <f>[3]s01BAL0097!W20</f>
        <v>1175</v>
      </c>
      <c r="X20" s="1300">
        <f>[3]s01BAL0097!X20</f>
        <v>2643512</v>
      </c>
      <c r="Y20" s="1300">
        <f>[3]s01BAL0097!Y20</f>
        <v>0</v>
      </c>
      <c r="Z20" s="1300">
        <f>[3]s01BAL0097!Z20</f>
        <v>0</v>
      </c>
      <c r="AA20" s="1300">
        <f>[3]s01BAL0097!AA20</f>
        <v>0</v>
      </c>
      <c r="AB20" s="1300">
        <f>[3]s01BAL0097!AB20</f>
        <v>0</v>
      </c>
    </row>
    <row r="21" spans="1:28" s="1272" customFormat="1" ht="12.95" customHeight="1" x14ac:dyDescent="0.15">
      <c r="A21" s="1271" t="str">
        <f>[3]s01BAL0097!A21</f>
        <v xml:space="preserve">      - в иностранной валюте</v>
      </c>
      <c r="B21" s="1271">
        <f>[3]s01BAL0097!B21</f>
        <v>16</v>
      </c>
      <c r="C21" s="1300">
        <f>[3]s01BAL0097!C21</f>
        <v>9278366</v>
      </c>
      <c r="D21" s="1300">
        <f>[3]s01BAL0097!D21</f>
        <v>102503</v>
      </c>
      <c r="E21" s="1300">
        <f>[3]s01BAL0097!E21</f>
        <v>10983</v>
      </c>
      <c r="F21" s="1300">
        <f>[3]s01BAL0097!F21</f>
        <v>69348</v>
      </c>
      <c r="G21" s="1300">
        <f>[3]s01BAL0097!G21</f>
        <v>0</v>
      </c>
      <c r="H21" s="1300">
        <f>[3]s01BAL0097!H21</f>
        <v>29171</v>
      </c>
      <c r="I21" s="1300">
        <f>[3]s01BAL0097!I21</f>
        <v>630180</v>
      </c>
      <c r="J21" s="1300">
        <f>[3]s01BAL0097!J21</f>
        <v>565130</v>
      </c>
      <c r="K21" s="1300">
        <f>[3]s01BAL0097!K21</f>
        <v>13624</v>
      </c>
      <c r="L21" s="1300">
        <f>[3]s01BAL0097!L21</f>
        <v>8499</v>
      </c>
      <c r="M21" s="1300">
        <f>[3]s01BAL0097!M21</f>
        <v>0</v>
      </c>
      <c r="N21" s="1300">
        <f>[3]s01BAL0097!N21</f>
        <v>222155</v>
      </c>
      <c r="O21" s="1300">
        <f>[3]s01BAL0097!O21</f>
        <v>2365</v>
      </c>
      <c r="P21" s="1300">
        <f>[3]s01BAL0097!P21</f>
        <v>0</v>
      </c>
      <c r="Q21" s="1300">
        <f>[3]s01BAL0097!Q21</f>
        <v>91486</v>
      </c>
      <c r="R21" s="1300">
        <f>[3]s01BAL0097!R21</f>
        <v>279218</v>
      </c>
      <c r="S21" s="1300">
        <f>[3]s01BAL0097!S21</f>
        <v>123901</v>
      </c>
      <c r="T21" s="1300">
        <f>[3]s01BAL0097!T21</f>
        <v>85147</v>
      </c>
      <c r="U21" s="1300">
        <f>[3]s01BAL0097!U21</f>
        <v>51346</v>
      </c>
      <c r="V21" s="1300">
        <f>[3]s01BAL0097!V21</f>
        <v>5055275</v>
      </c>
      <c r="W21" s="1300">
        <f>[3]s01BAL0097!W21</f>
        <v>1455</v>
      </c>
      <c r="X21" s="1300">
        <f>[3]s01BAL0097!X21</f>
        <v>1936580</v>
      </c>
      <c r="Y21" s="1300">
        <f>[3]s01BAL0097!Y21</f>
        <v>0</v>
      </c>
      <c r="Z21" s="1300">
        <f>[3]s01BAL0097!Z21</f>
        <v>0</v>
      </c>
      <c r="AA21" s="1300">
        <f>[3]s01BAL0097!AA21</f>
        <v>0</v>
      </c>
      <c r="AB21" s="1300">
        <f>[3]s01BAL0097!AB21</f>
        <v>0</v>
      </c>
    </row>
    <row r="22" spans="1:28" s="1272" customFormat="1" ht="12.95" customHeight="1" x14ac:dyDescent="0.15">
      <c r="A22" s="1271" t="str">
        <f>[3]s01BAL0097!A22</f>
        <v xml:space="preserve">          в конв. валюте</v>
      </c>
      <c r="B22" s="1271">
        <f>[3]s01BAL0097!B22</f>
        <v>17</v>
      </c>
      <c r="C22" s="1300">
        <f>[3]s01BAL0097!C22</f>
        <v>1985161</v>
      </c>
      <c r="D22" s="1300">
        <f>[3]s01BAL0097!D22</f>
        <v>0</v>
      </c>
      <c r="E22" s="1300">
        <f>[3]s01BAL0097!E22</f>
        <v>6882</v>
      </c>
      <c r="F22" s="1300">
        <f>[3]s01BAL0097!F22</f>
        <v>54368</v>
      </c>
      <c r="G22" s="1300">
        <f>[3]s01BAL0097!G22</f>
        <v>0</v>
      </c>
      <c r="H22" s="1300">
        <f>[3]s01BAL0097!H22</f>
        <v>15885</v>
      </c>
      <c r="I22" s="1300">
        <f>[3]s01BAL0097!I22</f>
        <v>374712</v>
      </c>
      <c r="J22" s="1300">
        <f>[3]s01BAL0097!J22</f>
        <v>307209</v>
      </c>
      <c r="K22" s="1300">
        <f>[3]s01BAL0097!K22</f>
        <v>3416</v>
      </c>
      <c r="L22" s="1300">
        <f>[3]s01BAL0097!L22</f>
        <v>8430</v>
      </c>
      <c r="M22" s="1300">
        <f>[3]s01BAL0097!M22</f>
        <v>0</v>
      </c>
      <c r="N22" s="1300">
        <f>[3]s01BAL0097!N22</f>
        <v>0</v>
      </c>
      <c r="O22" s="1300">
        <f>[3]s01BAL0097!O22</f>
        <v>1379</v>
      </c>
      <c r="P22" s="1300">
        <f>[3]s01BAL0097!P22</f>
        <v>0</v>
      </c>
      <c r="Q22" s="1300">
        <f>[3]s01BAL0097!Q22</f>
        <v>59</v>
      </c>
      <c r="R22" s="1300">
        <f>[3]s01BAL0097!R22</f>
        <v>46271</v>
      </c>
      <c r="S22" s="1300">
        <f>[3]s01BAL0097!S22</f>
        <v>53642</v>
      </c>
      <c r="T22" s="1300">
        <f>[3]s01BAL0097!T22</f>
        <v>72919</v>
      </c>
      <c r="U22" s="1300">
        <f>[3]s01BAL0097!U22</f>
        <v>27793</v>
      </c>
      <c r="V22" s="1300">
        <f>[3]s01BAL0097!V22</f>
        <v>975888</v>
      </c>
      <c r="W22" s="1300">
        <f>[3]s01BAL0097!W22</f>
        <v>1455</v>
      </c>
      <c r="X22" s="1300">
        <f>[3]s01BAL0097!X22</f>
        <v>34853</v>
      </c>
      <c r="Y22" s="1300">
        <f>[3]s01BAL0097!Y22</f>
        <v>0</v>
      </c>
      <c r="Z22" s="1300">
        <f>[3]s01BAL0097!Z22</f>
        <v>0</v>
      </c>
      <c r="AA22" s="1300">
        <f>[3]s01BAL0097!AA22</f>
        <v>0</v>
      </c>
      <c r="AB22" s="1300">
        <f>[3]s01BAL0097!AB22</f>
        <v>0</v>
      </c>
    </row>
    <row r="23" spans="1:28" s="1272" customFormat="1" ht="12.95" customHeight="1" x14ac:dyDescent="0.15">
      <c r="A23" s="1271" t="str">
        <f>[3]s01BAL0097!A23</f>
        <v xml:space="preserve">               доллары США</v>
      </c>
      <c r="B23" s="1271">
        <f>[3]s01BAL0097!B23</f>
        <v>18</v>
      </c>
      <c r="C23" s="1300">
        <f>[3]s01BAL0097!C23</f>
        <v>1596250</v>
      </c>
      <c r="D23" s="1300">
        <f>[3]s01BAL0097!D23</f>
        <v>0</v>
      </c>
      <c r="E23" s="1300">
        <f>[3]s01BAL0097!E23</f>
        <v>4645</v>
      </c>
      <c r="F23" s="1300">
        <f>[3]s01BAL0097!F23</f>
        <v>33735</v>
      </c>
      <c r="G23" s="1300">
        <f>[3]s01BAL0097!G23</f>
        <v>0</v>
      </c>
      <c r="H23" s="1300">
        <f>[3]s01BAL0097!H23</f>
        <v>5440</v>
      </c>
      <c r="I23" s="1300">
        <f>[3]s01BAL0097!I23</f>
        <v>346639</v>
      </c>
      <c r="J23" s="1300">
        <f>[3]s01BAL0097!J23</f>
        <v>194393</v>
      </c>
      <c r="K23" s="1300">
        <f>[3]s01BAL0097!K23</f>
        <v>3112</v>
      </c>
      <c r="L23" s="1300">
        <f>[3]s01BAL0097!L23</f>
        <v>5157</v>
      </c>
      <c r="M23" s="1300">
        <f>[3]s01BAL0097!M23</f>
        <v>0</v>
      </c>
      <c r="N23" s="1300">
        <f>[3]s01BAL0097!N23</f>
        <v>0</v>
      </c>
      <c r="O23" s="1300">
        <f>[3]s01BAL0097!O23</f>
        <v>1066</v>
      </c>
      <c r="P23" s="1300">
        <f>[3]s01BAL0097!P23</f>
        <v>0</v>
      </c>
      <c r="Q23" s="1300">
        <f>[3]s01BAL0097!Q23</f>
        <v>0</v>
      </c>
      <c r="R23" s="1300">
        <f>[3]s01BAL0097!R23</f>
        <v>41258</v>
      </c>
      <c r="S23" s="1300">
        <f>[3]s01BAL0097!S23</f>
        <v>16084</v>
      </c>
      <c r="T23" s="1300">
        <f>[3]s01BAL0097!T23</f>
        <v>50689</v>
      </c>
      <c r="U23" s="1300">
        <f>[3]s01BAL0097!U23</f>
        <v>26130</v>
      </c>
      <c r="V23" s="1300">
        <f>[3]s01BAL0097!V23</f>
        <v>838766</v>
      </c>
      <c r="W23" s="1300">
        <f>[3]s01BAL0097!W23</f>
        <v>977</v>
      </c>
      <c r="X23" s="1300">
        <f>[3]s01BAL0097!X23</f>
        <v>28159</v>
      </c>
      <c r="Y23" s="1300">
        <f>[3]s01BAL0097!Y23</f>
        <v>0</v>
      </c>
      <c r="Z23" s="1300">
        <f>[3]s01BAL0097!Z23</f>
        <v>0</v>
      </c>
      <c r="AA23" s="1300">
        <f>[3]s01BAL0097!AA23</f>
        <v>0</v>
      </c>
      <c r="AB23" s="1300">
        <f>[3]s01BAL0097!AB23</f>
        <v>0</v>
      </c>
    </row>
    <row r="24" spans="1:28" s="1272" customFormat="1" ht="12.95" customHeight="1" x14ac:dyDescent="0.15">
      <c r="A24" s="1271" t="str">
        <f>[3]s01BAL0097!A24</f>
        <v xml:space="preserve">               евро</v>
      </c>
      <c r="B24" s="1271">
        <f>[3]s01BAL0097!B24</f>
        <v>19</v>
      </c>
      <c r="C24" s="1300">
        <f>[3]s01BAL0097!C24</f>
        <v>388911</v>
      </c>
      <c r="D24" s="1300">
        <f>[3]s01BAL0097!D24</f>
        <v>0</v>
      </c>
      <c r="E24" s="1300">
        <f>[3]s01BAL0097!E24</f>
        <v>2237</v>
      </c>
      <c r="F24" s="1300">
        <f>[3]s01BAL0097!F24</f>
        <v>20633</v>
      </c>
      <c r="G24" s="1300">
        <f>[3]s01BAL0097!G24</f>
        <v>0</v>
      </c>
      <c r="H24" s="1300">
        <f>[3]s01BAL0097!H24</f>
        <v>10445</v>
      </c>
      <c r="I24" s="1300">
        <f>[3]s01BAL0097!I24</f>
        <v>28073</v>
      </c>
      <c r="J24" s="1300">
        <f>[3]s01BAL0097!J24</f>
        <v>112816</v>
      </c>
      <c r="K24" s="1300">
        <f>[3]s01BAL0097!K24</f>
        <v>304</v>
      </c>
      <c r="L24" s="1300">
        <f>[3]s01BAL0097!L24</f>
        <v>3273</v>
      </c>
      <c r="M24" s="1300">
        <f>[3]s01BAL0097!M24</f>
        <v>0</v>
      </c>
      <c r="N24" s="1300">
        <f>[3]s01BAL0097!N24</f>
        <v>0</v>
      </c>
      <c r="O24" s="1300">
        <f>[3]s01BAL0097!O24</f>
        <v>313</v>
      </c>
      <c r="P24" s="1300">
        <f>[3]s01BAL0097!P24</f>
        <v>0</v>
      </c>
      <c r="Q24" s="1300">
        <f>[3]s01BAL0097!Q24</f>
        <v>59</v>
      </c>
      <c r="R24" s="1300">
        <f>[3]s01BAL0097!R24</f>
        <v>5013</v>
      </c>
      <c r="S24" s="1300">
        <f>[3]s01BAL0097!S24</f>
        <v>37558</v>
      </c>
      <c r="T24" s="1300">
        <f>[3]s01BAL0097!T24</f>
        <v>22230</v>
      </c>
      <c r="U24" s="1300">
        <f>[3]s01BAL0097!U24</f>
        <v>1663</v>
      </c>
      <c r="V24" s="1300">
        <f>[3]s01BAL0097!V24</f>
        <v>137122</v>
      </c>
      <c r="W24" s="1300">
        <f>[3]s01BAL0097!W24</f>
        <v>478</v>
      </c>
      <c r="X24" s="1300">
        <f>[3]s01BAL0097!X24</f>
        <v>6694</v>
      </c>
      <c r="Y24" s="1300">
        <f>[3]s01BAL0097!Y24</f>
        <v>0</v>
      </c>
      <c r="Z24" s="1300">
        <f>[3]s01BAL0097!Z24</f>
        <v>0</v>
      </c>
      <c r="AA24" s="1300">
        <f>[3]s01BAL0097!AA24</f>
        <v>0</v>
      </c>
      <c r="AB24" s="1300">
        <f>[3]s01BAL0097!AB24</f>
        <v>0</v>
      </c>
    </row>
    <row r="25" spans="1:28" s="1272" customFormat="1" ht="12.95" customHeight="1" x14ac:dyDescent="0.15">
      <c r="A25" s="1271" t="str">
        <f>[3]s01BAL0097!A25</f>
        <v xml:space="preserve">          в конв. валюте (млн. долл.)</v>
      </c>
      <c r="B25" s="1271">
        <f>[3]s01BAL0097!B25</f>
        <v>20</v>
      </c>
      <c r="C25" s="1300">
        <f>[3]s01BAL0097!C25</f>
        <v>706.96616809116802</v>
      </c>
      <c r="D25" s="1300">
        <f>[3]s01BAL0097!D25</f>
        <v>0</v>
      </c>
      <c r="E25" s="1300">
        <f>[3]s01BAL0097!E25</f>
        <v>2.4508547008547001</v>
      </c>
      <c r="F25" s="1300">
        <f>[3]s01BAL0097!F25</f>
        <v>19.361823361823401</v>
      </c>
      <c r="G25" s="1300">
        <f>[3]s01BAL0097!G25</f>
        <v>0</v>
      </c>
      <c r="H25" s="1300">
        <f>[3]s01BAL0097!H25</f>
        <v>5.6570512820512802</v>
      </c>
      <c r="I25" s="1300">
        <f>[3]s01BAL0097!I25</f>
        <v>133.444444444444</v>
      </c>
      <c r="J25" s="1300">
        <f>[3]s01BAL0097!J25</f>
        <v>109.404914529915</v>
      </c>
      <c r="K25" s="1300">
        <f>[3]s01BAL0097!K25</f>
        <v>1.21652421652422</v>
      </c>
      <c r="L25" s="1300">
        <f>[3]s01BAL0097!L25</f>
        <v>3.0021367521367499</v>
      </c>
      <c r="M25" s="1300">
        <f>[3]s01BAL0097!M25</f>
        <v>0</v>
      </c>
      <c r="N25" s="1300">
        <f>[3]s01BAL0097!N25</f>
        <v>0</v>
      </c>
      <c r="O25" s="1300">
        <f>[3]s01BAL0097!O25</f>
        <v>0.49109686609686598</v>
      </c>
      <c r="P25" s="1300">
        <f>[3]s01BAL0097!P25</f>
        <v>0</v>
      </c>
      <c r="Q25" s="1300">
        <f>[3]s01BAL0097!Q25</f>
        <v>2.1011396011396E-2</v>
      </c>
      <c r="R25" s="1300">
        <f>[3]s01BAL0097!R25</f>
        <v>16.478276353276399</v>
      </c>
      <c r="S25" s="1300">
        <f>[3]s01BAL0097!S25</f>
        <v>19.103276353276399</v>
      </c>
      <c r="T25" s="1300">
        <f>[3]s01BAL0097!T25</f>
        <v>25.9683048433048</v>
      </c>
      <c r="U25" s="1300">
        <f>[3]s01BAL0097!U25</f>
        <v>9.8977920227920198</v>
      </c>
      <c r="V25" s="1300">
        <f>[3]s01BAL0097!V25</f>
        <v>347.538461538462</v>
      </c>
      <c r="W25" s="1300">
        <f>[3]s01BAL0097!W25</f>
        <v>0.51816239316239299</v>
      </c>
      <c r="X25" s="1300">
        <f>[3]s01BAL0097!X25</f>
        <v>12.412037037037001</v>
      </c>
      <c r="Y25" s="1300">
        <f>[3]s01BAL0097!Y25</f>
        <v>0</v>
      </c>
      <c r="Z25" s="1300">
        <f>[3]s01BAL0097!Z25</f>
        <v>0</v>
      </c>
      <c r="AA25" s="1300">
        <f>[3]s01BAL0097!AA25</f>
        <v>0</v>
      </c>
      <c r="AB25" s="1300">
        <f>[3]s01BAL0097!AB25</f>
        <v>0</v>
      </c>
    </row>
    <row r="26" spans="1:28" s="1272" customFormat="1" ht="12.95" customHeight="1" x14ac:dyDescent="0.15">
      <c r="A26" s="1271" t="str">
        <f>[3]s01BAL0097!A26</f>
        <v xml:space="preserve">          в неконв. валюте</v>
      </c>
      <c r="B26" s="1271">
        <f>[3]s01BAL0097!B26</f>
        <v>21</v>
      </c>
      <c r="C26" s="1300">
        <f>[3]s01BAL0097!C26</f>
        <v>7293205</v>
      </c>
      <c r="D26" s="1300">
        <f>[3]s01BAL0097!D26</f>
        <v>102503</v>
      </c>
      <c r="E26" s="1300">
        <f>[3]s01BAL0097!E26</f>
        <v>4101</v>
      </c>
      <c r="F26" s="1300">
        <f>[3]s01BAL0097!F26</f>
        <v>14980</v>
      </c>
      <c r="G26" s="1300">
        <f>[3]s01BAL0097!G26</f>
        <v>0</v>
      </c>
      <c r="H26" s="1300">
        <f>[3]s01BAL0097!H26</f>
        <v>13286</v>
      </c>
      <c r="I26" s="1300">
        <f>[3]s01BAL0097!I26</f>
        <v>255468</v>
      </c>
      <c r="J26" s="1300">
        <f>[3]s01BAL0097!J26</f>
        <v>257921</v>
      </c>
      <c r="K26" s="1300">
        <f>[3]s01BAL0097!K26</f>
        <v>10208</v>
      </c>
      <c r="L26" s="1300">
        <f>[3]s01BAL0097!L26</f>
        <v>69</v>
      </c>
      <c r="M26" s="1300">
        <f>[3]s01BAL0097!M26</f>
        <v>0</v>
      </c>
      <c r="N26" s="1300">
        <f>[3]s01BAL0097!N26</f>
        <v>222155</v>
      </c>
      <c r="O26" s="1300">
        <f>[3]s01BAL0097!O26</f>
        <v>986</v>
      </c>
      <c r="P26" s="1300">
        <f>[3]s01BAL0097!P26</f>
        <v>0</v>
      </c>
      <c r="Q26" s="1300">
        <f>[3]s01BAL0097!Q26</f>
        <v>91427</v>
      </c>
      <c r="R26" s="1300">
        <f>[3]s01BAL0097!R26</f>
        <v>232947</v>
      </c>
      <c r="S26" s="1300">
        <f>[3]s01BAL0097!S26</f>
        <v>70259</v>
      </c>
      <c r="T26" s="1300">
        <f>[3]s01BAL0097!T26</f>
        <v>12228</v>
      </c>
      <c r="U26" s="1300">
        <f>[3]s01BAL0097!U26</f>
        <v>23553</v>
      </c>
      <c r="V26" s="1300">
        <f>[3]s01BAL0097!V26</f>
        <v>4079387</v>
      </c>
      <c r="W26" s="1300">
        <f>[3]s01BAL0097!W26</f>
        <v>0</v>
      </c>
      <c r="X26" s="1300">
        <f>[3]s01BAL0097!X26</f>
        <v>1901727</v>
      </c>
      <c r="Y26" s="1300">
        <f>[3]s01BAL0097!Y26</f>
        <v>0</v>
      </c>
      <c r="Z26" s="1300">
        <f>[3]s01BAL0097!Z26</f>
        <v>0</v>
      </c>
      <c r="AA26" s="1300">
        <f>[3]s01BAL0097!AA26</f>
        <v>0</v>
      </c>
      <c r="AB26" s="1300">
        <f>[3]s01BAL0097!AB26</f>
        <v>0</v>
      </c>
    </row>
    <row r="27" spans="1:28" s="1272" customFormat="1" ht="12.95" customHeight="1" x14ac:dyDescent="0.15">
      <c r="A27" s="1271" t="str">
        <f>[3]s01BAL0097!A27</f>
        <v xml:space="preserve">               российские рубли</v>
      </c>
      <c r="B27" s="1271">
        <f>[3]s01BAL0097!B27</f>
        <v>22</v>
      </c>
      <c r="C27" s="1300">
        <f>[3]s01BAL0097!C27</f>
        <v>7158333</v>
      </c>
      <c r="D27" s="1300">
        <f>[3]s01BAL0097!D27</f>
        <v>100350</v>
      </c>
      <c r="E27" s="1300">
        <f>[3]s01BAL0097!E27</f>
        <v>4101</v>
      </c>
      <c r="F27" s="1300">
        <f>[3]s01BAL0097!F27</f>
        <v>14980</v>
      </c>
      <c r="G27" s="1300">
        <f>[3]s01BAL0097!G27</f>
        <v>0</v>
      </c>
      <c r="H27" s="1300">
        <f>[3]s01BAL0097!H27</f>
        <v>13286</v>
      </c>
      <c r="I27" s="1300">
        <f>[3]s01BAL0097!I27</f>
        <v>255468</v>
      </c>
      <c r="J27" s="1300">
        <f>[3]s01BAL0097!J27</f>
        <v>257451</v>
      </c>
      <c r="K27" s="1300">
        <f>[3]s01BAL0097!K27</f>
        <v>10208</v>
      </c>
      <c r="L27" s="1300">
        <f>[3]s01BAL0097!L27</f>
        <v>69</v>
      </c>
      <c r="M27" s="1300">
        <f>[3]s01BAL0097!M27</f>
        <v>0</v>
      </c>
      <c r="N27" s="1300">
        <f>[3]s01BAL0097!N27</f>
        <v>193814</v>
      </c>
      <c r="O27" s="1300">
        <f>[3]s01BAL0097!O27</f>
        <v>986</v>
      </c>
      <c r="P27" s="1300">
        <f>[3]s01BAL0097!P27</f>
        <v>0</v>
      </c>
      <c r="Q27" s="1300">
        <f>[3]s01BAL0097!Q27</f>
        <v>91427</v>
      </c>
      <c r="R27" s="1300">
        <f>[3]s01BAL0097!R27</f>
        <v>232947</v>
      </c>
      <c r="S27" s="1300">
        <f>[3]s01BAL0097!S27</f>
        <v>70259</v>
      </c>
      <c r="T27" s="1300">
        <f>[3]s01BAL0097!T27</f>
        <v>12228</v>
      </c>
      <c r="U27" s="1300">
        <f>[3]s01BAL0097!U27</f>
        <v>23553</v>
      </c>
      <c r="V27" s="1300">
        <f>[3]s01BAL0097!V27</f>
        <v>3975479</v>
      </c>
      <c r="W27" s="1300">
        <f>[3]s01BAL0097!W27</f>
        <v>0</v>
      </c>
      <c r="X27" s="1300">
        <f>[3]s01BAL0097!X27</f>
        <v>1901727</v>
      </c>
      <c r="Y27" s="1300">
        <f>[3]s01BAL0097!Y27</f>
        <v>0</v>
      </c>
      <c r="Z27" s="1300">
        <f>[3]s01BAL0097!Z27</f>
        <v>0</v>
      </c>
      <c r="AA27" s="1300">
        <f>[3]s01BAL0097!AA27</f>
        <v>0</v>
      </c>
      <c r="AB27" s="1300">
        <f>[3]s01BAL0097!AB27</f>
        <v>0</v>
      </c>
    </row>
    <row r="28" spans="1:28" s="1272" customFormat="1" ht="12.95" customHeight="1" x14ac:dyDescent="0.15">
      <c r="A28" s="1271" t="str">
        <f>[3]s01BAL0097!A28</f>
        <v xml:space="preserve">               прочие ОКВ</v>
      </c>
      <c r="B28" s="1271">
        <f>[3]s01BAL0097!B28</f>
        <v>23</v>
      </c>
      <c r="C28" s="1300">
        <f>[3]s01BAL0097!C28</f>
        <v>134872</v>
      </c>
      <c r="D28" s="1300">
        <f>[3]s01BAL0097!D28</f>
        <v>2153</v>
      </c>
      <c r="E28" s="1300">
        <f>[3]s01BAL0097!E28</f>
        <v>0</v>
      </c>
      <c r="F28" s="1300">
        <f>[3]s01BAL0097!F28</f>
        <v>0</v>
      </c>
      <c r="G28" s="1300">
        <f>[3]s01BAL0097!G28</f>
        <v>0</v>
      </c>
      <c r="H28" s="1300">
        <f>[3]s01BAL0097!H28</f>
        <v>0</v>
      </c>
      <c r="I28" s="1300">
        <f>[3]s01BAL0097!I28</f>
        <v>0</v>
      </c>
      <c r="J28" s="1300">
        <f>[3]s01BAL0097!J28</f>
        <v>470</v>
      </c>
      <c r="K28" s="1300">
        <f>[3]s01BAL0097!K28</f>
        <v>0</v>
      </c>
      <c r="L28" s="1300">
        <f>[3]s01BAL0097!L28</f>
        <v>0</v>
      </c>
      <c r="M28" s="1300">
        <f>[3]s01BAL0097!M28</f>
        <v>0</v>
      </c>
      <c r="N28" s="1300">
        <f>[3]s01BAL0097!N28</f>
        <v>28341</v>
      </c>
      <c r="O28" s="1300">
        <f>[3]s01BAL0097!O28</f>
        <v>0</v>
      </c>
      <c r="P28" s="1300">
        <f>[3]s01BAL0097!P28</f>
        <v>0</v>
      </c>
      <c r="Q28" s="1300">
        <f>[3]s01BAL0097!Q28</f>
        <v>0</v>
      </c>
      <c r="R28" s="1300">
        <f>[3]s01BAL0097!R28</f>
        <v>0</v>
      </c>
      <c r="S28" s="1300">
        <f>[3]s01BAL0097!S28</f>
        <v>0</v>
      </c>
      <c r="T28" s="1300">
        <f>[3]s01BAL0097!T28</f>
        <v>0</v>
      </c>
      <c r="U28" s="1300">
        <f>[3]s01BAL0097!U28</f>
        <v>0</v>
      </c>
      <c r="V28" s="1300">
        <f>[3]s01BAL0097!V28</f>
        <v>103908</v>
      </c>
      <c r="W28" s="1300">
        <f>[3]s01BAL0097!W28</f>
        <v>0</v>
      </c>
      <c r="X28" s="1300">
        <f>[3]s01BAL0097!X28</f>
        <v>0</v>
      </c>
      <c r="Y28" s="1300">
        <f>[3]s01BAL0097!Y28</f>
        <v>0</v>
      </c>
      <c r="Z28" s="1300">
        <f>[3]s01BAL0097!Z28</f>
        <v>0</v>
      </c>
      <c r="AA28" s="1300">
        <f>[3]s01BAL0097!AA28</f>
        <v>0</v>
      </c>
      <c r="AB28" s="1300">
        <f>[3]s01BAL0097!AB28</f>
        <v>0</v>
      </c>
    </row>
    <row r="29" spans="1:28" s="1272" customFormat="1" ht="11.1" customHeight="1" x14ac:dyDescent="0.15">
      <c r="A29" s="1271">
        <f>[3]s01BAL0097!A29</f>
        <v>0</v>
      </c>
      <c r="B29" s="1271">
        <f>[3]s01BAL0097!B29</f>
        <v>24</v>
      </c>
      <c r="C29" s="1300">
        <f>[3]s01BAL0097!C29</f>
        <v>0</v>
      </c>
      <c r="D29" s="1300">
        <f>[3]s01BAL0097!D29</f>
        <v>0</v>
      </c>
      <c r="E29" s="1300">
        <f>[3]s01BAL0097!E29</f>
        <v>0</v>
      </c>
      <c r="F29" s="1300">
        <f>[3]s01BAL0097!F29</f>
        <v>0</v>
      </c>
      <c r="G29" s="1300">
        <f>[3]s01BAL0097!G29</f>
        <v>0</v>
      </c>
      <c r="H29" s="1300">
        <f>[3]s01BAL0097!H29</f>
        <v>0</v>
      </c>
      <c r="I29" s="1300">
        <f>[3]s01BAL0097!I29</f>
        <v>0</v>
      </c>
      <c r="J29" s="1300">
        <f>[3]s01BAL0097!J29</f>
        <v>0</v>
      </c>
      <c r="K29" s="1300">
        <f>[3]s01BAL0097!K29</f>
        <v>0</v>
      </c>
      <c r="L29" s="1300">
        <f>[3]s01BAL0097!L29</f>
        <v>0</v>
      </c>
      <c r="M29" s="1300">
        <f>[3]s01BAL0097!M29</f>
        <v>0</v>
      </c>
      <c r="N29" s="1300">
        <f>[3]s01BAL0097!N29</f>
        <v>0</v>
      </c>
      <c r="O29" s="1300">
        <f>[3]s01BAL0097!O29</f>
        <v>0</v>
      </c>
      <c r="P29" s="1300">
        <f>[3]s01BAL0097!P29</f>
        <v>0</v>
      </c>
      <c r="Q29" s="1300">
        <f>[3]s01BAL0097!Q29</f>
        <v>0</v>
      </c>
      <c r="R29" s="1300">
        <f>[3]s01BAL0097!R29</f>
        <v>0</v>
      </c>
      <c r="S29" s="1300">
        <f>[3]s01BAL0097!S29</f>
        <v>0</v>
      </c>
      <c r="T29" s="1300">
        <f>[3]s01BAL0097!T29</f>
        <v>0</v>
      </c>
      <c r="U29" s="1300">
        <f>[3]s01BAL0097!U29</f>
        <v>0</v>
      </c>
      <c r="V29" s="1300">
        <f>[3]s01BAL0097!V29</f>
        <v>0</v>
      </c>
      <c r="W29" s="1300">
        <f>[3]s01BAL0097!W29</f>
        <v>0</v>
      </c>
      <c r="X29" s="1300">
        <f>[3]s01BAL0097!X29</f>
        <v>0</v>
      </c>
      <c r="Y29" s="1300">
        <f>[3]s01BAL0097!Y29</f>
        <v>0</v>
      </c>
      <c r="Z29" s="1300">
        <f>[3]s01BAL0097!Z29</f>
        <v>0</v>
      </c>
      <c r="AA29" s="1300">
        <f>[3]s01BAL0097!AA29</f>
        <v>0</v>
      </c>
      <c r="AB29" s="1300">
        <f>[3]s01BAL0097!AB29</f>
        <v>0</v>
      </c>
    </row>
    <row r="30" spans="1:28" s="1272" customFormat="1" ht="22.9" customHeight="1" x14ac:dyDescent="0.15">
      <c r="A30" s="1271" t="str">
        <f>[3]s01BAL0097!A30</f>
        <v>1.1. Коммерческим государственным предприятиям - всего</v>
      </c>
      <c r="B30" s="1271">
        <f>[3]s01BAL0097!B30</f>
        <v>25</v>
      </c>
      <c r="C30" s="1300">
        <f>[3]s01BAL0097!C30</f>
        <v>10559881</v>
      </c>
      <c r="D30" s="1300">
        <f>[3]s01BAL0097!D30</f>
        <v>206712</v>
      </c>
      <c r="E30" s="1300">
        <f>[3]s01BAL0097!E30</f>
        <v>0</v>
      </c>
      <c r="F30" s="1300">
        <f>[3]s01BAL0097!F30</f>
        <v>11734</v>
      </c>
      <c r="G30" s="1300">
        <f>[3]s01BAL0097!G30</f>
        <v>0</v>
      </c>
      <c r="H30" s="1300">
        <f>[3]s01BAL0097!H30</f>
        <v>0</v>
      </c>
      <c r="I30" s="1300">
        <f>[3]s01BAL0097!I30</f>
        <v>588598</v>
      </c>
      <c r="J30" s="1300">
        <f>[3]s01BAL0097!J30</f>
        <v>178122</v>
      </c>
      <c r="K30" s="1300">
        <f>[3]s01BAL0097!K30</f>
        <v>10547</v>
      </c>
      <c r="L30" s="1300">
        <f>[3]s01BAL0097!L30</f>
        <v>0</v>
      </c>
      <c r="M30" s="1300">
        <f>[3]s01BAL0097!M30</f>
        <v>0</v>
      </c>
      <c r="N30" s="1300">
        <f>[3]s01BAL0097!N30</f>
        <v>393109</v>
      </c>
      <c r="O30" s="1300">
        <f>[3]s01BAL0097!O30</f>
        <v>238</v>
      </c>
      <c r="P30" s="1300">
        <f>[3]s01BAL0097!P30</f>
        <v>0</v>
      </c>
      <c r="Q30" s="1300">
        <f>[3]s01BAL0097!Q30</f>
        <v>447443</v>
      </c>
      <c r="R30" s="1300">
        <f>[3]s01BAL0097!R30</f>
        <v>223847</v>
      </c>
      <c r="S30" s="1300">
        <f>[3]s01BAL0097!S30</f>
        <v>33569</v>
      </c>
      <c r="T30" s="1300">
        <f>[3]s01BAL0097!T30</f>
        <v>0</v>
      </c>
      <c r="U30" s="1300">
        <f>[3]s01BAL0097!U30</f>
        <v>39500</v>
      </c>
      <c r="V30" s="1300">
        <f>[3]s01BAL0097!V30</f>
        <v>6474046</v>
      </c>
      <c r="W30" s="1300">
        <f>[3]s01BAL0097!W30</f>
        <v>0</v>
      </c>
      <c r="X30" s="1300">
        <f>[3]s01BAL0097!X30</f>
        <v>1952416</v>
      </c>
      <c r="Y30" s="1300">
        <f>[3]s01BAL0097!Y30</f>
        <v>0</v>
      </c>
      <c r="Z30" s="1300">
        <f>[3]s01BAL0097!Z30</f>
        <v>0</v>
      </c>
      <c r="AA30" s="1300">
        <f>[3]s01BAL0097!AA30</f>
        <v>0</v>
      </c>
      <c r="AB30" s="1300">
        <f>[3]s01BAL0097!AB30</f>
        <v>0</v>
      </c>
    </row>
    <row r="31" spans="1:28" s="1272" customFormat="1" ht="12.95" customHeight="1" x14ac:dyDescent="0.15">
      <c r="A31" s="1271" t="str">
        <f>[3]s01BAL0097!A31</f>
        <v xml:space="preserve">      - в рублях</v>
      </c>
      <c r="B31" s="1271">
        <f>[3]s01BAL0097!B31</f>
        <v>26</v>
      </c>
      <c r="C31" s="1300">
        <f>[3]s01BAL0097!C31</f>
        <v>7544588</v>
      </c>
      <c r="D31" s="1300">
        <f>[3]s01BAL0097!D31</f>
        <v>123362</v>
      </c>
      <c r="E31" s="1300">
        <f>[3]s01BAL0097!E31</f>
        <v>0</v>
      </c>
      <c r="F31" s="1300">
        <f>[3]s01BAL0097!F31</f>
        <v>11734</v>
      </c>
      <c r="G31" s="1300">
        <f>[3]s01BAL0097!G31</f>
        <v>0</v>
      </c>
      <c r="H31" s="1300">
        <f>[3]s01BAL0097!H31</f>
        <v>0</v>
      </c>
      <c r="I31" s="1300">
        <f>[3]s01BAL0097!I31</f>
        <v>314925</v>
      </c>
      <c r="J31" s="1300">
        <f>[3]s01BAL0097!J31</f>
        <v>42148</v>
      </c>
      <c r="K31" s="1300">
        <f>[3]s01BAL0097!K31</f>
        <v>10547</v>
      </c>
      <c r="L31" s="1300">
        <f>[3]s01BAL0097!L31</f>
        <v>0</v>
      </c>
      <c r="M31" s="1300">
        <f>[3]s01BAL0097!M31</f>
        <v>0</v>
      </c>
      <c r="N31" s="1300">
        <f>[3]s01BAL0097!N31</f>
        <v>243520</v>
      </c>
      <c r="O31" s="1300">
        <f>[3]s01BAL0097!O31</f>
        <v>238</v>
      </c>
      <c r="P31" s="1300">
        <f>[3]s01BAL0097!P31</f>
        <v>0</v>
      </c>
      <c r="Q31" s="1300">
        <f>[3]s01BAL0097!Q31</f>
        <v>397215</v>
      </c>
      <c r="R31" s="1300">
        <f>[3]s01BAL0097!R31</f>
        <v>136321</v>
      </c>
      <c r="S31" s="1300">
        <f>[3]s01BAL0097!S31</f>
        <v>30398</v>
      </c>
      <c r="T31" s="1300">
        <f>[3]s01BAL0097!T31</f>
        <v>0</v>
      </c>
      <c r="U31" s="1300">
        <f>[3]s01BAL0097!U31</f>
        <v>21810</v>
      </c>
      <c r="V31" s="1300">
        <f>[3]s01BAL0097!V31</f>
        <v>4607202</v>
      </c>
      <c r="W31" s="1300">
        <f>[3]s01BAL0097!W31</f>
        <v>0</v>
      </c>
      <c r="X31" s="1300">
        <f>[3]s01BAL0097!X31</f>
        <v>1605168</v>
      </c>
      <c r="Y31" s="1300">
        <f>[3]s01BAL0097!Y31</f>
        <v>0</v>
      </c>
      <c r="Z31" s="1300">
        <f>[3]s01BAL0097!Z31</f>
        <v>0</v>
      </c>
      <c r="AA31" s="1300">
        <f>[3]s01BAL0097!AA31</f>
        <v>0</v>
      </c>
      <c r="AB31" s="1300">
        <f>[3]s01BAL0097!AB31</f>
        <v>0</v>
      </c>
    </row>
    <row r="32" spans="1:28" s="1272" customFormat="1" ht="12.95" customHeight="1" x14ac:dyDescent="0.15">
      <c r="A32" s="1271" t="str">
        <f>[3]s01BAL0097!A32</f>
        <v xml:space="preserve">      - в иностранной валюте</v>
      </c>
      <c r="B32" s="1271">
        <f>[3]s01BAL0097!B32</f>
        <v>27</v>
      </c>
      <c r="C32" s="1300">
        <f>[3]s01BAL0097!C32</f>
        <v>3015293</v>
      </c>
      <c r="D32" s="1300">
        <f>[3]s01BAL0097!D32</f>
        <v>83350</v>
      </c>
      <c r="E32" s="1300">
        <f>[3]s01BAL0097!E32</f>
        <v>0</v>
      </c>
      <c r="F32" s="1300">
        <f>[3]s01BAL0097!F32</f>
        <v>0</v>
      </c>
      <c r="G32" s="1300">
        <f>[3]s01BAL0097!G32</f>
        <v>0</v>
      </c>
      <c r="H32" s="1300">
        <f>[3]s01BAL0097!H32</f>
        <v>0</v>
      </c>
      <c r="I32" s="1300">
        <f>[3]s01BAL0097!I32</f>
        <v>273673</v>
      </c>
      <c r="J32" s="1300">
        <f>[3]s01BAL0097!J32</f>
        <v>135974</v>
      </c>
      <c r="K32" s="1300">
        <f>[3]s01BAL0097!K32</f>
        <v>0</v>
      </c>
      <c r="L32" s="1300">
        <f>[3]s01BAL0097!L32</f>
        <v>0</v>
      </c>
      <c r="M32" s="1300">
        <f>[3]s01BAL0097!M32</f>
        <v>0</v>
      </c>
      <c r="N32" s="1300">
        <f>[3]s01BAL0097!N32</f>
        <v>149589</v>
      </c>
      <c r="O32" s="1300">
        <f>[3]s01BAL0097!O32</f>
        <v>0</v>
      </c>
      <c r="P32" s="1300">
        <f>[3]s01BAL0097!P32</f>
        <v>0</v>
      </c>
      <c r="Q32" s="1300">
        <f>[3]s01BAL0097!Q32</f>
        <v>50228</v>
      </c>
      <c r="R32" s="1300">
        <f>[3]s01BAL0097!R32</f>
        <v>87526</v>
      </c>
      <c r="S32" s="1300">
        <f>[3]s01BAL0097!S32</f>
        <v>3171</v>
      </c>
      <c r="T32" s="1300">
        <f>[3]s01BAL0097!T32</f>
        <v>0</v>
      </c>
      <c r="U32" s="1300">
        <f>[3]s01BAL0097!U32</f>
        <v>17690</v>
      </c>
      <c r="V32" s="1300">
        <f>[3]s01BAL0097!V32</f>
        <v>1866844</v>
      </c>
      <c r="W32" s="1300">
        <f>[3]s01BAL0097!W32</f>
        <v>0</v>
      </c>
      <c r="X32" s="1300">
        <f>[3]s01BAL0097!X32</f>
        <v>347248</v>
      </c>
      <c r="Y32" s="1300">
        <f>[3]s01BAL0097!Y32</f>
        <v>0</v>
      </c>
      <c r="Z32" s="1300">
        <f>[3]s01BAL0097!Z32</f>
        <v>0</v>
      </c>
      <c r="AA32" s="1300">
        <f>[3]s01BAL0097!AA32</f>
        <v>0</v>
      </c>
      <c r="AB32" s="1300">
        <f>[3]s01BAL0097!AB32</f>
        <v>0</v>
      </c>
    </row>
    <row r="33" spans="1:28" s="1272" customFormat="1" ht="12.95" customHeight="1" x14ac:dyDescent="0.15">
      <c r="A33" s="1271" t="str">
        <f>[3]s01BAL0097!A33</f>
        <v xml:space="preserve">          в конв. валюте</v>
      </c>
      <c r="B33" s="1271">
        <f>[3]s01BAL0097!B33</f>
        <v>28</v>
      </c>
      <c r="C33" s="1300">
        <f>[3]s01BAL0097!C33</f>
        <v>1020716</v>
      </c>
      <c r="D33" s="1300">
        <f>[3]s01BAL0097!D33</f>
        <v>0</v>
      </c>
      <c r="E33" s="1300">
        <f>[3]s01BAL0097!E33</f>
        <v>0</v>
      </c>
      <c r="F33" s="1300">
        <f>[3]s01BAL0097!F33</f>
        <v>0</v>
      </c>
      <c r="G33" s="1300">
        <f>[3]s01BAL0097!G33</f>
        <v>0</v>
      </c>
      <c r="H33" s="1300">
        <f>[3]s01BAL0097!H33</f>
        <v>0</v>
      </c>
      <c r="I33" s="1300">
        <f>[3]s01BAL0097!I33</f>
        <v>155196</v>
      </c>
      <c r="J33" s="1300">
        <f>[3]s01BAL0097!J33</f>
        <v>59365</v>
      </c>
      <c r="K33" s="1300">
        <f>[3]s01BAL0097!K33</f>
        <v>0</v>
      </c>
      <c r="L33" s="1300">
        <f>[3]s01BAL0097!L33</f>
        <v>0</v>
      </c>
      <c r="M33" s="1300">
        <f>[3]s01BAL0097!M33</f>
        <v>0</v>
      </c>
      <c r="N33" s="1300">
        <f>[3]s01BAL0097!N33</f>
        <v>0</v>
      </c>
      <c r="O33" s="1300">
        <f>[3]s01BAL0097!O33</f>
        <v>0</v>
      </c>
      <c r="P33" s="1300">
        <f>[3]s01BAL0097!P33</f>
        <v>0</v>
      </c>
      <c r="Q33" s="1300">
        <f>[3]s01BAL0097!Q33</f>
        <v>0</v>
      </c>
      <c r="R33" s="1300">
        <f>[3]s01BAL0097!R33</f>
        <v>0</v>
      </c>
      <c r="S33" s="1300">
        <f>[3]s01BAL0097!S33</f>
        <v>2767</v>
      </c>
      <c r="T33" s="1300">
        <f>[3]s01BAL0097!T33</f>
        <v>0</v>
      </c>
      <c r="U33" s="1300">
        <f>[3]s01BAL0097!U33</f>
        <v>17690</v>
      </c>
      <c r="V33" s="1300">
        <f>[3]s01BAL0097!V33</f>
        <v>755553</v>
      </c>
      <c r="W33" s="1300">
        <f>[3]s01BAL0097!W33</f>
        <v>0</v>
      </c>
      <c r="X33" s="1300">
        <f>[3]s01BAL0097!X33</f>
        <v>30145</v>
      </c>
      <c r="Y33" s="1300">
        <f>[3]s01BAL0097!Y33</f>
        <v>0</v>
      </c>
      <c r="Z33" s="1300">
        <f>[3]s01BAL0097!Z33</f>
        <v>0</v>
      </c>
      <c r="AA33" s="1300">
        <f>[3]s01BAL0097!AA33</f>
        <v>0</v>
      </c>
      <c r="AB33" s="1300">
        <f>[3]s01BAL0097!AB33</f>
        <v>0</v>
      </c>
    </row>
    <row r="34" spans="1:28" s="1272" customFormat="1" ht="12.95" customHeight="1" x14ac:dyDescent="0.15">
      <c r="A34" s="1271" t="str">
        <f>[3]s01BAL0097!A34</f>
        <v xml:space="preserve">               доллары США</v>
      </c>
      <c r="B34" s="1271">
        <f>[3]s01BAL0097!B34</f>
        <v>29</v>
      </c>
      <c r="C34" s="1300">
        <f>[3]s01BAL0097!C34</f>
        <v>914199</v>
      </c>
      <c r="D34" s="1300">
        <f>[3]s01BAL0097!D34</f>
        <v>0</v>
      </c>
      <c r="E34" s="1300">
        <f>[3]s01BAL0097!E34</f>
        <v>0</v>
      </c>
      <c r="F34" s="1300">
        <f>[3]s01BAL0097!F34</f>
        <v>0</v>
      </c>
      <c r="G34" s="1300">
        <f>[3]s01BAL0097!G34</f>
        <v>0</v>
      </c>
      <c r="H34" s="1300">
        <f>[3]s01BAL0097!H34</f>
        <v>0</v>
      </c>
      <c r="I34" s="1300">
        <f>[3]s01BAL0097!I34</f>
        <v>155135</v>
      </c>
      <c r="J34" s="1300">
        <f>[3]s01BAL0097!J34</f>
        <v>53543</v>
      </c>
      <c r="K34" s="1300">
        <f>[3]s01BAL0097!K34</f>
        <v>0</v>
      </c>
      <c r="L34" s="1300">
        <f>[3]s01BAL0097!L34</f>
        <v>0</v>
      </c>
      <c r="M34" s="1300">
        <f>[3]s01BAL0097!M34</f>
        <v>0</v>
      </c>
      <c r="N34" s="1300">
        <f>[3]s01BAL0097!N34</f>
        <v>0</v>
      </c>
      <c r="O34" s="1300">
        <f>[3]s01BAL0097!O34</f>
        <v>0</v>
      </c>
      <c r="P34" s="1300">
        <f>[3]s01BAL0097!P34</f>
        <v>0</v>
      </c>
      <c r="Q34" s="1300">
        <f>[3]s01BAL0097!Q34</f>
        <v>0</v>
      </c>
      <c r="R34" s="1300">
        <f>[3]s01BAL0097!R34</f>
        <v>0</v>
      </c>
      <c r="S34" s="1300">
        <f>[3]s01BAL0097!S34</f>
        <v>0</v>
      </c>
      <c r="T34" s="1300">
        <f>[3]s01BAL0097!T34</f>
        <v>0</v>
      </c>
      <c r="U34" s="1300">
        <f>[3]s01BAL0097!U34</f>
        <v>17690</v>
      </c>
      <c r="V34" s="1300">
        <f>[3]s01BAL0097!V34</f>
        <v>662691</v>
      </c>
      <c r="W34" s="1300">
        <f>[3]s01BAL0097!W34</f>
        <v>0</v>
      </c>
      <c r="X34" s="1300">
        <f>[3]s01BAL0097!X34</f>
        <v>25140</v>
      </c>
      <c r="Y34" s="1300">
        <f>[3]s01BAL0097!Y34</f>
        <v>0</v>
      </c>
      <c r="Z34" s="1300">
        <f>[3]s01BAL0097!Z34</f>
        <v>0</v>
      </c>
      <c r="AA34" s="1300">
        <f>[3]s01BAL0097!AA34</f>
        <v>0</v>
      </c>
      <c r="AB34" s="1300">
        <f>[3]s01BAL0097!AB34</f>
        <v>0</v>
      </c>
    </row>
    <row r="35" spans="1:28" s="1272" customFormat="1" ht="12.95" customHeight="1" x14ac:dyDescent="0.15">
      <c r="A35" s="1271" t="str">
        <f>[3]s01BAL0097!A35</f>
        <v xml:space="preserve">               евро</v>
      </c>
      <c r="B35" s="1271">
        <f>[3]s01BAL0097!B35</f>
        <v>30</v>
      </c>
      <c r="C35" s="1300">
        <f>[3]s01BAL0097!C35</f>
        <v>106517</v>
      </c>
      <c r="D35" s="1300">
        <f>[3]s01BAL0097!D35</f>
        <v>0</v>
      </c>
      <c r="E35" s="1300">
        <f>[3]s01BAL0097!E35</f>
        <v>0</v>
      </c>
      <c r="F35" s="1300">
        <f>[3]s01BAL0097!F35</f>
        <v>0</v>
      </c>
      <c r="G35" s="1300">
        <f>[3]s01BAL0097!G35</f>
        <v>0</v>
      </c>
      <c r="H35" s="1300">
        <f>[3]s01BAL0097!H35</f>
        <v>0</v>
      </c>
      <c r="I35" s="1300">
        <f>[3]s01BAL0097!I35</f>
        <v>61</v>
      </c>
      <c r="J35" s="1300">
        <f>[3]s01BAL0097!J35</f>
        <v>5822</v>
      </c>
      <c r="K35" s="1300">
        <f>[3]s01BAL0097!K35</f>
        <v>0</v>
      </c>
      <c r="L35" s="1300">
        <f>[3]s01BAL0097!L35</f>
        <v>0</v>
      </c>
      <c r="M35" s="1300">
        <f>[3]s01BAL0097!M35</f>
        <v>0</v>
      </c>
      <c r="N35" s="1300">
        <f>[3]s01BAL0097!N35</f>
        <v>0</v>
      </c>
      <c r="O35" s="1300">
        <f>[3]s01BAL0097!O35</f>
        <v>0</v>
      </c>
      <c r="P35" s="1300">
        <f>[3]s01BAL0097!P35</f>
        <v>0</v>
      </c>
      <c r="Q35" s="1300">
        <f>[3]s01BAL0097!Q35</f>
        <v>0</v>
      </c>
      <c r="R35" s="1300">
        <f>[3]s01BAL0097!R35</f>
        <v>0</v>
      </c>
      <c r="S35" s="1300">
        <f>[3]s01BAL0097!S35</f>
        <v>2767</v>
      </c>
      <c r="T35" s="1300">
        <f>[3]s01BAL0097!T35</f>
        <v>0</v>
      </c>
      <c r="U35" s="1300">
        <f>[3]s01BAL0097!U35</f>
        <v>0</v>
      </c>
      <c r="V35" s="1300">
        <f>[3]s01BAL0097!V35</f>
        <v>92862</v>
      </c>
      <c r="W35" s="1300">
        <f>[3]s01BAL0097!W35</f>
        <v>0</v>
      </c>
      <c r="X35" s="1300">
        <f>[3]s01BAL0097!X35</f>
        <v>5005</v>
      </c>
      <c r="Y35" s="1300">
        <f>[3]s01BAL0097!Y35</f>
        <v>0</v>
      </c>
      <c r="Z35" s="1300">
        <f>[3]s01BAL0097!Z35</f>
        <v>0</v>
      </c>
      <c r="AA35" s="1300">
        <f>[3]s01BAL0097!AA35</f>
        <v>0</v>
      </c>
      <c r="AB35" s="1300">
        <f>[3]s01BAL0097!AB35</f>
        <v>0</v>
      </c>
    </row>
    <row r="36" spans="1:28" s="1272" customFormat="1" ht="12.95" customHeight="1" x14ac:dyDescent="0.15">
      <c r="A36" s="1271" t="str">
        <f>[3]s01BAL0097!A36</f>
        <v xml:space="preserve">          в конв. валюте (млн. долл.)</v>
      </c>
      <c r="B36" s="1271">
        <f>[3]s01BAL0097!B36</f>
        <v>31</v>
      </c>
      <c r="C36" s="1300">
        <f>[3]s01BAL0097!C36</f>
        <v>363.50284900284902</v>
      </c>
      <c r="D36" s="1300">
        <f>[3]s01BAL0097!D36</f>
        <v>0</v>
      </c>
      <c r="E36" s="1300">
        <f>[3]s01BAL0097!E36</f>
        <v>0</v>
      </c>
      <c r="F36" s="1300">
        <f>[3]s01BAL0097!F36</f>
        <v>0</v>
      </c>
      <c r="G36" s="1300">
        <f>[3]s01BAL0097!G36</f>
        <v>0</v>
      </c>
      <c r="H36" s="1300">
        <f>[3]s01BAL0097!H36</f>
        <v>0</v>
      </c>
      <c r="I36" s="1300">
        <f>[3]s01BAL0097!I36</f>
        <v>55.269230769230802</v>
      </c>
      <c r="J36" s="1300">
        <f>[3]s01BAL0097!J36</f>
        <v>21.141381766381802</v>
      </c>
      <c r="K36" s="1300">
        <f>[3]s01BAL0097!K36</f>
        <v>0</v>
      </c>
      <c r="L36" s="1300">
        <f>[3]s01BAL0097!L36</f>
        <v>0</v>
      </c>
      <c r="M36" s="1300">
        <f>[3]s01BAL0097!M36</f>
        <v>0</v>
      </c>
      <c r="N36" s="1300">
        <f>[3]s01BAL0097!N36</f>
        <v>0</v>
      </c>
      <c r="O36" s="1300">
        <f>[3]s01BAL0097!O36</f>
        <v>0</v>
      </c>
      <c r="P36" s="1300">
        <f>[3]s01BAL0097!P36</f>
        <v>0</v>
      </c>
      <c r="Q36" s="1300">
        <f>[3]s01BAL0097!Q36</f>
        <v>0</v>
      </c>
      <c r="R36" s="1300">
        <f>[3]s01BAL0097!R36</f>
        <v>0</v>
      </c>
      <c r="S36" s="1300">
        <f>[3]s01BAL0097!S36</f>
        <v>0.98539886039886004</v>
      </c>
      <c r="T36" s="1300">
        <f>[3]s01BAL0097!T36</f>
        <v>0</v>
      </c>
      <c r="U36" s="1300">
        <f>[3]s01BAL0097!U36</f>
        <v>6.29985754985755</v>
      </c>
      <c r="V36" s="1300">
        <f>[3]s01BAL0097!V36</f>
        <v>269.07158119658101</v>
      </c>
      <c r="W36" s="1300">
        <f>[3]s01BAL0097!W36</f>
        <v>0</v>
      </c>
      <c r="X36" s="1300">
        <f>[3]s01BAL0097!X36</f>
        <v>10.735398860398901</v>
      </c>
      <c r="Y36" s="1300">
        <f>[3]s01BAL0097!Y36</f>
        <v>0</v>
      </c>
      <c r="Z36" s="1300">
        <f>[3]s01BAL0097!Z36</f>
        <v>0</v>
      </c>
      <c r="AA36" s="1300">
        <f>[3]s01BAL0097!AA36</f>
        <v>0</v>
      </c>
      <c r="AB36" s="1300">
        <f>[3]s01BAL0097!AB36</f>
        <v>0</v>
      </c>
    </row>
    <row r="37" spans="1:28" s="1272" customFormat="1" ht="12.95" customHeight="1" x14ac:dyDescent="0.15">
      <c r="A37" s="1271" t="str">
        <f>[3]s01BAL0097!A37</f>
        <v xml:space="preserve">          в неконв. валюте</v>
      </c>
      <c r="B37" s="1271">
        <f>[3]s01BAL0097!B37</f>
        <v>32</v>
      </c>
      <c r="C37" s="1300">
        <f>[3]s01BAL0097!C37</f>
        <v>1994577</v>
      </c>
      <c r="D37" s="1300">
        <f>[3]s01BAL0097!D37</f>
        <v>83350</v>
      </c>
      <c r="E37" s="1300">
        <f>[3]s01BAL0097!E37</f>
        <v>0</v>
      </c>
      <c r="F37" s="1300">
        <f>[3]s01BAL0097!F37</f>
        <v>0</v>
      </c>
      <c r="G37" s="1300">
        <f>[3]s01BAL0097!G37</f>
        <v>0</v>
      </c>
      <c r="H37" s="1300">
        <f>[3]s01BAL0097!H37</f>
        <v>0</v>
      </c>
      <c r="I37" s="1300">
        <f>[3]s01BAL0097!I37</f>
        <v>118477</v>
      </c>
      <c r="J37" s="1300">
        <f>[3]s01BAL0097!J37</f>
        <v>76609</v>
      </c>
      <c r="K37" s="1300">
        <f>[3]s01BAL0097!K37</f>
        <v>0</v>
      </c>
      <c r="L37" s="1300">
        <f>[3]s01BAL0097!L37</f>
        <v>0</v>
      </c>
      <c r="M37" s="1300">
        <f>[3]s01BAL0097!M37</f>
        <v>0</v>
      </c>
      <c r="N37" s="1300">
        <f>[3]s01BAL0097!N37</f>
        <v>149589</v>
      </c>
      <c r="O37" s="1300">
        <f>[3]s01BAL0097!O37</f>
        <v>0</v>
      </c>
      <c r="P37" s="1300">
        <f>[3]s01BAL0097!P37</f>
        <v>0</v>
      </c>
      <c r="Q37" s="1300">
        <f>[3]s01BAL0097!Q37</f>
        <v>50228</v>
      </c>
      <c r="R37" s="1300">
        <f>[3]s01BAL0097!R37</f>
        <v>87526</v>
      </c>
      <c r="S37" s="1300">
        <f>[3]s01BAL0097!S37</f>
        <v>404</v>
      </c>
      <c r="T37" s="1300">
        <f>[3]s01BAL0097!T37</f>
        <v>0</v>
      </c>
      <c r="U37" s="1300">
        <f>[3]s01BAL0097!U37</f>
        <v>0</v>
      </c>
      <c r="V37" s="1300">
        <f>[3]s01BAL0097!V37</f>
        <v>1111291</v>
      </c>
      <c r="W37" s="1300">
        <f>[3]s01BAL0097!W37</f>
        <v>0</v>
      </c>
      <c r="X37" s="1300">
        <f>[3]s01BAL0097!X37</f>
        <v>317103</v>
      </c>
      <c r="Y37" s="1300">
        <f>[3]s01BAL0097!Y37</f>
        <v>0</v>
      </c>
      <c r="Z37" s="1300">
        <f>[3]s01BAL0097!Z37</f>
        <v>0</v>
      </c>
      <c r="AA37" s="1300">
        <f>[3]s01BAL0097!AA37</f>
        <v>0</v>
      </c>
      <c r="AB37" s="1300">
        <f>[3]s01BAL0097!AB37</f>
        <v>0</v>
      </c>
    </row>
    <row r="38" spans="1:28" s="1272" customFormat="1" ht="12.95" customHeight="1" x14ac:dyDescent="0.15">
      <c r="A38" s="1271" t="str">
        <f>[3]s01BAL0097!A38</f>
        <v xml:space="preserve">               российские рубли</v>
      </c>
      <c r="B38" s="1271">
        <f>[3]s01BAL0097!B38</f>
        <v>33</v>
      </c>
      <c r="C38" s="1300">
        <f>[3]s01BAL0097!C38</f>
        <v>1865828</v>
      </c>
      <c r="D38" s="1300">
        <f>[3]s01BAL0097!D38</f>
        <v>83350</v>
      </c>
      <c r="E38" s="1300">
        <f>[3]s01BAL0097!E38</f>
        <v>0</v>
      </c>
      <c r="F38" s="1300">
        <f>[3]s01BAL0097!F38</f>
        <v>0</v>
      </c>
      <c r="G38" s="1300">
        <f>[3]s01BAL0097!G38</f>
        <v>0</v>
      </c>
      <c r="H38" s="1300">
        <f>[3]s01BAL0097!H38</f>
        <v>0</v>
      </c>
      <c r="I38" s="1300">
        <f>[3]s01BAL0097!I38</f>
        <v>118477</v>
      </c>
      <c r="J38" s="1300">
        <f>[3]s01BAL0097!J38</f>
        <v>76609</v>
      </c>
      <c r="K38" s="1300">
        <f>[3]s01BAL0097!K38</f>
        <v>0</v>
      </c>
      <c r="L38" s="1300">
        <f>[3]s01BAL0097!L38</f>
        <v>0</v>
      </c>
      <c r="M38" s="1300">
        <f>[3]s01BAL0097!M38</f>
        <v>0</v>
      </c>
      <c r="N38" s="1300">
        <f>[3]s01BAL0097!N38</f>
        <v>121248</v>
      </c>
      <c r="O38" s="1300">
        <f>[3]s01BAL0097!O38</f>
        <v>0</v>
      </c>
      <c r="P38" s="1300">
        <f>[3]s01BAL0097!P38</f>
        <v>0</v>
      </c>
      <c r="Q38" s="1300">
        <f>[3]s01BAL0097!Q38</f>
        <v>50228</v>
      </c>
      <c r="R38" s="1300">
        <f>[3]s01BAL0097!R38</f>
        <v>87526</v>
      </c>
      <c r="S38" s="1300">
        <f>[3]s01BAL0097!S38</f>
        <v>404</v>
      </c>
      <c r="T38" s="1300">
        <f>[3]s01BAL0097!T38</f>
        <v>0</v>
      </c>
      <c r="U38" s="1300">
        <f>[3]s01BAL0097!U38</f>
        <v>0</v>
      </c>
      <c r="V38" s="1300">
        <f>[3]s01BAL0097!V38</f>
        <v>1010883</v>
      </c>
      <c r="W38" s="1300">
        <f>[3]s01BAL0097!W38</f>
        <v>0</v>
      </c>
      <c r="X38" s="1300">
        <f>[3]s01BAL0097!X38</f>
        <v>317103</v>
      </c>
      <c r="Y38" s="1300">
        <f>[3]s01BAL0097!Y38</f>
        <v>0</v>
      </c>
      <c r="Z38" s="1300">
        <f>[3]s01BAL0097!Z38</f>
        <v>0</v>
      </c>
      <c r="AA38" s="1300">
        <f>[3]s01BAL0097!AA38</f>
        <v>0</v>
      </c>
      <c r="AB38" s="1300">
        <f>[3]s01BAL0097!AB38</f>
        <v>0</v>
      </c>
    </row>
    <row r="39" spans="1:28" s="1272" customFormat="1" ht="12.95" customHeight="1" x14ac:dyDescent="0.15">
      <c r="A39" s="1271" t="str">
        <f>[3]s01BAL0097!A39</f>
        <v xml:space="preserve">               прочие ОКВ</v>
      </c>
      <c r="B39" s="1271">
        <f>[3]s01BAL0097!B39</f>
        <v>34</v>
      </c>
      <c r="C39" s="1300">
        <f>[3]s01BAL0097!C39</f>
        <v>128749</v>
      </c>
      <c r="D39" s="1300">
        <f>[3]s01BAL0097!D39</f>
        <v>0</v>
      </c>
      <c r="E39" s="1300">
        <f>[3]s01BAL0097!E39</f>
        <v>0</v>
      </c>
      <c r="F39" s="1300">
        <f>[3]s01BAL0097!F39</f>
        <v>0</v>
      </c>
      <c r="G39" s="1300">
        <f>[3]s01BAL0097!G39</f>
        <v>0</v>
      </c>
      <c r="H39" s="1300">
        <f>[3]s01BAL0097!H39</f>
        <v>0</v>
      </c>
      <c r="I39" s="1300">
        <f>[3]s01BAL0097!I39</f>
        <v>0</v>
      </c>
      <c r="J39" s="1300">
        <f>[3]s01BAL0097!J39</f>
        <v>0</v>
      </c>
      <c r="K39" s="1300">
        <f>[3]s01BAL0097!K39</f>
        <v>0</v>
      </c>
      <c r="L39" s="1300">
        <f>[3]s01BAL0097!L39</f>
        <v>0</v>
      </c>
      <c r="M39" s="1300">
        <f>[3]s01BAL0097!M39</f>
        <v>0</v>
      </c>
      <c r="N39" s="1300">
        <f>[3]s01BAL0097!N39</f>
        <v>28341</v>
      </c>
      <c r="O39" s="1300">
        <f>[3]s01BAL0097!O39</f>
        <v>0</v>
      </c>
      <c r="P39" s="1300">
        <f>[3]s01BAL0097!P39</f>
        <v>0</v>
      </c>
      <c r="Q39" s="1300">
        <f>[3]s01BAL0097!Q39</f>
        <v>0</v>
      </c>
      <c r="R39" s="1300">
        <f>[3]s01BAL0097!R39</f>
        <v>0</v>
      </c>
      <c r="S39" s="1300">
        <f>[3]s01BAL0097!S39</f>
        <v>0</v>
      </c>
      <c r="T39" s="1300">
        <f>[3]s01BAL0097!T39</f>
        <v>0</v>
      </c>
      <c r="U39" s="1300">
        <f>[3]s01BAL0097!U39</f>
        <v>0</v>
      </c>
      <c r="V39" s="1300">
        <f>[3]s01BAL0097!V39</f>
        <v>100408</v>
      </c>
      <c r="W39" s="1300">
        <f>[3]s01BAL0097!W39</f>
        <v>0</v>
      </c>
      <c r="X39" s="1300">
        <f>[3]s01BAL0097!X39</f>
        <v>0</v>
      </c>
      <c r="Y39" s="1300">
        <f>[3]s01BAL0097!Y39</f>
        <v>0</v>
      </c>
      <c r="Z39" s="1300">
        <f>[3]s01BAL0097!Z39</f>
        <v>0</v>
      </c>
      <c r="AA39" s="1300">
        <f>[3]s01BAL0097!AA39</f>
        <v>0</v>
      </c>
      <c r="AB39" s="1300">
        <f>[3]s01BAL0097!AB39</f>
        <v>0</v>
      </c>
    </row>
    <row r="40" spans="1:28" s="1272" customFormat="1" ht="11.1" customHeight="1" x14ac:dyDescent="0.15">
      <c r="A40" s="1271">
        <f>[3]s01BAL0097!A40</f>
        <v>0</v>
      </c>
      <c r="B40" s="1271">
        <f>[3]s01BAL0097!B40</f>
        <v>35</v>
      </c>
      <c r="C40" s="1300">
        <f>[3]s01BAL0097!C40</f>
        <v>0</v>
      </c>
      <c r="D40" s="1300">
        <f>[3]s01BAL0097!D40</f>
        <v>0</v>
      </c>
      <c r="E40" s="1300">
        <f>[3]s01BAL0097!E40</f>
        <v>0</v>
      </c>
      <c r="F40" s="1300">
        <f>[3]s01BAL0097!F40</f>
        <v>0</v>
      </c>
      <c r="G40" s="1300">
        <f>[3]s01BAL0097!G40</f>
        <v>0</v>
      </c>
      <c r="H40" s="1300">
        <f>[3]s01BAL0097!H40</f>
        <v>0</v>
      </c>
      <c r="I40" s="1300">
        <f>[3]s01BAL0097!I40</f>
        <v>0</v>
      </c>
      <c r="J40" s="1300">
        <f>[3]s01BAL0097!J40</f>
        <v>0</v>
      </c>
      <c r="K40" s="1300">
        <f>[3]s01BAL0097!K40</f>
        <v>0</v>
      </c>
      <c r="L40" s="1300">
        <f>[3]s01BAL0097!L40</f>
        <v>0</v>
      </c>
      <c r="M40" s="1300">
        <f>[3]s01BAL0097!M40</f>
        <v>0</v>
      </c>
      <c r="N40" s="1300">
        <f>[3]s01BAL0097!N40</f>
        <v>0</v>
      </c>
      <c r="O40" s="1300">
        <f>[3]s01BAL0097!O40</f>
        <v>0</v>
      </c>
      <c r="P40" s="1300">
        <f>[3]s01BAL0097!P40</f>
        <v>0</v>
      </c>
      <c r="Q40" s="1300">
        <f>[3]s01BAL0097!Q40</f>
        <v>0</v>
      </c>
      <c r="R40" s="1300">
        <f>[3]s01BAL0097!R40</f>
        <v>0</v>
      </c>
      <c r="S40" s="1300">
        <f>[3]s01BAL0097!S40</f>
        <v>0</v>
      </c>
      <c r="T40" s="1300">
        <f>[3]s01BAL0097!T40</f>
        <v>0</v>
      </c>
      <c r="U40" s="1300">
        <f>[3]s01BAL0097!U40</f>
        <v>0</v>
      </c>
      <c r="V40" s="1300">
        <f>[3]s01BAL0097!V40</f>
        <v>0</v>
      </c>
      <c r="W40" s="1300">
        <f>[3]s01BAL0097!W40</f>
        <v>0</v>
      </c>
      <c r="X40" s="1300">
        <f>[3]s01BAL0097!X40</f>
        <v>0</v>
      </c>
      <c r="Y40" s="1300">
        <f>[3]s01BAL0097!Y40</f>
        <v>0</v>
      </c>
      <c r="Z40" s="1300">
        <f>[3]s01BAL0097!Z40</f>
        <v>0</v>
      </c>
      <c r="AA40" s="1300">
        <f>[3]s01BAL0097!AA40</f>
        <v>0</v>
      </c>
      <c r="AB40" s="1300">
        <f>[3]s01BAL0097!AB40</f>
        <v>0</v>
      </c>
    </row>
    <row r="41" spans="1:28" s="1272" customFormat="1" ht="12.95" customHeight="1" x14ac:dyDescent="0.15">
      <c r="A41" s="1271" t="str">
        <f>[3]s01BAL0097!A41</f>
        <v>1.2. Частному сектору - всего</v>
      </c>
      <c r="B41" s="1271">
        <f>[3]s01BAL0097!B41</f>
        <v>36</v>
      </c>
      <c r="C41" s="1300">
        <f>[3]s01BAL0097!C41</f>
        <v>13064599</v>
      </c>
      <c r="D41" s="1300">
        <f>[3]s01BAL0097!D41</f>
        <v>291504</v>
      </c>
      <c r="E41" s="1300">
        <f>[3]s01BAL0097!E41</f>
        <v>29011</v>
      </c>
      <c r="F41" s="1300">
        <f>[3]s01BAL0097!F41</f>
        <v>347013</v>
      </c>
      <c r="G41" s="1300">
        <f>[3]s01BAL0097!G41</f>
        <v>3174</v>
      </c>
      <c r="H41" s="1300">
        <f>[3]s01BAL0097!H41</f>
        <v>111629</v>
      </c>
      <c r="I41" s="1300">
        <f>[3]s01BAL0097!I41</f>
        <v>720742</v>
      </c>
      <c r="J41" s="1300">
        <f>[3]s01BAL0097!J41</f>
        <v>1023133</v>
      </c>
      <c r="K41" s="1300">
        <f>[3]s01BAL0097!K41</f>
        <v>266694</v>
      </c>
      <c r="L41" s="1300">
        <f>[3]s01BAL0097!L41</f>
        <v>25521</v>
      </c>
      <c r="M41" s="1300">
        <f>[3]s01BAL0097!M41</f>
        <v>0</v>
      </c>
      <c r="N41" s="1300">
        <f>[3]s01BAL0097!N41</f>
        <v>579412</v>
      </c>
      <c r="O41" s="1300">
        <f>[3]s01BAL0097!O41</f>
        <v>14662</v>
      </c>
      <c r="P41" s="1300">
        <f>[3]s01BAL0097!P41</f>
        <v>2449</v>
      </c>
      <c r="Q41" s="1300">
        <f>[3]s01BAL0097!Q41</f>
        <v>739194</v>
      </c>
      <c r="R41" s="1300">
        <f>[3]s01BAL0097!R41</f>
        <v>461133</v>
      </c>
      <c r="S41" s="1300">
        <f>[3]s01BAL0097!S41</f>
        <v>653341</v>
      </c>
      <c r="T41" s="1300">
        <f>[3]s01BAL0097!T41</f>
        <v>124420</v>
      </c>
      <c r="U41" s="1300">
        <f>[3]s01BAL0097!U41</f>
        <v>76375</v>
      </c>
      <c r="V41" s="1300">
        <f>[3]s01BAL0097!V41</f>
        <v>5003193</v>
      </c>
      <c r="W41" s="1300">
        <f>[3]s01BAL0097!W41</f>
        <v>2031</v>
      </c>
      <c r="X41" s="1300">
        <f>[3]s01BAL0097!X41</f>
        <v>2589968</v>
      </c>
      <c r="Y41" s="1300">
        <f>[3]s01BAL0097!Y41</f>
        <v>0</v>
      </c>
      <c r="Z41" s="1300">
        <f>[3]s01BAL0097!Z41</f>
        <v>0</v>
      </c>
      <c r="AA41" s="1300">
        <f>[3]s01BAL0097!AA41</f>
        <v>0</v>
      </c>
      <c r="AB41" s="1300">
        <f>[3]s01BAL0097!AB41</f>
        <v>0</v>
      </c>
    </row>
    <row r="42" spans="1:28" s="1272" customFormat="1" ht="12.95" customHeight="1" x14ac:dyDescent="0.15">
      <c r="A42" s="1271" t="str">
        <f>[3]s01BAL0097!A42</f>
        <v xml:space="preserve">      - в рублях</v>
      </c>
      <c r="B42" s="1271">
        <f>[3]s01BAL0097!B42</f>
        <v>37</v>
      </c>
      <c r="C42" s="1300">
        <f>[3]s01BAL0097!C42</f>
        <v>6803132</v>
      </c>
      <c r="D42" s="1300">
        <f>[3]s01BAL0097!D42</f>
        <v>272351</v>
      </c>
      <c r="E42" s="1300">
        <f>[3]s01BAL0097!E42</f>
        <v>18028</v>
      </c>
      <c r="F42" s="1300">
        <f>[3]s01BAL0097!F42</f>
        <v>278844</v>
      </c>
      <c r="G42" s="1300">
        <f>[3]s01BAL0097!G42</f>
        <v>3174</v>
      </c>
      <c r="H42" s="1300">
        <f>[3]s01BAL0097!H42</f>
        <v>82458</v>
      </c>
      <c r="I42" s="1300">
        <f>[3]s01BAL0097!I42</f>
        <v>364405</v>
      </c>
      <c r="J42" s="1300">
        <f>[3]s01BAL0097!J42</f>
        <v>593977</v>
      </c>
      <c r="K42" s="1300">
        <f>[3]s01BAL0097!K42</f>
        <v>253070</v>
      </c>
      <c r="L42" s="1300">
        <f>[3]s01BAL0097!L42</f>
        <v>17022</v>
      </c>
      <c r="M42" s="1300">
        <f>[3]s01BAL0097!M42</f>
        <v>0</v>
      </c>
      <c r="N42" s="1300">
        <f>[3]s01BAL0097!N42</f>
        <v>506846</v>
      </c>
      <c r="O42" s="1300">
        <f>[3]s01BAL0097!O42</f>
        <v>12410</v>
      </c>
      <c r="P42" s="1300">
        <f>[3]s01BAL0097!P42</f>
        <v>2449</v>
      </c>
      <c r="Q42" s="1300">
        <f>[3]s01BAL0097!Q42</f>
        <v>697936</v>
      </c>
      <c r="R42" s="1300">
        <f>[3]s01BAL0097!R42</f>
        <v>269441</v>
      </c>
      <c r="S42" s="1300">
        <f>[3]s01BAL0097!S42</f>
        <v>532611</v>
      </c>
      <c r="T42" s="1300">
        <f>[3]s01BAL0097!T42</f>
        <v>39417</v>
      </c>
      <c r="U42" s="1300">
        <f>[3]s01BAL0097!U42</f>
        <v>42719</v>
      </c>
      <c r="V42" s="1300">
        <f>[3]s01BAL0097!V42</f>
        <v>1814762</v>
      </c>
      <c r="W42" s="1300">
        <f>[3]s01BAL0097!W42</f>
        <v>576</v>
      </c>
      <c r="X42" s="1300">
        <f>[3]s01BAL0097!X42</f>
        <v>1000636</v>
      </c>
      <c r="Y42" s="1300">
        <f>[3]s01BAL0097!Y42</f>
        <v>0</v>
      </c>
      <c r="Z42" s="1300">
        <f>[3]s01BAL0097!Z42</f>
        <v>0</v>
      </c>
      <c r="AA42" s="1300">
        <f>[3]s01BAL0097!AA42</f>
        <v>0</v>
      </c>
      <c r="AB42" s="1300">
        <f>[3]s01BAL0097!AB42</f>
        <v>0</v>
      </c>
    </row>
    <row r="43" spans="1:28" s="1272" customFormat="1" ht="12.95" customHeight="1" x14ac:dyDescent="0.15">
      <c r="A43" s="1271" t="str">
        <f>[3]s01BAL0097!A43</f>
        <v xml:space="preserve">      - в иностранной валюте</v>
      </c>
      <c r="B43" s="1271">
        <f>[3]s01BAL0097!B43</f>
        <v>38</v>
      </c>
      <c r="C43" s="1300">
        <f>[3]s01BAL0097!C43</f>
        <v>6261467</v>
      </c>
      <c r="D43" s="1300">
        <f>[3]s01BAL0097!D43</f>
        <v>19153</v>
      </c>
      <c r="E43" s="1300">
        <f>[3]s01BAL0097!E43</f>
        <v>10983</v>
      </c>
      <c r="F43" s="1300">
        <f>[3]s01BAL0097!F43</f>
        <v>68169</v>
      </c>
      <c r="G43" s="1300">
        <f>[3]s01BAL0097!G43</f>
        <v>0</v>
      </c>
      <c r="H43" s="1300">
        <f>[3]s01BAL0097!H43</f>
        <v>29171</v>
      </c>
      <c r="I43" s="1300">
        <f>[3]s01BAL0097!I43</f>
        <v>356337</v>
      </c>
      <c r="J43" s="1300">
        <f>[3]s01BAL0097!J43</f>
        <v>429156</v>
      </c>
      <c r="K43" s="1300">
        <f>[3]s01BAL0097!K43</f>
        <v>13624</v>
      </c>
      <c r="L43" s="1300">
        <f>[3]s01BAL0097!L43</f>
        <v>8499</v>
      </c>
      <c r="M43" s="1300">
        <f>[3]s01BAL0097!M43</f>
        <v>0</v>
      </c>
      <c r="N43" s="1300">
        <f>[3]s01BAL0097!N43</f>
        <v>72566</v>
      </c>
      <c r="O43" s="1300">
        <f>[3]s01BAL0097!O43</f>
        <v>2252</v>
      </c>
      <c r="P43" s="1300">
        <f>[3]s01BAL0097!P43</f>
        <v>0</v>
      </c>
      <c r="Q43" s="1300">
        <f>[3]s01BAL0097!Q43</f>
        <v>41258</v>
      </c>
      <c r="R43" s="1300">
        <f>[3]s01BAL0097!R43</f>
        <v>191692</v>
      </c>
      <c r="S43" s="1300">
        <f>[3]s01BAL0097!S43</f>
        <v>120730</v>
      </c>
      <c r="T43" s="1300">
        <f>[3]s01BAL0097!T43</f>
        <v>85003</v>
      </c>
      <c r="U43" s="1300">
        <f>[3]s01BAL0097!U43</f>
        <v>33656</v>
      </c>
      <c r="V43" s="1300">
        <f>[3]s01BAL0097!V43</f>
        <v>3188431</v>
      </c>
      <c r="W43" s="1300">
        <f>[3]s01BAL0097!W43</f>
        <v>1455</v>
      </c>
      <c r="X43" s="1300">
        <f>[3]s01BAL0097!X43</f>
        <v>1589332</v>
      </c>
      <c r="Y43" s="1300">
        <f>[3]s01BAL0097!Y43</f>
        <v>0</v>
      </c>
      <c r="Z43" s="1300">
        <f>[3]s01BAL0097!Z43</f>
        <v>0</v>
      </c>
      <c r="AA43" s="1300">
        <f>[3]s01BAL0097!AA43</f>
        <v>0</v>
      </c>
      <c r="AB43" s="1300">
        <f>[3]s01BAL0097!AB43</f>
        <v>0</v>
      </c>
    </row>
    <row r="44" spans="1:28" s="1272" customFormat="1" ht="12.95" customHeight="1" x14ac:dyDescent="0.15">
      <c r="A44" s="1271" t="str">
        <f>[3]s01BAL0097!A44</f>
        <v xml:space="preserve">          в конв. валюте</v>
      </c>
      <c r="B44" s="1271">
        <f>[3]s01BAL0097!B44</f>
        <v>39</v>
      </c>
      <c r="C44" s="1300">
        <f>[3]s01BAL0097!C44</f>
        <v>963096</v>
      </c>
      <c r="D44" s="1300">
        <f>[3]s01BAL0097!D44</f>
        <v>0</v>
      </c>
      <c r="E44" s="1300">
        <f>[3]s01BAL0097!E44</f>
        <v>6882</v>
      </c>
      <c r="F44" s="1300">
        <f>[3]s01BAL0097!F44</f>
        <v>53189</v>
      </c>
      <c r="G44" s="1300">
        <f>[3]s01BAL0097!G44</f>
        <v>0</v>
      </c>
      <c r="H44" s="1300">
        <f>[3]s01BAL0097!H44</f>
        <v>15885</v>
      </c>
      <c r="I44" s="1300">
        <f>[3]s01BAL0097!I44</f>
        <v>219346</v>
      </c>
      <c r="J44" s="1300">
        <f>[3]s01BAL0097!J44</f>
        <v>247844</v>
      </c>
      <c r="K44" s="1300">
        <f>[3]s01BAL0097!K44</f>
        <v>3416</v>
      </c>
      <c r="L44" s="1300">
        <f>[3]s01BAL0097!L44</f>
        <v>8430</v>
      </c>
      <c r="M44" s="1300">
        <f>[3]s01BAL0097!M44</f>
        <v>0</v>
      </c>
      <c r="N44" s="1300">
        <f>[3]s01BAL0097!N44</f>
        <v>0</v>
      </c>
      <c r="O44" s="1300">
        <f>[3]s01BAL0097!O44</f>
        <v>1379</v>
      </c>
      <c r="P44" s="1300">
        <f>[3]s01BAL0097!P44</f>
        <v>0</v>
      </c>
      <c r="Q44" s="1300">
        <f>[3]s01BAL0097!Q44</f>
        <v>59</v>
      </c>
      <c r="R44" s="1300">
        <f>[3]s01BAL0097!R44</f>
        <v>46271</v>
      </c>
      <c r="S44" s="1300">
        <f>[3]s01BAL0097!S44</f>
        <v>50875</v>
      </c>
      <c r="T44" s="1300">
        <f>[3]s01BAL0097!T44</f>
        <v>72919</v>
      </c>
      <c r="U44" s="1300">
        <f>[3]s01BAL0097!U44</f>
        <v>10103</v>
      </c>
      <c r="V44" s="1300">
        <f>[3]s01BAL0097!V44</f>
        <v>220335</v>
      </c>
      <c r="W44" s="1300">
        <f>[3]s01BAL0097!W44</f>
        <v>1455</v>
      </c>
      <c r="X44" s="1300">
        <f>[3]s01BAL0097!X44</f>
        <v>4708</v>
      </c>
      <c r="Y44" s="1300">
        <f>[3]s01BAL0097!Y44</f>
        <v>0</v>
      </c>
      <c r="Z44" s="1300">
        <f>[3]s01BAL0097!Z44</f>
        <v>0</v>
      </c>
      <c r="AA44" s="1300">
        <f>[3]s01BAL0097!AA44</f>
        <v>0</v>
      </c>
      <c r="AB44" s="1300">
        <f>[3]s01BAL0097!AB44</f>
        <v>0</v>
      </c>
    </row>
    <row r="45" spans="1:28" s="1272" customFormat="1" ht="12.95" customHeight="1" x14ac:dyDescent="0.15">
      <c r="A45" s="1271" t="str">
        <f>[3]s01BAL0097!A45</f>
        <v xml:space="preserve">               доллары США</v>
      </c>
      <c r="B45" s="1271">
        <f>[3]s01BAL0097!B45</f>
        <v>40</v>
      </c>
      <c r="C45" s="1300">
        <f>[3]s01BAL0097!C45</f>
        <v>680872</v>
      </c>
      <c r="D45" s="1300">
        <f>[3]s01BAL0097!D45</f>
        <v>0</v>
      </c>
      <c r="E45" s="1300">
        <f>[3]s01BAL0097!E45</f>
        <v>4645</v>
      </c>
      <c r="F45" s="1300">
        <f>[3]s01BAL0097!F45</f>
        <v>32556</v>
      </c>
      <c r="G45" s="1300">
        <f>[3]s01BAL0097!G45</f>
        <v>0</v>
      </c>
      <c r="H45" s="1300">
        <f>[3]s01BAL0097!H45</f>
        <v>5440</v>
      </c>
      <c r="I45" s="1300">
        <f>[3]s01BAL0097!I45</f>
        <v>191504</v>
      </c>
      <c r="J45" s="1300">
        <f>[3]s01BAL0097!J45</f>
        <v>140850</v>
      </c>
      <c r="K45" s="1300">
        <f>[3]s01BAL0097!K45</f>
        <v>3112</v>
      </c>
      <c r="L45" s="1300">
        <f>[3]s01BAL0097!L45</f>
        <v>5157</v>
      </c>
      <c r="M45" s="1300">
        <f>[3]s01BAL0097!M45</f>
        <v>0</v>
      </c>
      <c r="N45" s="1300">
        <f>[3]s01BAL0097!N45</f>
        <v>0</v>
      </c>
      <c r="O45" s="1300">
        <f>[3]s01BAL0097!O45</f>
        <v>1066</v>
      </c>
      <c r="P45" s="1300">
        <f>[3]s01BAL0097!P45</f>
        <v>0</v>
      </c>
      <c r="Q45" s="1300">
        <f>[3]s01BAL0097!Q45</f>
        <v>0</v>
      </c>
      <c r="R45" s="1300">
        <f>[3]s01BAL0097!R45</f>
        <v>41258</v>
      </c>
      <c r="S45" s="1300">
        <f>[3]s01BAL0097!S45</f>
        <v>16084</v>
      </c>
      <c r="T45" s="1300">
        <f>[3]s01BAL0097!T45</f>
        <v>50689</v>
      </c>
      <c r="U45" s="1300">
        <f>[3]s01BAL0097!U45</f>
        <v>8440</v>
      </c>
      <c r="V45" s="1300">
        <f>[3]s01BAL0097!V45</f>
        <v>176075</v>
      </c>
      <c r="W45" s="1300">
        <f>[3]s01BAL0097!W45</f>
        <v>977</v>
      </c>
      <c r="X45" s="1300">
        <f>[3]s01BAL0097!X45</f>
        <v>3019</v>
      </c>
      <c r="Y45" s="1300">
        <f>[3]s01BAL0097!Y45</f>
        <v>0</v>
      </c>
      <c r="Z45" s="1300">
        <f>[3]s01BAL0097!Z45</f>
        <v>0</v>
      </c>
      <c r="AA45" s="1300">
        <f>[3]s01BAL0097!AA45</f>
        <v>0</v>
      </c>
      <c r="AB45" s="1300">
        <f>[3]s01BAL0097!AB45</f>
        <v>0</v>
      </c>
    </row>
    <row r="46" spans="1:28" s="1272" customFormat="1" ht="12.95" customHeight="1" x14ac:dyDescent="0.15">
      <c r="A46" s="1271" t="str">
        <f>[3]s01BAL0097!A46</f>
        <v xml:space="preserve">               евро</v>
      </c>
      <c r="B46" s="1271">
        <f>[3]s01BAL0097!B46</f>
        <v>41</v>
      </c>
      <c r="C46" s="1300">
        <f>[3]s01BAL0097!C46</f>
        <v>282224</v>
      </c>
      <c r="D46" s="1300">
        <f>[3]s01BAL0097!D46</f>
        <v>0</v>
      </c>
      <c r="E46" s="1300">
        <f>[3]s01BAL0097!E46</f>
        <v>2237</v>
      </c>
      <c r="F46" s="1300">
        <f>[3]s01BAL0097!F46</f>
        <v>20633</v>
      </c>
      <c r="G46" s="1300">
        <f>[3]s01BAL0097!G46</f>
        <v>0</v>
      </c>
      <c r="H46" s="1300">
        <f>[3]s01BAL0097!H46</f>
        <v>10445</v>
      </c>
      <c r="I46" s="1300">
        <f>[3]s01BAL0097!I46</f>
        <v>27842</v>
      </c>
      <c r="J46" s="1300">
        <f>[3]s01BAL0097!J46</f>
        <v>106994</v>
      </c>
      <c r="K46" s="1300">
        <f>[3]s01BAL0097!K46</f>
        <v>304</v>
      </c>
      <c r="L46" s="1300">
        <f>[3]s01BAL0097!L46</f>
        <v>3273</v>
      </c>
      <c r="M46" s="1300">
        <f>[3]s01BAL0097!M46</f>
        <v>0</v>
      </c>
      <c r="N46" s="1300">
        <f>[3]s01BAL0097!N46</f>
        <v>0</v>
      </c>
      <c r="O46" s="1300">
        <f>[3]s01BAL0097!O46</f>
        <v>313</v>
      </c>
      <c r="P46" s="1300">
        <f>[3]s01BAL0097!P46</f>
        <v>0</v>
      </c>
      <c r="Q46" s="1300">
        <f>[3]s01BAL0097!Q46</f>
        <v>59</v>
      </c>
      <c r="R46" s="1300">
        <f>[3]s01BAL0097!R46</f>
        <v>5013</v>
      </c>
      <c r="S46" s="1300">
        <f>[3]s01BAL0097!S46</f>
        <v>34791</v>
      </c>
      <c r="T46" s="1300">
        <f>[3]s01BAL0097!T46</f>
        <v>22230</v>
      </c>
      <c r="U46" s="1300">
        <f>[3]s01BAL0097!U46</f>
        <v>1663</v>
      </c>
      <c r="V46" s="1300">
        <f>[3]s01BAL0097!V46</f>
        <v>44260</v>
      </c>
      <c r="W46" s="1300">
        <f>[3]s01BAL0097!W46</f>
        <v>478</v>
      </c>
      <c r="X46" s="1300">
        <f>[3]s01BAL0097!X46</f>
        <v>1689</v>
      </c>
      <c r="Y46" s="1300">
        <f>[3]s01BAL0097!Y46</f>
        <v>0</v>
      </c>
      <c r="Z46" s="1300">
        <f>[3]s01BAL0097!Z46</f>
        <v>0</v>
      </c>
      <c r="AA46" s="1300">
        <f>[3]s01BAL0097!AA46</f>
        <v>0</v>
      </c>
      <c r="AB46" s="1300">
        <f>[3]s01BAL0097!AB46</f>
        <v>0</v>
      </c>
    </row>
    <row r="47" spans="1:28" s="1272" customFormat="1" ht="12.95" customHeight="1" x14ac:dyDescent="0.15">
      <c r="A47" s="1271" t="str">
        <f>[3]s01BAL0097!A47</f>
        <v xml:space="preserve">          в конв. валюте (млн. долл.)</v>
      </c>
      <c r="B47" s="1271">
        <f>[3]s01BAL0097!B47</f>
        <v>42</v>
      </c>
      <c r="C47" s="1300">
        <f>[3]s01BAL0097!C47</f>
        <v>342.982905982906</v>
      </c>
      <c r="D47" s="1300">
        <f>[3]s01BAL0097!D47</f>
        <v>0</v>
      </c>
      <c r="E47" s="1300">
        <f>[3]s01BAL0097!E47</f>
        <v>2.4508547008547001</v>
      </c>
      <c r="F47" s="1300">
        <f>[3]s01BAL0097!F47</f>
        <v>18.941951566951602</v>
      </c>
      <c r="G47" s="1300">
        <f>[3]s01BAL0097!G47</f>
        <v>0</v>
      </c>
      <c r="H47" s="1300">
        <f>[3]s01BAL0097!H47</f>
        <v>5.6570512820512802</v>
      </c>
      <c r="I47" s="1300">
        <f>[3]s01BAL0097!I47</f>
        <v>78.114672364672401</v>
      </c>
      <c r="J47" s="1300">
        <f>[3]s01BAL0097!J47</f>
        <v>88.263532763532794</v>
      </c>
      <c r="K47" s="1300">
        <f>[3]s01BAL0097!K47</f>
        <v>1.21652421652422</v>
      </c>
      <c r="L47" s="1300">
        <f>[3]s01BAL0097!L47</f>
        <v>3.0021367521367499</v>
      </c>
      <c r="M47" s="1300">
        <f>[3]s01BAL0097!M47</f>
        <v>0</v>
      </c>
      <c r="N47" s="1300">
        <f>[3]s01BAL0097!N47</f>
        <v>0</v>
      </c>
      <c r="O47" s="1300">
        <f>[3]s01BAL0097!O47</f>
        <v>0.49109686609686598</v>
      </c>
      <c r="P47" s="1300">
        <f>[3]s01BAL0097!P47</f>
        <v>0</v>
      </c>
      <c r="Q47" s="1300">
        <f>[3]s01BAL0097!Q47</f>
        <v>2.1011396011396E-2</v>
      </c>
      <c r="R47" s="1300">
        <f>[3]s01BAL0097!R47</f>
        <v>16.478276353276399</v>
      </c>
      <c r="S47" s="1300">
        <f>[3]s01BAL0097!S47</f>
        <v>18.117877492877501</v>
      </c>
      <c r="T47" s="1300">
        <f>[3]s01BAL0097!T47</f>
        <v>25.9683048433048</v>
      </c>
      <c r="U47" s="1300">
        <f>[3]s01BAL0097!U47</f>
        <v>3.5979344729344702</v>
      </c>
      <c r="V47" s="1300">
        <f>[3]s01BAL0097!V47</f>
        <v>78.466880341880298</v>
      </c>
      <c r="W47" s="1300">
        <f>[3]s01BAL0097!W47</f>
        <v>0.51816239316239299</v>
      </c>
      <c r="X47" s="1300">
        <f>[3]s01BAL0097!X47</f>
        <v>1.6766381766381799</v>
      </c>
      <c r="Y47" s="1300">
        <f>[3]s01BAL0097!Y47</f>
        <v>0</v>
      </c>
      <c r="Z47" s="1300">
        <f>[3]s01BAL0097!Z47</f>
        <v>0</v>
      </c>
      <c r="AA47" s="1300">
        <f>[3]s01BAL0097!AA47</f>
        <v>0</v>
      </c>
      <c r="AB47" s="1300">
        <f>[3]s01BAL0097!AB47</f>
        <v>0</v>
      </c>
    </row>
    <row r="48" spans="1:28" s="1272" customFormat="1" ht="12.95" customHeight="1" x14ac:dyDescent="0.15">
      <c r="A48" s="1271" t="str">
        <f>[3]s01BAL0097!A48</f>
        <v xml:space="preserve">          в неконв. валюте</v>
      </c>
      <c r="B48" s="1271">
        <f>[3]s01BAL0097!B48</f>
        <v>43</v>
      </c>
      <c r="C48" s="1300">
        <f>[3]s01BAL0097!C48</f>
        <v>5298371</v>
      </c>
      <c r="D48" s="1300">
        <f>[3]s01BAL0097!D48</f>
        <v>19153</v>
      </c>
      <c r="E48" s="1300">
        <f>[3]s01BAL0097!E48</f>
        <v>4101</v>
      </c>
      <c r="F48" s="1300">
        <f>[3]s01BAL0097!F48</f>
        <v>14980</v>
      </c>
      <c r="G48" s="1300">
        <f>[3]s01BAL0097!G48</f>
        <v>0</v>
      </c>
      <c r="H48" s="1300">
        <f>[3]s01BAL0097!H48</f>
        <v>13286</v>
      </c>
      <c r="I48" s="1300">
        <f>[3]s01BAL0097!I48</f>
        <v>136991</v>
      </c>
      <c r="J48" s="1300">
        <f>[3]s01BAL0097!J48</f>
        <v>181312</v>
      </c>
      <c r="K48" s="1300">
        <f>[3]s01BAL0097!K48</f>
        <v>10208</v>
      </c>
      <c r="L48" s="1300">
        <f>[3]s01BAL0097!L48</f>
        <v>69</v>
      </c>
      <c r="M48" s="1300">
        <f>[3]s01BAL0097!M48</f>
        <v>0</v>
      </c>
      <c r="N48" s="1300">
        <f>[3]s01BAL0097!N48</f>
        <v>72566</v>
      </c>
      <c r="O48" s="1300">
        <f>[3]s01BAL0097!O48</f>
        <v>873</v>
      </c>
      <c r="P48" s="1300">
        <f>[3]s01BAL0097!P48</f>
        <v>0</v>
      </c>
      <c r="Q48" s="1300">
        <f>[3]s01BAL0097!Q48</f>
        <v>41199</v>
      </c>
      <c r="R48" s="1300">
        <f>[3]s01BAL0097!R48</f>
        <v>145421</v>
      </c>
      <c r="S48" s="1300">
        <f>[3]s01BAL0097!S48</f>
        <v>69855</v>
      </c>
      <c r="T48" s="1300">
        <f>[3]s01BAL0097!T48</f>
        <v>12084</v>
      </c>
      <c r="U48" s="1300">
        <f>[3]s01BAL0097!U48</f>
        <v>23553</v>
      </c>
      <c r="V48" s="1300">
        <f>[3]s01BAL0097!V48</f>
        <v>2968096</v>
      </c>
      <c r="W48" s="1300">
        <f>[3]s01BAL0097!W48</f>
        <v>0</v>
      </c>
      <c r="X48" s="1300">
        <f>[3]s01BAL0097!X48</f>
        <v>1584624</v>
      </c>
      <c r="Y48" s="1300">
        <f>[3]s01BAL0097!Y48</f>
        <v>0</v>
      </c>
      <c r="Z48" s="1300">
        <f>[3]s01BAL0097!Z48</f>
        <v>0</v>
      </c>
      <c r="AA48" s="1300">
        <f>[3]s01BAL0097!AA48</f>
        <v>0</v>
      </c>
      <c r="AB48" s="1300">
        <f>[3]s01BAL0097!AB48</f>
        <v>0</v>
      </c>
    </row>
    <row r="49" spans="1:28" s="1272" customFormat="1" ht="12.95" customHeight="1" x14ac:dyDescent="0.15">
      <c r="A49" s="1271" t="str">
        <f>[3]s01BAL0097!A49</f>
        <v xml:space="preserve">               российские рубли</v>
      </c>
      <c r="B49" s="1271">
        <f>[3]s01BAL0097!B49</f>
        <v>44</v>
      </c>
      <c r="C49" s="1300">
        <f>[3]s01BAL0097!C49</f>
        <v>5292248</v>
      </c>
      <c r="D49" s="1300">
        <f>[3]s01BAL0097!D49</f>
        <v>17000</v>
      </c>
      <c r="E49" s="1300">
        <f>[3]s01BAL0097!E49</f>
        <v>4101</v>
      </c>
      <c r="F49" s="1300">
        <f>[3]s01BAL0097!F49</f>
        <v>14980</v>
      </c>
      <c r="G49" s="1300">
        <f>[3]s01BAL0097!G49</f>
        <v>0</v>
      </c>
      <c r="H49" s="1300">
        <f>[3]s01BAL0097!H49</f>
        <v>13286</v>
      </c>
      <c r="I49" s="1300">
        <f>[3]s01BAL0097!I49</f>
        <v>136991</v>
      </c>
      <c r="J49" s="1300">
        <f>[3]s01BAL0097!J49</f>
        <v>180842</v>
      </c>
      <c r="K49" s="1300">
        <f>[3]s01BAL0097!K49</f>
        <v>10208</v>
      </c>
      <c r="L49" s="1300">
        <f>[3]s01BAL0097!L49</f>
        <v>69</v>
      </c>
      <c r="M49" s="1300">
        <f>[3]s01BAL0097!M49</f>
        <v>0</v>
      </c>
      <c r="N49" s="1300">
        <f>[3]s01BAL0097!N49</f>
        <v>72566</v>
      </c>
      <c r="O49" s="1300">
        <f>[3]s01BAL0097!O49</f>
        <v>873</v>
      </c>
      <c r="P49" s="1300">
        <f>[3]s01BAL0097!P49</f>
        <v>0</v>
      </c>
      <c r="Q49" s="1300">
        <f>[3]s01BAL0097!Q49</f>
        <v>41199</v>
      </c>
      <c r="R49" s="1300">
        <f>[3]s01BAL0097!R49</f>
        <v>145421</v>
      </c>
      <c r="S49" s="1300">
        <f>[3]s01BAL0097!S49</f>
        <v>69855</v>
      </c>
      <c r="T49" s="1300">
        <f>[3]s01BAL0097!T49</f>
        <v>12084</v>
      </c>
      <c r="U49" s="1300">
        <f>[3]s01BAL0097!U49</f>
        <v>23553</v>
      </c>
      <c r="V49" s="1300">
        <f>[3]s01BAL0097!V49</f>
        <v>2964596</v>
      </c>
      <c r="W49" s="1300">
        <f>[3]s01BAL0097!W49</f>
        <v>0</v>
      </c>
      <c r="X49" s="1300">
        <f>[3]s01BAL0097!X49</f>
        <v>1584624</v>
      </c>
      <c r="Y49" s="1300">
        <f>[3]s01BAL0097!Y49</f>
        <v>0</v>
      </c>
      <c r="Z49" s="1300">
        <f>[3]s01BAL0097!Z49</f>
        <v>0</v>
      </c>
      <c r="AA49" s="1300">
        <f>[3]s01BAL0097!AA49</f>
        <v>0</v>
      </c>
      <c r="AB49" s="1300">
        <f>[3]s01BAL0097!AB49</f>
        <v>0</v>
      </c>
    </row>
    <row r="50" spans="1:28" s="1272" customFormat="1" ht="12.95" customHeight="1" x14ac:dyDescent="0.15">
      <c r="A50" s="1271" t="str">
        <f>[3]s01BAL0097!A50</f>
        <v xml:space="preserve">               прочие ОКВ</v>
      </c>
      <c r="B50" s="1271">
        <f>[3]s01BAL0097!B50</f>
        <v>45</v>
      </c>
      <c r="C50" s="1300">
        <f>[3]s01BAL0097!C50</f>
        <v>6123</v>
      </c>
      <c r="D50" s="1300">
        <f>[3]s01BAL0097!D50</f>
        <v>2153</v>
      </c>
      <c r="E50" s="1300">
        <f>[3]s01BAL0097!E50</f>
        <v>0</v>
      </c>
      <c r="F50" s="1300">
        <f>[3]s01BAL0097!F50</f>
        <v>0</v>
      </c>
      <c r="G50" s="1300">
        <f>[3]s01BAL0097!G50</f>
        <v>0</v>
      </c>
      <c r="H50" s="1300">
        <f>[3]s01BAL0097!H50</f>
        <v>0</v>
      </c>
      <c r="I50" s="1300">
        <f>[3]s01BAL0097!I50</f>
        <v>0</v>
      </c>
      <c r="J50" s="1300">
        <f>[3]s01BAL0097!J50</f>
        <v>470</v>
      </c>
      <c r="K50" s="1300">
        <f>[3]s01BAL0097!K50</f>
        <v>0</v>
      </c>
      <c r="L50" s="1300">
        <f>[3]s01BAL0097!L50</f>
        <v>0</v>
      </c>
      <c r="M50" s="1300">
        <f>[3]s01BAL0097!M50</f>
        <v>0</v>
      </c>
      <c r="N50" s="1300">
        <f>[3]s01BAL0097!N50</f>
        <v>0</v>
      </c>
      <c r="O50" s="1300">
        <f>[3]s01BAL0097!O50</f>
        <v>0</v>
      </c>
      <c r="P50" s="1300">
        <f>[3]s01BAL0097!P50</f>
        <v>0</v>
      </c>
      <c r="Q50" s="1300">
        <f>[3]s01BAL0097!Q50</f>
        <v>0</v>
      </c>
      <c r="R50" s="1300">
        <f>[3]s01BAL0097!R50</f>
        <v>0</v>
      </c>
      <c r="S50" s="1300">
        <f>[3]s01BAL0097!S50</f>
        <v>0</v>
      </c>
      <c r="T50" s="1300">
        <f>[3]s01BAL0097!T50</f>
        <v>0</v>
      </c>
      <c r="U50" s="1300">
        <f>[3]s01BAL0097!U50</f>
        <v>0</v>
      </c>
      <c r="V50" s="1300">
        <f>[3]s01BAL0097!V50</f>
        <v>3500</v>
      </c>
      <c r="W50" s="1300">
        <f>[3]s01BAL0097!W50</f>
        <v>0</v>
      </c>
      <c r="X50" s="1300">
        <f>[3]s01BAL0097!X50</f>
        <v>0</v>
      </c>
      <c r="Y50" s="1300">
        <f>[3]s01BAL0097!Y50</f>
        <v>0</v>
      </c>
      <c r="Z50" s="1300">
        <f>[3]s01BAL0097!Z50</f>
        <v>0</v>
      </c>
      <c r="AA50" s="1300">
        <f>[3]s01BAL0097!AA50</f>
        <v>0</v>
      </c>
      <c r="AB50" s="1300">
        <f>[3]s01BAL0097!AB50</f>
        <v>0</v>
      </c>
    </row>
    <row r="51" spans="1:28" s="1272" customFormat="1" ht="11.1" customHeight="1" x14ac:dyDescent="0.15">
      <c r="A51" s="1271">
        <f>[3]s01BAL0097!A51</f>
        <v>0</v>
      </c>
      <c r="B51" s="1271">
        <f>[3]s01BAL0097!B51</f>
        <v>46</v>
      </c>
      <c r="C51" s="1300">
        <f>[3]s01BAL0097!C51</f>
        <v>0</v>
      </c>
      <c r="D51" s="1300">
        <f>[3]s01BAL0097!D51</f>
        <v>0</v>
      </c>
      <c r="E51" s="1300">
        <f>[3]s01BAL0097!E51</f>
        <v>0</v>
      </c>
      <c r="F51" s="1300">
        <f>[3]s01BAL0097!F51</f>
        <v>0</v>
      </c>
      <c r="G51" s="1300">
        <f>[3]s01BAL0097!G51</f>
        <v>0</v>
      </c>
      <c r="H51" s="1300">
        <f>[3]s01BAL0097!H51</f>
        <v>0</v>
      </c>
      <c r="I51" s="1300">
        <f>[3]s01BAL0097!I51</f>
        <v>0</v>
      </c>
      <c r="J51" s="1300">
        <f>[3]s01BAL0097!J51</f>
        <v>0</v>
      </c>
      <c r="K51" s="1300">
        <f>[3]s01BAL0097!K51</f>
        <v>0</v>
      </c>
      <c r="L51" s="1300">
        <f>[3]s01BAL0097!L51</f>
        <v>0</v>
      </c>
      <c r="M51" s="1300">
        <f>[3]s01BAL0097!M51</f>
        <v>0</v>
      </c>
      <c r="N51" s="1300">
        <f>[3]s01BAL0097!N51</f>
        <v>0</v>
      </c>
      <c r="O51" s="1300">
        <f>[3]s01BAL0097!O51</f>
        <v>0</v>
      </c>
      <c r="P51" s="1300">
        <f>[3]s01BAL0097!P51</f>
        <v>0</v>
      </c>
      <c r="Q51" s="1300">
        <f>[3]s01BAL0097!Q51</f>
        <v>0</v>
      </c>
      <c r="R51" s="1300">
        <f>[3]s01BAL0097!R51</f>
        <v>0</v>
      </c>
      <c r="S51" s="1300">
        <f>[3]s01BAL0097!S51</f>
        <v>0</v>
      </c>
      <c r="T51" s="1300">
        <f>[3]s01BAL0097!T51</f>
        <v>0</v>
      </c>
      <c r="U51" s="1300">
        <f>[3]s01BAL0097!U51</f>
        <v>0</v>
      </c>
      <c r="V51" s="1300">
        <f>[3]s01BAL0097!V51</f>
        <v>0</v>
      </c>
      <c r="W51" s="1300">
        <f>[3]s01BAL0097!W51</f>
        <v>0</v>
      </c>
      <c r="X51" s="1300">
        <f>[3]s01BAL0097!X51</f>
        <v>0</v>
      </c>
      <c r="Y51" s="1300">
        <f>[3]s01BAL0097!Y51</f>
        <v>0</v>
      </c>
      <c r="Z51" s="1300">
        <f>[3]s01BAL0097!Z51</f>
        <v>0</v>
      </c>
      <c r="AA51" s="1300">
        <f>[3]s01BAL0097!AA51</f>
        <v>0</v>
      </c>
      <c r="AB51" s="1300">
        <f>[3]s01BAL0097!AB51</f>
        <v>0</v>
      </c>
    </row>
    <row r="52" spans="1:28" s="1272" customFormat="1" ht="12.95" customHeight="1" x14ac:dyDescent="0.15">
      <c r="A52" s="1271" t="str">
        <f>[3]s01BAL0097!A52</f>
        <v>1.3. Домашним хозяйствам - всего</v>
      </c>
      <c r="B52" s="1271">
        <f>[3]s01BAL0097!B52</f>
        <v>47</v>
      </c>
      <c r="C52" s="1300">
        <f>[3]s01BAL0097!C52</f>
        <v>285960</v>
      </c>
      <c r="D52" s="1300">
        <f>[3]s01BAL0097!D52</f>
        <v>30307</v>
      </c>
      <c r="E52" s="1300">
        <f>[3]s01BAL0097!E52</f>
        <v>4186</v>
      </c>
      <c r="F52" s="1300">
        <f>[3]s01BAL0097!F52</f>
        <v>11983</v>
      </c>
      <c r="G52" s="1300">
        <f>[3]s01BAL0097!G52</f>
        <v>0</v>
      </c>
      <c r="H52" s="1300">
        <f>[3]s01BAL0097!H52</f>
        <v>1200</v>
      </c>
      <c r="I52" s="1300">
        <f>[3]s01BAL0097!I52</f>
        <v>10379</v>
      </c>
      <c r="J52" s="1300">
        <f>[3]s01BAL0097!J52</f>
        <v>34168</v>
      </c>
      <c r="K52" s="1300">
        <f>[3]s01BAL0097!K52</f>
        <v>15681</v>
      </c>
      <c r="L52" s="1300">
        <f>[3]s01BAL0097!L52</f>
        <v>3752</v>
      </c>
      <c r="M52" s="1300">
        <f>[3]s01BAL0097!M52</f>
        <v>0</v>
      </c>
      <c r="N52" s="1300">
        <f>[3]s01BAL0097!N52</f>
        <v>654</v>
      </c>
      <c r="O52" s="1300">
        <f>[3]s01BAL0097!O52</f>
        <v>1825</v>
      </c>
      <c r="P52" s="1300">
        <f>[3]s01BAL0097!P52</f>
        <v>7331</v>
      </c>
      <c r="Q52" s="1300">
        <f>[3]s01BAL0097!Q52</f>
        <v>6959</v>
      </c>
      <c r="R52" s="1300">
        <f>[3]s01BAL0097!R52</f>
        <v>860</v>
      </c>
      <c r="S52" s="1300">
        <f>[3]s01BAL0097!S52</f>
        <v>3527</v>
      </c>
      <c r="T52" s="1300">
        <f>[3]s01BAL0097!T52</f>
        <v>12</v>
      </c>
      <c r="U52" s="1300">
        <f>[3]s01BAL0097!U52</f>
        <v>10628</v>
      </c>
      <c r="V52" s="1300">
        <f>[3]s01BAL0097!V52</f>
        <v>104201</v>
      </c>
      <c r="W52" s="1300">
        <f>[3]s01BAL0097!W52</f>
        <v>599</v>
      </c>
      <c r="X52" s="1300">
        <f>[3]s01BAL0097!X52</f>
        <v>37708</v>
      </c>
      <c r="Y52" s="1300">
        <f>[3]s01BAL0097!Y52</f>
        <v>0</v>
      </c>
      <c r="Z52" s="1300">
        <f>[3]s01BAL0097!Z52</f>
        <v>0</v>
      </c>
      <c r="AA52" s="1300">
        <f>[3]s01BAL0097!AA52</f>
        <v>0</v>
      </c>
      <c r="AB52" s="1300">
        <f>[3]s01BAL0097!AB52</f>
        <v>0</v>
      </c>
    </row>
    <row r="53" spans="1:28" s="1272" customFormat="1" ht="12.95" customHeight="1" x14ac:dyDescent="0.15">
      <c r="A53" s="1271" t="str">
        <f>[3]s01BAL0097!A53</f>
        <v xml:space="preserve">      - в рублях</v>
      </c>
      <c r="B53" s="1271">
        <f>[3]s01BAL0097!B53</f>
        <v>48</v>
      </c>
      <c r="C53" s="1300">
        <f>[3]s01BAL0097!C53</f>
        <v>285960</v>
      </c>
      <c r="D53" s="1300">
        <f>[3]s01BAL0097!D53</f>
        <v>30307</v>
      </c>
      <c r="E53" s="1300">
        <f>[3]s01BAL0097!E53</f>
        <v>4186</v>
      </c>
      <c r="F53" s="1300">
        <f>[3]s01BAL0097!F53</f>
        <v>11983</v>
      </c>
      <c r="G53" s="1300">
        <f>[3]s01BAL0097!G53</f>
        <v>0</v>
      </c>
      <c r="H53" s="1300">
        <f>[3]s01BAL0097!H53</f>
        <v>1200</v>
      </c>
      <c r="I53" s="1300">
        <f>[3]s01BAL0097!I53</f>
        <v>10379</v>
      </c>
      <c r="J53" s="1300">
        <f>[3]s01BAL0097!J53</f>
        <v>34168</v>
      </c>
      <c r="K53" s="1300">
        <f>[3]s01BAL0097!K53</f>
        <v>15681</v>
      </c>
      <c r="L53" s="1300">
        <f>[3]s01BAL0097!L53</f>
        <v>3752</v>
      </c>
      <c r="M53" s="1300">
        <f>[3]s01BAL0097!M53</f>
        <v>0</v>
      </c>
      <c r="N53" s="1300">
        <f>[3]s01BAL0097!N53</f>
        <v>654</v>
      </c>
      <c r="O53" s="1300">
        <f>[3]s01BAL0097!O53</f>
        <v>1825</v>
      </c>
      <c r="P53" s="1300">
        <f>[3]s01BAL0097!P53</f>
        <v>7331</v>
      </c>
      <c r="Q53" s="1300">
        <f>[3]s01BAL0097!Q53</f>
        <v>6959</v>
      </c>
      <c r="R53" s="1300">
        <f>[3]s01BAL0097!R53</f>
        <v>860</v>
      </c>
      <c r="S53" s="1300">
        <f>[3]s01BAL0097!S53</f>
        <v>3527</v>
      </c>
      <c r="T53" s="1300">
        <f>[3]s01BAL0097!T53</f>
        <v>12</v>
      </c>
      <c r="U53" s="1300">
        <f>[3]s01BAL0097!U53</f>
        <v>10628</v>
      </c>
      <c r="V53" s="1300">
        <f>[3]s01BAL0097!V53</f>
        <v>104201</v>
      </c>
      <c r="W53" s="1300">
        <f>[3]s01BAL0097!W53</f>
        <v>599</v>
      </c>
      <c r="X53" s="1300">
        <f>[3]s01BAL0097!X53</f>
        <v>37708</v>
      </c>
      <c r="Y53" s="1300">
        <f>[3]s01BAL0097!Y53</f>
        <v>0</v>
      </c>
      <c r="Z53" s="1300">
        <f>[3]s01BAL0097!Z53</f>
        <v>0</v>
      </c>
      <c r="AA53" s="1300">
        <f>[3]s01BAL0097!AA53</f>
        <v>0</v>
      </c>
      <c r="AB53" s="1300">
        <f>[3]s01BAL0097!AB53</f>
        <v>0</v>
      </c>
    </row>
    <row r="54" spans="1:28" s="1272" customFormat="1" ht="12.95" customHeight="1" x14ac:dyDescent="0.15">
      <c r="A54" s="1271" t="str">
        <f>[3]s01BAL0097!A54</f>
        <v xml:space="preserve">      - в иностранной валюте</v>
      </c>
      <c r="B54" s="1271">
        <f>[3]s01BAL0097!B54</f>
        <v>49</v>
      </c>
      <c r="C54" s="1300">
        <f>[3]s01BAL0097!C54</f>
        <v>0</v>
      </c>
      <c r="D54" s="1300">
        <f>[3]s01BAL0097!D54</f>
        <v>0</v>
      </c>
      <c r="E54" s="1300">
        <f>[3]s01BAL0097!E54</f>
        <v>0</v>
      </c>
      <c r="F54" s="1300">
        <f>[3]s01BAL0097!F54</f>
        <v>0</v>
      </c>
      <c r="G54" s="1300">
        <f>[3]s01BAL0097!G54</f>
        <v>0</v>
      </c>
      <c r="H54" s="1300">
        <f>[3]s01BAL0097!H54</f>
        <v>0</v>
      </c>
      <c r="I54" s="1300">
        <f>[3]s01BAL0097!I54</f>
        <v>0</v>
      </c>
      <c r="J54" s="1300">
        <f>[3]s01BAL0097!J54</f>
        <v>0</v>
      </c>
      <c r="K54" s="1300">
        <f>[3]s01BAL0097!K54</f>
        <v>0</v>
      </c>
      <c r="L54" s="1300">
        <f>[3]s01BAL0097!L54</f>
        <v>0</v>
      </c>
      <c r="M54" s="1300">
        <f>[3]s01BAL0097!M54</f>
        <v>0</v>
      </c>
      <c r="N54" s="1300">
        <f>[3]s01BAL0097!N54</f>
        <v>0</v>
      </c>
      <c r="O54" s="1300">
        <f>[3]s01BAL0097!O54</f>
        <v>0</v>
      </c>
      <c r="P54" s="1300">
        <f>[3]s01BAL0097!P54</f>
        <v>0</v>
      </c>
      <c r="Q54" s="1300">
        <f>[3]s01BAL0097!Q54</f>
        <v>0</v>
      </c>
      <c r="R54" s="1300">
        <f>[3]s01BAL0097!R54</f>
        <v>0</v>
      </c>
      <c r="S54" s="1300">
        <f>[3]s01BAL0097!S54</f>
        <v>0</v>
      </c>
      <c r="T54" s="1300">
        <f>[3]s01BAL0097!T54</f>
        <v>0</v>
      </c>
      <c r="U54" s="1300">
        <f>[3]s01BAL0097!U54</f>
        <v>0</v>
      </c>
      <c r="V54" s="1300">
        <f>[3]s01BAL0097!V54</f>
        <v>0</v>
      </c>
      <c r="W54" s="1300">
        <f>[3]s01BAL0097!W54</f>
        <v>0</v>
      </c>
      <c r="X54" s="1300">
        <f>[3]s01BAL0097!X54</f>
        <v>0</v>
      </c>
      <c r="Y54" s="1300">
        <f>[3]s01BAL0097!Y54</f>
        <v>0</v>
      </c>
      <c r="Z54" s="1300">
        <f>[3]s01BAL0097!Z54</f>
        <v>0</v>
      </c>
      <c r="AA54" s="1300">
        <f>[3]s01BAL0097!AA54</f>
        <v>0</v>
      </c>
      <c r="AB54" s="1300">
        <f>[3]s01BAL0097!AB54</f>
        <v>0</v>
      </c>
    </row>
    <row r="55" spans="1:28" s="1272" customFormat="1" ht="12.95" customHeight="1" x14ac:dyDescent="0.15">
      <c r="A55" s="1271" t="str">
        <f>[3]s01BAL0097!A55</f>
        <v xml:space="preserve">          в конв. валюте</v>
      </c>
      <c r="B55" s="1271">
        <f>[3]s01BAL0097!B55</f>
        <v>50</v>
      </c>
      <c r="C55" s="1300">
        <f>[3]s01BAL0097!C55</f>
        <v>0</v>
      </c>
      <c r="D55" s="1300">
        <f>[3]s01BAL0097!D55</f>
        <v>0</v>
      </c>
      <c r="E55" s="1300">
        <f>[3]s01BAL0097!E55</f>
        <v>0</v>
      </c>
      <c r="F55" s="1300">
        <f>[3]s01BAL0097!F55</f>
        <v>0</v>
      </c>
      <c r="G55" s="1300">
        <f>[3]s01BAL0097!G55</f>
        <v>0</v>
      </c>
      <c r="H55" s="1300">
        <f>[3]s01BAL0097!H55</f>
        <v>0</v>
      </c>
      <c r="I55" s="1300">
        <f>[3]s01BAL0097!I55</f>
        <v>0</v>
      </c>
      <c r="J55" s="1300">
        <f>[3]s01BAL0097!J55</f>
        <v>0</v>
      </c>
      <c r="K55" s="1300">
        <f>[3]s01BAL0097!K55</f>
        <v>0</v>
      </c>
      <c r="L55" s="1300">
        <f>[3]s01BAL0097!L55</f>
        <v>0</v>
      </c>
      <c r="M55" s="1300">
        <f>[3]s01BAL0097!M55</f>
        <v>0</v>
      </c>
      <c r="N55" s="1300">
        <f>[3]s01BAL0097!N55</f>
        <v>0</v>
      </c>
      <c r="O55" s="1300">
        <f>[3]s01BAL0097!O55</f>
        <v>0</v>
      </c>
      <c r="P55" s="1300">
        <f>[3]s01BAL0097!P55</f>
        <v>0</v>
      </c>
      <c r="Q55" s="1300">
        <f>[3]s01BAL0097!Q55</f>
        <v>0</v>
      </c>
      <c r="R55" s="1300">
        <f>[3]s01BAL0097!R55</f>
        <v>0</v>
      </c>
      <c r="S55" s="1300">
        <f>[3]s01BAL0097!S55</f>
        <v>0</v>
      </c>
      <c r="T55" s="1300">
        <f>[3]s01BAL0097!T55</f>
        <v>0</v>
      </c>
      <c r="U55" s="1300">
        <f>[3]s01BAL0097!U55</f>
        <v>0</v>
      </c>
      <c r="V55" s="1300">
        <f>[3]s01BAL0097!V55</f>
        <v>0</v>
      </c>
      <c r="W55" s="1300">
        <f>[3]s01BAL0097!W55</f>
        <v>0</v>
      </c>
      <c r="X55" s="1300">
        <f>[3]s01BAL0097!X55</f>
        <v>0</v>
      </c>
      <c r="Y55" s="1300">
        <f>[3]s01BAL0097!Y55</f>
        <v>0</v>
      </c>
      <c r="Z55" s="1300">
        <f>[3]s01BAL0097!Z55</f>
        <v>0</v>
      </c>
      <c r="AA55" s="1300">
        <f>[3]s01BAL0097!AA55</f>
        <v>0</v>
      </c>
      <c r="AB55" s="1300">
        <f>[3]s01BAL0097!AB55</f>
        <v>0</v>
      </c>
    </row>
    <row r="56" spans="1:28" s="1272" customFormat="1" ht="12.95" customHeight="1" x14ac:dyDescent="0.15">
      <c r="A56" s="1271" t="str">
        <f>[3]s01BAL0097!A56</f>
        <v xml:space="preserve">               доллары США</v>
      </c>
      <c r="B56" s="1271">
        <f>[3]s01BAL0097!B56</f>
        <v>51</v>
      </c>
      <c r="C56" s="1300">
        <f>[3]s01BAL0097!C56</f>
        <v>0</v>
      </c>
      <c r="D56" s="1300">
        <f>[3]s01BAL0097!D56</f>
        <v>0</v>
      </c>
      <c r="E56" s="1300">
        <f>[3]s01BAL0097!E56</f>
        <v>0</v>
      </c>
      <c r="F56" s="1300">
        <f>[3]s01BAL0097!F56</f>
        <v>0</v>
      </c>
      <c r="G56" s="1300">
        <f>[3]s01BAL0097!G56</f>
        <v>0</v>
      </c>
      <c r="H56" s="1300">
        <f>[3]s01BAL0097!H56</f>
        <v>0</v>
      </c>
      <c r="I56" s="1300">
        <f>[3]s01BAL0097!I56</f>
        <v>0</v>
      </c>
      <c r="J56" s="1300">
        <f>[3]s01BAL0097!J56</f>
        <v>0</v>
      </c>
      <c r="K56" s="1300">
        <f>[3]s01BAL0097!K56</f>
        <v>0</v>
      </c>
      <c r="L56" s="1300">
        <f>[3]s01BAL0097!L56</f>
        <v>0</v>
      </c>
      <c r="M56" s="1300">
        <f>[3]s01BAL0097!M56</f>
        <v>0</v>
      </c>
      <c r="N56" s="1300">
        <f>[3]s01BAL0097!N56</f>
        <v>0</v>
      </c>
      <c r="O56" s="1300">
        <f>[3]s01BAL0097!O56</f>
        <v>0</v>
      </c>
      <c r="P56" s="1300">
        <f>[3]s01BAL0097!P56</f>
        <v>0</v>
      </c>
      <c r="Q56" s="1300">
        <f>[3]s01BAL0097!Q56</f>
        <v>0</v>
      </c>
      <c r="R56" s="1300">
        <f>[3]s01BAL0097!R56</f>
        <v>0</v>
      </c>
      <c r="S56" s="1300">
        <f>[3]s01BAL0097!S56</f>
        <v>0</v>
      </c>
      <c r="T56" s="1300">
        <f>[3]s01BAL0097!T56</f>
        <v>0</v>
      </c>
      <c r="U56" s="1300">
        <f>[3]s01BAL0097!U56</f>
        <v>0</v>
      </c>
      <c r="V56" s="1300">
        <f>[3]s01BAL0097!V56</f>
        <v>0</v>
      </c>
      <c r="W56" s="1300">
        <f>[3]s01BAL0097!W56</f>
        <v>0</v>
      </c>
      <c r="X56" s="1300">
        <f>[3]s01BAL0097!X56</f>
        <v>0</v>
      </c>
      <c r="Y56" s="1300">
        <f>[3]s01BAL0097!Y56</f>
        <v>0</v>
      </c>
      <c r="Z56" s="1300">
        <f>[3]s01BAL0097!Z56</f>
        <v>0</v>
      </c>
      <c r="AA56" s="1300">
        <f>[3]s01BAL0097!AA56</f>
        <v>0</v>
      </c>
      <c r="AB56" s="1300">
        <f>[3]s01BAL0097!AB56</f>
        <v>0</v>
      </c>
    </row>
    <row r="57" spans="1:28" s="1272" customFormat="1" ht="12.95" customHeight="1" x14ac:dyDescent="0.15">
      <c r="A57" s="1271" t="str">
        <f>[3]s01BAL0097!A57</f>
        <v xml:space="preserve">               евро</v>
      </c>
      <c r="B57" s="1271">
        <f>[3]s01BAL0097!B57</f>
        <v>52</v>
      </c>
      <c r="C57" s="1300">
        <f>[3]s01BAL0097!C57</f>
        <v>0</v>
      </c>
      <c r="D57" s="1300">
        <f>[3]s01BAL0097!D57</f>
        <v>0</v>
      </c>
      <c r="E57" s="1300">
        <f>[3]s01BAL0097!E57</f>
        <v>0</v>
      </c>
      <c r="F57" s="1300">
        <f>[3]s01BAL0097!F57</f>
        <v>0</v>
      </c>
      <c r="G57" s="1300">
        <f>[3]s01BAL0097!G57</f>
        <v>0</v>
      </c>
      <c r="H57" s="1300">
        <f>[3]s01BAL0097!H57</f>
        <v>0</v>
      </c>
      <c r="I57" s="1300">
        <f>[3]s01BAL0097!I57</f>
        <v>0</v>
      </c>
      <c r="J57" s="1300">
        <f>[3]s01BAL0097!J57</f>
        <v>0</v>
      </c>
      <c r="K57" s="1300">
        <f>[3]s01BAL0097!K57</f>
        <v>0</v>
      </c>
      <c r="L57" s="1300">
        <f>[3]s01BAL0097!L57</f>
        <v>0</v>
      </c>
      <c r="M57" s="1300">
        <f>[3]s01BAL0097!M57</f>
        <v>0</v>
      </c>
      <c r="N57" s="1300">
        <f>[3]s01BAL0097!N57</f>
        <v>0</v>
      </c>
      <c r="O57" s="1300">
        <f>[3]s01BAL0097!O57</f>
        <v>0</v>
      </c>
      <c r="P57" s="1300">
        <f>[3]s01BAL0097!P57</f>
        <v>0</v>
      </c>
      <c r="Q57" s="1300">
        <f>[3]s01BAL0097!Q57</f>
        <v>0</v>
      </c>
      <c r="R57" s="1300">
        <f>[3]s01BAL0097!R57</f>
        <v>0</v>
      </c>
      <c r="S57" s="1300">
        <f>[3]s01BAL0097!S57</f>
        <v>0</v>
      </c>
      <c r="T57" s="1300">
        <f>[3]s01BAL0097!T57</f>
        <v>0</v>
      </c>
      <c r="U57" s="1300">
        <f>[3]s01BAL0097!U57</f>
        <v>0</v>
      </c>
      <c r="V57" s="1300">
        <f>[3]s01BAL0097!V57</f>
        <v>0</v>
      </c>
      <c r="W57" s="1300">
        <f>[3]s01BAL0097!W57</f>
        <v>0</v>
      </c>
      <c r="X57" s="1300">
        <f>[3]s01BAL0097!X57</f>
        <v>0</v>
      </c>
      <c r="Y57" s="1300">
        <f>[3]s01BAL0097!Y57</f>
        <v>0</v>
      </c>
      <c r="Z57" s="1300">
        <f>[3]s01BAL0097!Z57</f>
        <v>0</v>
      </c>
      <c r="AA57" s="1300">
        <f>[3]s01BAL0097!AA57</f>
        <v>0</v>
      </c>
      <c r="AB57" s="1300">
        <f>[3]s01BAL0097!AB57</f>
        <v>0</v>
      </c>
    </row>
    <row r="58" spans="1:28" s="1272" customFormat="1" ht="12.95" customHeight="1" x14ac:dyDescent="0.15">
      <c r="A58" s="1271" t="str">
        <f>[3]s01BAL0097!A58</f>
        <v xml:space="preserve">          в конв. валюте (млн. долл.)</v>
      </c>
      <c r="B58" s="1271">
        <f>[3]s01BAL0097!B58</f>
        <v>53</v>
      </c>
      <c r="C58" s="1300">
        <f>[3]s01BAL0097!C58</f>
        <v>0</v>
      </c>
      <c r="D58" s="1300">
        <f>[3]s01BAL0097!D58</f>
        <v>0</v>
      </c>
      <c r="E58" s="1300">
        <f>[3]s01BAL0097!E58</f>
        <v>0</v>
      </c>
      <c r="F58" s="1300">
        <f>[3]s01BAL0097!F58</f>
        <v>0</v>
      </c>
      <c r="G58" s="1300">
        <f>[3]s01BAL0097!G58</f>
        <v>0</v>
      </c>
      <c r="H58" s="1300">
        <f>[3]s01BAL0097!H58</f>
        <v>0</v>
      </c>
      <c r="I58" s="1300">
        <f>[3]s01BAL0097!I58</f>
        <v>0</v>
      </c>
      <c r="J58" s="1300">
        <f>[3]s01BAL0097!J58</f>
        <v>0</v>
      </c>
      <c r="K58" s="1300">
        <f>[3]s01BAL0097!K58</f>
        <v>0</v>
      </c>
      <c r="L58" s="1300">
        <f>[3]s01BAL0097!L58</f>
        <v>0</v>
      </c>
      <c r="M58" s="1300">
        <f>[3]s01BAL0097!M58</f>
        <v>0</v>
      </c>
      <c r="N58" s="1300">
        <f>[3]s01BAL0097!N58</f>
        <v>0</v>
      </c>
      <c r="O58" s="1300">
        <f>[3]s01BAL0097!O58</f>
        <v>0</v>
      </c>
      <c r="P58" s="1300">
        <f>[3]s01BAL0097!P58</f>
        <v>0</v>
      </c>
      <c r="Q58" s="1300">
        <f>[3]s01BAL0097!Q58</f>
        <v>0</v>
      </c>
      <c r="R58" s="1300">
        <f>[3]s01BAL0097!R58</f>
        <v>0</v>
      </c>
      <c r="S58" s="1300">
        <f>[3]s01BAL0097!S58</f>
        <v>0</v>
      </c>
      <c r="T58" s="1300">
        <f>[3]s01BAL0097!T58</f>
        <v>0</v>
      </c>
      <c r="U58" s="1300">
        <f>[3]s01BAL0097!U58</f>
        <v>0</v>
      </c>
      <c r="V58" s="1300">
        <f>[3]s01BAL0097!V58</f>
        <v>0</v>
      </c>
      <c r="W58" s="1300">
        <f>[3]s01BAL0097!W58</f>
        <v>0</v>
      </c>
      <c r="X58" s="1300">
        <f>[3]s01BAL0097!X58</f>
        <v>0</v>
      </c>
      <c r="Y58" s="1300">
        <f>[3]s01BAL0097!Y58</f>
        <v>0</v>
      </c>
      <c r="Z58" s="1300">
        <f>[3]s01BAL0097!Z58</f>
        <v>0</v>
      </c>
      <c r="AA58" s="1300">
        <f>[3]s01BAL0097!AA58</f>
        <v>0</v>
      </c>
      <c r="AB58" s="1300">
        <f>[3]s01BAL0097!AB58</f>
        <v>0</v>
      </c>
    </row>
    <row r="59" spans="1:28" s="1272" customFormat="1" ht="12.95" customHeight="1" x14ac:dyDescent="0.15">
      <c r="A59" s="1271" t="str">
        <f>[3]s01BAL0097!A59</f>
        <v xml:space="preserve">          в неконв. валюте</v>
      </c>
      <c r="B59" s="1271">
        <f>[3]s01BAL0097!B59</f>
        <v>54</v>
      </c>
      <c r="C59" s="1300">
        <f>[3]s01BAL0097!C59</f>
        <v>0</v>
      </c>
      <c r="D59" s="1300">
        <f>[3]s01BAL0097!D59</f>
        <v>0</v>
      </c>
      <c r="E59" s="1300">
        <f>[3]s01BAL0097!E59</f>
        <v>0</v>
      </c>
      <c r="F59" s="1300">
        <f>[3]s01BAL0097!F59</f>
        <v>0</v>
      </c>
      <c r="G59" s="1300">
        <f>[3]s01BAL0097!G59</f>
        <v>0</v>
      </c>
      <c r="H59" s="1300">
        <f>[3]s01BAL0097!H59</f>
        <v>0</v>
      </c>
      <c r="I59" s="1300">
        <f>[3]s01BAL0097!I59</f>
        <v>0</v>
      </c>
      <c r="J59" s="1300">
        <f>[3]s01BAL0097!J59</f>
        <v>0</v>
      </c>
      <c r="K59" s="1300">
        <f>[3]s01BAL0097!K59</f>
        <v>0</v>
      </c>
      <c r="L59" s="1300">
        <f>[3]s01BAL0097!L59</f>
        <v>0</v>
      </c>
      <c r="M59" s="1300">
        <f>[3]s01BAL0097!M59</f>
        <v>0</v>
      </c>
      <c r="N59" s="1300">
        <f>[3]s01BAL0097!N59</f>
        <v>0</v>
      </c>
      <c r="O59" s="1300">
        <f>[3]s01BAL0097!O59</f>
        <v>0</v>
      </c>
      <c r="P59" s="1300">
        <f>[3]s01BAL0097!P59</f>
        <v>0</v>
      </c>
      <c r="Q59" s="1300">
        <f>[3]s01BAL0097!Q59</f>
        <v>0</v>
      </c>
      <c r="R59" s="1300">
        <f>[3]s01BAL0097!R59</f>
        <v>0</v>
      </c>
      <c r="S59" s="1300">
        <f>[3]s01BAL0097!S59</f>
        <v>0</v>
      </c>
      <c r="T59" s="1300">
        <f>[3]s01BAL0097!T59</f>
        <v>0</v>
      </c>
      <c r="U59" s="1300">
        <f>[3]s01BAL0097!U59</f>
        <v>0</v>
      </c>
      <c r="V59" s="1300">
        <f>[3]s01BAL0097!V59</f>
        <v>0</v>
      </c>
      <c r="W59" s="1300">
        <f>[3]s01BAL0097!W59</f>
        <v>0</v>
      </c>
      <c r="X59" s="1300">
        <f>[3]s01BAL0097!X59</f>
        <v>0</v>
      </c>
      <c r="Y59" s="1300">
        <f>[3]s01BAL0097!Y59</f>
        <v>0</v>
      </c>
      <c r="Z59" s="1300">
        <f>[3]s01BAL0097!Z59</f>
        <v>0</v>
      </c>
      <c r="AA59" s="1300">
        <f>[3]s01BAL0097!AA59</f>
        <v>0</v>
      </c>
      <c r="AB59" s="1300">
        <f>[3]s01BAL0097!AB59</f>
        <v>0</v>
      </c>
    </row>
    <row r="60" spans="1:28" s="1272" customFormat="1" ht="12.95" customHeight="1" x14ac:dyDescent="0.15">
      <c r="A60" s="1271" t="str">
        <f>[3]s01BAL0097!A60</f>
        <v xml:space="preserve">               российские рубли</v>
      </c>
      <c r="B60" s="1271">
        <f>[3]s01BAL0097!B60</f>
        <v>55</v>
      </c>
      <c r="C60" s="1300">
        <f>[3]s01BAL0097!C60</f>
        <v>0</v>
      </c>
      <c r="D60" s="1300">
        <f>[3]s01BAL0097!D60</f>
        <v>0</v>
      </c>
      <c r="E60" s="1300">
        <f>[3]s01BAL0097!E60</f>
        <v>0</v>
      </c>
      <c r="F60" s="1300">
        <f>[3]s01BAL0097!F60</f>
        <v>0</v>
      </c>
      <c r="G60" s="1300">
        <f>[3]s01BAL0097!G60</f>
        <v>0</v>
      </c>
      <c r="H60" s="1300">
        <f>[3]s01BAL0097!H60</f>
        <v>0</v>
      </c>
      <c r="I60" s="1300">
        <f>[3]s01BAL0097!I60</f>
        <v>0</v>
      </c>
      <c r="J60" s="1300">
        <f>[3]s01BAL0097!J60</f>
        <v>0</v>
      </c>
      <c r="K60" s="1300">
        <f>[3]s01BAL0097!K60</f>
        <v>0</v>
      </c>
      <c r="L60" s="1300">
        <f>[3]s01BAL0097!L60</f>
        <v>0</v>
      </c>
      <c r="M60" s="1300">
        <f>[3]s01BAL0097!M60</f>
        <v>0</v>
      </c>
      <c r="N60" s="1300">
        <f>[3]s01BAL0097!N60</f>
        <v>0</v>
      </c>
      <c r="O60" s="1300">
        <f>[3]s01BAL0097!O60</f>
        <v>0</v>
      </c>
      <c r="P60" s="1300">
        <f>[3]s01BAL0097!P60</f>
        <v>0</v>
      </c>
      <c r="Q60" s="1300">
        <f>[3]s01BAL0097!Q60</f>
        <v>0</v>
      </c>
      <c r="R60" s="1300">
        <f>[3]s01BAL0097!R60</f>
        <v>0</v>
      </c>
      <c r="S60" s="1300">
        <f>[3]s01BAL0097!S60</f>
        <v>0</v>
      </c>
      <c r="T60" s="1300">
        <f>[3]s01BAL0097!T60</f>
        <v>0</v>
      </c>
      <c r="U60" s="1300">
        <f>[3]s01BAL0097!U60</f>
        <v>0</v>
      </c>
      <c r="V60" s="1300">
        <f>[3]s01BAL0097!V60</f>
        <v>0</v>
      </c>
      <c r="W60" s="1300">
        <f>[3]s01BAL0097!W60</f>
        <v>0</v>
      </c>
      <c r="X60" s="1300">
        <f>[3]s01BAL0097!X60</f>
        <v>0</v>
      </c>
      <c r="Y60" s="1300">
        <f>[3]s01BAL0097!Y60</f>
        <v>0</v>
      </c>
      <c r="Z60" s="1300">
        <f>[3]s01BAL0097!Z60</f>
        <v>0</v>
      </c>
      <c r="AA60" s="1300">
        <f>[3]s01BAL0097!AA60</f>
        <v>0</v>
      </c>
      <c r="AB60" s="1300">
        <f>[3]s01BAL0097!AB60</f>
        <v>0</v>
      </c>
    </row>
    <row r="61" spans="1:28" s="1272" customFormat="1" ht="12.95" customHeight="1" x14ac:dyDescent="0.15">
      <c r="A61" s="1271" t="str">
        <f>[3]s01BAL0097!A61</f>
        <v xml:space="preserve">               прочие ОКВ</v>
      </c>
      <c r="B61" s="1271">
        <f>[3]s01BAL0097!B61</f>
        <v>56</v>
      </c>
      <c r="C61" s="1300">
        <f>[3]s01BAL0097!C61</f>
        <v>0</v>
      </c>
      <c r="D61" s="1300">
        <f>[3]s01BAL0097!D61</f>
        <v>0</v>
      </c>
      <c r="E61" s="1300">
        <f>[3]s01BAL0097!E61</f>
        <v>0</v>
      </c>
      <c r="F61" s="1300">
        <f>[3]s01BAL0097!F61</f>
        <v>0</v>
      </c>
      <c r="G61" s="1300">
        <f>[3]s01BAL0097!G61</f>
        <v>0</v>
      </c>
      <c r="H61" s="1300">
        <f>[3]s01BAL0097!H61</f>
        <v>0</v>
      </c>
      <c r="I61" s="1300">
        <f>[3]s01BAL0097!I61</f>
        <v>0</v>
      </c>
      <c r="J61" s="1300">
        <f>[3]s01BAL0097!J61</f>
        <v>0</v>
      </c>
      <c r="K61" s="1300">
        <f>[3]s01BAL0097!K61</f>
        <v>0</v>
      </c>
      <c r="L61" s="1300">
        <f>[3]s01BAL0097!L61</f>
        <v>0</v>
      </c>
      <c r="M61" s="1300">
        <f>[3]s01BAL0097!M61</f>
        <v>0</v>
      </c>
      <c r="N61" s="1300">
        <f>[3]s01BAL0097!N61</f>
        <v>0</v>
      </c>
      <c r="O61" s="1300">
        <f>[3]s01BAL0097!O61</f>
        <v>0</v>
      </c>
      <c r="P61" s="1300">
        <f>[3]s01BAL0097!P61</f>
        <v>0</v>
      </c>
      <c r="Q61" s="1300">
        <f>[3]s01BAL0097!Q61</f>
        <v>0</v>
      </c>
      <c r="R61" s="1300">
        <f>[3]s01BAL0097!R61</f>
        <v>0</v>
      </c>
      <c r="S61" s="1300">
        <f>[3]s01BAL0097!S61</f>
        <v>0</v>
      </c>
      <c r="T61" s="1300">
        <f>[3]s01BAL0097!T61</f>
        <v>0</v>
      </c>
      <c r="U61" s="1300">
        <f>[3]s01BAL0097!U61</f>
        <v>0</v>
      </c>
      <c r="V61" s="1300">
        <f>[3]s01BAL0097!V61</f>
        <v>0</v>
      </c>
      <c r="W61" s="1300">
        <f>[3]s01BAL0097!W61</f>
        <v>0</v>
      </c>
      <c r="X61" s="1300">
        <f>[3]s01BAL0097!X61</f>
        <v>0</v>
      </c>
      <c r="Y61" s="1300">
        <f>[3]s01BAL0097!Y61</f>
        <v>0</v>
      </c>
      <c r="Z61" s="1300">
        <f>[3]s01BAL0097!Z61</f>
        <v>0</v>
      </c>
      <c r="AA61" s="1300">
        <f>[3]s01BAL0097!AA61</f>
        <v>0</v>
      </c>
      <c r="AB61" s="1300">
        <f>[3]s01BAL0097!AB61</f>
        <v>0</v>
      </c>
    </row>
    <row r="62" spans="1:28" s="1272" customFormat="1" ht="11.1" customHeight="1" x14ac:dyDescent="0.15">
      <c r="A62" s="1271">
        <f>[3]s01BAL0097!A62</f>
        <v>0</v>
      </c>
      <c r="B62" s="1271">
        <f>[3]s01BAL0097!B62</f>
        <v>57</v>
      </c>
      <c r="C62" s="1300">
        <f>[3]s01BAL0097!C62</f>
        <v>0</v>
      </c>
      <c r="D62" s="1300">
        <f>[3]s01BAL0097!D62</f>
        <v>0</v>
      </c>
      <c r="E62" s="1300">
        <f>[3]s01BAL0097!E62</f>
        <v>0</v>
      </c>
      <c r="F62" s="1300">
        <f>[3]s01BAL0097!F62</f>
        <v>0</v>
      </c>
      <c r="G62" s="1300">
        <f>[3]s01BAL0097!G62</f>
        <v>0</v>
      </c>
      <c r="H62" s="1300">
        <f>[3]s01BAL0097!H62</f>
        <v>0</v>
      </c>
      <c r="I62" s="1300">
        <f>[3]s01BAL0097!I62</f>
        <v>0</v>
      </c>
      <c r="J62" s="1300">
        <f>[3]s01BAL0097!J62</f>
        <v>0</v>
      </c>
      <c r="K62" s="1300">
        <f>[3]s01BAL0097!K62</f>
        <v>0</v>
      </c>
      <c r="L62" s="1300">
        <f>[3]s01BAL0097!L62</f>
        <v>0</v>
      </c>
      <c r="M62" s="1300">
        <f>[3]s01BAL0097!M62</f>
        <v>0</v>
      </c>
      <c r="N62" s="1300">
        <f>[3]s01BAL0097!N62</f>
        <v>0</v>
      </c>
      <c r="O62" s="1300">
        <f>[3]s01BAL0097!O62</f>
        <v>0</v>
      </c>
      <c r="P62" s="1300">
        <f>[3]s01BAL0097!P62</f>
        <v>0</v>
      </c>
      <c r="Q62" s="1300">
        <f>[3]s01BAL0097!Q62</f>
        <v>0</v>
      </c>
      <c r="R62" s="1300">
        <f>[3]s01BAL0097!R62</f>
        <v>0</v>
      </c>
      <c r="S62" s="1300">
        <f>[3]s01BAL0097!S62</f>
        <v>0</v>
      </c>
      <c r="T62" s="1300">
        <f>[3]s01BAL0097!T62</f>
        <v>0</v>
      </c>
      <c r="U62" s="1300">
        <f>[3]s01BAL0097!U62</f>
        <v>0</v>
      </c>
      <c r="V62" s="1300">
        <f>[3]s01BAL0097!V62</f>
        <v>0</v>
      </c>
      <c r="W62" s="1300">
        <f>[3]s01BAL0097!W62</f>
        <v>0</v>
      </c>
      <c r="X62" s="1300">
        <f>[3]s01BAL0097!X62</f>
        <v>0</v>
      </c>
      <c r="Y62" s="1300">
        <f>[3]s01BAL0097!Y62</f>
        <v>0</v>
      </c>
      <c r="Z62" s="1300">
        <f>[3]s01BAL0097!Z62</f>
        <v>0</v>
      </c>
      <c r="AA62" s="1300">
        <f>[3]s01BAL0097!AA62</f>
        <v>0</v>
      </c>
      <c r="AB62" s="1300">
        <f>[3]s01BAL0097!AB62</f>
        <v>0</v>
      </c>
    </row>
    <row r="63" spans="1:28" s="1272" customFormat="1" ht="22.9" customHeight="1" x14ac:dyDescent="0.15">
      <c r="A63" s="1271" t="str">
        <f>[3]s01BAL0097!A63</f>
        <v>1.4. Небанковским финансовым организациям - всего</v>
      </c>
      <c r="B63" s="1271">
        <f>[3]s01BAL0097!B63</f>
        <v>58</v>
      </c>
      <c r="C63" s="1300">
        <f>[3]s01BAL0097!C63</f>
        <v>6842</v>
      </c>
      <c r="D63" s="1300">
        <f>[3]s01BAL0097!D63</f>
        <v>0</v>
      </c>
      <c r="E63" s="1300">
        <f>[3]s01BAL0097!E63</f>
        <v>0</v>
      </c>
      <c r="F63" s="1300">
        <f>[3]s01BAL0097!F63</f>
        <v>1481</v>
      </c>
      <c r="G63" s="1300">
        <f>[3]s01BAL0097!G63</f>
        <v>0</v>
      </c>
      <c r="H63" s="1300">
        <f>[3]s01BAL0097!H63</f>
        <v>1008</v>
      </c>
      <c r="I63" s="1300">
        <f>[3]s01BAL0097!I63</f>
        <v>1006</v>
      </c>
      <c r="J63" s="1300">
        <f>[3]s01BAL0097!J63</f>
        <v>293</v>
      </c>
      <c r="K63" s="1300">
        <f>[3]s01BAL0097!K63</f>
        <v>0</v>
      </c>
      <c r="L63" s="1300">
        <f>[3]s01BAL0097!L63</f>
        <v>0</v>
      </c>
      <c r="M63" s="1300">
        <f>[3]s01BAL0097!M63</f>
        <v>0</v>
      </c>
      <c r="N63" s="1300">
        <f>[3]s01BAL0097!N63</f>
        <v>199</v>
      </c>
      <c r="O63" s="1300">
        <f>[3]s01BAL0097!O63</f>
        <v>849</v>
      </c>
      <c r="P63" s="1300">
        <f>[3]s01BAL0097!P63</f>
        <v>0</v>
      </c>
      <c r="Q63" s="1300">
        <f>[3]s01BAL0097!Q63</f>
        <v>0</v>
      </c>
      <c r="R63" s="1300">
        <f>[3]s01BAL0097!R63</f>
        <v>105</v>
      </c>
      <c r="S63" s="1300">
        <f>[3]s01BAL0097!S63</f>
        <v>0</v>
      </c>
      <c r="T63" s="1300">
        <f>[3]s01BAL0097!T63</f>
        <v>1901</v>
      </c>
      <c r="U63" s="1300">
        <f>[3]s01BAL0097!U63</f>
        <v>0</v>
      </c>
      <c r="V63" s="1300">
        <f>[3]s01BAL0097!V63</f>
        <v>0</v>
      </c>
      <c r="W63" s="1300">
        <f>[3]s01BAL0097!W63</f>
        <v>0</v>
      </c>
      <c r="X63" s="1300">
        <f>[3]s01BAL0097!X63</f>
        <v>0</v>
      </c>
      <c r="Y63" s="1300">
        <f>[3]s01BAL0097!Y63</f>
        <v>0</v>
      </c>
      <c r="Z63" s="1300">
        <f>[3]s01BAL0097!Z63</f>
        <v>0</v>
      </c>
      <c r="AA63" s="1300">
        <f>[3]s01BAL0097!AA63</f>
        <v>0</v>
      </c>
      <c r="AB63" s="1300">
        <f>[3]s01BAL0097!AB63</f>
        <v>0</v>
      </c>
    </row>
    <row r="64" spans="1:28" s="1272" customFormat="1" ht="12.95" customHeight="1" x14ac:dyDescent="0.15">
      <c r="A64" s="1271" t="str">
        <f>[3]s01BAL0097!A64</f>
        <v xml:space="preserve">      - в рублях</v>
      </c>
      <c r="B64" s="1271">
        <f>[3]s01BAL0097!B64</f>
        <v>59</v>
      </c>
      <c r="C64" s="1300">
        <f>[3]s01BAL0097!C64</f>
        <v>5236</v>
      </c>
      <c r="D64" s="1300">
        <f>[3]s01BAL0097!D64</f>
        <v>0</v>
      </c>
      <c r="E64" s="1300">
        <f>[3]s01BAL0097!E64</f>
        <v>0</v>
      </c>
      <c r="F64" s="1300">
        <f>[3]s01BAL0097!F64</f>
        <v>302</v>
      </c>
      <c r="G64" s="1300">
        <f>[3]s01BAL0097!G64</f>
        <v>0</v>
      </c>
      <c r="H64" s="1300">
        <f>[3]s01BAL0097!H64</f>
        <v>1008</v>
      </c>
      <c r="I64" s="1300">
        <f>[3]s01BAL0097!I64</f>
        <v>836</v>
      </c>
      <c r="J64" s="1300">
        <f>[3]s01BAL0097!J64</f>
        <v>293</v>
      </c>
      <c r="K64" s="1300">
        <f>[3]s01BAL0097!K64</f>
        <v>0</v>
      </c>
      <c r="L64" s="1300">
        <f>[3]s01BAL0097!L64</f>
        <v>0</v>
      </c>
      <c r="M64" s="1300">
        <f>[3]s01BAL0097!M64</f>
        <v>0</v>
      </c>
      <c r="N64" s="1300">
        <f>[3]s01BAL0097!N64</f>
        <v>199</v>
      </c>
      <c r="O64" s="1300">
        <f>[3]s01BAL0097!O64</f>
        <v>736</v>
      </c>
      <c r="P64" s="1300">
        <f>[3]s01BAL0097!P64</f>
        <v>0</v>
      </c>
      <c r="Q64" s="1300">
        <f>[3]s01BAL0097!Q64</f>
        <v>0</v>
      </c>
      <c r="R64" s="1300">
        <f>[3]s01BAL0097!R64</f>
        <v>105</v>
      </c>
      <c r="S64" s="1300">
        <f>[3]s01BAL0097!S64</f>
        <v>0</v>
      </c>
      <c r="T64" s="1300">
        <f>[3]s01BAL0097!T64</f>
        <v>1757</v>
      </c>
      <c r="U64" s="1300">
        <f>[3]s01BAL0097!U64</f>
        <v>0</v>
      </c>
      <c r="V64" s="1300">
        <f>[3]s01BAL0097!V64</f>
        <v>0</v>
      </c>
      <c r="W64" s="1300">
        <f>[3]s01BAL0097!W64</f>
        <v>0</v>
      </c>
      <c r="X64" s="1300">
        <f>[3]s01BAL0097!X64</f>
        <v>0</v>
      </c>
      <c r="Y64" s="1300">
        <f>[3]s01BAL0097!Y64</f>
        <v>0</v>
      </c>
      <c r="Z64" s="1300">
        <f>[3]s01BAL0097!Z64</f>
        <v>0</v>
      </c>
      <c r="AA64" s="1300">
        <f>[3]s01BAL0097!AA64</f>
        <v>0</v>
      </c>
      <c r="AB64" s="1300">
        <f>[3]s01BAL0097!AB64</f>
        <v>0</v>
      </c>
    </row>
    <row r="65" spans="1:28" s="1272" customFormat="1" ht="12.95" customHeight="1" x14ac:dyDescent="0.15">
      <c r="A65" s="1271" t="str">
        <f>[3]s01BAL0097!A65</f>
        <v xml:space="preserve">      - в иностранной валюте</v>
      </c>
      <c r="B65" s="1271">
        <f>[3]s01BAL0097!B65</f>
        <v>60</v>
      </c>
      <c r="C65" s="1300">
        <f>[3]s01BAL0097!C65</f>
        <v>1606</v>
      </c>
      <c r="D65" s="1300">
        <f>[3]s01BAL0097!D65</f>
        <v>0</v>
      </c>
      <c r="E65" s="1300">
        <f>[3]s01BAL0097!E65</f>
        <v>0</v>
      </c>
      <c r="F65" s="1300">
        <f>[3]s01BAL0097!F65</f>
        <v>1179</v>
      </c>
      <c r="G65" s="1300">
        <f>[3]s01BAL0097!G65</f>
        <v>0</v>
      </c>
      <c r="H65" s="1300">
        <f>[3]s01BAL0097!H65</f>
        <v>0</v>
      </c>
      <c r="I65" s="1300">
        <f>[3]s01BAL0097!I65</f>
        <v>170</v>
      </c>
      <c r="J65" s="1300">
        <f>[3]s01BAL0097!J65</f>
        <v>0</v>
      </c>
      <c r="K65" s="1300">
        <f>[3]s01BAL0097!K65</f>
        <v>0</v>
      </c>
      <c r="L65" s="1300">
        <f>[3]s01BAL0097!L65</f>
        <v>0</v>
      </c>
      <c r="M65" s="1300">
        <f>[3]s01BAL0097!M65</f>
        <v>0</v>
      </c>
      <c r="N65" s="1300">
        <f>[3]s01BAL0097!N65</f>
        <v>0</v>
      </c>
      <c r="O65" s="1300">
        <f>[3]s01BAL0097!O65</f>
        <v>113</v>
      </c>
      <c r="P65" s="1300">
        <f>[3]s01BAL0097!P65</f>
        <v>0</v>
      </c>
      <c r="Q65" s="1300">
        <f>[3]s01BAL0097!Q65</f>
        <v>0</v>
      </c>
      <c r="R65" s="1300">
        <f>[3]s01BAL0097!R65</f>
        <v>0</v>
      </c>
      <c r="S65" s="1300">
        <f>[3]s01BAL0097!S65</f>
        <v>0</v>
      </c>
      <c r="T65" s="1300">
        <f>[3]s01BAL0097!T65</f>
        <v>144</v>
      </c>
      <c r="U65" s="1300">
        <f>[3]s01BAL0097!U65</f>
        <v>0</v>
      </c>
      <c r="V65" s="1300">
        <f>[3]s01BAL0097!V65</f>
        <v>0</v>
      </c>
      <c r="W65" s="1300">
        <f>[3]s01BAL0097!W65</f>
        <v>0</v>
      </c>
      <c r="X65" s="1300">
        <f>[3]s01BAL0097!X65</f>
        <v>0</v>
      </c>
      <c r="Y65" s="1300">
        <f>[3]s01BAL0097!Y65</f>
        <v>0</v>
      </c>
      <c r="Z65" s="1300">
        <f>[3]s01BAL0097!Z65</f>
        <v>0</v>
      </c>
      <c r="AA65" s="1300">
        <f>[3]s01BAL0097!AA65</f>
        <v>0</v>
      </c>
      <c r="AB65" s="1300">
        <f>[3]s01BAL0097!AB65</f>
        <v>0</v>
      </c>
    </row>
    <row r="66" spans="1:28" s="1272" customFormat="1" ht="12.95" customHeight="1" x14ac:dyDescent="0.15">
      <c r="A66" s="1271" t="str">
        <f>[3]s01BAL0097!A66</f>
        <v xml:space="preserve">          в конв. валюте</v>
      </c>
      <c r="B66" s="1271">
        <f>[3]s01BAL0097!B66</f>
        <v>61</v>
      </c>
      <c r="C66" s="1300">
        <f>[3]s01BAL0097!C66</f>
        <v>1349</v>
      </c>
      <c r="D66" s="1300">
        <f>[3]s01BAL0097!D66</f>
        <v>0</v>
      </c>
      <c r="E66" s="1300">
        <f>[3]s01BAL0097!E66</f>
        <v>0</v>
      </c>
      <c r="F66" s="1300">
        <f>[3]s01BAL0097!F66</f>
        <v>1179</v>
      </c>
      <c r="G66" s="1300">
        <f>[3]s01BAL0097!G66</f>
        <v>0</v>
      </c>
      <c r="H66" s="1300">
        <f>[3]s01BAL0097!H66</f>
        <v>0</v>
      </c>
      <c r="I66" s="1300">
        <f>[3]s01BAL0097!I66</f>
        <v>170</v>
      </c>
      <c r="J66" s="1300">
        <f>[3]s01BAL0097!J66</f>
        <v>0</v>
      </c>
      <c r="K66" s="1300">
        <f>[3]s01BAL0097!K66</f>
        <v>0</v>
      </c>
      <c r="L66" s="1300">
        <f>[3]s01BAL0097!L66</f>
        <v>0</v>
      </c>
      <c r="M66" s="1300">
        <f>[3]s01BAL0097!M66</f>
        <v>0</v>
      </c>
      <c r="N66" s="1300">
        <f>[3]s01BAL0097!N66</f>
        <v>0</v>
      </c>
      <c r="O66" s="1300">
        <f>[3]s01BAL0097!O66</f>
        <v>0</v>
      </c>
      <c r="P66" s="1300">
        <f>[3]s01BAL0097!P66</f>
        <v>0</v>
      </c>
      <c r="Q66" s="1300">
        <f>[3]s01BAL0097!Q66</f>
        <v>0</v>
      </c>
      <c r="R66" s="1300">
        <f>[3]s01BAL0097!R66</f>
        <v>0</v>
      </c>
      <c r="S66" s="1300">
        <f>[3]s01BAL0097!S66</f>
        <v>0</v>
      </c>
      <c r="T66" s="1300">
        <f>[3]s01BAL0097!T66</f>
        <v>0</v>
      </c>
      <c r="U66" s="1300">
        <f>[3]s01BAL0097!U66</f>
        <v>0</v>
      </c>
      <c r="V66" s="1300">
        <f>[3]s01BAL0097!V66</f>
        <v>0</v>
      </c>
      <c r="W66" s="1300">
        <f>[3]s01BAL0097!W66</f>
        <v>0</v>
      </c>
      <c r="X66" s="1300">
        <f>[3]s01BAL0097!X66</f>
        <v>0</v>
      </c>
      <c r="Y66" s="1300">
        <f>[3]s01BAL0097!Y66</f>
        <v>0</v>
      </c>
      <c r="Z66" s="1300">
        <f>[3]s01BAL0097!Z66</f>
        <v>0</v>
      </c>
      <c r="AA66" s="1300">
        <f>[3]s01BAL0097!AA66</f>
        <v>0</v>
      </c>
      <c r="AB66" s="1300">
        <f>[3]s01BAL0097!AB66</f>
        <v>0</v>
      </c>
    </row>
    <row r="67" spans="1:28" s="1272" customFormat="1" ht="12.95" customHeight="1" x14ac:dyDescent="0.15">
      <c r="A67" s="1271" t="str">
        <f>[3]s01BAL0097!A67</f>
        <v xml:space="preserve">               доллары США</v>
      </c>
      <c r="B67" s="1271">
        <f>[3]s01BAL0097!B67</f>
        <v>62</v>
      </c>
      <c r="C67" s="1300">
        <f>[3]s01BAL0097!C67</f>
        <v>1179</v>
      </c>
      <c r="D67" s="1300">
        <f>[3]s01BAL0097!D67</f>
        <v>0</v>
      </c>
      <c r="E67" s="1300">
        <f>[3]s01BAL0097!E67</f>
        <v>0</v>
      </c>
      <c r="F67" s="1300">
        <f>[3]s01BAL0097!F67</f>
        <v>1179</v>
      </c>
      <c r="G67" s="1300">
        <f>[3]s01BAL0097!G67</f>
        <v>0</v>
      </c>
      <c r="H67" s="1300">
        <f>[3]s01BAL0097!H67</f>
        <v>0</v>
      </c>
      <c r="I67" s="1300">
        <f>[3]s01BAL0097!I67</f>
        <v>0</v>
      </c>
      <c r="J67" s="1300">
        <f>[3]s01BAL0097!J67</f>
        <v>0</v>
      </c>
      <c r="K67" s="1300">
        <f>[3]s01BAL0097!K67</f>
        <v>0</v>
      </c>
      <c r="L67" s="1300">
        <f>[3]s01BAL0097!L67</f>
        <v>0</v>
      </c>
      <c r="M67" s="1300">
        <f>[3]s01BAL0097!M67</f>
        <v>0</v>
      </c>
      <c r="N67" s="1300">
        <f>[3]s01BAL0097!N67</f>
        <v>0</v>
      </c>
      <c r="O67" s="1300">
        <f>[3]s01BAL0097!O67</f>
        <v>0</v>
      </c>
      <c r="P67" s="1300">
        <f>[3]s01BAL0097!P67</f>
        <v>0</v>
      </c>
      <c r="Q67" s="1300">
        <f>[3]s01BAL0097!Q67</f>
        <v>0</v>
      </c>
      <c r="R67" s="1300">
        <f>[3]s01BAL0097!R67</f>
        <v>0</v>
      </c>
      <c r="S67" s="1300">
        <f>[3]s01BAL0097!S67</f>
        <v>0</v>
      </c>
      <c r="T67" s="1300">
        <f>[3]s01BAL0097!T67</f>
        <v>0</v>
      </c>
      <c r="U67" s="1300">
        <f>[3]s01BAL0097!U67</f>
        <v>0</v>
      </c>
      <c r="V67" s="1300">
        <f>[3]s01BAL0097!V67</f>
        <v>0</v>
      </c>
      <c r="W67" s="1300">
        <f>[3]s01BAL0097!W67</f>
        <v>0</v>
      </c>
      <c r="X67" s="1300">
        <f>[3]s01BAL0097!X67</f>
        <v>0</v>
      </c>
      <c r="Y67" s="1300">
        <f>[3]s01BAL0097!Y67</f>
        <v>0</v>
      </c>
      <c r="Z67" s="1300">
        <f>[3]s01BAL0097!Z67</f>
        <v>0</v>
      </c>
      <c r="AA67" s="1300">
        <f>[3]s01BAL0097!AA67</f>
        <v>0</v>
      </c>
      <c r="AB67" s="1300">
        <f>[3]s01BAL0097!AB67</f>
        <v>0</v>
      </c>
    </row>
    <row r="68" spans="1:28" s="1272" customFormat="1" ht="12.95" customHeight="1" x14ac:dyDescent="0.15">
      <c r="A68" s="1271" t="str">
        <f>[3]s01BAL0097!A68</f>
        <v xml:space="preserve">               евро</v>
      </c>
      <c r="B68" s="1271">
        <f>[3]s01BAL0097!B68</f>
        <v>63</v>
      </c>
      <c r="C68" s="1300">
        <f>[3]s01BAL0097!C68</f>
        <v>170</v>
      </c>
      <c r="D68" s="1300">
        <f>[3]s01BAL0097!D68</f>
        <v>0</v>
      </c>
      <c r="E68" s="1300">
        <f>[3]s01BAL0097!E68</f>
        <v>0</v>
      </c>
      <c r="F68" s="1300">
        <f>[3]s01BAL0097!F68</f>
        <v>0</v>
      </c>
      <c r="G68" s="1300">
        <f>[3]s01BAL0097!G68</f>
        <v>0</v>
      </c>
      <c r="H68" s="1300">
        <f>[3]s01BAL0097!H68</f>
        <v>0</v>
      </c>
      <c r="I68" s="1300">
        <f>[3]s01BAL0097!I68</f>
        <v>170</v>
      </c>
      <c r="J68" s="1300">
        <f>[3]s01BAL0097!J68</f>
        <v>0</v>
      </c>
      <c r="K68" s="1300">
        <f>[3]s01BAL0097!K68</f>
        <v>0</v>
      </c>
      <c r="L68" s="1300">
        <f>[3]s01BAL0097!L68</f>
        <v>0</v>
      </c>
      <c r="M68" s="1300">
        <f>[3]s01BAL0097!M68</f>
        <v>0</v>
      </c>
      <c r="N68" s="1300">
        <f>[3]s01BAL0097!N68</f>
        <v>0</v>
      </c>
      <c r="O68" s="1300">
        <f>[3]s01BAL0097!O68</f>
        <v>0</v>
      </c>
      <c r="P68" s="1300">
        <f>[3]s01BAL0097!P68</f>
        <v>0</v>
      </c>
      <c r="Q68" s="1300">
        <f>[3]s01BAL0097!Q68</f>
        <v>0</v>
      </c>
      <c r="R68" s="1300">
        <f>[3]s01BAL0097!R68</f>
        <v>0</v>
      </c>
      <c r="S68" s="1300">
        <f>[3]s01BAL0097!S68</f>
        <v>0</v>
      </c>
      <c r="T68" s="1300">
        <f>[3]s01BAL0097!T68</f>
        <v>0</v>
      </c>
      <c r="U68" s="1300">
        <f>[3]s01BAL0097!U68</f>
        <v>0</v>
      </c>
      <c r="V68" s="1300">
        <f>[3]s01BAL0097!V68</f>
        <v>0</v>
      </c>
      <c r="W68" s="1300">
        <f>[3]s01BAL0097!W68</f>
        <v>0</v>
      </c>
      <c r="X68" s="1300">
        <f>[3]s01BAL0097!X68</f>
        <v>0</v>
      </c>
      <c r="Y68" s="1300">
        <f>[3]s01BAL0097!Y68</f>
        <v>0</v>
      </c>
      <c r="Z68" s="1300">
        <f>[3]s01BAL0097!Z68</f>
        <v>0</v>
      </c>
      <c r="AA68" s="1300">
        <f>[3]s01BAL0097!AA68</f>
        <v>0</v>
      </c>
      <c r="AB68" s="1300">
        <f>[3]s01BAL0097!AB68</f>
        <v>0</v>
      </c>
    </row>
    <row r="69" spans="1:28" s="1272" customFormat="1" ht="12.95" customHeight="1" x14ac:dyDescent="0.15">
      <c r="A69" s="1271" t="str">
        <f>[3]s01BAL0097!A69</f>
        <v xml:space="preserve">          в конв. валюте (млн. долл.)</v>
      </c>
      <c r="B69" s="1271">
        <f>[3]s01BAL0097!B69</f>
        <v>64</v>
      </c>
      <c r="C69" s="1300">
        <f>[3]s01BAL0097!C69</f>
        <v>0.480413105413105</v>
      </c>
      <c r="D69" s="1300">
        <f>[3]s01BAL0097!D69</f>
        <v>0</v>
      </c>
      <c r="E69" s="1300">
        <f>[3]s01BAL0097!E69</f>
        <v>0</v>
      </c>
      <c r="F69" s="1300">
        <f>[3]s01BAL0097!F69</f>
        <v>0.41987179487179499</v>
      </c>
      <c r="G69" s="1300">
        <f>[3]s01BAL0097!G69</f>
        <v>0</v>
      </c>
      <c r="H69" s="1300">
        <f>[3]s01BAL0097!H69</f>
        <v>0</v>
      </c>
      <c r="I69" s="1300">
        <f>[3]s01BAL0097!I69</f>
        <v>6.0541310541310497E-2</v>
      </c>
      <c r="J69" s="1300">
        <f>[3]s01BAL0097!J69</f>
        <v>0</v>
      </c>
      <c r="K69" s="1300">
        <f>[3]s01BAL0097!K69</f>
        <v>0</v>
      </c>
      <c r="L69" s="1300">
        <f>[3]s01BAL0097!L69</f>
        <v>0</v>
      </c>
      <c r="M69" s="1300">
        <f>[3]s01BAL0097!M69</f>
        <v>0</v>
      </c>
      <c r="N69" s="1300">
        <f>[3]s01BAL0097!N69</f>
        <v>0</v>
      </c>
      <c r="O69" s="1300">
        <f>[3]s01BAL0097!O69</f>
        <v>0</v>
      </c>
      <c r="P69" s="1300">
        <f>[3]s01BAL0097!P69</f>
        <v>0</v>
      </c>
      <c r="Q69" s="1300">
        <f>[3]s01BAL0097!Q69</f>
        <v>0</v>
      </c>
      <c r="R69" s="1300">
        <f>[3]s01BAL0097!R69</f>
        <v>0</v>
      </c>
      <c r="S69" s="1300">
        <f>[3]s01BAL0097!S69</f>
        <v>0</v>
      </c>
      <c r="T69" s="1300">
        <f>[3]s01BAL0097!T69</f>
        <v>0</v>
      </c>
      <c r="U69" s="1300">
        <f>[3]s01BAL0097!U69</f>
        <v>0</v>
      </c>
      <c r="V69" s="1300">
        <f>[3]s01BAL0097!V69</f>
        <v>0</v>
      </c>
      <c r="W69" s="1300">
        <f>[3]s01BAL0097!W69</f>
        <v>0</v>
      </c>
      <c r="X69" s="1300">
        <f>[3]s01BAL0097!X69</f>
        <v>0</v>
      </c>
      <c r="Y69" s="1300">
        <f>[3]s01BAL0097!Y69</f>
        <v>0</v>
      </c>
      <c r="Z69" s="1300">
        <f>[3]s01BAL0097!Z69</f>
        <v>0</v>
      </c>
      <c r="AA69" s="1300">
        <f>[3]s01BAL0097!AA69</f>
        <v>0</v>
      </c>
      <c r="AB69" s="1300">
        <f>[3]s01BAL0097!AB69</f>
        <v>0</v>
      </c>
    </row>
    <row r="70" spans="1:28" s="1272" customFormat="1" ht="12.95" customHeight="1" x14ac:dyDescent="0.15">
      <c r="A70" s="1271" t="str">
        <f>[3]s01BAL0097!A70</f>
        <v xml:space="preserve">          в неконв. валюте</v>
      </c>
      <c r="B70" s="1271">
        <f>[3]s01BAL0097!B70</f>
        <v>65</v>
      </c>
      <c r="C70" s="1300">
        <f>[3]s01BAL0097!C70</f>
        <v>257</v>
      </c>
      <c r="D70" s="1300">
        <f>[3]s01BAL0097!D70</f>
        <v>0</v>
      </c>
      <c r="E70" s="1300">
        <f>[3]s01BAL0097!E70</f>
        <v>0</v>
      </c>
      <c r="F70" s="1300">
        <f>[3]s01BAL0097!F70</f>
        <v>0</v>
      </c>
      <c r="G70" s="1300">
        <f>[3]s01BAL0097!G70</f>
        <v>0</v>
      </c>
      <c r="H70" s="1300">
        <f>[3]s01BAL0097!H70</f>
        <v>0</v>
      </c>
      <c r="I70" s="1300">
        <f>[3]s01BAL0097!I70</f>
        <v>0</v>
      </c>
      <c r="J70" s="1300">
        <f>[3]s01BAL0097!J70</f>
        <v>0</v>
      </c>
      <c r="K70" s="1300">
        <f>[3]s01BAL0097!K70</f>
        <v>0</v>
      </c>
      <c r="L70" s="1300">
        <f>[3]s01BAL0097!L70</f>
        <v>0</v>
      </c>
      <c r="M70" s="1300">
        <f>[3]s01BAL0097!M70</f>
        <v>0</v>
      </c>
      <c r="N70" s="1300">
        <f>[3]s01BAL0097!N70</f>
        <v>0</v>
      </c>
      <c r="O70" s="1300">
        <f>[3]s01BAL0097!O70</f>
        <v>113</v>
      </c>
      <c r="P70" s="1300">
        <f>[3]s01BAL0097!P70</f>
        <v>0</v>
      </c>
      <c r="Q70" s="1300">
        <f>[3]s01BAL0097!Q70</f>
        <v>0</v>
      </c>
      <c r="R70" s="1300">
        <f>[3]s01BAL0097!R70</f>
        <v>0</v>
      </c>
      <c r="S70" s="1300">
        <f>[3]s01BAL0097!S70</f>
        <v>0</v>
      </c>
      <c r="T70" s="1300">
        <f>[3]s01BAL0097!T70</f>
        <v>144</v>
      </c>
      <c r="U70" s="1300">
        <f>[3]s01BAL0097!U70</f>
        <v>0</v>
      </c>
      <c r="V70" s="1300">
        <f>[3]s01BAL0097!V70</f>
        <v>0</v>
      </c>
      <c r="W70" s="1300">
        <f>[3]s01BAL0097!W70</f>
        <v>0</v>
      </c>
      <c r="X70" s="1300">
        <f>[3]s01BAL0097!X70</f>
        <v>0</v>
      </c>
      <c r="Y70" s="1300">
        <f>[3]s01BAL0097!Y70</f>
        <v>0</v>
      </c>
      <c r="Z70" s="1300">
        <f>[3]s01BAL0097!Z70</f>
        <v>0</v>
      </c>
      <c r="AA70" s="1300">
        <f>[3]s01BAL0097!AA70</f>
        <v>0</v>
      </c>
      <c r="AB70" s="1300">
        <f>[3]s01BAL0097!AB70</f>
        <v>0</v>
      </c>
    </row>
    <row r="71" spans="1:28" s="1272" customFormat="1" ht="12.95" customHeight="1" x14ac:dyDescent="0.15">
      <c r="A71" s="1271" t="str">
        <f>[3]s01BAL0097!A71</f>
        <v xml:space="preserve">               российские рубли</v>
      </c>
      <c r="B71" s="1271">
        <f>[3]s01BAL0097!B71</f>
        <v>66</v>
      </c>
      <c r="C71" s="1300">
        <f>[3]s01BAL0097!C71</f>
        <v>257</v>
      </c>
      <c r="D71" s="1300">
        <f>[3]s01BAL0097!D71</f>
        <v>0</v>
      </c>
      <c r="E71" s="1300">
        <f>[3]s01BAL0097!E71</f>
        <v>0</v>
      </c>
      <c r="F71" s="1300">
        <f>[3]s01BAL0097!F71</f>
        <v>0</v>
      </c>
      <c r="G71" s="1300">
        <f>[3]s01BAL0097!G71</f>
        <v>0</v>
      </c>
      <c r="H71" s="1300">
        <f>[3]s01BAL0097!H71</f>
        <v>0</v>
      </c>
      <c r="I71" s="1300">
        <f>[3]s01BAL0097!I71</f>
        <v>0</v>
      </c>
      <c r="J71" s="1300">
        <f>[3]s01BAL0097!J71</f>
        <v>0</v>
      </c>
      <c r="K71" s="1300">
        <f>[3]s01BAL0097!K71</f>
        <v>0</v>
      </c>
      <c r="L71" s="1300">
        <f>[3]s01BAL0097!L71</f>
        <v>0</v>
      </c>
      <c r="M71" s="1300">
        <f>[3]s01BAL0097!M71</f>
        <v>0</v>
      </c>
      <c r="N71" s="1300">
        <f>[3]s01BAL0097!N71</f>
        <v>0</v>
      </c>
      <c r="O71" s="1300">
        <f>[3]s01BAL0097!O71</f>
        <v>113</v>
      </c>
      <c r="P71" s="1300">
        <f>[3]s01BAL0097!P71</f>
        <v>0</v>
      </c>
      <c r="Q71" s="1300">
        <f>[3]s01BAL0097!Q71</f>
        <v>0</v>
      </c>
      <c r="R71" s="1300">
        <f>[3]s01BAL0097!R71</f>
        <v>0</v>
      </c>
      <c r="S71" s="1300">
        <f>[3]s01BAL0097!S71</f>
        <v>0</v>
      </c>
      <c r="T71" s="1300">
        <f>[3]s01BAL0097!T71</f>
        <v>144</v>
      </c>
      <c r="U71" s="1300">
        <f>[3]s01BAL0097!U71</f>
        <v>0</v>
      </c>
      <c r="V71" s="1300">
        <f>[3]s01BAL0097!V71</f>
        <v>0</v>
      </c>
      <c r="W71" s="1300">
        <f>[3]s01BAL0097!W71</f>
        <v>0</v>
      </c>
      <c r="X71" s="1300">
        <f>[3]s01BAL0097!X71</f>
        <v>0</v>
      </c>
      <c r="Y71" s="1300">
        <f>[3]s01BAL0097!Y71</f>
        <v>0</v>
      </c>
      <c r="Z71" s="1300">
        <f>[3]s01BAL0097!Z71</f>
        <v>0</v>
      </c>
      <c r="AA71" s="1300">
        <f>[3]s01BAL0097!AA71</f>
        <v>0</v>
      </c>
      <c r="AB71" s="1300">
        <f>[3]s01BAL0097!AB71</f>
        <v>0</v>
      </c>
    </row>
    <row r="72" spans="1:28" s="1272" customFormat="1" ht="12.95" customHeight="1" x14ac:dyDescent="0.15">
      <c r="A72" s="1271" t="str">
        <f>[3]s01BAL0097!A72</f>
        <v xml:space="preserve">               прочие ОКВ</v>
      </c>
      <c r="B72" s="1271">
        <f>[3]s01BAL0097!B72</f>
        <v>67</v>
      </c>
      <c r="C72" s="1300">
        <f>[3]s01BAL0097!C72</f>
        <v>0</v>
      </c>
      <c r="D72" s="1300">
        <f>[3]s01BAL0097!D72</f>
        <v>0</v>
      </c>
      <c r="E72" s="1300">
        <f>[3]s01BAL0097!E72</f>
        <v>0</v>
      </c>
      <c r="F72" s="1300">
        <f>[3]s01BAL0097!F72</f>
        <v>0</v>
      </c>
      <c r="G72" s="1300">
        <f>[3]s01BAL0097!G72</f>
        <v>0</v>
      </c>
      <c r="H72" s="1300">
        <f>[3]s01BAL0097!H72</f>
        <v>0</v>
      </c>
      <c r="I72" s="1300">
        <f>[3]s01BAL0097!I72</f>
        <v>0</v>
      </c>
      <c r="J72" s="1300">
        <f>[3]s01BAL0097!J72</f>
        <v>0</v>
      </c>
      <c r="K72" s="1300">
        <f>[3]s01BAL0097!K72</f>
        <v>0</v>
      </c>
      <c r="L72" s="1300">
        <f>[3]s01BAL0097!L72</f>
        <v>0</v>
      </c>
      <c r="M72" s="1300">
        <f>[3]s01BAL0097!M72</f>
        <v>0</v>
      </c>
      <c r="N72" s="1300">
        <f>[3]s01BAL0097!N72</f>
        <v>0</v>
      </c>
      <c r="O72" s="1300">
        <f>[3]s01BAL0097!O72</f>
        <v>0</v>
      </c>
      <c r="P72" s="1300">
        <f>[3]s01BAL0097!P72</f>
        <v>0</v>
      </c>
      <c r="Q72" s="1300">
        <f>[3]s01BAL0097!Q72</f>
        <v>0</v>
      </c>
      <c r="R72" s="1300">
        <f>[3]s01BAL0097!R72</f>
        <v>0</v>
      </c>
      <c r="S72" s="1300">
        <f>[3]s01BAL0097!S72</f>
        <v>0</v>
      </c>
      <c r="T72" s="1300">
        <f>[3]s01BAL0097!T72</f>
        <v>0</v>
      </c>
      <c r="U72" s="1300">
        <f>[3]s01BAL0097!U72</f>
        <v>0</v>
      </c>
      <c r="V72" s="1300">
        <f>[3]s01BAL0097!V72</f>
        <v>0</v>
      </c>
      <c r="W72" s="1300">
        <f>[3]s01BAL0097!W72</f>
        <v>0</v>
      </c>
      <c r="X72" s="1300">
        <f>[3]s01BAL0097!X72</f>
        <v>0</v>
      </c>
      <c r="Y72" s="1300">
        <f>[3]s01BAL0097!Y72</f>
        <v>0</v>
      </c>
      <c r="Z72" s="1300">
        <f>[3]s01BAL0097!Z72</f>
        <v>0</v>
      </c>
      <c r="AA72" s="1300">
        <f>[3]s01BAL0097!AA72</f>
        <v>0</v>
      </c>
      <c r="AB72" s="1300">
        <f>[3]s01BAL0097!AB72</f>
        <v>0</v>
      </c>
    </row>
    <row r="73" spans="1:28" s="1272" customFormat="1" ht="11.1" customHeight="1" x14ac:dyDescent="0.15">
      <c r="A73" s="1271">
        <f>[3]s01BAL0097!A73</f>
        <v>0</v>
      </c>
      <c r="B73" s="1271">
        <f>[3]s01BAL0097!B73</f>
        <v>68</v>
      </c>
      <c r="C73" s="1300">
        <f>[3]s01BAL0097!C73</f>
        <v>0</v>
      </c>
      <c r="D73" s="1300">
        <f>[3]s01BAL0097!D73</f>
        <v>0</v>
      </c>
      <c r="E73" s="1300">
        <f>[3]s01BAL0097!E73</f>
        <v>0</v>
      </c>
      <c r="F73" s="1300">
        <f>[3]s01BAL0097!F73</f>
        <v>0</v>
      </c>
      <c r="G73" s="1300">
        <f>[3]s01BAL0097!G73</f>
        <v>0</v>
      </c>
      <c r="H73" s="1300">
        <f>[3]s01BAL0097!H73</f>
        <v>0</v>
      </c>
      <c r="I73" s="1300">
        <f>[3]s01BAL0097!I73</f>
        <v>0</v>
      </c>
      <c r="J73" s="1300">
        <f>[3]s01BAL0097!J73</f>
        <v>0</v>
      </c>
      <c r="K73" s="1300">
        <f>[3]s01BAL0097!K73</f>
        <v>0</v>
      </c>
      <c r="L73" s="1300">
        <f>[3]s01BAL0097!L73</f>
        <v>0</v>
      </c>
      <c r="M73" s="1300">
        <f>[3]s01BAL0097!M73</f>
        <v>0</v>
      </c>
      <c r="N73" s="1300">
        <f>[3]s01BAL0097!N73</f>
        <v>0</v>
      </c>
      <c r="O73" s="1300">
        <f>[3]s01BAL0097!O73</f>
        <v>0</v>
      </c>
      <c r="P73" s="1300">
        <f>[3]s01BAL0097!P73</f>
        <v>0</v>
      </c>
      <c r="Q73" s="1300">
        <f>[3]s01BAL0097!Q73</f>
        <v>0</v>
      </c>
      <c r="R73" s="1300">
        <f>[3]s01BAL0097!R73</f>
        <v>0</v>
      </c>
      <c r="S73" s="1300">
        <f>[3]s01BAL0097!S73</f>
        <v>0</v>
      </c>
      <c r="T73" s="1300">
        <f>[3]s01BAL0097!T73</f>
        <v>0</v>
      </c>
      <c r="U73" s="1300">
        <f>[3]s01BAL0097!U73</f>
        <v>0</v>
      </c>
      <c r="V73" s="1300">
        <f>[3]s01BAL0097!V73</f>
        <v>0</v>
      </c>
      <c r="W73" s="1300">
        <f>[3]s01BAL0097!W73</f>
        <v>0</v>
      </c>
      <c r="X73" s="1300">
        <f>[3]s01BAL0097!X73</f>
        <v>0</v>
      </c>
      <c r="Y73" s="1300">
        <f>[3]s01BAL0097!Y73</f>
        <v>0</v>
      </c>
      <c r="Z73" s="1300">
        <f>[3]s01BAL0097!Z73</f>
        <v>0</v>
      </c>
      <c r="AA73" s="1300">
        <f>[3]s01BAL0097!AA73</f>
        <v>0</v>
      </c>
      <c r="AB73" s="1300">
        <f>[3]s01BAL0097!AB73</f>
        <v>0</v>
      </c>
    </row>
    <row r="74" spans="1:28" s="1272" customFormat="1" ht="12.95" customHeight="1" x14ac:dyDescent="0.15">
      <c r="A74" s="1271" t="str">
        <f>[3]s01BAL0097!A74</f>
        <v>2. По долгосрочным кредитам - всего</v>
      </c>
      <c r="B74" s="1271">
        <f>[3]s01BAL0097!B74</f>
        <v>69</v>
      </c>
      <c r="C74" s="1300">
        <f>[3]s01BAL0097!C74</f>
        <v>38454967</v>
      </c>
      <c r="D74" s="1300">
        <f>[3]s01BAL0097!D74</f>
        <v>712792</v>
      </c>
      <c r="E74" s="1300">
        <f>[3]s01BAL0097!E74</f>
        <v>143293</v>
      </c>
      <c r="F74" s="1300">
        <f>[3]s01BAL0097!F74</f>
        <v>1086237</v>
      </c>
      <c r="G74" s="1300">
        <f>[3]s01BAL0097!G74</f>
        <v>73</v>
      </c>
      <c r="H74" s="1300">
        <f>[3]s01BAL0097!H74</f>
        <v>253004</v>
      </c>
      <c r="I74" s="1300">
        <f>[3]s01BAL0097!I74</f>
        <v>1063192</v>
      </c>
      <c r="J74" s="1300">
        <f>[3]s01BAL0097!J74</f>
        <v>1162552</v>
      </c>
      <c r="K74" s="1300">
        <f>[3]s01BAL0097!K74</f>
        <v>324439</v>
      </c>
      <c r="L74" s="1300">
        <f>[3]s01BAL0097!L74</f>
        <v>74034</v>
      </c>
      <c r="M74" s="1300">
        <f>[3]s01BAL0097!M74</f>
        <v>20140</v>
      </c>
      <c r="N74" s="1300">
        <f>[3]s01BAL0097!N74</f>
        <v>1502628</v>
      </c>
      <c r="O74" s="1300">
        <f>[3]s01BAL0097!O74</f>
        <v>188866</v>
      </c>
      <c r="P74" s="1300">
        <f>[3]s01BAL0097!P74</f>
        <v>50552</v>
      </c>
      <c r="Q74" s="1300">
        <f>[3]s01BAL0097!Q74</f>
        <v>1405081</v>
      </c>
      <c r="R74" s="1300">
        <f>[3]s01BAL0097!R74</f>
        <v>1412985</v>
      </c>
      <c r="S74" s="1300">
        <f>[3]s01BAL0097!S74</f>
        <v>1250538</v>
      </c>
      <c r="T74" s="1300">
        <f>[3]s01BAL0097!T74</f>
        <v>354047</v>
      </c>
      <c r="U74" s="1300">
        <f>[3]s01BAL0097!U74</f>
        <v>258264</v>
      </c>
      <c r="V74" s="1300">
        <f>[3]s01BAL0097!V74</f>
        <v>21815205</v>
      </c>
      <c r="W74" s="1300">
        <f>[3]s01BAL0097!W74</f>
        <v>54836</v>
      </c>
      <c r="X74" s="1300">
        <f>[3]s01BAL0097!X74</f>
        <v>5322209</v>
      </c>
      <c r="Y74" s="1300">
        <f>[3]s01BAL0097!Y74</f>
        <v>0</v>
      </c>
      <c r="Z74" s="1300">
        <f>[3]s01BAL0097!Z74</f>
        <v>0</v>
      </c>
      <c r="AA74" s="1300">
        <f>[3]s01BAL0097!AA74</f>
        <v>0</v>
      </c>
      <c r="AB74" s="1300">
        <f>[3]s01BAL0097!AB74</f>
        <v>0</v>
      </c>
    </row>
    <row r="75" spans="1:28" s="1272" customFormat="1" ht="12.95" customHeight="1" x14ac:dyDescent="0.15">
      <c r="A75" s="1271" t="str">
        <f>[3]s01BAL0097!A75</f>
        <v xml:space="preserve">      - в рублях</v>
      </c>
      <c r="B75" s="1271">
        <f>[3]s01BAL0097!B75</f>
        <v>70</v>
      </c>
      <c r="C75" s="1300">
        <f>[3]s01BAL0097!C75</f>
        <v>25562769</v>
      </c>
      <c r="D75" s="1300">
        <f>[3]s01BAL0097!D75</f>
        <v>539253</v>
      </c>
      <c r="E75" s="1300">
        <f>[3]s01BAL0097!E75</f>
        <v>78093</v>
      </c>
      <c r="F75" s="1300">
        <f>[3]s01BAL0097!F75</f>
        <v>725403</v>
      </c>
      <c r="G75" s="1300">
        <f>[3]s01BAL0097!G75</f>
        <v>73</v>
      </c>
      <c r="H75" s="1300">
        <f>[3]s01BAL0097!H75</f>
        <v>67234</v>
      </c>
      <c r="I75" s="1300">
        <f>[3]s01BAL0097!I75</f>
        <v>460547</v>
      </c>
      <c r="J75" s="1300">
        <f>[3]s01BAL0097!J75</f>
        <v>501915</v>
      </c>
      <c r="K75" s="1300">
        <f>[3]s01BAL0097!K75</f>
        <v>285995</v>
      </c>
      <c r="L75" s="1300">
        <f>[3]s01BAL0097!L75</f>
        <v>47483</v>
      </c>
      <c r="M75" s="1300">
        <f>[3]s01BAL0097!M75</f>
        <v>18285</v>
      </c>
      <c r="N75" s="1300">
        <f>[3]s01BAL0097!N75</f>
        <v>939614</v>
      </c>
      <c r="O75" s="1300">
        <f>[3]s01BAL0097!O75</f>
        <v>147030</v>
      </c>
      <c r="P75" s="1300">
        <f>[3]s01BAL0097!P75</f>
        <v>41863</v>
      </c>
      <c r="Q75" s="1300">
        <f>[3]s01BAL0097!Q75</f>
        <v>1191482</v>
      </c>
      <c r="R75" s="1300">
        <f>[3]s01BAL0097!R75</f>
        <v>854251</v>
      </c>
      <c r="S75" s="1300">
        <f>[3]s01BAL0097!S75</f>
        <v>1002155</v>
      </c>
      <c r="T75" s="1300">
        <f>[3]s01BAL0097!T75</f>
        <v>134488</v>
      </c>
      <c r="U75" s="1300">
        <f>[3]s01BAL0097!U75</f>
        <v>187181</v>
      </c>
      <c r="V75" s="1300">
        <f>[3]s01BAL0097!V75</f>
        <v>14821631</v>
      </c>
      <c r="W75" s="1300">
        <f>[3]s01BAL0097!W75</f>
        <v>8791</v>
      </c>
      <c r="X75" s="1300">
        <f>[3]s01BAL0097!X75</f>
        <v>3510002</v>
      </c>
      <c r="Y75" s="1300">
        <f>[3]s01BAL0097!Y75</f>
        <v>0</v>
      </c>
      <c r="Z75" s="1300">
        <f>[3]s01BAL0097!Z75</f>
        <v>0</v>
      </c>
      <c r="AA75" s="1300">
        <f>[3]s01BAL0097!AA75</f>
        <v>0</v>
      </c>
      <c r="AB75" s="1300">
        <f>[3]s01BAL0097!AB75</f>
        <v>0</v>
      </c>
    </row>
    <row r="76" spans="1:28" s="1272" customFormat="1" ht="12.95" customHeight="1" x14ac:dyDescent="0.15">
      <c r="A76" s="1271" t="str">
        <f>[3]s01BAL0097!A76</f>
        <v xml:space="preserve">      - в иностранной валюте</v>
      </c>
      <c r="B76" s="1271">
        <f>[3]s01BAL0097!B76</f>
        <v>71</v>
      </c>
      <c r="C76" s="1300">
        <f>[3]s01BAL0097!C76</f>
        <v>12892198</v>
      </c>
      <c r="D76" s="1300">
        <f>[3]s01BAL0097!D76</f>
        <v>173539</v>
      </c>
      <c r="E76" s="1300">
        <f>[3]s01BAL0097!E76</f>
        <v>65200</v>
      </c>
      <c r="F76" s="1300">
        <f>[3]s01BAL0097!F76</f>
        <v>360834</v>
      </c>
      <c r="G76" s="1300">
        <f>[3]s01BAL0097!G76</f>
        <v>0</v>
      </c>
      <c r="H76" s="1300">
        <f>[3]s01BAL0097!H76</f>
        <v>185770</v>
      </c>
      <c r="I76" s="1300">
        <f>[3]s01BAL0097!I76</f>
        <v>602645</v>
      </c>
      <c r="J76" s="1300">
        <f>[3]s01BAL0097!J76</f>
        <v>660637</v>
      </c>
      <c r="K76" s="1300">
        <f>[3]s01BAL0097!K76</f>
        <v>38444</v>
      </c>
      <c r="L76" s="1300">
        <f>[3]s01BAL0097!L76</f>
        <v>26551</v>
      </c>
      <c r="M76" s="1300">
        <f>[3]s01BAL0097!M76</f>
        <v>1855</v>
      </c>
      <c r="N76" s="1300">
        <f>[3]s01BAL0097!N76</f>
        <v>563014</v>
      </c>
      <c r="O76" s="1300">
        <f>[3]s01BAL0097!O76</f>
        <v>41836</v>
      </c>
      <c r="P76" s="1300">
        <f>[3]s01BAL0097!P76</f>
        <v>8689</v>
      </c>
      <c r="Q76" s="1300">
        <f>[3]s01BAL0097!Q76</f>
        <v>213599</v>
      </c>
      <c r="R76" s="1300">
        <f>[3]s01BAL0097!R76</f>
        <v>558734</v>
      </c>
      <c r="S76" s="1300">
        <f>[3]s01BAL0097!S76</f>
        <v>248383</v>
      </c>
      <c r="T76" s="1300">
        <f>[3]s01BAL0097!T76</f>
        <v>219559</v>
      </c>
      <c r="U76" s="1300">
        <f>[3]s01BAL0097!U76</f>
        <v>71083</v>
      </c>
      <c r="V76" s="1300">
        <f>[3]s01BAL0097!V76</f>
        <v>6993574</v>
      </c>
      <c r="W76" s="1300">
        <f>[3]s01BAL0097!W76</f>
        <v>46045</v>
      </c>
      <c r="X76" s="1300">
        <f>[3]s01BAL0097!X76</f>
        <v>1812207</v>
      </c>
      <c r="Y76" s="1300">
        <f>[3]s01BAL0097!Y76</f>
        <v>0</v>
      </c>
      <c r="Z76" s="1300">
        <f>[3]s01BAL0097!Z76</f>
        <v>0</v>
      </c>
      <c r="AA76" s="1300">
        <f>[3]s01BAL0097!AA76</f>
        <v>0</v>
      </c>
      <c r="AB76" s="1300">
        <f>[3]s01BAL0097!AB76</f>
        <v>0</v>
      </c>
    </row>
    <row r="77" spans="1:28" s="1272" customFormat="1" ht="12.95" customHeight="1" x14ac:dyDescent="0.15">
      <c r="A77" s="1271" t="str">
        <f>[3]s01BAL0097!A77</f>
        <v xml:space="preserve">          в конв. валюте</v>
      </c>
      <c r="B77" s="1271">
        <f>[3]s01BAL0097!B77</f>
        <v>72</v>
      </c>
      <c r="C77" s="1300">
        <f>[3]s01BAL0097!C77</f>
        <v>11430115</v>
      </c>
      <c r="D77" s="1300">
        <f>[3]s01BAL0097!D77</f>
        <v>87408</v>
      </c>
      <c r="E77" s="1300">
        <f>[3]s01BAL0097!E77</f>
        <v>52760</v>
      </c>
      <c r="F77" s="1300">
        <f>[3]s01BAL0097!F77</f>
        <v>355105</v>
      </c>
      <c r="G77" s="1300">
        <f>[3]s01BAL0097!G77</f>
        <v>0</v>
      </c>
      <c r="H77" s="1300">
        <f>[3]s01BAL0097!H77</f>
        <v>175386</v>
      </c>
      <c r="I77" s="1300">
        <f>[3]s01BAL0097!I77</f>
        <v>501467</v>
      </c>
      <c r="J77" s="1300">
        <f>[3]s01BAL0097!J77</f>
        <v>620052</v>
      </c>
      <c r="K77" s="1300">
        <f>[3]s01BAL0097!K77</f>
        <v>26299</v>
      </c>
      <c r="L77" s="1300">
        <f>[3]s01BAL0097!L77</f>
        <v>25731</v>
      </c>
      <c r="M77" s="1300">
        <f>[3]s01BAL0097!M77</f>
        <v>214</v>
      </c>
      <c r="N77" s="1300">
        <f>[3]s01BAL0097!N77</f>
        <v>192726</v>
      </c>
      <c r="O77" s="1300">
        <f>[3]s01BAL0097!O77</f>
        <v>39397</v>
      </c>
      <c r="P77" s="1300">
        <f>[3]s01BAL0097!P77</f>
        <v>8689</v>
      </c>
      <c r="Q77" s="1300">
        <f>[3]s01BAL0097!Q77</f>
        <v>131498</v>
      </c>
      <c r="R77" s="1300">
        <f>[3]s01BAL0097!R77</f>
        <v>424750</v>
      </c>
      <c r="S77" s="1300">
        <f>[3]s01BAL0097!S77</f>
        <v>215260</v>
      </c>
      <c r="T77" s="1300">
        <f>[3]s01BAL0097!T77</f>
        <v>217019</v>
      </c>
      <c r="U77" s="1300">
        <f>[3]s01BAL0097!U77</f>
        <v>57271</v>
      </c>
      <c r="V77" s="1300">
        <f>[3]s01BAL0097!V77</f>
        <v>6904160</v>
      </c>
      <c r="W77" s="1300">
        <f>[3]s01BAL0097!W77</f>
        <v>46045</v>
      </c>
      <c r="X77" s="1300">
        <f>[3]s01BAL0097!X77</f>
        <v>1348878</v>
      </c>
      <c r="Y77" s="1300">
        <f>[3]s01BAL0097!Y77</f>
        <v>0</v>
      </c>
      <c r="Z77" s="1300">
        <f>[3]s01BAL0097!Z77</f>
        <v>0</v>
      </c>
      <c r="AA77" s="1300">
        <f>[3]s01BAL0097!AA77</f>
        <v>0</v>
      </c>
      <c r="AB77" s="1300">
        <f>[3]s01BAL0097!AB77</f>
        <v>0</v>
      </c>
    </row>
    <row r="78" spans="1:28" s="1272" customFormat="1" ht="12.95" customHeight="1" x14ac:dyDescent="0.15">
      <c r="A78" s="1271" t="str">
        <f>[3]s01BAL0097!A78</f>
        <v xml:space="preserve">               доллары США</v>
      </c>
      <c r="B78" s="1271">
        <f>[3]s01BAL0097!B78</f>
        <v>73</v>
      </c>
      <c r="C78" s="1300">
        <f>[3]s01BAL0097!C78</f>
        <v>7702626</v>
      </c>
      <c r="D78" s="1300">
        <f>[3]s01BAL0097!D78</f>
        <v>980</v>
      </c>
      <c r="E78" s="1300">
        <f>[3]s01BAL0097!E78</f>
        <v>25512</v>
      </c>
      <c r="F78" s="1300">
        <f>[3]s01BAL0097!F78</f>
        <v>302438</v>
      </c>
      <c r="G78" s="1300">
        <f>[3]s01BAL0097!G78</f>
        <v>0</v>
      </c>
      <c r="H78" s="1300">
        <f>[3]s01BAL0097!H78</f>
        <v>129360</v>
      </c>
      <c r="I78" s="1300">
        <f>[3]s01BAL0097!I78</f>
        <v>186641</v>
      </c>
      <c r="J78" s="1300">
        <f>[3]s01BAL0097!J78</f>
        <v>440581</v>
      </c>
      <c r="K78" s="1300">
        <f>[3]s01BAL0097!K78</f>
        <v>16955</v>
      </c>
      <c r="L78" s="1300">
        <f>[3]s01BAL0097!L78</f>
        <v>19917</v>
      </c>
      <c r="M78" s="1300">
        <f>[3]s01BAL0097!M78</f>
        <v>214</v>
      </c>
      <c r="N78" s="1300">
        <f>[3]s01BAL0097!N78</f>
        <v>3769</v>
      </c>
      <c r="O78" s="1300">
        <f>[3]s01BAL0097!O78</f>
        <v>24258</v>
      </c>
      <c r="P78" s="1300">
        <f>[3]s01BAL0097!P78</f>
        <v>8689</v>
      </c>
      <c r="Q78" s="1300">
        <f>[3]s01BAL0097!Q78</f>
        <v>50790</v>
      </c>
      <c r="R78" s="1300">
        <f>[3]s01BAL0097!R78</f>
        <v>259418</v>
      </c>
      <c r="S78" s="1300">
        <f>[3]s01BAL0097!S78</f>
        <v>25848</v>
      </c>
      <c r="T78" s="1300">
        <f>[3]s01BAL0097!T78</f>
        <v>127379</v>
      </c>
      <c r="U78" s="1300">
        <f>[3]s01BAL0097!U78</f>
        <v>37338</v>
      </c>
      <c r="V78" s="1300">
        <f>[3]s01BAL0097!V78</f>
        <v>5285128</v>
      </c>
      <c r="W78" s="1300">
        <f>[3]s01BAL0097!W78</f>
        <v>23256</v>
      </c>
      <c r="X78" s="1300">
        <f>[3]s01BAL0097!X78</f>
        <v>734155</v>
      </c>
      <c r="Y78" s="1300">
        <f>[3]s01BAL0097!Y78</f>
        <v>0</v>
      </c>
      <c r="Z78" s="1300">
        <f>[3]s01BAL0097!Z78</f>
        <v>0</v>
      </c>
      <c r="AA78" s="1300">
        <f>[3]s01BAL0097!AA78</f>
        <v>0</v>
      </c>
      <c r="AB78" s="1300">
        <f>[3]s01BAL0097!AB78</f>
        <v>0</v>
      </c>
    </row>
    <row r="79" spans="1:28" s="1272" customFormat="1" ht="12.95" customHeight="1" x14ac:dyDescent="0.15">
      <c r="A79" s="1271" t="str">
        <f>[3]s01BAL0097!A79</f>
        <v xml:space="preserve">               евро</v>
      </c>
      <c r="B79" s="1271">
        <f>[3]s01BAL0097!B79</f>
        <v>74</v>
      </c>
      <c r="C79" s="1300">
        <f>[3]s01BAL0097!C79</f>
        <v>3727488</v>
      </c>
      <c r="D79" s="1300">
        <f>[3]s01BAL0097!D79</f>
        <v>86428</v>
      </c>
      <c r="E79" s="1300">
        <f>[3]s01BAL0097!E79</f>
        <v>27248</v>
      </c>
      <c r="F79" s="1300">
        <f>[3]s01BAL0097!F79</f>
        <v>52667</v>
      </c>
      <c r="G79" s="1300">
        <f>[3]s01BAL0097!G79</f>
        <v>0</v>
      </c>
      <c r="H79" s="1300">
        <f>[3]s01BAL0097!H79</f>
        <v>46026</v>
      </c>
      <c r="I79" s="1300">
        <f>[3]s01BAL0097!I79</f>
        <v>314826</v>
      </c>
      <c r="J79" s="1300">
        <f>[3]s01BAL0097!J79</f>
        <v>179471</v>
      </c>
      <c r="K79" s="1300">
        <f>[3]s01BAL0097!K79</f>
        <v>9344</v>
      </c>
      <c r="L79" s="1300">
        <f>[3]s01BAL0097!L79</f>
        <v>5814</v>
      </c>
      <c r="M79" s="1300">
        <f>[3]s01BAL0097!M79</f>
        <v>0</v>
      </c>
      <c r="N79" s="1300">
        <f>[3]s01BAL0097!N79</f>
        <v>188956</v>
      </c>
      <c r="O79" s="1300">
        <f>[3]s01BAL0097!O79</f>
        <v>15139</v>
      </c>
      <c r="P79" s="1300">
        <f>[3]s01BAL0097!P79</f>
        <v>0</v>
      </c>
      <c r="Q79" s="1300">
        <f>[3]s01BAL0097!Q79</f>
        <v>80708</v>
      </c>
      <c r="R79" s="1300">
        <f>[3]s01BAL0097!R79</f>
        <v>165332</v>
      </c>
      <c r="S79" s="1300">
        <f>[3]s01BAL0097!S79</f>
        <v>189412</v>
      </c>
      <c r="T79" s="1300">
        <f>[3]s01BAL0097!T79</f>
        <v>89640</v>
      </c>
      <c r="U79" s="1300">
        <f>[3]s01BAL0097!U79</f>
        <v>19933</v>
      </c>
      <c r="V79" s="1300">
        <f>[3]s01BAL0097!V79</f>
        <v>1619032</v>
      </c>
      <c r="W79" s="1300">
        <f>[3]s01BAL0097!W79</f>
        <v>22789</v>
      </c>
      <c r="X79" s="1300">
        <f>[3]s01BAL0097!X79</f>
        <v>614723</v>
      </c>
      <c r="Y79" s="1300">
        <f>[3]s01BAL0097!Y79</f>
        <v>0</v>
      </c>
      <c r="Z79" s="1300">
        <f>[3]s01BAL0097!Z79</f>
        <v>0</v>
      </c>
      <c r="AA79" s="1300">
        <f>[3]s01BAL0097!AA79</f>
        <v>0</v>
      </c>
      <c r="AB79" s="1300">
        <f>[3]s01BAL0097!AB79</f>
        <v>0</v>
      </c>
    </row>
    <row r="80" spans="1:28" s="1272" customFormat="1" ht="12.95" customHeight="1" x14ac:dyDescent="0.15">
      <c r="A80" s="1271" t="str">
        <f>[3]s01BAL0097!A80</f>
        <v xml:space="preserve">          в конв. валюте (млн. долл.)</v>
      </c>
      <c r="B80" s="1271">
        <f>[3]s01BAL0097!B80</f>
        <v>75</v>
      </c>
      <c r="C80" s="1300">
        <f>[3]s01BAL0097!C80</f>
        <v>4070.5537749287801</v>
      </c>
      <c r="D80" s="1300">
        <f>[3]s01BAL0097!D80</f>
        <v>31.128205128205099</v>
      </c>
      <c r="E80" s="1300">
        <f>[3]s01BAL0097!E80</f>
        <v>18.789173789173802</v>
      </c>
      <c r="F80" s="1300">
        <f>[3]s01BAL0097!F80</f>
        <v>126.461894586895</v>
      </c>
      <c r="G80" s="1300">
        <f>[3]s01BAL0097!G80</f>
        <v>0</v>
      </c>
      <c r="H80" s="1300">
        <f>[3]s01BAL0097!H80</f>
        <v>62.459401709401703</v>
      </c>
      <c r="I80" s="1300">
        <f>[3]s01BAL0097!I80</f>
        <v>178.585113960114</v>
      </c>
      <c r="J80" s="1300">
        <f>[3]s01BAL0097!J80</f>
        <v>220.81623931623901</v>
      </c>
      <c r="K80" s="1300">
        <f>[3]s01BAL0097!K80</f>
        <v>9.3657407407407405</v>
      </c>
      <c r="L80" s="1300">
        <f>[3]s01BAL0097!L80</f>
        <v>9.1634615384615401</v>
      </c>
      <c r="M80" s="1300">
        <f>[3]s01BAL0097!M80</f>
        <v>7.6210826210826199E-2</v>
      </c>
      <c r="N80" s="1300">
        <f>[3]s01BAL0097!N80</f>
        <v>68.634615384615401</v>
      </c>
      <c r="O80" s="1300">
        <f>[3]s01BAL0097!O80</f>
        <v>14.0302706552707</v>
      </c>
      <c r="P80" s="1300">
        <f>[3]s01BAL0097!P80</f>
        <v>3.0943732193732201</v>
      </c>
      <c r="Q80" s="1300">
        <f>[3]s01BAL0097!Q80</f>
        <v>46.829772079772098</v>
      </c>
      <c r="R80" s="1300">
        <f>[3]s01BAL0097!R80</f>
        <v>151.26424501424501</v>
      </c>
      <c r="S80" s="1300">
        <f>[3]s01BAL0097!S80</f>
        <v>76.659544159544197</v>
      </c>
      <c r="T80" s="1300">
        <f>[3]s01BAL0097!T80</f>
        <v>77.285968660968706</v>
      </c>
      <c r="U80" s="1300">
        <f>[3]s01BAL0097!U80</f>
        <v>20.3956552706553</v>
      </c>
      <c r="V80" s="1300">
        <f>[3]s01BAL0097!V80</f>
        <v>2458.7464387464402</v>
      </c>
      <c r="W80" s="1300">
        <f>[3]s01BAL0097!W80</f>
        <v>16.397792022792</v>
      </c>
      <c r="X80" s="1300">
        <f>[3]s01BAL0097!X80</f>
        <v>480.36965811965803</v>
      </c>
      <c r="Y80" s="1300">
        <f>[3]s01BAL0097!Y80</f>
        <v>0</v>
      </c>
      <c r="Z80" s="1300">
        <f>[3]s01BAL0097!Z80</f>
        <v>0</v>
      </c>
      <c r="AA80" s="1300">
        <f>[3]s01BAL0097!AA80</f>
        <v>0</v>
      </c>
      <c r="AB80" s="1300">
        <f>[3]s01BAL0097!AB80</f>
        <v>0</v>
      </c>
    </row>
    <row r="81" spans="1:28" s="1272" customFormat="1" ht="12.95" customHeight="1" x14ac:dyDescent="0.15">
      <c r="A81" s="1271" t="str">
        <f>[3]s01BAL0097!A81</f>
        <v xml:space="preserve">          в неконв. валюте</v>
      </c>
      <c r="B81" s="1271">
        <f>[3]s01BAL0097!B81</f>
        <v>76</v>
      </c>
      <c r="C81" s="1300">
        <f>[3]s01BAL0097!C81</f>
        <v>1462083</v>
      </c>
      <c r="D81" s="1300">
        <f>[3]s01BAL0097!D81</f>
        <v>86131</v>
      </c>
      <c r="E81" s="1300">
        <f>[3]s01BAL0097!E81</f>
        <v>12440</v>
      </c>
      <c r="F81" s="1300">
        <f>[3]s01BAL0097!F81</f>
        <v>5729</v>
      </c>
      <c r="G81" s="1300">
        <f>[3]s01BAL0097!G81</f>
        <v>0</v>
      </c>
      <c r="H81" s="1300">
        <f>[3]s01BAL0097!H81</f>
        <v>10384</v>
      </c>
      <c r="I81" s="1300">
        <f>[3]s01BAL0097!I81</f>
        <v>101178</v>
      </c>
      <c r="J81" s="1300">
        <f>[3]s01BAL0097!J81</f>
        <v>40585</v>
      </c>
      <c r="K81" s="1300">
        <f>[3]s01BAL0097!K81</f>
        <v>12145</v>
      </c>
      <c r="L81" s="1300">
        <f>[3]s01BAL0097!L81</f>
        <v>820</v>
      </c>
      <c r="M81" s="1300">
        <f>[3]s01BAL0097!M81</f>
        <v>1641</v>
      </c>
      <c r="N81" s="1300">
        <f>[3]s01BAL0097!N81</f>
        <v>370288</v>
      </c>
      <c r="O81" s="1300">
        <f>[3]s01BAL0097!O81</f>
        <v>2439</v>
      </c>
      <c r="P81" s="1300">
        <f>[3]s01BAL0097!P81</f>
        <v>0</v>
      </c>
      <c r="Q81" s="1300">
        <f>[3]s01BAL0097!Q81</f>
        <v>82101</v>
      </c>
      <c r="R81" s="1300">
        <f>[3]s01BAL0097!R81</f>
        <v>133984</v>
      </c>
      <c r="S81" s="1300">
        <f>[3]s01BAL0097!S81</f>
        <v>33123</v>
      </c>
      <c r="T81" s="1300">
        <f>[3]s01BAL0097!T81</f>
        <v>2540</v>
      </c>
      <c r="U81" s="1300">
        <f>[3]s01BAL0097!U81</f>
        <v>13812</v>
      </c>
      <c r="V81" s="1300">
        <f>[3]s01BAL0097!V81</f>
        <v>89414</v>
      </c>
      <c r="W81" s="1300">
        <f>[3]s01BAL0097!W81</f>
        <v>0</v>
      </c>
      <c r="X81" s="1300">
        <f>[3]s01BAL0097!X81</f>
        <v>463329</v>
      </c>
      <c r="Y81" s="1300">
        <f>[3]s01BAL0097!Y81</f>
        <v>0</v>
      </c>
      <c r="Z81" s="1300">
        <f>[3]s01BAL0097!Z81</f>
        <v>0</v>
      </c>
      <c r="AA81" s="1300">
        <f>[3]s01BAL0097!AA81</f>
        <v>0</v>
      </c>
      <c r="AB81" s="1300">
        <f>[3]s01BAL0097!AB81</f>
        <v>0</v>
      </c>
    </row>
    <row r="82" spans="1:28" s="1272" customFormat="1" ht="12.95" customHeight="1" x14ac:dyDescent="0.15">
      <c r="A82" s="1271" t="str">
        <f>[3]s01BAL0097!A82</f>
        <v xml:space="preserve">               российские рубли</v>
      </c>
      <c r="B82" s="1271">
        <f>[3]s01BAL0097!B82</f>
        <v>77</v>
      </c>
      <c r="C82" s="1300">
        <f>[3]s01BAL0097!C82</f>
        <v>1434048</v>
      </c>
      <c r="D82" s="1300">
        <f>[3]s01BAL0097!D82</f>
        <v>86131</v>
      </c>
      <c r="E82" s="1300">
        <f>[3]s01BAL0097!E82</f>
        <v>12440</v>
      </c>
      <c r="F82" s="1300">
        <f>[3]s01BAL0097!F82</f>
        <v>5729</v>
      </c>
      <c r="G82" s="1300">
        <f>[3]s01BAL0097!G82</f>
        <v>0</v>
      </c>
      <c r="H82" s="1300">
        <f>[3]s01BAL0097!H82</f>
        <v>10384</v>
      </c>
      <c r="I82" s="1300">
        <f>[3]s01BAL0097!I82</f>
        <v>101178</v>
      </c>
      <c r="J82" s="1300">
        <f>[3]s01BAL0097!J82</f>
        <v>40585</v>
      </c>
      <c r="K82" s="1300">
        <f>[3]s01BAL0097!K82</f>
        <v>12145</v>
      </c>
      <c r="L82" s="1300">
        <f>[3]s01BAL0097!L82</f>
        <v>820</v>
      </c>
      <c r="M82" s="1300">
        <f>[3]s01BAL0097!M82</f>
        <v>1641</v>
      </c>
      <c r="N82" s="1300">
        <f>[3]s01BAL0097!N82</f>
        <v>370288</v>
      </c>
      <c r="O82" s="1300">
        <f>[3]s01BAL0097!O82</f>
        <v>2439</v>
      </c>
      <c r="P82" s="1300">
        <f>[3]s01BAL0097!P82</f>
        <v>0</v>
      </c>
      <c r="Q82" s="1300">
        <f>[3]s01BAL0097!Q82</f>
        <v>82101</v>
      </c>
      <c r="R82" s="1300">
        <f>[3]s01BAL0097!R82</f>
        <v>133956</v>
      </c>
      <c r="S82" s="1300">
        <f>[3]s01BAL0097!S82</f>
        <v>33123</v>
      </c>
      <c r="T82" s="1300">
        <f>[3]s01BAL0097!T82</f>
        <v>2540</v>
      </c>
      <c r="U82" s="1300">
        <f>[3]s01BAL0097!U82</f>
        <v>13812</v>
      </c>
      <c r="V82" s="1300">
        <f>[3]s01BAL0097!V82</f>
        <v>83189</v>
      </c>
      <c r="W82" s="1300">
        <f>[3]s01BAL0097!W82</f>
        <v>0</v>
      </c>
      <c r="X82" s="1300">
        <f>[3]s01BAL0097!X82</f>
        <v>441547</v>
      </c>
      <c r="Y82" s="1300">
        <f>[3]s01BAL0097!Y82</f>
        <v>0</v>
      </c>
      <c r="Z82" s="1300">
        <f>[3]s01BAL0097!Z82</f>
        <v>0</v>
      </c>
      <c r="AA82" s="1300">
        <f>[3]s01BAL0097!AA82</f>
        <v>0</v>
      </c>
      <c r="AB82" s="1300">
        <f>[3]s01BAL0097!AB82</f>
        <v>0</v>
      </c>
    </row>
    <row r="83" spans="1:28" s="1272" customFormat="1" ht="12.95" customHeight="1" x14ac:dyDescent="0.15">
      <c r="A83" s="1271" t="str">
        <f>[3]s01BAL0097!A83</f>
        <v xml:space="preserve">               прочие ОКВ</v>
      </c>
      <c r="B83" s="1271">
        <f>[3]s01BAL0097!B83</f>
        <v>78</v>
      </c>
      <c r="C83" s="1300">
        <f>[3]s01BAL0097!C83</f>
        <v>28035</v>
      </c>
      <c r="D83" s="1300">
        <f>[3]s01BAL0097!D83</f>
        <v>0</v>
      </c>
      <c r="E83" s="1300">
        <f>[3]s01BAL0097!E83</f>
        <v>0</v>
      </c>
      <c r="F83" s="1300">
        <f>[3]s01BAL0097!F83</f>
        <v>0</v>
      </c>
      <c r="G83" s="1300">
        <f>[3]s01BAL0097!G83</f>
        <v>0</v>
      </c>
      <c r="H83" s="1300">
        <f>[3]s01BAL0097!H83</f>
        <v>0</v>
      </c>
      <c r="I83" s="1300">
        <f>[3]s01BAL0097!I83</f>
        <v>0</v>
      </c>
      <c r="J83" s="1300">
        <f>[3]s01BAL0097!J83</f>
        <v>0</v>
      </c>
      <c r="K83" s="1300">
        <f>[3]s01BAL0097!K83</f>
        <v>0</v>
      </c>
      <c r="L83" s="1300">
        <f>[3]s01BAL0097!L83</f>
        <v>0</v>
      </c>
      <c r="M83" s="1300">
        <f>[3]s01BAL0097!M83</f>
        <v>0</v>
      </c>
      <c r="N83" s="1300">
        <f>[3]s01BAL0097!N83</f>
        <v>0</v>
      </c>
      <c r="O83" s="1300">
        <f>[3]s01BAL0097!O83</f>
        <v>0</v>
      </c>
      <c r="P83" s="1300">
        <f>[3]s01BAL0097!P83</f>
        <v>0</v>
      </c>
      <c r="Q83" s="1300">
        <f>[3]s01BAL0097!Q83</f>
        <v>0</v>
      </c>
      <c r="R83" s="1300">
        <f>[3]s01BAL0097!R83</f>
        <v>28</v>
      </c>
      <c r="S83" s="1300">
        <f>[3]s01BAL0097!S83</f>
        <v>0</v>
      </c>
      <c r="T83" s="1300">
        <f>[3]s01BAL0097!T83</f>
        <v>0</v>
      </c>
      <c r="U83" s="1300">
        <f>[3]s01BAL0097!U83</f>
        <v>0</v>
      </c>
      <c r="V83" s="1300">
        <f>[3]s01BAL0097!V83</f>
        <v>6225</v>
      </c>
      <c r="W83" s="1300">
        <f>[3]s01BAL0097!W83</f>
        <v>0</v>
      </c>
      <c r="X83" s="1300">
        <f>[3]s01BAL0097!X83</f>
        <v>21782</v>
      </c>
      <c r="Y83" s="1300">
        <f>[3]s01BAL0097!Y83</f>
        <v>0</v>
      </c>
      <c r="Z83" s="1300">
        <f>[3]s01BAL0097!Z83</f>
        <v>0</v>
      </c>
      <c r="AA83" s="1300">
        <f>[3]s01BAL0097!AA83</f>
        <v>0</v>
      </c>
      <c r="AB83" s="1300">
        <f>[3]s01BAL0097!AB83</f>
        <v>0</v>
      </c>
    </row>
    <row r="84" spans="1:28" s="1272" customFormat="1" ht="11.1" customHeight="1" x14ac:dyDescent="0.15">
      <c r="A84" s="1271">
        <f>[3]s01BAL0097!A84</f>
        <v>0</v>
      </c>
      <c r="B84" s="1271">
        <f>[3]s01BAL0097!B84</f>
        <v>79</v>
      </c>
      <c r="C84" s="1300">
        <f>[3]s01BAL0097!C84</f>
        <v>0</v>
      </c>
      <c r="D84" s="1300">
        <f>[3]s01BAL0097!D84</f>
        <v>0</v>
      </c>
      <c r="E84" s="1300">
        <f>[3]s01BAL0097!E84</f>
        <v>0</v>
      </c>
      <c r="F84" s="1300">
        <f>[3]s01BAL0097!F84</f>
        <v>0</v>
      </c>
      <c r="G84" s="1300">
        <f>[3]s01BAL0097!G84</f>
        <v>0</v>
      </c>
      <c r="H84" s="1300">
        <f>[3]s01BAL0097!H84</f>
        <v>0</v>
      </c>
      <c r="I84" s="1300">
        <f>[3]s01BAL0097!I84</f>
        <v>0</v>
      </c>
      <c r="J84" s="1300">
        <f>[3]s01BAL0097!J84</f>
        <v>0</v>
      </c>
      <c r="K84" s="1300">
        <f>[3]s01BAL0097!K84</f>
        <v>0</v>
      </c>
      <c r="L84" s="1300">
        <f>[3]s01BAL0097!L84</f>
        <v>0</v>
      </c>
      <c r="M84" s="1300">
        <f>[3]s01BAL0097!M84</f>
        <v>0</v>
      </c>
      <c r="N84" s="1300">
        <f>[3]s01BAL0097!N84</f>
        <v>0</v>
      </c>
      <c r="O84" s="1300">
        <f>[3]s01BAL0097!O84</f>
        <v>0</v>
      </c>
      <c r="P84" s="1300">
        <f>[3]s01BAL0097!P84</f>
        <v>0</v>
      </c>
      <c r="Q84" s="1300">
        <f>[3]s01BAL0097!Q84</f>
        <v>0</v>
      </c>
      <c r="R84" s="1300">
        <f>[3]s01BAL0097!R84</f>
        <v>0</v>
      </c>
      <c r="S84" s="1300">
        <f>[3]s01BAL0097!S84</f>
        <v>0</v>
      </c>
      <c r="T84" s="1300">
        <f>[3]s01BAL0097!T84</f>
        <v>0</v>
      </c>
      <c r="U84" s="1300">
        <f>[3]s01BAL0097!U84</f>
        <v>0</v>
      </c>
      <c r="V84" s="1300">
        <f>[3]s01BAL0097!V84</f>
        <v>0</v>
      </c>
      <c r="W84" s="1300">
        <f>[3]s01BAL0097!W84</f>
        <v>0</v>
      </c>
      <c r="X84" s="1300">
        <f>[3]s01BAL0097!X84</f>
        <v>0</v>
      </c>
      <c r="Y84" s="1300">
        <f>[3]s01BAL0097!Y84</f>
        <v>0</v>
      </c>
      <c r="Z84" s="1300">
        <f>[3]s01BAL0097!Z84</f>
        <v>0</v>
      </c>
      <c r="AA84" s="1300">
        <f>[3]s01BAL0097!AA84</f>
        <v>0</v>
      </c>
      <c r="AB84" s="1300">
        <f>[3]s01BAL0097!AB84</f>
        <v>0</v>
      </c>
    </row>
    <row r="85" spans="1:28" s="1272" customFormat="1" ht="22.9" customHeight="1" x14ac:dyDescent="0.15">
      <c r="A85" s="1271" t="str">
        <f>[3]s01BAL0097!A85</f>
        <v>2.1. Коммерческим государственным предприятиям - всего</v>
      </c>
      <c r="B85" s="1271">
        <f>[3]s01BAL0097!B85</f>
        <v>80</v>
      </c>
      <c r="C85" s="1300">
        <f>[3]s01BAL0097!C85</f>
        <v>10617155</v>
      </c>
      <c r="D85" s="1300">
        <f>[3]s01BAL0097!D85</f>
        <v>59487</v>
      </c>
      <c r="E85" s="1300">
        <f>[3]s01BAL0097!E85</f>
        <v>24</v>
      </c>
      <c r="F85" s="1300">
        <f>[3]s01BAL0097!F85</f>
        <v>957</v>
      </c>
      <c r="G85" s="1300">
        <f>[3]s01BAL0097!G85</f>
        <v>0</v>
      </c>
      <c r="H85" s="1300">
        <f>[3]s01BAL0097!H85</f>
        <v>1656</v>
      </c>
      <c r="I85" s="1300">
        <f>[3]s01BAL0097!I85</f>
        <v>190590</v>
      </c>
      <c r="J85" s="1300">
        <f>[3]s01BAL0097!J85</f>
        <v>13731</v>
      </c>
      <c r="K85" s="1300">
        <f>[3]s01BAL0097!K85</f>
        <v>90</v>
      </c>
      <c r="L85" s="1300">
        <f>[3]s01BAL0097!L85</f>
        <v>0</v>
      </c>
      <c r="M85" s="1300">
        <f>[3]s01BAL0097!M85</f>
        <v>0</v>
      </c>
      <c r="N85" s="1300">
        <f>[3]s01BAL0097!N85</f>
        <v>103363</v>
      </c>
      <c r="O85" s="1300">
        <f>[3]s01BAL0097!O85</f>
        <v>6763</v>
      </c>
      <c r="P85" s="1300">
        <f>[3]s01BAL0097!P85</f>
        <v>0</v>
      </c>
      <c r="Q85" s="1300">
        <f>[3]s01BAL0097!Q85</f>
        <v>109396</v>
      </c>
      <c r="R85" s="1300">
        <f>[3]s01BAL0097!R85</f>
        <v>138446</v>
      </c>
      <c r="S85" s="1300">
        <f>[3]s01BAL0097!S85</f>
        <v>15289</v>
      </c>
      <c r="T85" s="1300">
        <f>[3]s01BAL0097!T85</f>
        <v>0</v>
      </c>
      <c r="U85" s="1300">
        <f>[3]s01BAL0097!U85</f>
        <v>3070</v>
      </c>
      <c r="V85" s="1300">
        <f>[3]s01BAL0097!V85</f>
        <v>7365768</v>
      </c>
      <c r="W85" s="1300">
        <f>[3]s01BAL0097!W85</f>
        <v>0</v>
      </c>
      <c r="X85" s="1300">
        <f>[3]s01BAL0097!X85</f>
        <v>2608525</v>
      </c>
      <c r="Y85" s="1300">
        <f>[3]s01BAL0097!Y85</f>
        <v>0</v>
      </c>
      <c r="Z85" s="1300">
        <f>[3]s01BAL0097!Z85</f>
        <v>0</v>
      </c>
      <c r="AA85" s="1300">
        <f>[3]s01BAL0097!AA85</f>
        <v>0</v>
      </c>
      <c r="AB85" s="1300">
        <f>[3]s01BAL0097!AB85</f>
        <v>0</v>
      </c>
    </row>
    <row r="86" spans="1:28" s="1272" customFormat="1" ht="12.95" customHeight="1" x14ac:dyDescent="0.15">
      <c r="A86" s="1271" t="str">
        <f>[3]s01BAL0097!A86</f>
        <v xml:space="preserve">      - в рублях</v>
      </c>
      <c r="B86" s="1271">
        <f>[3]s01BAL0097!B86</f>
        <v>81</v>
      </c>
      <c r="C86" s="1300">
        <f>[3]s01BAL0097!C86</f>
        <v>5047313</v>
      </c>
      <c r="D86" s="1300">
        <f>[3]s01BAL0097!D86</f>
        <v>879</v>
      </c>
      <c r="E86" s="1300">
        <f>[3]s01BAL0097!E86</f>
        <v>0</v>
      </c>
      <c r="F86" s="1300">
        <f>[3]s01BAL0097!F86</f>
        <v>767</v>
      </c>
      <c r="G86" s="1300">
        <f>[3]s01BAL0097!G86</f>
        <v>0</v>
      </c>
      <c r="H86" s="1300">
        <f>[3]s01BAL0097!H86</f>
        <v>0</v>
      </c>
      <c r="I86" s="1300">
        <f>[3]s01BAL0097!I86</f>
        <v>37247</v>
      </c>
      <c r="J86" s="1300">
        <f>[3]s01BAL0097!J86</f>
        <v>0</v>
      </c>
      <c r="K86" s="1300">
        <f>[3]s01BAL0097!K86</f>
        <v>57</v>
      </c>
      <c r="L86" s="1300">
        <f>[3]s01BAL0097!L86</f>
        <v>0</v>
      </c>
      <c r="M86" s="1300">
        <f>[3]s01BAL0097!M86</f>
        <v>0</v>
      </c>
      <c r="N86" s="1300">
        <f>[3]s01BAL0097!N86</f>
        <v>43924</v>
      </c>
      <c r="O86" s="1300">
        <f>[3]s01BAL0097!O86</f>
        <v>6763</v>
      </c>
      <c r="P86" s="1300">
        <f>[3]s01BAL0097!P86</f>
        <v>0</v>
      </c>
      <c r="Q86" s="1300">
        <f>[3]s01BAL0097!Q86</f>
        <v>89326</v>
      </c>
      <c r="R86" s="1300">
        <f>[3]s01BAL0097!R86</f>
        <v>128626</v>
      </c>
      <c r="S86" s="1300">
        <f>[3]s01BAL0097!S86</f>
        <v>2198</v>
      </c>
      <c r="T86" s="1300">
        <f>[3]s01BAL0097!T86</f>
        <v>0</v>
      </c>
      <c r="U86" s="1300">
        <f>[3]s01BAL0097!U86</f>
        <v>0</v>
      </c>
      <c r="V86" s="1300">
        <f>[3]s01BAL0097!V86</f>
        <v>3191178</v>
      </c>
      <c r="W86" s="1300">
        <f>[3]s01BAL0097!W86</f>
        <v>0</v>
      </c>
      <c r="X86" s="1300">
        <f>[3]s01BAL0097!X86</f>
        <v>1546348</v>
      </c>
      <c r="Y86" s="1300">
        <f>[3]s01BAL0097!Y86</f>
        <v>0</v>
      </c>
      <c r="Z86" s="1300">
        <f>[3]s01BAL0097!Z86</f>
        <v>0</v>
      </c>
      <c r="AA86" s="1300">
        <f>[3]s01BAL0097!AA86</f>
        <v>0</v>
      </c>
      <c r="AB86" s="1300">
        <f>[3]s01BAL0097!AB86</f>
        <v>0</v>
      </c>
    </row>
    <row r="87" spans="1:28" s="1272" customFormat="1" ht="12.95" customHeight="1" x14ac:dyDescent="0.15">
      <c r="A87" s="1271" t="str">
        <f>[3]s01BAL0097!A87</f>
        <v xml:space="preserve">      - в иностранной валюте</v>
      </c>
      <c r="B87" s="1271">
        <f>[3]s01BAL0097!B87</f>
        <v>82</v>
      </c>
      <c r="C87" s="1300">
        <f>[3]s01BAL0097!C87</f>
        <v>5569842</v>
      </c>
      <c r="D87" s="1300">
        <f>[3]s01BAL0097!D87</f>
        <v>58608</v>
      </c>
      <c r="E87" s="1300">
        <f>[3]s01BAL0097!E87</f>
        <v>24</v>
      </c>
      <c r="F87" s="1300">
        <f>[3]s01BAL0097!F87</f>
        <v>190</v>
      </c>
      <c r="G87" s="1300">
        <f>[3]s01BAL0097!G87</f>
        <v>0</v>
      </c>
      <c r="H87" s="1300">
        <f>[3]s01BAL0097!H87</f>
        <v>1656</v>
      </c>
      <c r="I87" s="1300">
        <f>[3]s01BAL0097!I87</f>
        <v>153343</v>
      </c>
      <c r="J87" s="1300">
        <f>[3]s01BAL0097!J87</f>
        <v>13731</v>
      </c>
      <c r="K87" s="1300">
        <f>[3]s01BAL0097!K87</f>
        <v>33</v>
      </c>
      <c r="L87" s="1300">
        <f>[3]s01BAL0097!L87</f>
        <v>0</v>
      </c>
      <c r="M87" s="1300">
        <f>[3]s01BAL0097!M87</f>
        <v>0</v>
      </c>
      <c r="N87" s="1300">
        <f>[3]s01BAL0097!N87</f>
        <v>59439</v>
      </c>
      <c r="O87" s="1300">
        <f>[3]s01BAL0097!O87</f>
        <v>0</v>
      </c>
      <c r="P87" s="1300">
        <f>[3]s01BAL0097!P87</f>
        <v>0</v>
      </c>
      <c r="Q87" s="1300">
        <f>[3]s01BAL0097!Q87</f>
        <v>20070</v>
      </c>
      <c r="R87" s="1300">
        <f>[3]s01BAL0097!R87</f>
        <v>9820</v>
      </c>
      <c r="S87" s="1300">
        <f>[3]s01BAL0097!S87</f>
        <v>13091</v>
      </c>
      <c r="T87" s="1300">
        <f>[3]s01BAL0097!T87</f>
        <v>0</v>
      </c>
      <c r="U87" s="1300">
        <f>[3]s01BAL0097!U87</f>
        <v>3070</v>
      </c>
      <c r="V87" s="1300">
        <f>[3]s01BAL0097!V87</f>
        <v>4174590</v>
      </c>
      <c r="W87" s="1300">
        <f>[3]s01BAL0097!W87</f>
        <v>0</v>
      </c>
      <c r="X87" s="1300">
        <f>[3]s01BAL0097!X87</f>
        <v>1062177</v>
      </c>
      <c r="Y87" s="1300">
        <f>[3]s01BAL0097!Y87</f>
        <v>0</v>
      </c>
      <c r="Z87" s="1300">
        <f>[3]s01BAL0097!Z87</f>
        <v>0</v>
      </c>
      <c r="AA87" s="1300">
        <f>[3]s01BAL0097!AA87</f>
        <v>0</v>
      </c>
      <c r="AB87" s="1300">
        <f>[3]s01BAL0097!AB87</f>
        <v>0</v>
      </c>
    </row>
    <row r="88" spans="1:28" s="1272" customFormat="1" ht="12.95" customHeight="1" x14ac:dyDescent="0.15">
      <c r="A88" s="1271" t="str">
        <f>[3]s01BAL0097!A88</f>
        <v xml:space="preserve">          в конв. валюте</v>
      </c>
      <c r="B88" s="1271">
        <f>[3]s01BAL0097!B88</f>
        <v>83</v>
      </c>
      <c r="C88" s="1300">
        <f>[3]s01BAL0097!C88</f>
        <v>5123846</v>
      </c>
      <c r="D88" s="1300">
        <f>[3]s01BAL0097!D88</f>
        <v>58608</v>
      </c>
      <c r="E88" s="1300">
        <f>[3]s01BAL0097!E88</f>
        <v>0</v>
      </c>
      <c r="F88" s="1300">
        <f>[3]s01BAL0097!F88</f>
        <v>190</v>
      </c>
      <c r="G88" s="1300">
        <f>[3]s01BAL0097!G88</f>
        <v>0</v>
      </c>
      <c r="H88" s="1300">
        <f>[3]s01BAL0097!H88</f>
        <v>0</v>
      </c>
      <c r="I88" s="1300">
        <f>[3]s01BAL0097!I88</f>
        <v>114294</v>
      </c>
      <c r="J88" s="1300">
        <f>[3]s01BAL0097!J88</f>
        <v>8389</v>
      </c>
      <c r="K88" s="1300">
        <f>[3]s01BAL0097!K88</f>
        <v>0</v>
      </c>
      <c r="L88" s="1300">
        <f>[3]s01BAL0097!L88</f>
        <v>0</v>
      </c>
      <c r="M88" s="1300">
        <f>[3]s01BAL0097!M88</f>
        <v>0</v>
      </c>
      <c r="N88" s="1300">
        <f>[3]s01BAL0097!N88</f>
        <v>0</v>
      </c>
      <c r="O88" s="1300">
        <f>[3]s01BAL0097!O88</f>
        <v>0</v>
      </c>
      <c r="P88" s="1300">
        <f>[3]s01BAL0097!P88</f>
        <v>0</v>
      </c>
      <c r="Q88" s="1300">
        <f>[3]s01BAL0097!Q88</f>
        <v>19772</v>
      </c>
      <c r="R88" s="1300">
        <f>[3]s01BAL0097!R88</f>
        <v>5097</v>
      </c>
      <c r="S88" s="1300">
        <f>[3]s01BAL0097!S88</f>
        <v>13091</v>
      </c>
      <c r="T88" s="1300">
        <f>[3]s01BAL0097!T88</f>
        <v>0</v>
      </c>
      <c r="U88" s="1300">
        <f>[3]s01BAL0097!U88</f>
        <v>3070</v>
      </c>
      <c r="V88" s="1300">
        <f>[3]s01BAL0097!V88</f>
        <v>4154831</v>
      </c>
      <c r="W88" s="1300">
        <f>[3]s01BAL0097!W88</f>
        <v>0</v>
      </c>
      <c r="X88" s="1300">
        <f>[3]s01BAL0097!X88</f>
        <v>746504</v>
      </c>
      <c r="Y88" s="1300">
        <f>[3]s01BAL0097!Y88</f>
        <v>0</v>
      </c>
      <c r="Z88" s="1300">
        <f>[3]s01BAL0097!Z88</f>
        <v>0</v>
      </c>
      <c r="AA88" s="1300">
        <f>[3]s01BAL0097!AA88</f>
        <v>0</v>
      </c>
      <c r="AB88" s="1300">
        <f>[3]s01BAL0097!AB88</f>
        <v>0</v>
      </c>
    </row>
    <row r="89" spans="1:28" s="1272" customFormat="1" ht="12.95" customHeight="1" x14ac:dyDescent="0.15">
      <c r="A89" s="1271" t="str">
        <f>[3]s01BAL0097!A89</f>
        <v xml:space="preserve">               доллары США</v>
      </c>
      <c r="B89" s="1271">
        <f>[3]s01BAL0097!B89</f>
        <v>84</v>
      </c>
      <c r="C89" s="1300">
        <f>[3]s01BAL0097!C89</f>
        <v>3555112</v>
      </c>
      <c r="D89" s="1300">
        <f>[3]s01BAL0097!D89</f>
        <v>0</v>
      </c>
      <c r="E89" s="1300">
        <f>[3]s01BAL0097!E89</f>
        <v>0</v>
      </c>
      <c r="F89" s="1300">
        <f>[3]s01BAL0097!F89</f>
        <v>190</v>
      </c>
      <c r="G89" s="1300">
        <f>[3]s01BAL0097!G89</f>
        <v>0</v>
      </c>
      <c r="H89" s="1300">
        <f>[3]s01BAL0097!H89</f>
        <v>0</v>
      </c>
      <c r="I89" s="1300">
        <f>[3]s01BAL0097!I89</f>
        <v>87936</v>
      </c>
      <c r="J89" s="1300">
        <f>[3]s01BAL0097!J89</f>
        <v>2162</v>
      </c>
      <c r="K89" s="1300">
        <f>[3]s01BAL0097!K89</f>
        <v>0</v>
      </c>
      <c r="L89" s="1300">
        <f>[3]s01BAL0097!L89</f>
        <v>0</v>
      </c>
      <c r="M89" s="1300">
        <f>[3]s01BAL0097!M89</f>
        <v>0</v>
      </c>
      <c r="N89" s="1300">
        <f>[3]s01BAL0097!N89</f>
        <v>0</v>
      </c>
      <c r="O89" s="1300">
        <f>[3]s01BAL0097!O89</f>
        <v>0</v>
      </c>
      <c r="P89" s="1300">
        <f>[3]s01BAL0097!P89</f>
        <v>0</v>
      </c>
      <c r="Q89" s="1300">
        <f>[3]s01BAL0097!Q89</f>
        <v>9621</v>
      </c>
      <c r="R89" s="1300">
        <f>[3]s01BAL0097!R89</f>
        <v>5097</v>
      </c>
      <c r="S89" s="1300">
        <f>[3]s01BAL0097!S89</f>
        <v>0</v>
      </c>
      <c r="T89" s="1300">
        <f>[3]s01BAL0097!T89</f>
        <v>0</v>
      </c>
      <c r="U89" s="1300">
        <f>[3]s01BAL0097!U89</f>
        <v>3070</v>
      </c>
      <c r="V89" s="1300">
        <f>[3]s01BAL0097!V89</f>
        <v>2961496</v>
      </c>
      <c r="W89" s="1300">
        <f>[3]s01BAL0097!W89</f>
        <v>0</v>
      </c>
      <c r="X89" s="1300">
        <f>[3]s01BAL0097!X89</f>
        <v>485540</v>
      </c>
      <c r="Y89" s="1300">
        <f>[3]s01BAL0097!Y89</f>
        <v>0</v>
      </c>
      <c r="Z89" s="1300">
        <f>[3]s01BAL0097!Z89</f>
        <v>0</v>
      </c>
      <c r="AA89" s="1300">
        <f>[3]s01BAL0097!AA89</f>
        <v>0</v>
      </c>
      <c r="AB89" s="1300">
        <f>[3]s01BAL0097!AB89</f>
        <v>0</v>
      </c>
    </row>
    <row r="90" spans="1:28" s="1272" customFormat="1" ht="12.95" customHeight="1" x14ac:dyDescent="0.15">
      <c r="A90" s="1271" t="str">
        <f>[3]s01BAL0097!A90</f>
        <v xml:space="preserve">               евро</v>
      </c>
      <c r="B90" s="1271">
        <f>[3]s01BAL0097!B90</f>
        <v>85</v>
      </c>
      <c r="C90" s="1300">
        <f>[3]s01BAL0097!C90</f>
        <v>1568734</v>
      </c>
      <c r="D90" s="1300">
        <f>[3]s01BAL0097!D90</f>
        <v>58608</v>
      </c>
      <c r="E90" s="1300">
        <f>[3]s01BAL0097!E90</f>
        <v>0</v>
      </c>
      <c r="F90" s="1300">
        <f>[3]s01BAL0097!F90</f>
        <v>0</v>
      </c>
      <c r="G90" s="1300">
        <f>[3]s01BAL0097!G90</f>
        <v>0</v>
      </c>
      <c r="H90" s="1300">
        <f>[3]s01BAL0097!H90</f>
        <v>0</v>
      </c>
      <c r="I90" s="1300">
        <f>[3]s01BAL0097!I90</f>
        <v>26358</v>
      </c>
      <c r="J90" s="1300">
        <f>[3]s01BAL0097!J90</f>
        <v>6227</v>
      </c>
      <c r="K90" s="1300">
        <f>[3]s01BAL0097!K90</f>
        <v>0</v>
      </c>
      <c r="L90" s="1300">
        <f>[3]s01BAL0097!L90</f>
        <v>0</v>
      </c>
      <c r="M90" s="1300">
        <f>[3]s01BAL0097!M90</f>
        <v>0</v>
      </c>
      <c r="N90" s="1300">
        <f>[3]s01BAL0097!N90</f>
        <v>0</v>
      </c>
      <c r="O90" s="1300">
        <f>[3]s01BAL0097!O90</f>
        <v>0</v>
      </c>
      <c r="P90" s="1300">
        <f>[3]s01BAL0097!P90</f>
        <v>0</v>
      </c>
      <c r="Q90" s="1300">
        <f>[3]s01BAL0097!Q90</f>
        <v>10151</v>
      </c>
      <c r="R90" s="1300">
        <f>[3]s01BAL0097!R90</f>
        <v>0</v>
      </c>
      <c r="S90" s="1300">
        <f>[3]s01BAL0097!S90</f>
        <v>13091</v>
      </c>
      <c r="T90" s="1300">
        <f>[3]s01BAL0097!T90</f>
        <v>0</v>
      </c>
      <c r="U90" s="1300">
        <f>[3]s01BAL0097!U90</f>
        <v>0</v>
      </c>
      <c r="V90" s="1300">
        <f>[3]s01BAL0097!V90</f>
        <v>1193335</v>
      </c>
      <c r="W90" s="1300">
        <f>[3]s01BAL0097!W90</f>
        <v>0</v>
      </c>
      <c r="X90" s="1300">
        <f>[3]s01BAL0097!X90</f>
        <v>260964</v>
      </c>
      <c r="Y90" s="1300">
        <f>[3]s01BAL0097!Y90</f>
        <v>0</v>
      </c>
      <c r="Z90" s="1300">
        <f>[3]s01BAL0097!Z90</f>
        <v>0</v>
      </c>
      <c r="AA90" s="1300">
        <f>[3]s01BAL0097!AA90</f>
        <v>0</v>
      </c>
      <c r="AB90" s="1300">
        <f>[3]s01BAL0097!AB90</f>
        <v>0</v>
      </c>
    </row>
    <row r="91" spans="1:28" s="1272" customFormat="1" ht="12.95" customHeight="1" x14ac:dyDescent="0.15">
      <c r="A91" s="1271" t="str">
        <f>[3]s01BAL0097!A91</f>
        <v xml:space="preserve">          в конв. валюте (млн. долл.)</v>
      </c>
      <c r="B91" s="1271">
        <f>[3]s01BAL0097!B91</f>
        <v>86</v>
      </c>
      <c r="C91" s="1300">
        <f>[3]s01BAL0097!C91</f>
        <v>1824.7314814814799</v>
      </c>
      <c r="D91" s="1300">
        <f>[3]s01BAL0097!D91</f>
        <v>20.871794871794901</v>
      </c>
      <c r="E91" s="1300">
        <f>[3]s01BAL0097!E91</f>
        <v>0</v>
      </c>
      <c r="F91" s="1300">
        <f>[3]s01BAL0097!F91</f>
        <v>6.7663817663817696E-2</v>
      </c>
      <c r="G91" s="1300">
        <f>[3]s01BAL0097!G91</f>
        <v>0</v>
      </c>
      <c r="H91" s="1300">
        <f>[3]s01BAL0097!H91</f>
        <v>0</v>
      </c>
      <c r="I91" s="1300">
        <f>[3]s01BAL0097!I91</f>
        <v>40.702991452991498</v>
      </c>
      <c r="J91" s="1300">
        <f>[3]s01BAL0097!J91</f>
        <v>2.9875356125356101</v>
      </c>
      <c r="K91" s="1300">
        <f>[3]s01BAL0097!K91</f>
        <v>0</v>
      </c>
      <c r="L91" s="1300">
        <f>[3]s01BAL0097!L91</f>
        <v>0</v>
      </c>
      <c r="M91" s="1300">
        <f>[3]s01BAL0097!M91</f>
        <v>0</v>
      </c>
      <c r="N91" s="1300">
        <f>[3]s01BAL0097!N91</f>
        <v>0</v>
      </c>
      <c r="O91" s="1300">
        <f>[3]s01BAL0097!O91</f>
        <v>0</v>
      </c>
      <c r="P91" s="1300">
        <f>[3]s01BAL0097!P91</f>
        <v>0</v>
      </c>
      <c r="Q91" s="1300">
        <f>[3]s01BAL0097!Q91</f>
        <v>7.0413105413105397</v>
      </c>
      <c r="R91" s="1300">
        <f>[3]s01BAL0097!R91</f>
        <v>1.8151709401709399</v>
      </c>
      <c r="S91" s="1300">
        <f>[3]s01BAL0097!S91</f>
        <v>4.6620370370370399</v>
      </c>
      <c r="T91" s="1300">
        <f>[3]s01BAL0097!T91</f>
        <v>0</v>
      </c>
      <c r="U91" s="1300">
        <f>[3]s01BAL0097!U91</f>
        <v>1.09330484330484</v>
      </c>
      <c r="V91" s="1300">
        <f>[3]s01BAL0097!V91</f>
        <v>1479.64066951567</v>
      </c>
      <c r="W91" s="1300">
        <f>[3]s01BAL0097!W91</f>
        <v>0</v>
      </c>
      <c r="X91" s="1300">
        <f>[3]s01BAL0097!X91</f>
        <v>265.849002849003</v>
      </c>
      <c r="Y91" s="1300">
        <f>[3]s01BAL0097!Y91</f>
        <v>0</v>
      </c>
      <c r="Z91" s="1300">
        <f>[3]s01BAL0097!Z91</f>
        <v>0</v>
      </c>
      <c r="AA91" s="1300">
        <f>[3]s01BAL0097!AA91</f>
        <v>0</v>
      </c>
      <c r="AB91" s="1300">
        <f>[3]s01BAL0097!AB91</f>
        <v>0</v>
      </c>
    </row>
    <row r="92" spans="1:28" s="1272" customFormat="1" ht="12.95" customHeight="1" x14ac:dyDescent="0.15">
      <c r="A92" s="1271" t="str">
        <f>[3]s01BAL0097!A92</f>
        <v xml:space="preserve">          в неконв. валюте</v>
      </c>
      <c r="B92" s="1271">
        <f>[3]s01BAL0097!B92</f>
        <v>87</v>
      </c>
      <c r="C92" s="1300">
        <f>[3]s01BAL0097!C92</f>
        <v>445996</v>
      </c>
      <c r="D92" s="1300">
        <f>[3]s01BAL0097!D92</f>
        <v>0</v>
      </c>
      <c r="E92" s="1300">
        <f>[3]s01BAL0097!E92</f>
        <v>24</v>
      </c>
      <c r="F92" s="1300">
        <f>[3]s01BAL0097!F92</f>
        <v>0</v>
      </c>
      <c r="G92" s="1300">
        <f>[3]s01BAL0097!G92</f>
        <v>0</v>
      </c>
      <c r="H92" s="1300">
        <f>[3]s01BAL0097!H92</f>
        <v>1656</v>
      </c>
      <c r="I92" s="1300">
        <f>[3]s01BAL0097!I92</f>
        <v>39049</v>
      </c>
      <c r="J92" s="1300">
        <f>[3]s01BAL0097!J92</f>
        <v>5342</v>
      </c>
      <c r="K92" s="1300">
        <f>[3]s01BAL0097!K92</f>
        <v>33</v>
      </c>
      <c r="L92" s="1300">
        <f>[3]s01BAL0097!L92</f>
        <v>0</v>
      </c>
      <c r="M92" s="1300">
        <f>[3]s01BAL0097!M92</f>
        <v>0</v>
      </c>
      <c r="N92" s="1300">
        <f>[3]s01BAL0097!N92</f>
        <v>59439</v>
      </c>
      <c r="O92" s="1300">
        <f>[3]s01BAL0097!O92</f>
        <v>0</v>
      </c>
      <c r="P92" s="1300">
        <f>[3]s01BAL0097!P92</f>
        <v>0</v>
      </c>
      <c r="Q92" s="1300">
        <f>[3]s01BAL0097!Q92</f>
        <v>298</v>
      </c>
      <c r="R92" s="1300">
        <f>[3]s01BAL0097!R92</f>
        <v>4723</v>
      </c>
      <c r="S92" s="1300">
        <f>[3]s01BAL0097!S92</f>
        <v>0</v>
      </c>
      <c r="T92" s="1300">
        <f>[3]s01BAL0097!T92</f>
        <v>0</v>
      </c>
      <c r="U92" s="1300">
        <f>[3]s01BAL0097!U92</f>
        <v>0</v>
      </c>
      <c r="V92" s="1300">
        <f>[3]s01BAL0097!V92</f>
        <v>19759</v>
      </c>
      <c r="W92" s="1300">
        <f>[3]s01BAL0097!W92</f>
        <v>0</v>
      </c>
      <c r="X92" s="1300">
        <f>[3]s01BAL0097!X92</f>
        <v>315673</v>
      </c>
      <c r="Y92" s="1300">
        <f>[3]s01BAL0097!Y92</f>
        <v>0</v>
      </c>
      <c r="Z92" s="1300">
        <f>[3]s01BAL0097!Z92</f>
        <v>0</v>
      </c>
      <c r="AA92" s="1300">
        <f>[3]s01BAL0097!AA92</f>
        <v>0</v>
      </c>
      <c r="AB92" s="1300">
        <f>[3]s01BAL0097!AB92</f>
        <v>0</v>
      </c>
    </row>
    <row r="93" spans="1:28" s="1272" customFormat="1" ht="12.95" customHeight="1" x14ac:dyDescent="0.15">
      <c r="A93" s="1271" t="str">
        <f>[3]s01BAL0097!A93</f>
        <v xml:space="preserve">               российские рубли</v>
      </c>
      <c r="B93" s="1271">
        <f>[3]s01BAL0097!B93</f>
        <v>88</v>
      </c>
      <c r="C93" s="1300">
        <f>[3]s01BAL0097!C93</f>
        <v>445996</v>
      </c>
      <c r="D93" s="1300">
        <f>[3]s01BAL0097!D93</f>
        <v>0</v>
      </c>
      <c r="E93" s="1300">
        <f>[3]s01BAL0097!E93</f>
        <v>24</v>
      </c>
      <c r="F93" s="1300">
        <f>[3]s01BAL0097!F93</f>
        <v>0</v>
      </c>
      <c r="G93" s="1300">
        <f>[3]s01BAL0097!G93</f>
        <v>0</v>
      </c>
      <c r="H93" s="1300">
        <f>[3]s01BAL0097!H93</f>
        <v>1656</v>
      </c>
      <c r="I93" s="1300">
        <f>[3]s01BAL0097!I93</f>
        <v>39049</v>
      </c>
      <c r="J93" s="1300">
        <f>[3]s01BAL0097!J93</f>
        <v>5342</v>
      </c>
      <c r="K93" s="1300">
        <f>[3]s01BAL0097!K93</f>
        <v>33</v>
      </c>
      <c r="L93" s="1300">
        <f>[3]s01BAL0097!L93</f>
        <v>0</v>
      </c>
      <c r="M93" s="1300">
        <f>[3]s01BAL0097!M93</f>
        <v>0</v>
      </c>
      <c r="N93" s="1300">
        <f>[3]s01BAL0097!N93</f>
        <v>59439</v>
      </c>
      <c r="O93" s="1300">
        <f>[3]s01BAL0097!O93</f>
        <v>0</v>
      </c>
      <c r="P93" s="1300">
        <f>[3]s01BAL0097!P93</f>
        <v>0</v>
      </c>
      <c r="Q93" s="1300">
        <f>[3]s01BAL0097!Q93</f>
        <v>298</v>
      </c>
      <c r="R93" s="1300">
        <f>[3]s01BAL0097!R93</f>
        <v>4723</v>
      </c>
      <c r="S93" s="1300">
        <f>[3]s01BAL0097!S93</f>
        <v>0</v>
      </c>
      <c r="T93" s="1300">
        <f>[3]s01BAL0097!T93</f>
        <v>0</v>
      </c>
      <c r="U93" s="1300">
        <f>[3]s01BAL0097!U93</f>
        <v>0</v>
      </c>
      <c r="V93" s="1300">
        <f>[3]s01BAL0097!V93</f>
        <v>19759</v>
      </c>
      <c r="W93" s="1300">
        <f>[3]s01BAL0097!W93</f>
        <v>0</v>
      </c>
      <c r="X93" s="1300">
        <f>[3]s01BAL0097!X93</f>
        <v>315673</v>
      </c>
      <c r="Y93" s="1300">
        <f>[3]s01BAL0097!Y93</f>
        <v>0</v>
      </c>
      <c r="Z93" s="1300">
        <f>[3]s01BAL0097!Z93</f>
        <v>0</v>
      </c>
      <c r="AA93" s="1300">
        <f>[3]s01BAL0097!AA93</f>
        <v>0</v>
      </c>
      <c r="AB93" s="1300">
        <f>[3]s01BAL0097!AB93</f>
        <v>0</v>
      </c>
    </row>
    <row r="94" spans="1:28" s="1272" customFormat="1" ht="12.95" customHeight="1" x14ac:dyDescent="0.15">
      <c r="A94" s="1271" t="str">
        <f>[3]s01BAL0097!A94</f>
        <v xml:space="preserve">               прочие ОКВ</v>
      </c>
      <c r="B94" s="1271">
        <f>[3]s01BAL0097!B94</f>
        <v>89</v>
      </c>
      <c r="C94" s="1300">
        <f>[3]s01BAL0097!C94</f>
        <v>0</v>
      </c>
      <c r="D94" s="1300">
        <f>[3]s01BAL0097!D94</f>
        <v>0</v>
      </c>
      <c r="E94" s="1300">
        <f>[3]s01BAL0097!E94</f>
        <v>0</v>
      </c>
      <c r="F94" s="1300">
        <f>[3]s01BAL0097!F94</f>
        <v>0</v>
      </c>
      <c r="G94" s="1300">
        <f>[3]s01BAL0097!G94</f>
        <v>0</v>
      </c>
      <c r="H94" s="1300">
        <f>[3]s01BAL0097!H94</f>
        <v>0</v>
      </c>
      <c r="I94" s="1300">
        <f>[3]s01BAL0097!I94</f>
        <v>0</v>
      </c>
      <c r="J94" s="1300">
        <f>[3]s01BAL0097!J94</f>
        <v>0</v>
      </c>
      <c r="K94" s="1300">
        <f>[3]s01BAL0097!K94</f>
        <v>0</v>
      </c>
      <c r="L94" s="1300">
        <f>[3]s01BAL0097!L94</f>
        <v>0</v>
      </c>
      <c r="M94" s="1300">
        <f>[3]s01BAL0097!M94</f>
        <v>0</v>
      </c>
      <c r="N94" s="1300">
        <f>[3]s01BAL0097!N94</f>
        <v>0</v>
      </c>
      <c r="O94" s="1300">
        <f>[3]s01BAL0097!O94</f>
        <v>0</v>
      </c>
      <c r="P94" s="1300">
        <f>[3]s01BAL0097!P94</f>
        <v>0</v>
      </c>
      <c r="Q94" s="1300">
        <f>[3]s01BAL0097!Q94</f>
        <v>0</v>
      </c>
      <c r="R94" s="1300">
        <f>[3]s01BAL0097!R94</f>
        <v>0</v>
      </c>
      <c r="S94" s="1300">
        <f>[3]s01BAL0097!S94</f>
        <v>0</v>
      </c>
      <c r="T94" s="1300">
        <f>[3]s01BAL0097!T94</f>
        <v>0</v>
      </c>
      <c r="U94" s="1300">
        <f>[3]s01BAL0097!U94</f>
        <v>0</v>
      </c>
      <c r="V94" s="1300">
        <f>[3]s01BAL0097!V94</f>
        <v>0</v>
      </c>
      <c r="W94" s="1300">
        <f>[3]s01BAL0097!W94</f>
        <v>0</v>
      </c>
      <c r="X94" s="1300">
        <f>[3]s01BAL0097!X94</f>
        <v>0</v>
      </c>
      <c r="Y94" s="1300">
        <f>[3]s01BAL0097!Y94</f>
        <v>0</v>
      </c>
      <c r="Z94" s="1300">
        <f>[3]s01BAL0097!Z94</f>
        <v>0</v>
      </c>
      <c r="AA94" s="1300">
        <f>[3]s01BAL0097!AA94</f>
        <v>0</v>
      </c>
      <c r="AB94" s="1300">
        <f>[3]s01BAL0097!AB94</f>
        <v>0</v>
      </c>
    </row>
    <row r="95" spans="1:28" s="1272" customFormat="1" ht="11.1" customHeight="1" x14ac:dyDescent="0.15">
      <c r="A95" s="1271">
        <f>[3]s01BAL0097!A95</f>
        <v>0</v>
      </c>
      <c r="B95" s="1271">
        <f>[3]s01BAL0097!B95</f>
        <v>90</v>
      </c>
      <c r="C95" s="1300">
        <f>[3]s01BAL0097!C95</f>
        <v>0</v>
      </c>
      <c r="D95" s="1300">
        <f>[3]s01BAL0097!D95</f>
        <v>0</v>
      </c>
      <c r="E95" s="1300">
        <f>[3]s01BAL0097!E95</f>
        <v>0</v>
      </c>
      <c r="F95" s="1300">
        <f>[3]s01BAL0097!F95</f>
        <v>0</v>
      </c>
      <c r="G95" s="1300">
        <f>[3]s01BAL0097!G95</f>
        <v>0</v>
      </c>
      <c r="H95" s="1300">
        <f>[3]s01BAL0097!H95</f>
        <v>0</v>
      </c>
      <c r="I95" s="1300">
        <f>[3]s01BAL0097!I95</f>
        <v>0</v>
      </c>
      <c r="J95" s="1300">
        <f>[3]s01BAL0097!J95</f>
        <v>0</v>
      </c>
      <c r="K95" s="1300">
        <f>[3]s01BAL0097!K95</f>
        <v>0</v>
      </c>
      <c r="L95" s="1300">
        <f>[3]s01BAL0097!L95</f>
        <v>0</v>
      </c>
      <c r="M95" s="1300">
        <f>[3]s01BAL0097!M95</f>
        <v>0</v>
      </c>
      <c r="N95" s="1300">
        <f>[3]s01BAL0097!N95</f>
        <v>0</v>
      </c>
      <c r="O95" s="1300">
        <f>[3]s01BAL0097!O95</f>
        <v>0</v>
      </c>
      <c r="P95" s="1300">
        <f>[3]s01BAL0097!P95</f>
        <v>0</v>
      </c>
      <c r="Q95" s="1300">
        <f>[3]s01BAL0097!Q95</f>
        <v>0</v>
      </c>
      <c r="R95" s="1300">
        <f>[3]s01BAL0097!R95</f>
        <v>0</v>
      </c>
      <c r="S95" s="1300">
        <f>[3]s01BAL0097!S95</f>
        <v>0</v>
      </c>
      <c r="T95" s="1300">
        <f>[3]s01BAL0097!T95</f>
        <v>0</v>
      </c>
      <c r="U95" s="1300">
        <f>[3]s01BAL0097!U95</f>
        <v>0</v>
      </c>
      <c r="V95" s="1300">
        <f>[3]s01BAL0097!V95</f>
        <v>0</v>
      </c>
      <c r="W95" s="1300">
        <f>[3]s01BAL0097!W95</f>
        <v>0</v>
      </c>
      <c r="X95" s="1300">
        <f>[3]s01BAL0097!X95</f>
        <v>0</v>
      </c>
      <c r="Y95" s="1300">
        <f>[3]s01BAL0097!Y95</f>
        <v>0</v>
      </c>
      <c r="Z95" s="1300">
        <f>[3]s01BAL0097!Z95</f>
        <v>0</v>
      </c>
      <c r="AA95" s="1300">
        <f>[3]s01BAL0097!AA95</f>
        <v>0</v>
      </c>
      <c r="AB95" s="1300">
        <f>[3]s01BAL0097!AB95</f>
        <v>0</v>
      </c>
    </row>
    <row r="96" spans="1:28" s="1272" customFormat="1" ht="12.95" customHeight="1" x14ac:dyDescent="0.15">
      <c r="A96" s="1271" t="str">
        <f>[3]s01BAL0097!A96</f>
        <v>2.2. Частному сектору - всего</v>
      </c>
      <c r="B96" s="1271">
        <f>[3]s01BAL0097!B96</f>
        <v>91</v>
      </c>
      <c r="C96" s="1300">
        <f>[3]s01BAL0097!C96</f>
        <v>8661504</v>
      </c>
      <c r="D96" s="1300">
        <f>[3]s01BAL0097!D96</f>
        <v>161745</v>
      </c>
      <c r="E96" s="1300">
        <f>[3]s01BAL0097!E96</f>
        <v>75494</v>
      </c>
      <c r="F96" s="1300">
        <f>[3]s01BAL0097!F96</f>
        <v>436359</v>
      </c>
      <c r="G96" s="1300">
        <f>[3]s01BAL0097!G96</f>
        <v>0</v>
      </c>
      <c r="H96" s="1300">
        <f>[3]s01BAL0097!H96</f>
        <v>211391</v>
      </c>
      <c r="I96" s="1300">
        <f>[3]s01BAL0097!I96</f>
        <v>482194</v>
      </c>
      <c r="J96" s="1300">
        <f>[3]s01BAL0097!J96</f>
        <v>698916</v>
      </c>
      <c r="K96" s="1300">
        <f>[3]s01BAL0097!K96</f>
        <v>86981</v>
      </c>
      <c r="L96" s="1300">
        <f>[3]s01BAL0097!L96</f>
        <v>32504</v>
      </c>
      <c r="M96" s="1300">
        <f>[3]s01BAL0097!M96</f>
        <v>10467</v>
      </c>
      <c r="N96" s="1300">
        <f>[3]s01BAL0097!N96</f>
        <v>687262</v>
      </c>
      <c r="O96" s="1300">
        <f>[3]s01BAL0097!O96</f>
        <v>77266</v>
      </c>
      <c r="P96" s="1300">
        <f>[3]s01BAL0097!P96</f>
        <v>38</v>
      </c>
      <c r="Q96" s="1300">
        <f>[3]s01BAL0097!Q96</f>
        <v>315665</v>
      </c>
      <c r="R96" s="1300">
        <f>[3]s01BAL0097!R96</f>
        <v>759723</v>
      </c>
      <c r="S96" s="1300">
        <f>[3]s01BAL0097!S96</f>
        <v>551174</v>
      </c>
      <c r="T96" s="1300">
        <f>[3]s01BAL0097!T96</f>
        <v>213918</v>
      </c>
      <c r="U96" s="1300">
        <f>[3]s01BAL0097!U96</f>
        <v>50896</v>
      </c>
      <c r="V96" s="1300">
        <f>[3]s01BAL0097!V96</f>
        <v>1922301</v>
      </c>
      <c r="W96" s="1300">
        <f>[3]s01BAL0097!W96</f>
        <v>48895</v>
      </c>
      <c r="X96" s="1300">
        <f>[3]s01BAL0097!X96</f>
        <v>1838315</v>
      </c>
      <c r="Y96" s="1300">
        <f>[3]s01BAL0097!Y96</f>
        <v>0</v>
      </c>
      <c r="Z96" s="1300">
        <f>[3]s01BAL0097!Z96</f>
        <v>0</v>
      </c>
      <c r="AA96" s="1300">
        <f>[3]s01BAL0097!AA96</f>
        <v>0</v>
      </c>
      <c r="AB96" s="1300">
        <f>[3]s01BAL0097!AB96</f>
        <v>0</v>
      </c>
    </row>
    <row r="97" spans="1:28" s="1272" customFormat="1" ht="12.95" customHeight="1" x14ac:dyDescent="0.15">
      <c r="A97" s="1271" t="str">
        <f>[3]s01BAL0097!A97</f>
        <v xml:space="preserve">      - в рублях</v>
      </c>
      <c r="B97" s="1271">
        <f>[3]s01BAL0097!B97</f>
        <v>92</v>
      </c>
      <c r="C97" s="1300">
        <f>[3]s01BAL0097!C97</f>
        <v>3426327</v>
      </c>
      <c r="D97" s="1300">
        <f>[3]s01BAL0097!D97</f>
        <v>58172</v>
      </c>
      <c r="E97" s="1300">
        <f>[3]s01BAL0097!E97</f>
        <v>14984</v>
      </c>
      <c r="F97" s="1300">
        <f>[3]s01BAL0097!F97</f>
        <v>114681</v>
      </c>
      <c r="G97" s="1300">
        <f>[3]s01BAL0097!G97</f>
        <v>0</v>
      </c>
      <c r="H97" s="1300">
        <f>[3]s01BAL0097!H97</f>
        <v>27277</v>
      </c>
      <c r="I97" s="1300">
        <f>[3]s01BAL0097!I97</f>
        <v>81829</v>
      </c>
      <c r="J97" s="1300">
        <f>[3]s01BAL0097!J97</f>
        <v>62752</v>
      </c>
      <c r="K97" s="1300">
        <f>[3]s01BAL0097!K97</f>
        <v>48669</v>
      </c>
      <c r="L97" s="1300">
        <f>[3]s01BAL0097!L97</f>
        <v>7726</v>
      </c>
      <c r="M97" s="1300">
        <f>[3]s01BAL0097!M97</f>
        <v>8826</v>
      </c>
      <c r="N97" s="1300">
        <f>[3]s01BAL0097!N97</f>
        <v>191216</v>
      </c>
      <c r="O97" s="1300">
        <f>[3]s01BAL0097!O97</f>
        <v>39810</v>
      </c>
      <c r="P97" s="1300">
        <f>[3]s01BAL0097!P97</f>
        <v>38</v>
      </c>
      <c r="Q97" s="1300">
        <f>[3]s01BAL0097!Q97</f>
        <v>191703</v>
      </c>
      <c r="R97" s="1300">
        <f>[3]s01BAL0097!R97</f>
        <v>251228</v>
      </c>
      <c r="S97" s="1300">
        <f>[3]s01BAL0097!S97</f>
        <v>316285</v>
      </c>
      <c r="T97" s="1300">
        <f>[3]s01BAL0097!T97</f>
        <v>11901</v>
      </c>
      <c r="U97" s="1300">
        <f>[3]s01BAL0097!U97</f>
        <v>21427</v>
      </c>
      <c r="V97" s="1300">
        <f>[3]s01BAL0097!V97</f>
        <v>885373</v>
      </c>
      <c r="W97" s="1300">
        <f>[3]s01BAL0097!W97</f>
        <v>3067</v>
      </c>
      <c r="X97" s="1300">
        <f>[3]s01BAL0097!X97</f>
        <v>1089363</v>
      </c>
      <c r="Y97" s="1300">
        <f>[3]s01BAL0097!Y97</f>
        <v>0</v>
      </c>
      <c r="Z97" s="1300">
        <f>[3]s01BAL0097!Z97</f>
        <v>0</v>
      </c>
      <c r="AA97" s="1300">
        <f>[3]s01BAL0097!AA97</f>
        <v>0</v>
      </c>
      <c r="AB97" s="1300">
        <f>[3]s01BAL0097!AB97</f>
        <v>0</v>
      </c>
    </row>
    <row r="98" spans="1:28" s="1272" customFormat="1" ht="12.95" customHeight="1" x14ac:dyDescent="0.15">
      <c r="A98" s="1271" t="str">
        <f>[3]s01BAL0097!A98</f>
        <v xml:space="preserve">      - в иностранной валюте</v>
      </c>
      <c r="B98" s="1271">
        <f>[3]s01BAL0097!B98</f>
        <v>93</v>
      </c>
      <c r="C98" s="1300">
        <f>[3]s01BAL0097!C98</f>
        <v>5235177</v>
      </c>
      <c r="D98" s="1300">
        <f>[3]s01BAL0097!D98</f>
        <v>103573</v>
      </c>
      <c r="E98" s="1300">
        <f>[3]s01BAL0097!E98</f>
        <v>60510</v>
      </c>
      <c r="F98" s="1300">
        <f>[3]s01BAL0097!F98</f>
        <v>321678</v>
      </c>
      <c r="G98" s="1300">
        <f>[3]s01BAL0097!G98</f>
        <v>0</v>
      </c>
      <c r="H98" s="1300">
        <f>[3]s01BAL0097!H98</f>
        <v>184114</v>
      </c>
      <c r="I98" s="1300">
        <f>[3]s01BAL0097!I98</f>
        <v>400365</v>
      </c>
      <c r="J98" s="1300">
        <f>[3]s01BAL0097!J98</f>
        <v>636164</v>
      </c>
      <c r="K98" s="1300">
        <f>[3]s01BAL0097!K98</f>
        <v>38312</v>
      </c>
      <c r="L98" s="1300">
        <f>[3]s01BAL0097!L98</f>
        <v>24778</v>
      </c>
      <c r="M98" s="1300">
        <f>[3]s01BAL0097!M98</f>
        <v>1641</v>
      </c>
      <c r="N98" s="1300">
        <f>[3]s01BAL0097!N98</f>
        <v>496046</v>
      </c>
      <c r="O98" s="1300">
        <f>[3]s01BAL0097!O98</f>
        <v>37456</v>
      </c>
      <c r="P98" s="1300">
        <f>[3]s01BAL0097!P98</f>
        <v>0</v>
      </c>
      <c r="Q98" s="1300">
        <f>[3]s01BAL0097!Q98</f>
        <v>123962</v>
      </c>
      <c r="R98" s="1300">
        <f>[3]s01BAL0097!R98</f>
        <v>508495</v>
      </c>
      <c r="S98" s="1300">
        <f>[3]s01BAL0097!S98</f>
        <v>234889</v>
      </c>
      <c r="T98" s="1300">
        <f>[3]s01BAL0097!T98</f>
        <v>202017</v>
      </c>
      <c r="U98" s="1300">
        <f>[3]s01BAL0097!U98</f>
        <v>29469</v>
      </c>
      <c r="V98" s="1300">
        <f>[3]s01BAL0097!V98</f>
        <v>1036928</v>
      </c>
      <c r="W98" s="1300">
        <f>[3]s01BAL0097!W98</f>
        <v>45828</v>
      </c>
      <c r="X98" s="1300">
        <f>[3]s01BAL0097!X98</f>
        <v>748952</v>
      </c>
      <c r="Y98" s="1300">
        <f>[3]s01BAL0097!Y98</f>
        <v>0</v>
      </c>
      <c r="Z98" s="1300">
        <f>[3]s01BAL0097!Z98</f>
        <v>0</v>
      </c>
      <c r="AA98" s="1300">
        <f>[3]s01BAL0097!AA98</f>
        <v>0</v>
      </c>
      <c r="AB98" s="1300">
        <f>[3]s01BAL0097!AB98</f>
        <v>0</v>
      </c>
    </row>
    <row r="99" spans="1:28" s="1272" customFormat="1" ht="12.95" customHeight="1" x14ac:dyDescent="0.15">
      <c r="A99" s="1271" t="str">
        <f>[3]s01BAL0097!A99</f>
        <v xml:space="preserve">          в конв. валюте</v>
      </c>
      <c r="B99" s="1271">
        <f>[3]s01BAL0097!B99</f>
        <v>94</v>
      </c>
      <c r="C99" s="1300">
        <f>[3]s01BAL0097!C99</f>
        <v>4296246</v>
      </c>
      <c r="D99" s="1300">
        <f>[3]s01BAL0097!D99</f>
        <v>28052</v>
      </c>
      <c r="E99" s="1300">
        <f>[3]s01BAL0097!E99</f>
        <v>50058</v>
      </c>
      <c r="F99" s="1300">
        <f>[3]s01BAL0097!F99</f>
        <v>320571</v>
      </c>
      <c r="G99" s="1300">
        <f>[3]s01BAL0097!G99</f>
        <v>0</v>
      </c>
      <c r="H99" s="1300">
        <f>[3]s01BAL0097!H99</f>
        <v>175386</v>
      </c>
      <c r="I99" s="1300">
        <f>[3]s01BAL0097!I99</f>
        <v>349682</v>
      </c>
      <c r="J99" s="1300">
        <f>[3]s01BAL0097!J99</f>
        <v>601119</v>
      </c>
      <c r="K99" s="1300">
        <f>[3]s01BAL0097!K99</f>
        <v>26200</v>
      </c>
      <c r="L99" s="1300">
        <f>[3]s01BAL0097!L99</f>
        <v>24285</v>
      </c>
      <c r="M99" s="1300">
        <f>[3]s01BAL0097!M99</f>
        <v>0</v>
      </c>
      <c r="N99" s="1300">
        <f>[3]s01BAL0097!N99</f>
        <v>185462</v>
      </c>
      <c r="O99" s="1300">
        <f>[3]s01BAL0097!O99</f>
        <v>36121</v>
      </c>
      <c r="P99" s="1300">
        <f>[3]s01BAL0097!P99</f>
        <v>0</v>
      </c>
      <c r="Q99" s="1300">
        <f>[3]s01BAL0097!Q99</f>
        <v>76482</v>
      </c>
      <c r="R99" s="1300">
        <f>[3]s01BAL0097!R99</f>
        <v>379424</v>
      </c>
      <c r="S99" s="1300">
        <f>[3]s01BAL0097!S99</f>
        <v>201766</v>
      </c>
      <c r="T99" s="1300">
        <f>[3]s01BAL0097!T99</f>
        <v>199477</v>
      </c>
      <c r="U99" s="1300">
        <f>[3]s01BAL0097!U99</f>
        <v>27764</v>
      </c>
      <c r="V99" s="1300">
        <f>[3]s01BAL0097!V99</f>
        <v>967273</v>
      </c>
      <c r="W99" s="1300">
        <f>[3]s01BAL0097!W99</f>
        <v>45828</v>
      </c>
      <c r="X99" s="1300">
        <f>[3]s01BAL0097!X99</f>
        <v>601296</v>
      </c>
      <c r="Y99" s="1300">
        <f>[3]s01BAL0097!Y99</f>
        <v>0</v>
      </c>
      <c r="Z99" s="1300">
        <f>[3]s01BAL0097!Z99</f>
        <v>0</v>
      </c>
      <c r="AA99" s="1300">
        <f>[3]s01BAL0097!AA99</f>
        <v>0</v>
      </c>
      <c r="AB99" s="1300">
        <f>[3]s01BAL0097!AB99</f>
        <v>0</v>
      </c>
    </row>
    <row r="100" spans="1:28" s="1272" customFormat="1" ht="12.95" customHeight="1" x14ac:dyDescent="0.15">
      <c r="A100" s="1271" t="str">
        <f>[3]s01BAL0097!A100</f>
        <v xml:space="preserve">               доллары США</v>
      </c>
      <c r="B100" s="1271">
        <f>[3]s01BAL0097!B100</f>
        <v>95</v>
      </c>
      <c r="C100" s="1300">
        <f>[3]s01BAL0097!C100</f>
        <v>2214130</v>
      </c>
      <c r="D100" s="1300">
        <f>[3]s01BAL0097!D100</f>
        <v>232</v>
      </c>
      <c r="E100" s="1300">
        <f>[3]s01BAL0097!E100</f>
        <v>23572</v>
      </c>
      <c r="F100" s="1300">
        <f>[3]s01BAL0097!F100</f>
        <v>268131</v>
      </c>
      <c r="G100" s="1300">
        <f>[3]s01BAL0097!G100</f>
        <v>0</v>
      </c>
      <c r="H100" s="1300">
        <f>[3]s01BAL0097!H100</f>
        <v>129360</v>
      </c>
      <c r="I100" s="1300">
        <f>[3]s01BAL0097!I100</f>
        <v>88568</v>
      </c>
      <c r="J100" s="1300">
        <f>[3]s01BAL0097!J100</f>
        <v>428012</v>
      </c>
      <c r="K100" s="1300">
        <f>[3]s01BAL0097!K100</f>
        <v>16955</v>
      </c>
      <c r="L100" s="1300">
        <f>[3]s01BAL0097!L100</f>
        <v>18794</v>
      </c>
      <c r="M100" s="1300">
        <f>[3]s01BAL0097!M100</f>
        <v>0</v>
      </c>
      <c r="N100" s="1300">
        <f>[3]s01BAL0097!N100</f>
        <v>3405</v>
      </c>
      <c r="O100" s="1300">
        <f>[3]s01BAL0097!O100</f>
        <v>23442</v>
      </c>
      <c r="P100" s="1300">
        <f>[3]s01BAL0097!P100</f>
        <v>0</v>
      </c>
      <c r="Q100" s="1300">
        <f>[3]s01BAL0097!Q100</f>
        <v>12301</v>
      </c>
      <c r="R100" s="1300">
        <f>[3]s01BAL0097!R100</f>
        <v>221155</v>
      </c>
      <c r="S100" s="1300">
        <f>[3]s01BAL0097!S100</f>
        <v>25445</v>
      </c>
      <c r="T100" s="1300">
        <f>[3]s01BAL0097!T100</f>
        <v>121610</v>
      </c>
      <c r="U100" s="1300">
        <f>[3]s01BAL0097!U100</f>
        <v>20897</v>
      </c>
      <c r="V100" s="1300">
        <f>[3]s01BAL0097!V100</f>
        <v>541675</v>
      </c>
      <c r="W100" s="1300">
        <f>[3]s01BAL0097!W100</f>
        <v>23039</v>
      </c>
      <c r="X100" s="1300">
        <f>[3]s01BAL0097!X100</f>
        <v>247537</v>
      </c>
      <c r="Y100" s="1300">
        <f>[3]s01BAL0097!Y100</f>
        <v>0</v>
      </c>
      <c r="Z100" s="1300">
        <f>[3]s01BAL0097!Z100</f>
        <v>0</v>
      </c>
      <c r="AA100" s="1300">
        <f>[3]s01BAL0097!AA100</f>
        <v>0</v>
      </c>
      <c r="AB100" s="1300">
        <f>[3]s01BAL0097!AB100</f>
        <v>0</v>
      </c>
    </row>
    <row r="101" spans="1:28" s="1272" customFormat="1" ht="12.95" customHeight="1" x14ac:dyDescent="0.15">
      <c r="A101" s="1271" t="str">
        <f>[3]s01BAL0097!A101</f>
        <v xml:space="preserve">               евро</v>
      </c>
      <c r="B101" s="1271">
        <f>[3]s01BAL0097!B101</f>
        <v>96</v>
      </c>
      <c r="C101" s="1300">
        <f>[3]s01BAL0097!C101</f>
        <v>2082116</v>
      </c>
      <c r="D101" s="1300">
        <f>[3]s01BAL0097!D101</f>
        <v>27820</v>
      </c>
      <c r="E101" s="1300">
        <f>[3]s01BAL0097!E101</f>
        <v>26486</v>
      </c>
      <c r="F101" s="1300">
        <f>[3]s01BAL0097!F101</f>
        <v>52440</v>
      </c>
      <c r="G101" s="1300">
        <f>[3]s01BAL0097!G101</f>
        <v>0</v>
      </c>
      <c r="H101" s="1300">
        <f>[3]s01BAL0097!H101</f>
        <v>46026</v>
      </c>
      <c r="I101" s="1300">
        <f>[3]s01BAL0097!I101</f>
        <v>261114</v>
      </c>
      <c r="J101" s="1300">
        <f>[3]s01BAL0097!J101</f>
        <v>173107</v>
      </c>
      <c r="K101" s="1300">
        <f>[3]s01BAL0097!K101</f>
        <v>9245</v>
      </c>
      <c r="L101" s="1300">
        <f>[3]s01BAL0097!L101</f>
        <v>5491</v>
      </c>
      <c r="M101" s="1300">
        <f>[3]s01BAL0097!M101</f>
        <v>0</v>
      </c>
      <c r="N101" s="1300">
        <f>[3]s01BAL0097!N101</f>
        <v>182057</v>
      </c>
      <c r="O101" s="1300">
        <f>[3]s01BAL0097!O101</f>
        <v>12679</v>
      </c>
      <c r="P101" s="1300">
        <f>[3]s01BAL0097!P101</f>
        <v>0</v>
      </c>
      <c r="Q101" s="1300">
        <f>[3]s01BAL0097!Q101</f>
        <v>64181</v>
      </c>
      <c r="R101" s="1300">
        <f>[3]s01BAL0097!R101</f>
        <v>158269</v>
      </c>
      <c r="S101" s="1300">
        <f>[3]s01BAL0097!S101</f>
        <v>176321</v>
      </c>
      <c r="T101" s="1300">
        <f>[3]s01BAL0097!T101</f>
        <v>77867</v>
      </c>
      <c r="U101" s="1300">
        <f>[3]s01BAL0097!U101</f>
        <v>6867</v>
      </c>
      <c r="V101" s="1300">
        <f>[3]s01BAL0097!V101</f>
        <v>425598</v>
      </c>
      <c r="W101" s="1300">
        <f>[3]s01BAL0097!W101</f>
        <v>22789</v>
      </c>
      <c r="X101" s="1300">
        <f>[3]s01BAL0097!X101</f>
        <v>353759</v>
      </c>
      <c r="Y101" s="1300">
        <f>[3]s01BAL0097!Y101</f>
        <v>0</v>
      </c>
      <c r="Z101" s="1300">
        <f>[3]s01BAL0097!Z101</f>
        <v>0</v>
      </c>
      <c r="AA101" s="1300">
        <f>[3]s01BAL0097!AA101</f>
        <v>0</v>
      </c>
      <c r="AB101" s="1300">
        <f>[3]s01BAL0097!AB101</f>
        <v>0</v>
      </c>
    </row>
    <row r="102" spans="1:28" s="1272" customFormat="1" ht="12.95" customHeight="1" x14ac:dyDescent="0.15">
      <c r="A102" s="1271" t="str">
        <f>[3]s01BAL0097!A102</f>
        <v xml:space="preserve">          в конв. валюте (млн. долл.)</v>
      </c>
      <c r="B102" s="1271">
        <f>[3]s01BAL0097!B102</f>
        <v>97</v>
      </c>
      <c r="C102" s="1300">
        <f>[3]s01BAL0097!C102</f>
        <v>1530.0021367521399</v>
      </c>
      <c r="D102" s="1300">
        <f>[3]s01BAL0097!D102</f>
        <v>9.9900284900284895</v>
      </c>
      <c r="E102" s="1300">
        <f>[3]s01BAL0097!E102</f>
        <v>17.826923076923102</v>
      </c>
      <c r="F102" s="1300">
        <f>[3]s01BAL0097!F102</f>
        <v>114.163461538462</v>
      </c>
      <c r="G102" s="1300">
        <f>[3]s01BAL0097!G102</f>
        <v>0</v>
      </c>
      <c r="H102" s="1300">
        <f>[3]s01BAL0097!H102</f>
        <v>62.459401709401703</v>
      </c>
      <c r="I102" s="1300">
        <f>[3]s01BAL0097!I102</f>
        <v>124.530626780627</v>
      </c>
      <c r="J102" s="1300">
        <f>[3]s01BAL0097!J102</f>
        <v>214.07371794871801</v>
      </c>
      <c r="K102" s="1300">
        <f>[3]s01BAL0097!K102</f>
        <v>9.3304843304843299</v>
      </c>
      <c r="L102" s="1300">
        <f>[3]s01BAL0097!L102</f>
        <v>8.6485042735042708</v>
      </c>
      <c r="M102" s="1300">
        <f>[3]s01BAL0097!M102</f>
        <v>0</v>
      </c>
      <c r="N102" s="1300">
        <f>[3]s01BAL0097!N102</f>
        <v>66.0477207977208</v>
      </c>
      <c r="O102" s="1300">
        <f>[3]s01BAL0097!O102</f>
        <v>12.863603988604</v>
      </c>
      <c r="P102" s="1300">
        <f>[3]s01BAL0097!P102</f>
        <v>0</v>
      </c>
      <c r="Q102" s="1300">
        <f>[3]s01BAL0097!Q102</f>
        <v>27.2371794871795</v>
      </c>
      <c r="R102" s="1300">
        <f>[3]s01BAL0097!R102</f>
        <v>135.12250712250699</v>
      </c>
      <c r="S102" s="1300">
        <f>[3]s01BAL0097!S102</f>
        <v>71.853988603988597</v>
      </c>
      <c r="T102" s="1300">
        <f>[3]s01BAL0097!T102</f>
        <v>71.038817663817696</v>
      </c>
      <c r="U102" s="1300">
        <f>[3]s01BAL0097!U102</f>
        <v>9.8874643874643908</v>
      </c>
      <c r="V102" s="1300">
        <f>[3]s01BAL0097!V102</f>
        <v>344.47044159544203</v>
      </c>
      <c r="W102" s="1300">
        <f>[3]s01BAL0097!W102</f>
        <v>16.3205128205128</v>
      </c>
      <c r="X102" s="1300">
        <f>[3]s01BAL0097!X102</f>
        <v>214.13675213675199</v>
      </c>
      <c r="Y102" s="1300">
        <f>[3]s01BAL0097!Y102</f>
        <v>0</v>
      </c>
      <c r="Z102" s="1300">
        <f>[3]s01BAL0097!Z102</f>
        <v>0</v>
      </c>
      <c r="AA102" s="1300">
        <f>[3]s01BAL0097!AA102</f>
        <v>0</v>
      </c>
      <c r="AB102" s="1300">
        <f>[3]s01BAL0097!AB102</f>
        <v>0</v>
      </c>
    </row>
    <row r="103" spans="1:28" s="1272" customFormat="1" ht="12.95" customHeight="1" x14ac:dyDescent="0.15">
      <c r="A103" s="1271" t="str">
        <f>[3]s01BAL0097!A103</f>
        <v xml:space="preserve">          в неконв. валюте</v>
      </c>
      <c r="B103" s="1271">
        <f>[3]s01BAL0097!B103</f>
        <v>98</v>
      </c>
      <c r="C103" s="1300">
        <f>[3]s01BAL0097!C103</f>
        <v>938931</v>
      </c>
      <c r="D103" s="1300">
        <f>[3]s01BAL0097!D103</f>
        <v>75521</v>
      </c>
      <c r="E103" s="1300">
        <f>[3]s01BAL0097!E103</f>
        <v>10452</v>
      </c>
      <c r="F103" s="1300">
        <f>[3]s01BAL0097!F103</f>
        <v>1107</v>
      </c>
      <c r="G103" s="1300">
        <f>[3]s01BAL0097!G103</f>
        <v>0</v>
      </c>
      <c r="H103" s="1300">
        <f>[3]s01BAL0097!H103</f>
        <v>8728</v>
      </c>
      <c r="I103" s="1300">
        <f>[3]s01BAL0097!I103</f>
        <v>50683</v>
      </c>
      <c r="J103" s="1300">
        <f>[3]s01BAL0097!J103</f>
        <v>35045</v>
      </c>
      <c r="K103" s="1300">
        <f>[3]s01BAL0097!K103</f>
        <v>12112</v>
      </c>
      <c r="L103" s="1300">
        <f>[3]s01BAL0097!L103</f>
        <v>493</v>
      </c>
      <c r="M103" s="1300">
        <f>[3]s01BAL0097!M103</f>
        <v>1641</v>
      </c>
      <c r="N103" s="1300">
        <f>[3]s01BAL0097!N103</f>
        <v>310584</v>
      </c>
      <c r="O103" s="1300">
        <f>[3]s01BAL0097!O103</f>
        <v>1335</v>
      </c>
      <c r="P103" s="1300">
        <f>[3]s01BAL0097!P103</f>
        <v>0</v>
      </c>
      <c r="Q103" s="1300">
        <f>[3]s01BAL0097!Q103</f>
        <v>47480</v>
      </c>
      <c r="R103" s="1300">
        <f>[3]s01BAL0097!R103</f>
        <v>129071</v>
      </c>
      <c r="S103" s="1300">
        <f>[3]s01BAL0097!S103</f>
        <v>33123</v>
      </c>
      <c r="T103" s="1300">
        <f>[3]s01BAL0097!T103</f>
        <v>2540</v>
      </c>
      <c r="U103" s="1300">
        <f>[3]s01BAL0097!U103</f>
        <v>1705</v>
      </c>
      <c r="V103" s="1300">
        <f>[3]s01BAL0097!V103</f>
        <v>69655</v>
      </c>
      <c r="W103" s="1300">
        <f>[3]s01BAL0097!W103</f>
        <v>0</v>
      </c>
      <c r="X103" s="1300">
        <f>[3]s01BAL0097!X103</f>
        <v>147656</v>
      </c>
      <c r="Y103" s="1300">
        <f>[3]s01BAL0097!Y103</f>
        <v>0</v>
      </c>
      <c r="Z103" s="1300">
        <f>[3]s01BAL0097!Z103</f>
        <v>0</v>
      </c>
      <c r="AA103" s="1300">
        <f>[3]s01BAL0097!AA103</f>
        <v>0</v>
      </c>
      <c r="AB103" s="1300">
        <f>[3]s01BAL0097!AB103</f>
        <v>0</v>
      </c>
    </row>
    <row r="104" spans="1:28" s="1272" customFormat="1" ht="12.95" customHeight="1" x14ac:dyDescent="0.15">
      <c r="A104" s="1271" t="str">
        <f>[3]s01BAL0097!A104</f>
        <v xml:space="preserve">               российские рубли</v>
      </c>
      <c r="B104" s="1271">
        <f>[3]s01BAL0097!B104</f>
        <v>99</v>
      </c>
      <c r="C104" s="1300">
        <f>[3]s01BAL0097!C104</f>
        <v>910896</v>
      </c>
      <c r="D104" s="1300">
        <f>[3]s01BAL0097!D104</f>
        <v>75521</v>
      </c>
      <c r="E104" s="1300">
        <f>[3]s01BAL0097!E104</f>
        <v>10452</v>
      </c>
      <c r="F104" s="1300">
        <f>[3]s01BAL0097!F104</f>
        <v>1107</v>
      </c>
      <c r="G104" s="1300">
        <f>[3]s01BAL0097!G104</f>
        <v>0</v>
      </c>
      <c r="H104" s="1300">
        <f>[3]s01BAL0097!H104</f>
        <v>8728</v>
      </c>
      <c r="I104" s="1300">
        <f>[3]s01BAL0097!I104</f>
        <v>50683</v>
      </c>
      <c r="J104" s="1300">
        <f>[3]s01BAL0097!J104</f>
        <v>35045</v>
      </c>
      <c r="K104" s="1300">
        <f>[3]s01BAL0097!K104</f>
        <v>12112</v>
      </c>
      <c r="L104" s="1300">
        <f>[3]s01BAL0097!L104</f>
        <v>493</v>
      </c>
      <c r="M104" s="1300">
        <f>[3]s01BAL0097!M104</f>
        <v>1641</v>
      </c>
      <c r="N104" s="1300">
        <f>[3]s01BAL0097!N104</f>
        <v>310584</v>
      </c>
      <c r="O104" s="1300">
        <f>[3]s01BAL0097!O104</f>
        <v>1335</v>
      </c>
      <c r="P104" s="1300">
        <f>[3]s01BAL0097!P104</f>
        <v>0</v>
      </c>
      <c r="Q104" s="1300">
        <f>[3]s01BAL0097!Q104</f>
        <v>47480</v>
      </c>
      <c r="R104" s="1300">
        <f>[3]s01BAL0097!R104</f>
        <v>129043</v>
      </c>
      <c r="S104" s="1300">
        <f>[3]s01BAL0097!S104</f>
        <v>33123</v>
      </c>
      <c r="T104" s="1300">
        <f>[3]s01BAL0097!T104</f>
        <v>2540</v>
      </c>
      <c r="U104" s="1300">
        <f>[3]s01BAL0097!U104</f>
        <v>1705</v>
      </c>
      <c r="V104" s="1300">
        <f>[3]s01BAL0097!V104</f>
        <v>63430</v>
      </c>
      <c r="W104" s="1300">
        <f>[3]s01BAL0097!W104</f>
        <v>0</v>
      </c>
      <c r="X104" s="1300">
        <f>[3]s01BAL0097!X104</f>
        <v>125874</v>
      </c>
      <c r="Y104" s="1300">
        <f>[3]s01BAL0097!Y104</f>
        <v>0</v>
      </c>
      <c r="Z104" s="1300">
        <f>[3]s01BAL0097!Z104</f>
        <v>0</v>
      </c>
      <c r="AA104" s="1300">
        <f>[3]s01BAL0097!AA104</f>
        <v>0</v>
      </c>
      <c r="AB104" s="1300">
        <f>[3]s01BAL0097!AB104</f>
        <v>0</v>
      </c>
    </row>
    <row r="105" spans="1:28" s="1272" customFormat="1" ht="12.95" customHeight="1" x14ac:dyDescent="0.15">
      <c r="A105" s="1271" t="str">
        <f>[3]s01BAL0097!A105</f>
        <v xml:space="preserve">               прочие ОКВ</v>
      </c>
      <c r="B105" s="1271">
        <f>[3]s01BAL0097!B105</f>
        <v>100</v>
      </c>
      <c r="C105" s="1300">
        <f>[3]s01BAL0097!C105</f>
        <v>28035</v>
      </c>
      <c r="D105" s="1300">
        <f>[3]s01BAL0097!D105</f>
        <v>0</v>
      </c>
      <c r="E105" s="1300">
        <f>[3]s01BAL0097!E105</f>
        <v>0</v>
      </c>
      <c r="F105" s="1300">
        <f>[3]s01BAL0097!F105</f>
        <v>0</v>
      </c>
      <c r="G105" s="1300">
        <f>[3]s01BAL0097!G105</f>
        <v>0</v>
      </c>
      <c r="H105" s="1300">
        <f>[3]s01BAL0097!H105</f>
        <v>0</v>
      </c>
      <c r="I105" s="1300">
        <f>[3]s01BAL0097!I105</f>
        <v>0</v>
      </c>
      <c r="J105" s="1300">
        <f>[3]s01BAL0097!J105</f>
        <v>0</v>
      </c>
      <c r="K105" s="1300">
        <f>[3]s01BAL0097!K105</f>
        <v>0</v>
      </c>
      <c r="L105" s="1300">
        <f>[3]s01BAL0097!L105</f>
        <v>0</v>
      </c>
      <c r="M105" s="1300">
        <f>[3]s01BAL0097!M105</f>
        <v>0</v>
      </c>
      <c r="N105" s="1300">
        <f>[3]s01BAL0097!N105</f>
        <v>0</v>
      </c>
      <c r="O105" s="1300">
        <f>[3]s01BAL0097!O105</f>
        <v>0</v>
      </c>
      <c r="P105" s="1300">
        <f>[3]s01BAL0097!P105</f>
        <v>0</v>
      </c>
      <c r="Q105" s="1300">
        <f>[3]s01BAL0097!Q105</f>
        <v>0</v>
      </c>
      <c r="R105" s="1300">
        <f>[3]s01BAL0097!R105</f>
        <v>28</v>
      </c>
      <c r="S105" s="1300">
        <f>[3]s01BAL0097!S105</f>
        <v>0</v>
      </c>
      <c r="T105" s="1300">
        <f>[3]s01BAL0097!T105</f>
        <v>0</v>
      </c>
      <c r="U105" s="1300">
        <f>[3]s01BAL0097!U105</f>
        <v>0</v>
      </c>
      <c r="V105" s="1300">
        <f>[3]s01BAL0097!V105</f>
        <v>6225</v>
      </c>
      <c r="W105" s="1300">
        <f>[3]s01BAL0097!W105</f>
        <v>0</v>
      </c>
      <c r="X105" s="1300">
        <f>[3]s01BAL0097!X105</f>
        <v>21782</v>
      </c>
      <c r="Y105" s="1300">
        <f>[3]s01BAL0097!Y105</f>
        <v>0</v>
      </c>
      <c r="Z105" s="1300">
        <f>[3]s01BAL0097!Z105</f>
        <v>0</v>
      </c>
      <c r="AA105" s="1300">
        <f>[3]s01BAL0097!AA105</f>
        <v>0</v>
      </c>
      <c r="AB105" s="1300">
        <f>[3]s01BAL0097!AB105</f>
        <v>0</v>
      </c>
    </row>
    <row r="106" spans="1:28" s="1272" customFormat="1" ht="11.1" customHeight="1" x14ac:dyDescent="0.15">
      <c r="A106" s="1271">
        <f>[3]s01BAL0097!A106</f>
        <v>0</v>
      </c>
      <c r="B106" s="1271">
        <f>[3]s01BAL0097!B106</f>
        <v>101</v>
      </c>
      <c r="C106" s="1300">
        <f>[3]s01BAL0097!C106</f>
        <v>0</v>
      </c>
      <c r="D106" s="1300">
        <f>[3]s01BAL0097!D106</f>
        <v>0</v>
      </c>
      <c r="E106" s="1300">
        <f>[3]s01BAL0097!E106</f>
        <v>0</v>
      </c>
      <c r="F106" s="1300">
        <f>[3]s01BAL0097!F106</f>
        <v>0</v>
      </c>
      <c r="G106" s="1300">
        <f>[3]s01BAL0097!G106</f>
        <v>0</v>
      </c>
      <c r="H106" s="1300">
        <f>[3]s01BAL0097!H106</f>
        <v>0</v>
      </c>
      <c r="I106" s="1300">
        <f>[3]s01BAL0097!I106</f>
        <v>0</v>
      </c>
      <c r="J106" s="1300">
        <f>[3]s01BAL0097!J106</f>
        <v>0</v>
      </c>
      <c r="K106" s="1300">
        <f>[3]s01BAL0097!K106</f>
        <v>0</v>
      </c>
      <c r="L106" s="1300">
        <f>[3]s01BAL0097!L106</f>
        <v>0</v>
      </c>
      <c r="M106" s="1300">
        <f>[3]s01BAL0097!M106</f>
        <v>0</v>
      </c>
      <c r="N106" s="1300">
        <f>[3]s01BAL0097!N106</f>
        <v>0</v>
      </c>
      <c r="O106" s="1300">
        <f>[3]s01BAL0097!O106</f>
        <v>0</v>
      </c>
      <c r="P106" s="1300">
        <f>[3]s01BAL0097!P106</f>
        <v>0</v>
      </c>
      <c r="Q106" s="1300">
        <f>[3]s01BAL0097!Q106</f>
        <v>0</v>
      </c>
      <c r="R106" s="1300">
        <f>[3]s01BAL0097!R106</f>
        <v>0</v>
      </c>
      <c r="S106" s="1300">
        <f>[3]s01BAL0097!S106</f>
        <v>0</v>
      </c>
      <c r="T106" s="1300">
        <f>[3]s01BAL0097!T106</f>
        <v>0</v>
      </c>
      <c r="U106" s="1300">
        <f>[3]s01BAL0097!U106</f>
        <v>0</v>
      </c>
      <c r="V106" s="1300">
        <f>[3]s01BAL0097!V106</f>
        <v>0</v>
      </c>
      <c r="W106" s="1300">
        <f>[3]s01BAL0097!W106</f>
        <v>0</v>
      </c>
      <c r="X106" s="1300">
        <f>[3]s01BAL0097!X106</f>
        <v>0</v>
      </c>
      <c r="Y106" s="1300">
        <f>[3]s01BAL0097!Y106</f>
        <v>0</v>
      </c>
      <c r="Z106" s="1300">
        <f>[3]s01BAL0097!Z106</f>
        <v>0</v>
      </c>
      <c r="AA106" s="1300">
        <f>[3]s01BAL0097!AA106</f>
        <v>0</v>
      </c>
      <c r="AB106" s="1300">
        <f>[3]s01BAL0097!AB106</f>
        <v>0</v>
      </c>
    </row>
    <row r="107" spans="1:28" s="1272" customFormat="1" ht="12.95" customHeight="1" x14ac:dyDescent="0.15">
      <c r="A107" s="1271" t="str">
        <f>[3]s01BAL0097!A107</f>
        <v>2.3. Домашним хозяйствам - всего</v>
      </c>
      <c r="B107" s="1271">
        <f>[3]s01BAL0097!B107</f>
        <v>102</v>
      </c>
      <c r="C107" s="1300">
        <f>[3]s01BAL0097!C107</f>
        <v>16774734</v>
      </c>
      <c r="D107" s="1300">
        <f>[3]s01BAL0097!D107</f>
        <v>480950</v>
      </c>
      <c r="E107" s="1300">
        <f>[3]s01BAL0097!E107</f>
        <v>60885</v>
      </c>
      <c r="F107" s="1300">
        <f>[3]s01BAL0097!F107</f>
        <v>586505</v>
      </c>
      <c r="G107" s="1300">
        <f>[3]s01BAL0097!G107</f>
        <v>73</v>
      </c>
      <c r="H107" s="1300">
        <f>[3]s01BAL0097!H107</f>
        <v>38025</v>
      </c>
      <c r="I107" s="1300">
        <f>[3]s01BAL0097!I107</f>
        <v>333657</v>
      </c>
      <c r="J107" s="1300">
        <f>[3]s01BAL0097!J107</f>
        <v>416036</v>
      </c>
      <c r="K107" s="1300">
        <f>[3]s01BAL0097!K107</f>
        <v>236497</v>
      </c>
      <c r="L107" s="1300">
        <f>[3]s01BAL0097!L107</f>
        <v>33584</v>
      </c>
      <c r="M107" s="1300">
        <f>[3]s01BAL0097!M107</f>
        <v>764</v>
      </c>
      <c r="N107" s="1300">
        <f>[3]s01BAL0097!N107</f>
        <v>681282</v>
      </c>
      <c r="O107" s="1300">
        <f>[3]s01BAL0097!O107</f>
        <v>76832</v>
      </c>
      <c r="P107" s="1300">
        <f>[3]s01BAL0097!P107</f>
        <v>35713</v>
      </c>
      <c r="Q107" s="1300">
        <f>[3]s01BAL0097!Q107</f>
        <v>872447</v>
      </c>
      <c r="R107" s="1300">
        <f>[3]s01BAL0097!R107</f>
        <v>459891</v>
      </c>
      <c r="S107" s="1300">
        <f>[3]s01BAL0097!S107</f>
        <v>684075</v>
      </c>
      <c r="T107" s="1300">
        <f>[3]s01BAL0097!T107</f>
        <v>119706</v>
      </c>
      <c r="U107" s="1300">
        <f>[3]s01BAL0097!U107</f>
        <v>148689</v>
      </c>
      <c r="V107" s="1300">
        <f>[3]s01BAL0097!V107</f>
        <v>10667393</v>
      </c>
      <c r="W107" s="1300">
        <f>[3]s01BAL0097!W107</f>
        <v>5436</v>
      </c>
      <c r="X107" s="1300">
        <f>[3]s01BAL0097!X107</f>
        <v>836294</v>
      </c>
      <c r="Y107" s="1300">
        <f>[3]s01BAL0097!Y107</f>
        <v>0</v>
      </c>
      <c r="Z107" s="1300">
        <f>[3]s01BAL0097!Z107</f>
        <v>0</v>
      </c>
      <c r="AA107" s="1300">
        <f>[3]s01BAL0097!AA107</f>
        <v>0</v>
      </c>
      <c r="AB107" s="1300">
        <f>[3]s01BAL0097!AB107</f>
        <v>0</v>
      </c>
    </row>
    <row r="108" spans="1:28" s="1272" customFormat="1" ht="12.95" customHeight="1" x14ac:dyDescent="0.15">
      <c r="A108" s="1271" t="str">
        <f>[3]s01BAL0097!A108</f>
        <v xml:space="preserve">      - в рублях</v>
      </c>
      <c r="B108" s="1271">
        <f>[3]s01BAL0097!B108</f>
        <v>103</v>
      </c>
      <c r="C108" s="1300">
        <f>[3]s01BAL0097!C108</f>
        <v>16759568</v>
      </c>
      <c r="D108" s="1300">
        <f>[3]s01BAL0097!D108</f>
        <v>480202</v>
      </c>
      <c r="E108" s="1300">
        <f>[3]s01BAL0097!E108</f>
        <v>60885</v>
      </c>
      <c r="F108" s="1300">
        <f>[3]s01BAL0097!F108</f>
        <v>586456</v>
      </c>
      <c r="G108" s="1300">
        <f>[3]s01BAL0097!G108</f>
        <v>73</v>
      </c>
      <c r="H108" s="1300">
        <f>[3]s01BAL0097!H108</f>
        <v>38025</v>
      </c>
      <c r="I108" s="1300">
        <f>[3]s01BAL0097!I108</f>
        <v>333655</v>
      </c>
      <c r="J108" s="1300">
        <f>[3]s01BAL0097!J108</f>
        <v>406106</v>
      </c>
      <c r="K108" s="1300">
        <f>[3]s01BAL0097!K108</f>
        <v>236497</v>
      </c>
      <c r="L108" s="1300">
        <f>[3]s01BAL0097!L108</f>
        <v>33584</v>
      </c>
      <c r="M108" s="1300">
        <f>[3]s01BAL0097!M108</f>
        <v>764</v>
      </c>
      <c r="N108" s="1300">
        <f>[3]s01BAL0097!N108</f>
        <v>680913</v>
      </c>
      <c r="O108" s="1300">
        <f>[3]s01BAL0097!O108</f>
        <v>76832</v>
      </c>
      <c r="P108" s="1300">
        <f>[3]s01BAL0097!P108</f>
        <v>35713</v>
      </c>
      <c r="Q108" s="1300">
        <f>[3]s01BAL0097!Q108</f>
        <v>872427</v>
      </c>
      <c r="R108" s="1300">
        <f>[3]s01BAL0097!R108</f>
        <v>459839</v>
      </c>
      <c r="S108" s="1300">
        <f>[3]s01BAL0097!S108</f>
        <v>683672</v>
      </c>
      <c r="T108" s="1300">
        <f>[3]s01BAL0097!T108</f>
        <v>119706</v>
      </c>
      <c r="U108" s="1300">
        <f>[3]s01BAL0097!U108</f>
        <v>148662</v>
      </c>
      <c r="V108" s="1300">
        <f>[3]s01BAL0097!V108</f>
        <v>10664905</v>
      </c>
      <c r="W108" s="1300">
        <f>[3]s01BAL0097!W108</f>
        <v>5436</v>
      </c>
      <c r="X108" s="1300">
        <f>[3]s01BAL0097!X108</f>
        <v>835216</v>
      </c>
      <c r="Y108" s="1300">
        <f>[3]s01BAL0097!Y108</f>
        <v>0</v>
      </c>
      <c r="Z108" s="1300">
        <f>[3]s01BAL0097!Z108</f>
        <v>0</v>
      </c>
      <c r="AA108" s="1300">
        <f>[3]s01BAL0097!AA108</f>
        <v>0</v>
      </c>
      <c r="AB108" s="1300">
        <f>[3]s01BAL0097!AB108</f>
        <v>0</v>
      </c>
    </row>
    <row r="109" spans="1:28" s="1272" customFormat="1" ht="12.95" customHeight="1" x14ac:dyDescent="0.15">
      <c r="A109" s="1271" t="str">
        <f>[3]s01BAL0097!A109</f>
        <v xml:space="preserve">      - в иностранной валюте</v>
      </c>
      <c r="B109" s="1271">
        <f>[3]s01BAL0097!B109</f>
        <v>104</v>
      </c>
      <c r="C109" s="1300">
        <f>[3]s01BAL0097!C109</f>
        <v>15166</v>
      </c>
      <c r="D109" s="1300">
        <f>[3]s01BAL0097!D109</f>
        <v>748</v>
      </c>
      <c r="E109" s="1300">
        <f>[3]s01BAL0097!E109</f>
        <v>0</v>
      </c>
      <c r="F109" s="1300">
        <f>[3]s01BAL0097!F109</f>
        <v>49</v>
      </c>
      <c r="G109" s="1300">
        <f>[3]s01BAL0097!G109</f>
        <v>0</v>
      </c>
      <c r="H109" s="1300">
        <f>[3]s01BAL0097!H109</f>
        <v>0</v>
      </c>
      <c r="I109" s="1300">
        <f>[3]s01BAL0097!I109</f>
        <v>2</v>
      </c>
      <c r="J109" s="1300">
        <f>[3]s01BAL0097!J109</f>
        <v>9930</v>
      </c>
      <c r="K109" s="1300">
        <f>[3]s01BAL0097!K109</f>
        <v>0</v>
      </c>
      <c r="L109" s="1300">
        <f>[3]s01BAL0097!L109</f>
        <v>0</v>
      </c>
      <c r="M109" s="1300">
        <f>[3]s01BAL0097!M109</f>
        <v>0</v>
      </c>
      <c r="N109" s="1300">
        <f>[3]s01BAL0097!N109</f>
        <v>369</v>
      </c>
      <c r="O109" s="1300">
        <f>[3]s01BAL0097!O109</f>
        <v>0</v>
      </c>
      <c r="P109" s="1300">
        <f>[3]s01BAL0097!P109</f>
        <v>0</v>
      </c>
      <c r="Q109" s="1300">
        <f>[3]s01BAL0097!Q109</f>
        <v>20</v>
      </c>
      <c r="R109" s="1300">
        <f>[3]s01BAL0097!R109</f>
        <v>52</v>
      </c>
      <c r="S109" s="1300">
        <f>[3]s01BAL0097!S109</f>
        <v>403</v>
      </c>
      <c r="T109" s="1300">
        <f>[3]s01BAL0097!T109</f>
        <v>0</v>
      </c>
      <c r="U109" s="1300">
        <f>[3]s01BAL0097!U109</f>
        <v>27</v>
      </c>
      <c r="V109" s="1300">
        <f>[3]s01BAL0097!V109</f>
        <v>2488</v>
      </c>
      <c r="W109" s="1300">
        <f>[3]s01BAL0097!W109</f>
        <v>0</v>
      </c>
      <c r="X109" s="1300">
        <f>[3]s01BAL0097!X109</f>
        <v>1078</v>
      </c>
      <c r="Y109" s="1300">
        <f>[3]s01BAL0097!Y109</f>
        <v>0</v>
      </c>
      <c r="Z109" s="1300">
        <f>[3]s01BAL0097!Z109</f>
        <v>0</v>
      </c>
      <c r="AA109" s="1300">
        <f>[3]s01BAL0097!AA109</f>
        <v>0</v>
      </c>
      <c r="AB109" s="1300">
        <f>[3]s01BAL0097!AB109</f>
        <v>0</v>
      </c>
    </row>
    <row r="110" spans="1:28" s="1272" customFormat="1" ht="12.95" customHeight="1" x14ac:dyDescent="0.15">
      <c r="A110" s="1271" t="str">
        <f>[3]s01BAL0097!A110</f>
        <v xml:space="preserve">          в конв. валюте</v>
      </c>
      <c r="B110" s="1271">
        <f>[3]s01BAL0097!B110</f>
        <v>105</v>
      </c>
      <c r="C110" s="1300">
        <f>[3]s01BAL0097!C110</f>
        <v>15166</v>
      </c>
      <c r="D110" s="1300">
        <f>[3]s01BAL0097!D110</f>
        <v>748</v>
      </c>
      <c r="E110" s="1300">
        <f>[3]s01BAL0097!E110</f>
        <v>0</v>
      </c>
      <c r="F110" s="1300">
        <f>[3]s01BAL0097!F110</f>
        <v>49</v>
      </c>
      <c r="G110" s="1300">
        <f>[3]s01BAL0097!G110</f>
        <v>0</v>
      </c>
      <c r="H110" s="1300">
        <f>[3]s01BAL0097!H110</f>
        <v>0</v>
      </c>
      <c r="I110" s="1300">
        <f>[3]s01BAL0097!I110</f>
        <v>2</v>
      </c>
      <c r="J110" s="1300">
        <f>[3]s01BAL0097!J110</f>
        <v>9930</v>
      </c>
      <c r="K110" s="1300">
        <f>[3]s01BAL0097!K110</f>
        <v>0</v>
      </c>
      <c r="L110" s="1300">
        <f>[3]s01BAL0097!L110</f>
        <v>0</v>
      </c>
      <c r="M110" s="1300">
        <f>[3]s01BAL0097!M110</f>
        <v>0</v>
      </c>
      <c r="N110" s="1300">
        <f>[3]s01BAL0097!N110</f>
        <v>369</v>
      </c>
      <c r="O110" s="1300">
        <f>[3]s01BAL0097!O110</f>
        <v>0</v>
      </c>
      <c r="P110" s="1300">
        <f>[3]s01BAL0097!P110</f>
        <v>0</v>
      </c>
      <c r="Q110" s="1300">
        <f>[3]s01BAL0097!Q110</f>
        <v>20</v>
      </c>
      <c r="R110" s="1300">
        <f>[3]s01BAL0097!R110</f>
        <v>52</v>
      </c>
      <c r="S110" s="1300">
        <f>[3]s01BAL0097!S110</f>
        <v>403</v>
      </c>
      <c r="T110" s="1300">
        <f>[3]s01BAL0097!T110</f>
        <v>0</v>
      </c>
      <c r="U110" s="1300">
        <f>[3]s01BAL0097!U110</f>
        <v>27</v>
      </c>
      <c r="V110" s="1300">
        <f>[3]s01BAL0097!V110</f>
        <v>2488</v>
      </c>
      <c r="W110" s="1300">
        <f>[3]s01BAL0097!W110</f>
        <v>0</v>
      </c>
      <c r="X110" s="1300">
        <f>[3]s01BAL0097!X110</f>
        <v>1078</v>
      </c>
      <c r="Y110" s="1300">
        <f>[3]s01BAL0097!Y110</f>
        <v>0</v>
      </c>
      <c r="Z110" s="1300">
        <f>[3]s01BAL0097!Z110</f>
        <v>0</v>
      </c>
      <c r="AA110" s="1300">
        <f>[3]s01BAL0097!AA110</f>
        <v>0</v>
      </c>
      <c r="AB110" s="1300">
        <f>[3]s01BAL0097!AB110</f>
        <v>0</v>
      </c>
    </row>
    <row r="111" spans="1:28" s="1272" customFormat="1" ht="12.95" customHeight="1" x14ac:dyDescent="0.15">
      <c r="A111" s="1271" t="str">
        <f>[3]s01BAL0097!A111</f>
        <v xml:space="preserve">               доллары США</v>
      </c>
      <c r="B111" s="1271">
        <f>[3]s01BAL0097!B111</f>
        <v>106</v>
      </c>
      <c r="C111" s="1300">
        <f>[3]s01BAL0097!C111</f>
        <v>14978</v>
      </c>
      <c r="D111" s="1300">
        <f>[3]s01BAL0097!D111</f>
        <v>748</v>
      </c>
      <c r="E111" s="1300">
        <f>[3]s01BAL0097!E111</f>
        <v>0</v>
      </c>
      <c r="F111" s="1300">
        <f>[3]s01BAL0097!F111</f>
        <v>49</v>
      </c>
      <c r="G111" s="1300">
        <f>[3]s01BAL0097!G111</f>
        <v>0</v>
      </c>
      <c r="H111" s="1300">
        <f>[3]s01BAL0097!H111</f>
        <v>0</v>
      </c>
      <c r="I111" s="1300">
        <f>[3]s01BAL0097!I111</f>
        <v>2</v>
      </c>
      <c r="J111" s="1300">
        <f>[3]s01BAL0097!J111</f>
        <v>9847</v>
      </c>
      <c r="K111" s="1300">
        <f>[3]s01BAL0097!K111</f>
        <v>0</v>
      </c>
      <c r="L111" s="1300">
        <f>[3]s01BAL0097!L111</f>
        <v>0</v>
      </c>
      <c r="M111" s="1300">
        <f>[3]s01BAL0097!M111</f>
        <v>0</v>
      </c>
      <c r="N111" s="1300">
        <f>[3]s01BAL0097!N111</f>
        <v>364</v>
      </c>
      <c r="O111" s="1300">
        <f>[3]s01BAL0097!O111</f>
        <v>0</v>
      </c>
      <c r="P111" s="1300">
        <f>[3]s01BAL0097!P111</f>
        <v>0</v>
      </c>
      <c r="Q111" s="1300">
        <f>[3]s01BAL0097!Q111</f>
        <v>19</v>
      </c>
      <c r="R111" s="1300">
        <f>[3]s01BAL0097!R111</f>
        <v>52</v>
      </c>
      <c r="S111" s="1300">
        <f>[3]s01BAL0097!S111</f>
        <v>403</v>
      </c>
      <c r="T111" s="1300">
        <f>[3]s01BAL0097!T111</f>
        <v>0</v>
      </c>
      <c r="U111" s="1300">
        <f>[3]s01BAL0097!U111</f>
        <v>27</v>
      </c>
      <c r="V111" s="1300">
        <f>[3]s01BAL0097!V111</f>
        <v>2389</v>
      </c>
      <c r="W111" s="1300">
        <f>[3]s01BAL0097!W111</f>
        <v>0</v>
      </c>
      <c r="X111" s="1300">
        <f>[3]s01BAL0097!X111</f>
        <v>1078</v>
      </c>
      <c r="Y111" s="1300">
        <f>[3]s01BAL0097!Y111</f>
        <v>0</v>
      </c>
      <c r="Z111" s="1300">
        <f>[3]s01BAL0097!Z111</f>
        <v>0</v>
      </c>
      <c r="AA111" s="1300">
        <f>[3]s01BAL0097!AA111</f>
        <v>0</v>
      </c>
      <c r="AB111" s="1300">
        <f>[3]s01BAL0097!AB111</f>
        <v>0</v>
      </c>
    </row>
    <row r="112" spans="1:28" s="1272" customFormat="1" ht="12.95" customHeight="1" x14ac:dyDescent="0.15">
      <c r="A112" s="1271" t="str">
        <f>[3]s01BAL0097!A112</f>
        <v xml:space="preserve">               евро</v>
      </c>
      <c r="B112" s="1271">
        <f>[3]s01BAL0097!B112</f>
        <v>107</v>
      </c>
      <c r="C112" s="1300">
        <f>[3]s01BAL0097!C112</f>
        <v>187</v>
      </c>
      <c r="D112" s="1300">
        <f>[3]s01BAL0097!D112</f>
        <v>0</v>
      </c>
      <c r="E112" s="1300">
        <f>[3]s01BAL0097!E112</f>
        <v>0</v>
      </c>
      <c r="F112" s="1300">
        <f>[3]s01BAL0097!F112</f>
        <v>0</v>
      </c>
      <c r="G112" s="1300">
        <f>[3]s01BAL0097!G112</f>
        <v>0</v>
      </c>
      <c r="H112" s="1300">
        <f>[3]s01BAL0097!H112</f>
        <v>0</v>
      </c>
      <c r="I112" s="1300">
        <f>[3]s01BAL0097!I112</f>
        <v>0</v>
      </c>
      <c r="J112" s="1300">
        <f>[3]s01BAL0097!J112</f>
        <v>83</v>
      </c>
      <c r="K112" s="1300">
        <f>[3]s01BAL0097!K112</f>
        <v>0</v>
      </c>
      <c r="L112" s="1300">
        <f>[3]s01BAL0097!L112</f>
        <v>0</v>
      </c>
      <c r="M112" s="1300">
        <f>[3]s01BAL0097!M112</f>
        <v>0</v>
      </c>
      <c r="N112" s="1300">
        <f>[3]s01BAL0097!N112</f>
        <v>4</v>
      </c>
      <c r="O112" s="1300">
        <f>[3]s01BAL0097!O112</f>
        <v>0</v>
      </c>
      <c r="P112" s="1300">
        <f>[3]s01BAL0097!P112</f>
        <v>0</v>
      </c>
      <c r="Q112" s="1300">
        <f>[3]s01BAL0097!Q112</f>
        <v>1</v>
      </c>
      <c r="R112" s="1300">
        <f>[3]s01BAL0097!R112</f>
        <v>0</v>
      </c>
      <c r="S112" s="1300">
        <f>[3]s01BAL0097!S112</f>
        <v>0</v>
      </c>
      <c r="T112" s="1300">
        <f>[3]s01BAL0097!T112</f>
        <v>0</v>
      </c>
      <c r="U112" s="1300">
        <f>[3]s01BAL0097!U112</f>
        <v>0</v>
      </c>
      <c r="V112" s="1300">
        <f>[3]s01BAL0097!V112</f>
        <v>99</v>
      </c>
      <c r="W112" s="1300">
        <f>[3]s01BAL0097!W112</f>
        <v>0</v>
      </c>
      <c r="X112" s="1300">
        <f>[3]s01BAL0097!X112</f>
        <v>0</v>
      </c>
      <c r="Y112" s="1300">
        <f>[3]s01BAL0097!Y112</f>
        <v>0</v>
      </c>
      <c r="Z112" s="1300">
        <f>[3]s01BAL0097!Z112</f>
        <v>0</v>
      </c>
      <c r="AA112" s="1300">
        <f>[3]s01BAL0097!AA112</f>
        <v>0</v>
      </c>
      <c r="AB112" s="1300">
        <f>[3]s01BAL0097!AB112</f>
        <v>0</v>
      </c>
    </row>
    <row r="113" spans="1:28" s="1272" customFormat="1" ht="12.95" customHeight="1" x14ac:dyDescent="0.15">
      <c r="A113" s="1271" t="str">
        <f>[3]s01BAL0097!A113</f>
        <v xml:space="preserve">          в конв. валюте (млн. долл.)</v>
      </c>
      <c r="B113" s="1271">
        <f>[3]s01BAL0097!B113</f>
        <v>108</v>
      </c>
      <c r="C113" s="1300">
        <f>[3]s01BAL0097!C113</f>
        <v>5.4009971509971502</v>
      </c>
      <c r="D113" s="1300">
        <f>[3]s01BAL0097!D113</f>
        <v>0.26638176638176603</v>
      </c>
      <c r="E113" s="1300">
        <f>[3]s01BAL0097!E113</f>
        <v>0</v>
      </c>
      <c r="F113" s="1300">
        <f>[3]s01BAL0097!F113</f>
        <v>1.7450142450142501E-2</v>
      </c>
      <c r="G113" s="1300">
        <f>[3]s01BAL0097!G113</f>
        <v>0</v>
      </c>
      <c r="H113" s="1300">
        <f>[3]s01BAL0097!H113</f>
        <v>0</v>
      </c>
      <c r="I113" s="1300">
        <f>[3]s01BAL0097!I113</f>
        <v>7.1225071225071196E-4</v>
      </c>
      <c r="J113" s="1300">
        <f>[3]s01BAL0097!J113</f>
        <v>3.5363247863247902</v>
      </c>
      <c r="K113" s="1300">
        <f>[3]s01BAL0097!K113</f>
        <v>0</v>
      </c>
      <c r="L113" s="1300">
        <f>[3]s01BAL0097!L113</f>
        <v>0</v>
      </c>
      <c r="M113" s="1300">
        <f>[3]s01BAL0097!M113</f>
        <v>0</v>
      </c>
      <c r="N113" s="1300">
        <f>[3]s01BAL0097!N113</f>
        <v>0.131410256410256</v>
      </c>
      <c r="O113" s="1300">
        <f>[3]s01BAL0097!O113</f>
        <v>0</v>
      </c>
      <c r="P113" s="1300">
        <f>[3]s01BAL0097!P113</f>
        <v>0</v>
      </c>
      <c r="Q113" s="1300">
        <f>[3]s01BAL0097!Q113</f>
        <v>7.12250712250712E-3</v>
      </c>
      <c r="R113" s="1300">
        <f>[3]s01BAL0097!R113</f>
        <v>1.85185185185185E-2</v>
      </c>
      <c r="S113" s="1300">
        <f>[3]s01BAL0097!S113</f>
        <v>0.14351851851851899</v>
      </c>
      <c r="T113" s="1300">
        <f>[3]s01BAL0097!T113</f>
        <v>0</v>
      </c>
      <c r="U113" s="1300">
        <f>[3]s01BAL0097!U113</f>
        <v>9.6153846153846194E-3</v>
      </c>
      <c r="V113" s="1300">
        <f>[3]s01BAL0097!V113</f>
        <v>0.88603988603988604</v>
      </c>
      <c r="W113" s="1300">
        <f>[3]s01BAL0097!W113</f>
        <v>0</v>
      </c>
      <c r="X113" s="1300">
        <f>[3]s01BAL0097!X113</f>
        <v>0.38390313390313402</v>
      </c>
      <c r="Y113" s="1300">
        <f>[3]s01BAL0097!Y113</f>
        <v>0</v>
      </c>
      <c r="Z113" s="1300">
        <f>[3]s01BAL0097!Z113</f>
        <v>0</v>
      </c>
      <c r="AA113" s="1300">
        <f>[3]s01BAL0097!AA113</f>
        <v>0</v>
      </c>
      <c r="AB113" s="1300">
        <f>[3]s01BAL0097!AB113</f>
        <v>0</v>
      </c>
    </row>
    <row r="114" spans="1:28" s="1272" customFormat="1" ht="12.95" customHeight="1" x14ac:dyDescent="0.15">
      <c r="A114" s="1271" t="str">
        <f>[3]s01BAL0097!A114</f>
        <v xml:space="preserve">          в неконв. валюте</v>
      </c>
      <c r="B114" s="1271">
        <f>[3]s01BAL0097!B114</f>
        <v>109</v>
      </c>
      <c r="C114" s="1300">
        <f>[3]s01BAL0097!C114</f>
        <v>0</v>
      </c>
      <c r="D114" s="1300">
        <f>[3]s01BAL0097!D114</f>
        <v>0</v>
      </c>
      <c r="E114" s="1300">
        <f>[3]s01BAL0097!E114</f>
        <v>0</v>
      </c>
      <c r="F114" s="1300">
        <f>[3]s01BAL0097!F114</f>
        <v>0</v>
      </c>
      <c r="G114" s="1300">
        <f>[3]s01BAL0097!G114</f>
        <v>0</v>
      </c>
      <c r="H114" s="1300">
        <f>[3]s01BAL0097!H114</f>
        <v>0</v>
      </c>
      <c r="I114" s="1300">
        <f>[3]s01BAL0097!I114</f>
        <v>0</v>
      </c>
      <c r="J114" s="1300">
        <f>[3]s01BAL0097!J114</f>
        <v>0</v>
      </c>
      <c r="K114" s="1300">
        <f>[3]s01BAL0097!K114</f>
        <v>0</v>
      </c>
      <c r="L114" s="1300">
        <f>[3]s01BAL0097!L114</f>
        <v>0</v>
      </c>
      <c r="M114" s="1300">
        <f>[3]s01BAL0097!M114</f>
        <v>0</v>
      </c>
      <c r="N114" s="1300">
        <f>[3]s01BAL0097!N114</f>
        <v>0</v>
      </c>
      <c r="O114" s="1300">
        <f>[3]s01BAL0097!O114</f>
        <v>0</v>
      </c>
      <c r="P114" s="1300">
        <f>[3]s01BAL0097!P114</f>
        <v>0</v>
      </c>
      <c r="Q114" s="1300">
        <f>[3]s01BAL0097!Q114</f>
        <v>0</v>
      </c>
      <c r="R114" s="1300">
        <f>[3]s01BAL0097!R114</f>
        <v>0</v>
      </c>
      <c r="S114" s="1300">
        <f>[3]s01BAL0097!S114</f>
        <v>0</v>
      </c>
      <c r="T114" s="1300">
        <f>[3]s01BAL0097!T114</f>
        <v>0</v>
      </c>
      <c r="U114" s="1300">
        <f>[3]s01BAL0097!U114</f>
        <v>0</v>
      </c>
      <c r="V114" s="1300">
        <f>[3]s01BAL0097!V114</f>
        <v>0</v>
      </c>
      <c r="W114" s="1300">
        <f>[3]s01BAL0097!W114</f>
        <v>0</v>
      </c>
      <c r="X114" s="1300">
        <f>[3]s01BAL0097!X114</f>
        <v>0</v>
      </c>
      <c r="Y114" s="1300">
        <f>[3]s01BAL0097!Y114</f>
        <v>0</v>
      </c>
      <c r="Z114" s="1300">
        <f>[3]s01BAL0097!Z114</f>
        <v>0</v>
      </c>
      <c r="AA114" s="1300">
        <f>[3]s01BAL0097!AA114</f>
        <v>0</v>
      </c>
      <c r="AB114" s="1300">
        <f>[3]s01BAL0097!AB114</f>
        <v>0</v>
      </c>
    </row>
    <row r="115" spans="1:28" s="1272" customFormat="1" ht="12.95" customHeight="1" x14ac:dyDescent="0.15">
      <c r="A115" s="1271" t="str">
        <f>[3]s01BAL0097!A115</f>
        <v xml:space="preserve">               российские рубли</v>
      </c>
      <c r="B115" s="1271">
        <f>[3]s01BAL0097!B115</f>
        <v>110</v>
      </c>
      <c r="C115" s="1300">
        <f>[3]s01BAL0097!C115</f>
        <v>0</v>
      </c>
      <c r="D115" s="1300">
        <f>[3]s01BAL0097!D115</f>
        <v>0</v>
      </c>
      <c r="E115" s="1300">
        <f>[3]s01BAL0097!E115</f>
        <v>0</v>
      </c>
      <c r="F115" s="1300">
        <f>[3]s01BAL0097!F115</f>
        <v>0</v>
      </c>
      <c r="G115" s="1300">
        <f>[3]s01BAL0097!G115</f>
        <v>0</v>
      </c>
      <c r="H115" s="1300">
        <f>[3]s01BAL0097!H115</f>
        <v>0</v>
      </c>
      <c r="I115" s="1300">
        <f>[3]s01BAL0097!I115</f>
        <v>0</v>
      </c>
      <c r="J115" s="1300">
        <f>[3]s01BAL0097!J115</f>
        <v>0</v>
      </c>
      <c r="K115" s="1300">
        <f>[3]s01BAL0097!K115</f>
        <v>0</v>
      </c>
      <c r="L115" s="1300">
        <f>[3]s01BAL0097!L115</f>
        <v>0</v>
      </c>
      <c r="M115" s="1300">
        <f>[3]s01BAL0097!M115</f>
        <v>0</v>
      </c>
      <c r="N115" s="1300">
        <f>[3]s01BAL0097!N115</f>
        <v>0</v>
      </c>
      <c r="O115" s="1300">
        <f>[3]s01BAL0097!O115</f>
        <v>0</v>
      </c>
      <c r="P115" s="1300">
        <f>[3]s01BAL0097!P115</f>
        <v>0</v>
      </c>
      <c r="Q115" s="1300">
        <f>[3]s01BAL0097!Q115</f>
        <v>0</v>
      </c>
      <c r="R115" s="1300">
        <f>[3]s01BAL0097!R115</f>
        <v>0</v>
      </c>
      <c r="S115" s="1300">
        <f>[3]s01BAL0097!S115</f>
        <v>0</v>
      </c>
      <c r="T115" s="1300">
        <f>[3]s01BAL0097!T115</f>
        <v>0</v>
      </c>
      <c r="U115" s="1300">
        <f>[3]s01BAL0097!U115</f>
        <v>0</v>
      </c>
      <c r="V115" s="1300">
        <f>[3]s01BAL0097!V115</f>
        <v>0</v>
      </c>
      <c r="W115" s="1300">
        <f>[3]s01BAL0097!W115</f>
        <v>0</v>
      </c>
      <c r="X115" s="1300">
        <f>[3]s01BAL0097!X115</f>
        <v>0</v>
      </c>
      <c r="Y115" s="1300">
        <f>[3]s01BAL0097!Y115</f>
        <v>0</v>
      </c>
      <c r="Z115" s="1300">
        <f>[3]s01BAL0097!Z115</f>
        <v>0</v>
      </c>
      <c r="AA115" s="1300">
        <f>[3]s01BAL0097!AA115</f>
        <v>0</v>
      </c>
      <c r="AB115" s="1300">
        <f>[3]s01BAL0097!AB115</f>
        <v>0</v>
      </c>
    </row>
    <row r="116" spans="1:28" s="1272" customFormat="1" ht="12.95" customHeight="1" x14ac:dyDescent="0.15">
      <c r="A116" s="1271" t="str">
        <f>[3]s01BAL0097!A116</f>
        <v xml:space="preserve">               прочие ОКВ</v>
      </c>
      <c r="B116" s="1271">
        <f>[3]s01BAL0097!B116</f>
        <v>111</v>
      </c>
      <c r="C116" s="1300">
        <f>[3]s01BAL0097!C116</f>
        <v>0</v>
      </c>
      <c r="D116" s="1300">
        <f>[3]s01BAL0097!D116</f>
        <v>0</v>
      </c>
      <c r="E116" s="1300">
        <f>[3]s01BAL0097!E116</f>
        <v>0</v>
      </c>
      <c r="F116" s="1300">
        <f>[3]s01BAL0097!F116</f>
        <v>0</v>
      </c>
      <c r="G116" s="1300">
        <f>[3]s01BAL0097!G116</f>
        <v>0</v>
      </c>
      <c r="H116" s="1300">
        <f>[3]s01BAL0097!H116</f>
        <v>0</v>
      </c>
      <c r="I116" s="1300">
        <f>[3]s01BAL0097!I116</f>
        <v>0</v>
      </c>
      <c r="J116" s="1300">
        <f>[3]s01BAL0097!J116</f>
        <v>0</v>
      </c>
      <c r="K116" s="1300">
        <f>[3]s01BAL0097!K116</f>
        <v>0</v>
      </c>
      <c r="L116" s="1300">
        <f>[3]s01BAL0097!L116</f>
        <v>0</v>
      </c>
      <c r="M116" s="1300">
        <f>[3]s01BAL0097!M116</f>
        <v>0</v>
      </c>
      <c r="N116" s="1300">
        <f>[3]s01BAL0097!N116</f>
        <v>0</v>
      </c>
      <c r="O116" s="1300">
        <f>[3]s01BAL0097!O116</f>
        <v>0</v>
      </c>
      <c r="P116" s="1300">
        <f>[3]s01BAL0097!P116</f>
        <v>0</v>
      </c>
      <c r="Q116" s="1300">
        <f>[3]s01BAL0097!Q116</f>
        <v>0</v>
      </c>
      <c r="R116" s="1300">
        <f>[3]s01BAL0097!R116</f>
        <v>0</v>
      </c>
      <c r="S116" s="1300">
        <f>[3]s01BAL0097!S116</f>
        <v>0</v>
      </c>
      <c r="T116" s="1300">
        <f>[3]s01BAL0097!T116</f>
        <v>0</v>
      </c>
      <c r="U116" s="1300">
        <f>[3]s01BAL0097!U116</f>
        <v>0</v>
      </c>
      <c r="V116" s="1300">
        <f>[3]s01BAL0097!V116</f>
        <v>0</v>
      </c>
      <c r="W116" s="1300">
        <f>[3]s01BAL0097!W116</f>
        <v>0</v>
      </c>
      <c r="X116" s="1300">
        <f>[3]s01BAL0097!X116</f>
        <v>0</v>
      </c>
      <c r="Y116" s="1300">
        <f>[3]s01BAL0097!Y116</f>
        <v>0</v>
      </c>
      <c r="Z116" s="1300">
        <f>[3]s01BAL0097!Z116</f>
        <v>0</v>
      </c>
      <c r="AA116" s="1300">
        <f>[3]s01BAL0097!AA116</f>
        <v>0</v>
      </c>
      <c r="AB116" s="1300">
        <f>[3]s01BAL0097!AB116</f>
        <v>0</v>
      </c>
    </row>
    <row r="117" spans="1:28" s="1272" customFormat="1" ht="11.1" customHeight="1" x14ac:dyDescent="0.15">
      <c r="A117" s="1271">
        <f>[3]s01BAL0097!A117</f>
        <v>0</v>
      </c>
      <c r="B117" s="1271">
        <f>[3]s01BAL0097!B117</f>
        <v>112</v>
      </c>
      <c r="C117" s="1300">
        <f>[3]s01BAL0097!C117</f>
        <v>0</v>
      </c>
      <c r="D117" s="1300">
        <f>[3]s01BAL0097!D117</f>
        <v>0</v>
      </c>
      <c r="E117" s="1300">
        <f>[3]s01BAL0097!E117</f>
        <v>0</v>
      </c>
      <c r="F117" s="1300">
        <f>[3]s01BAL0097!F117</f>
        <v>0</v>
      </c>
      <c r="G117" s="1300">
        <f>[3]s01BAL0097!G117</f>
        <v>0</v>
      </c>
      <c r="H117" s="1300">
        <f>[3]s01BAL0097!H117</f>
        <v>0</v>
      </c>
      <c r="I117" s="1300">
        <f>[3]s01BAL0097!I117</f>
        <v>0</v>
      </c>
      <c r="J117" s="1300">
        <f>[3]s01BAL0097!J117</f>
        <v>0</v>
      </c>
      <c r="K117" s="1300">
        <f>[3]s01BAL0097!K117</f>
        <v>0</v>
      </c>
      <c r="L117" s="1300">
        <f>[3]s01BAL0097!L117</f>
        <v>0</v>
      </c>
      <c r="M117" s="1300">
        <f>[3]s01BAL0097!M117</f>
        <v>0</v>
      </c>
      <c r="N117" s="1300">
        <f>[3]s01BAL0097!N117</f>
        <v>0</v>
      </c>
      <c r="O117" s="1300">
        <f>[3]s01BAL0097!O117</f>
        <v>0</v>
      </c>
      <c r="P117" s="1300">
        <f>[3]s01BAL0097!P117</f>
        <v>0</v>
      </c>
      <c r="Q117" s="1300">
        <f>[3]s01BAL0097!Q117</f>
        <v>0</v>
      </c>
      <c r="R117" s="1300">
        <f>[3]s01BAL0097!R117</f>
        <v>0</v>
      </c>
      <c r="S117" s="1300">
        <f>[3]s01BAL0097!S117</f>
        <v>0</v>
      </c>
      <c r="T117" s="1300">
        <f>[3]s01BAL0097!T117</f>
        <v>0</v>
      </c>
      <c r="U117" s="1300">
        <f>[3]s01BAL0097!U117</f>
        <v>0</v>
      </c>
      <c r="V117" s="1300">
        <f>[3]s01BAL0097!V117</f>
        <v>0</v>
      </c>
      <c r="W117" s="1300">
        <f>[3]s01BAL0097!W117</f>
        <v>0</v>
      </c>
      <c r="X117" s="1300">
        <f>[3]s01BAL0097!X117</f>
        <v>0</v>
      </c>
      <c r="Y117" s="1300">
        <f>[3]s01BAL0097!Y117</f>
        <v>0</v>
      </c>
      <c r="Z117" s="1300">
        <f>[3]s01BAL0097!Z117</f>
        <v>0</v>
      </c>
      <c r="AA117" s="1300">
        <f>[3]s01BAL0097!AA117</f>
        <v>0</v>
      </c>
      <c r="AB117" s="1300">
        <f>[3]s01BAL0097!AB117</f>
        <v>0</v>
      </c>
    </row>
    <row r="118" spans="1:28" s="1272" customFormat="1" ht="22.9" customHeight="1" x14ac:dyDescent="0.15">
      <c r="A118" s="1271" t="str">
        <f>[3]s01BAL0097!A118</f>
        <v>2.4. Небанковским финансовым организациям - всего</v>
      </c>
      <c r="B118" s="1271">
        <f>[3]s01BAL0097!B118</f>
        <v>113</v>
      </c>
      <c r="C118" s="1300">
        <f>[3]s01BAL0097!C118</f>
        <v>2401574</v>
      </c>
      <c r="D118" s="1300">
        <f>[3]s01BAL0097!D118</f>
        <v>10610</v>
      </c>
      <c r="E118" s="1300">
        <f>[3]s01BAL0097!E118</f>
        <v>6890</v>
      </c>
      <c r="F118" s="1300">
        <f>[3]s01BAL0097!F118</f>
        <v>62416</v>
      </c>
      <c r="G118" s="1300">
        <f>[3]s01BAL0097!G118</f>
        <v>0</v>
      </c>
      <c r="H118" s="1300">
        <f>[3]s01BAL0097!H118</f>
        <v>1932</v>
      </c>
      <c r="I118" s="1300">
        <f>[3]s01BAL0097!I118</f>
        <v>56751</v>
      </c>
      <c r="J118" s="1300">
        <f>[3]s01BAL0097!J118</f>
        <v>33869</v>
      </c>
      <c r="K118" s="1300">
        <f>[3]s01BAL0097!K118</f>
        <v>871</v>
      </c>
      <c r="L118" s="1300">
        <f>[3]s01BAL0097!L118</f>
        <v>7946</v>
      </c>
      <c r="M118" s="1300">
        <f>[3]s01BAL0097!M118</f>
        <v>8909</v>
      </c>
      <c r="N118" s="1300">
        <f>[3]s01BAL0097!N118</f>
        <v>30721</v>
      </c>
      <c r="O118" s="1300">
        <f>[3]s01BAL0097!O118</f>
        <v>28005</v>
      </c>
      <c r="P118" s="1300">
        <f>[3]s01BAL0097!P118</f>
        <v>14801</v>
      </c>
      <c r="Q118" s="1300">
        <f>[3]s01BAL0097!Q118</f>
        <v>107573</v>
      </c>
      <c r="R118" s="1300">
        <f>[3]s01BAL0097!R118</f>
        <v>54925</v>
      </c>
      <c r="S118" s="1300">
        <f>[3]s01BAL0097!S118</f>
        <v>0</v>
      </c>
      <c r="T118" s="1300">
        <f>[3]s01BAL0097!T118</f>
        <v>20423</v>
      </c>
      <c r="U118" s="1300">
        <f>[3]s01BAL0097!U118</f>
        <v>55609</v>
      </c>
      <c r="V118" s="1300">
        <f>[3]s01BAL0097!V118</f>
        <v>1859743</v>
      </c>
      <c r="W118" s="1300">
        <f>[3]s01BAL0097!W118</f>
        <v>505</v>
      </c>
      <c r="X118" s="1300">
        <f>[3]s01BAL0097!X118</f>
        <v>39075</v>
      </c>
      <c r="Y118" s="1300">
        <f>[3]s01BAL0097!Y118</f>
        <v>0</v>
      </c>
      <c r="Z118" s="1300">
        <f>[3]s01BAL0097!Z118</f>
        <v>0</v>
      </c>
      <c r="AA118" s="1300">
        <f>[3]s01BAL0097!AA118</f>
        <v>0</v>
      </c>
      <c r="AB118" s="1300">
        <f>[3]s01BAL0097!AB118</f>
        <v>0</v>
      </c>
    </row>
    <row r="119" spans="1:28" s="1272" customFormat="1" ht="12.95" customHeight="1" x14ac:dyDescent="0.15">
      <c r="A119" s="1271" t="str">
        <f>[3]s01BAL0097!A119</f>
        <v xml:space="preserve">      - в рублях</v>
      </c>
      <c r="B119" s="1271">
        <f>[3]s01BAL0097!B119</f>
        <v>114</v>
      </c>
      <c r="C119" s="1300">
        <f>[3]s01BAL0097!C119</f>
        <v>329561</v>
      </c>
      <c r="D119" s="1300">
        <f>[3]s01BAL0097!D119</f>
        <v>0</v>
      </c>
      <c r="E119" s="1300">
        <f>[3]s01BAL0097!E119</f>
        <v>2224</v>
      </c>
      <c r="F119" s="1300">
        <f>[3]s01BAL0097!F119</f>
        <v>23499</v>
      </c>
      <c r="G119" s="1300">
        <f>[3]s01BAL0097!G119</f>
        <v>0</v>
      </c>
      <c r="H119" s="1300">
        <f>[3]s01BAL0097!H119</f>
        <v>1932</v>
      </c>
      <c r="I119" s="1300">
        <f>[3]s01BAL0097!I119</f>
        <v>7816</v>
      </c>
      <c r="J119" s="1300">
        <f>[3]s01BAL0097!J119</f>
        <v>33057</v>
      </c>
      <c r="K119" s="1300">
        <f>[3]s01BAL0097!K119</f>
        <v>772</v>
      </c>
      <c r="L119" s="1300">
        <f>[3]s01BAL0097!L119</f>
        <v>6173</v>
      </c>
      <c r="M119" s="1300">
        <f>[3]s01BAL0097!M119</f>
        <v>8695</v>
      </c>
      <c r="N119" s="1300">
        <f>[3]s01BAL0097!N119</f>
        <v>23561</v>
      </c>
      <c r="O119" s="1300">
        <f>[3]s01BAL0097!O119</f>
        <v>23625</v>
      </c>
      <c r="P119" s="1300">
        <f>[3]s01BAL0097!P119</f>
        <v>6112</v>
      </c>
      <c r="Q119" s="1300">
        <f>[3]s01BAL0097!Q119</f>
        <v>38026</v>
      </c>
      <c r="R119" s="1300">
        <f>[3]s01BAL0097!R119</f>
        <v>14558</v>
      </c>
      <c r="S119" s="1300">
        <f>[3]s01BAL0097!S119</f>
        <v>0</v>
      </c>
      <c r="T119" s="1300">
        <f>[3]s01BAL0097!T119</f>
        <v>2881</v>
      </c>
      <c r="U119" s="1300">
        <f>[3]s01BAL0097!U119</f>
        <v>17092</v>
      </c>
      <c r="V119" s="1300">
        <f>[3]s01BAL0097!V119</f>
        <v>80175</v>
      </c>
      <c r="W119" s="1300">
        <f>[3]s01BAL0097!W119</f>
        <v>288</v>
      </c>
      <c r="X119" s="1300">
        <f>[3]s01BAL0097!X119</f>
        <v>39075</v>
      </c>
      <c r="Y119" s="1300">
        <f>[3]s01BAL0097!Y119</f>
        <v>0</v>
      </c>
      <c r="Z119" s="1300">
        <f>[3]s01BAL0097!Z119</f>
        <v>0</v>
      </c>
      <c r="AA119" s="1300">
        <f>[3]s01BAL0097!AA119</f>
        <v>0</v>
      </c>
      <c r="AB119" s="1300">
        <f>[3]s01BAL0097!AB119</f>
        <v>0</v>
      </c>
    </row>
    <row r="120" spans="1:28" s="1272" customFormat="1" ht="12.95" customHeight="1" x14ac:dyDescent="0.15">
      <c r="A120" s="1271" t="str">
        <f>[3]s01BAL0097!A120</f>
        <v xml:space="preserve">      - в иностранной валюте</v>
      </c>
      <c r="B120" s="1271">
        <f>[3]s01BAL0097!B120</f>
        <v>115</v>
      </c>
      <c r="C120" s="1300">
        <f>[3]s01BAL0097!C120</f>
        <v>2072013</v>
      </c>
      <c r="D120" s="1300">
        <f>[3]s01BAL0097!D120</f>
        <v>10610</v>
      </c>
      <c r="E120" s="1300">
        <f>[3]s01BAL0097!E120</f>
        <v>4666</v>
      </c>
      <c r="F120" s="1300">
        <f>[3]s01BAL0097!F120</f>
        <v>38917</v>
      </c>
      <c r="G120" s="1300">
        <f>[3]s01BAL0097!G120</f>
        <v>0</v>
      </c>
      <c r="H120" s="1300">
        <f>[3]s01BAL0097!H120</f>
        <v>0</v>
      </c>
      <c r="I120" s="1300">
        <f>[3]s01BAL0097!I120</f>
        <v>48935</v>
      </c>
      <c r="J120" s="1300">
        <f>[3]s01BAL0097!J120</f>
        <v>812</v>
      </c>
      <c r="K120" s="1300">
        <f>[3]s01BAL0097!K120</f>
        <v>99</v>
      </c>
      <c r="L120" s="1300">
        <f>[3]s01BAL0097!L120</f>
        <v>1773</v>
      </c>
      <c r="M120" s="1300">
        <f>[3]s01BAL0097!M120</f>
        <v>214</v>
      </c>
      <c r="N120" s="1300">
        <f>[3]s01BAL0097!N120</f>
        <v>7160</v>
      </c>
      <c r="O120" s="1300">
        <f>[3]s01BAL0097!O120</f>
        <v>4380</v>
      </c>
      <c r="P120" s="1300">
        <f>[3]s01BAL0097!P120</f>
        <v>8689</v>
      </c>
      <c r="Q120" s="1300">
        <f>[3]s01BAL0097!Q120</f>
        <v>69547</v>
      </c>
      <c r="R120" s="1300">
        <f>[3]s01BAL0097!R120</f>
        <v>40367</v>
      </c>
      <c r="S120" s="1300">
        <f>[3]s01BAL0097!S120</f>
        <v>0</v>
      </c>
      <c r="T120" s="1300">
        <f>[3]s01BAL0097!T120</f>
        <v>17542</v>
      </c>
      <c r="U120" s="1300">
        <f>[3]s01BAL0097!U120</f>
        <v>38517</v>
      </c>
      <c r="V120" s="1300">
        <f>[3]s01BAL0097!V120</f>
        <v>1779568</v>
      </c>
      <c r="W120" s="1300">
        <f>[3]s01BAL0097!W120</f>
        <v>217</v>
      </c>
      <c r="X120" s="1300">
        <f>[3]s01BAL0097!X120</f>
        <v>0</v>
      </c>
      <c r="Y120" s="1300">
        <f>[3]s01BAL0097!Y120</f>
        <v>0</v>
      </c>
      <c r="Z120" s="1300">
        <f>[3]s01BAL0097!Z120</f>
        <v>0</v>
      </c>
      <c r="AA120" s="1300">
        <f>[3]s01BAL0097!AA120</f>
        <v>0</v>
      </c>
      <c r="AB120" s="1300">
        <f>[3]s01BAL0097!AB120</f>
        <v>0</v>
      </c>
    </row>
    <row r="121" spans="1:28" s="1272" customFormat="1" ht="12.95" customHeight="1" x14ac:dyDescent="0.15">
      <c r="A121" s="1271" t="str">
        <f>[3]s01BAL0097!A121</f>
        <v xml:space="preserve">          в конв. валюте</v>
      </c>
      <c r="B121" s="1271">
        <f>[3]s01BAL0097!B121</f>
        <v>116</v>
      </c>
      <c r="C121" s="1300">
        <f>[3]s01BAL0097!C121</f>
        <v>1994857</v>
      </c>
      <c r="D121" s="1300">
        <f>[3]s01BAL0097!D121</f>
        <v>0</v>
      </c>
      <c r="E121" s="1300">
        <f>[3]s01BAL0097!E121</f>
        <v>2702</v>
      </c>
      <c r="F121" s="1300">
        <f>[3]s01BAL0097!F121</f>
        <v>34295</v>
      </c>
      <c r="G121" s="1300">
        <f>[3]s01BAL0097!G121</f>
        <v>0</v>
      </c>
      <c r="H121" s="1300">
        <f>[3]s01BAL0097!H121</f>
        <v>0</v>
      </c>
      <c r="I121" s="1300">
        <f>[3]s01BAL0097!I121</f>
        <v>37489</v>
      </c>
      <c r="J121" s="1300">
        <f>[3]s01BAL0097!J121</f>
        <v>614</v>
      </c>
      <c r="K121" s="1300">
        <f>[3]s01BAL0097!K121</f>
        <v>99</v>
      </c>
      <c r="L121" s="1300">
        <f>[3]s01BAL0097!L121</f>
        <v>1446</v>
      </c>
      <c r="M121" s="1300">
        <f>[3]s01BAL0097!M121</f>
        <v>214</v>
      </c>
      <c r="N121" s="1300">
        <f>[3]s01BAL0097!N121</f>
        <v>6895</v>
      </c>
      <c r="O121" s="1300">
        <f>[3]s01BAL0097!O121</f>
        <v>3276</v>
      </c>
      <c r="P121" s="1300">
        <f>[3]s01BAL0097!P121</f>
        <v>8689</v>
      </c>
      <c r="Q121" s="1300">
        <f>[3]s01BAL0097!Q121</f>
        <v>35224</v>
      </c>
      <c r="R121" s="1300">
        <f>[3]s01BAL0097!R121</f>
        <v>40177</v>
      </c>
      <c r="S121" s="1300">
        <f>[3]s01BAL0097!S121</f>
        <v>0</v>
      </c>
      <c r="T121" s="1300">
        <f>[3]s01BAL0097!T121</f>
        <v>17542</v>
      </c>
      <c r="U121" s="1300">
        <f>[3]s01BAL0097!U121</f>
        <v>26410</v>
      </c>
      <c r="V121" s="1300">
        <f>[3]s01BAL0097!V121</f>
        <v>1779568</v>
      </c>
      <c r="W121" s="1300">
        <f>[3]s01BAL0097!W121</f>
        <v>217</v>
      </c>
      <c r="X121" s="1300">
        <f>[3]s01BAL0097!X121</f>
        <v>0</v>
      </c>
      <c r="Y121" s="1300">
        <f>[3]s01BAL0097!Y121</f>
        <v>0</v>
      </c>
      <c r="Z121" s="1300">
        <f>[3]s01BAL0097!Z121</f>
        <v>0</v>
      </c>
      <c r="AA121" s="1300">
        <f>[3]s01BAL0097!AA121</f>
        <v>0</v>
      </c>
      <c r="AB121" s="1300">
        <f>[3]s01BAL0097!AB121</f>
        <v>0</v>
      </c>
    </row>
    <row r="122" spans="1:28" s="1272" customFormat="1" ht="12.95" customHeight="1" x14ac:dyDescent="0.15">
      <c r="A122" s="1271" t="str">
        <f>[3]s01BAL0097!A122</f>
        <v xml:space="preserve">               доллары США</v>
      </c>
      <c r="B122" s="1271">
        <f>[3]s01BAL0097!B122</f>
        <v>117</v>
      </c>
      <c r="C122" s="1300">
        <f>[3]s01BAL0097!C122</f>
        <v>1918406</v>
      </c>
      <c r="D122" s="1300">
        <f>[3]s01BAL0097!D122</f>
        <v>0</v>
      </c>
      <c r="E122" s="1300">
        <f>[3]s01BAL0097!E122</f>
        <v>1940</v>
      </c>
      <c r="F122" s="1300">
        <f>[3]s01BAL0097!F122</f>
        <v>34068</v>
      </c>
      <c r="G122" s="1300">
        <f>[3]s01BAL0097!G122</f>
        <v>0</v>
      </c>
      <c r="H122" s="1300">
        <f>[3]s01BAL0097!H122</f>
        <v>0</v>
      </c>
      <c r="I122" s="1300">
        <f>[3]s01BAL0097!I122</f>
        <v>10135</v>
      </c>
      <c r="J122" s="1300">
        <f>[3]s01BAL0097!J122</f>
        <v>560</v>
      </c>
      <c r="K122" s="1300">
        <f>[3]s01BAL0097!K122</f>
        <v>0</v>
      </c>
      <c r="L122" s="1300">
        <f>[3]s01BAL0097!L122</f>
        <v>1123</v>
      </c>
      <c r="M122" s="1300">
        <f>[3]s01BAL0097!M122</f>
        <v>214</v>
      </c>
      <c r="N122" s="1300">
        <f>[3]s01BAL0097!N122</f>
        <v>0</v>
      </c>
      <c r="O122" s="1300">
        <f>[3]s01BAL0097!O122</f>
        <v>816</v>
      </c>
      <c r="P122" s="1300">
        <f>[3]s01BAL0097!P122</f>
        <v>8689</v>
      </c>
      <c r="Q122" s="1300">
        <f>[3]s01BAL0097!Q122</f>
        <v>28849</v>
      </c>
      <c r="R122" s="1300">
        <f>[3]s01BAL0097!R122</f>
        <v>33114</v>
      </c>
      <c r="S122" s="1300">
        <f>[3]s01BAL0097!S122</f>
        <v>0</v>
      </c>
      <c r="T122" s="1300">
        <f>[3]s01BAL0097!T122</f>
        <v>5769</v>
      </c>
      <c r="U122" s="1300">
        <f>[3]s01BAL0097!U122</f>
        <v>13344</v>
      </c>
      <c r="V122" s="1300">
        <f>[3]s01BAL0097!V122</f>
        <v>1779568</v>
      </c>
      <c r="W122" s="1300">
        <f>[3]s01BAL0097!W122</f>
        <v>217</v>
      </c>
      <c r="X122" s="1300">
        <f>[3]s01BAL0097!X122</f>
        <v>0</v>
      </c>
      <c r="Y122" s="1300">
        <f>[3]s01BAL0097!Y122</f>
        <v>0</v>
      </c>
      <c r="Z122" s="1300">
        <f>[3]s01BAL0097!Z122</f>
        <v>0</v>
      </c>
      <c r="AA122" s="1300">
        <f>[3]s01BAL0097!AA122</f>
        <v>0</v>
      </c>
      <c r="AB122" s="1300">
        <f>[3]s01BAL0097!AB122</f>
        <v>0</v>
      </c>
    </row>
    <row r="123" spans="1:28" s="1272" customFormat="1" ht="12.95" customHeight="1" x14ac:dyDescent="0.15">
      <c r="A123" s="1271" t="str">
        <f>[3]s01BAL0097!A123</f>
        <v xml:space="preserve">               евро</v>
      </c>
      <c r="B123" s="1271">
        <f>[3]s01BAL0097!B123</f>
        <v>118</v>
      </c>
      <c r="C123" s="1300">
        <f>[3]s01BAL0097!C123</f>
        <v>76451</v>
      </c>
      <c r="D123" s="1300">
        <f>[3]s01BAL0097!D123</f>
        <v>0</v>
      </c>
      <c r="E123" s="1300">
        <f>[3]s01BAL0097!E123</f>
        <v>762</v>
      </c>
      <c r="F123" s="1300">
        <f>[3]s01BAL0097!F123</f>
        <v>227</v>
      </c>
      <c r="G123" s="1300">
        <f>[3]s01BAL0097!G123</f>
        <v>0</v>
      </c>
      <c r="H123" s="1300">
        <f>[3]s01BAL0097!H123</f>
        <v>0</v>
      </c>
      <c r="I123" s="1300">
        <f>[3]s01BAL0097!I123</f>
        <v>27354</v>
      </c>
      <c r="J123" s="1300">
        <f>[3]s01BAL0097!J123</f>
        <v>54</v>
      </c>
      <c r="K123" s="1300">
        <f>[3]s01BAL0097!K123</f>
        <v>99</v>
      </c>
      <c r="L123" s="1300">
        <f>[3]s01BAL0097!L123</f>
        <v>323</v>
      </c>
      <c r="M123" s="1300">
        <f>[3]s01BAL0097!M123</f>
        <v>0</v>
      </c>
      <c r="N123" s="1300">
        <f>[3]s01BAL0097!N123</f>
        <v>6895</v>
      </c>
      <c r="O123" s="1300">
        <f>[3]s01BAL0097!O123</f>
        <v>2460</v>
      </c>
      <c r="P123" s="1300">
        <f>[3]s01BAL0097!P123</f>
        <v>0</v>
      </c>
      <c r="Q123" s="1300">
        <f>[3]s01BAL0097!Q123</f>
        <v>6375</v>
      </c>
      <c r="R123" s="1300">
        <f>[3]s01BAL0097!R123</f>
        <v>7063</v>
      </c>
      <c r="S123" s="1300">
        <f>[3]s01BAL0097!S123</f>
        <v>0</v>
      </c>
      <c r="T123" s="1300">
        <f>[3]s01BAL0097!T123</f>
        <v>11773</v>
      </c>
      <c r="U123" s="1300">
        <f>[3]s01BAL0097!U123</f>
        <v>13066</v>
      </c>
      <c r="V123" s="1300">
        <f>[3]s01BAL0097!V123</f>
        <v>0</v>
      </c>
      <c r="W123" s="1300">
        <f>[3]s01BAL0097!W123</f>
        <v>0</v>
      </c>
      <c r="X123" s="1300">
        <f>[3]s01BAL0097!X123</f>
        <v>0</v>
      </c>
      <c r="Y123" s="1300">
        <f>[3]s01BAL0097!Y123</f>
        <v>0</v>
      </c>
      <c r="Z123" s="1300">
        <f>[3]s01BAL0097!Z123</f>
        <v>0</v>
      </c>
      <c r="AA123" s="1300">
        <f>[3]s01BAL0097!AA123</f>
        <v>0</v>
      </c>
      <c r="AB123" s="1300">
        <f>[3]s01BAL0097!AB123</f>
        <v>0</v>
      </c>
    </row>
    <row r="124" spans="1:28" s="1272" customFormat="1" ht="12.95" customHeight="1" x14ac:dyDescent="0.15">
      <c r="A124" s="1271" t="str">
        <f>[3]s01BAL0097!A124</f>
        <v xml:space="preserve">          в конв. валюте (млн. долл.)</v>
      </c>
      <c r="B124" s="1271">
        <f>[3]s01BAL0097!B124</f>
        <v>119</v>
      </c>
      <c r="C124" s="1300">
        <f>[3]s01BAL0097!C124</f>
        <v>710.41915954416004</v>
      </c>
      <c r="D124" s="1300">
        <f>[3]s01BAL0097!D124</f>
        <v>0</v>
      </c>
      <c r="E124" s="1300">
        <f>[3]s01BAL0097!E124</f>
        <v>0.96225071225071201</v>
      </c>
      <c r="F124" s="1300">
        <f>[3]s01BAL0097!F124</f>
        <v>12.2133190883191</v>
      </c>
      <c r="G124" s="1300">
        <f>[3]s01BAL0097!G124</f>
        <v>0</v>
      </c>
      <c r="H124" s="1300">
        <f>[3]s01BAL0097!H124</f>
        <v>0</v>
      </c>
      <c r="I124" s="1300">
        <f>[3]s01BAL0097!I124</f>
        <v>13.3507834757835</v>
      </c>
      <c r="J124" s="1300">
        <f>[3]s01BAL0097!J124</f>
        <v>0.21866096866096901</v>
      </c>
      <c r="K124" s="1300">
        <f>[3]s01BAL0097!K124</f>
        <v>3.5256410256410298E-2</v>
      </c>
      <c r="L124" s="1300">
        <f>[3]s01BAL0097!L124</f>
        <v>0.51495726495726502</v>
      </c>
      <c r="M124" s="1300">
        <f>[3]s01BAL0097!M124</f>
        <v>7.6210826210826199E-2</v>
      </c>
      <c r="N124" s="1300">
        <f>[3]s01BAL0097!N124</f>
        <v>2.4554843304843299</v>
      </c>
      <c r="O124" s="1300">
        <f>[3]s01BAL0097!O124</f>
        <v>1.1666666666666701</v>
      </c>
      <c r="P124" s="1300">
        <f>[3]s01BAL0097!P124</f>
        <v>3.0943732193732201</v>
      </c>
      <c r="Q124" s="1300">
        <f>[3]s01BAL0097!Q124</f>
        <v>12.5441595441595</v>
      </c>
      <c r="R124" s="1300">
        <f>[3]s01BAL0097!R124</f>
        <v>14.3080484330484</v>
      </c>
      <c r="S124" s="1300">
        <f>[3]s01BAL0097!S124</f>
        <v>0</v>
      </c>
      <c r="T124" s="1300">
        <f>[3]s01BAL0097!T124</f>
        <v>6.2471509971510004</v>
      </c>
      <c r="U124" s="1300">
        <f>[3]s01BAL0097!U124</f>
        <v>9.4052706552706606</v>
      </c>
      <c r="V124" s="1300">
        <f>[3]s01BAL0097!V124</f>
        <v>633.74928774928799</v>
      </c>
      <c r="W124" s="1300">
        <f>[3]s01BAL0097!W124</f>
        <v>7.7279202279202305E-2</v>
      </c>
      <c r="X124" s="1300">
        <f>[3]s01BAL0097!X124</f>
        <v>0</v>
      </c>
      <c r="Y124" s="1300">
        <f>[3]s01BAL0097!Y124</f>
        <v>0</v>
      </c>
      <c r="Z124" s="1300">
        <f>[3]s01BAL0097!Z124</f>
        <v>0</v>
      </c>
      <c r="AA124" s="1300">
        <f>[3]s01BAL0097!AA124</f>
        <v>0</v>
      </c>
      <c r="AB124" s="1300">
        <f>[3]s01BAL0097!AB124</f>
        <v>0</v>
      </c>
    </row>
    <row r="125" spans="1:28" s="1272" customFormat="1" ht="12.95" customHeight="1" x14ac:dyDescent="0.15">
      <c r="A125" s="1271" t="str">
        <f>[3]s01BAL0097!A125</f>
        <v xml:space="preserve">          в неконв. валюте</v>
      </c>
      <c r="B125" s="1271">
        <f>[3]s01BAL0097!B125</f>
        <v>120</v>
      </c>
      <c r="C125" s="1300">
        <f>[3]s01BAL0097!C125</f>
        <v>77156</v>
      </c>
      <c r="D125" s="1300">
        <f>[3]s01BAL0097!D125</f>
        <v>10610</v>
      </c>
      <c r="E125" s="1300">
        <f>[3]s01BAL0097!E125</f>
        <v>1964</v>
      </c>
      <c r="F125" s="1300">
        <f>[3]s01BAL0097!F125</f>
        <v>4622</v>
      </c>
      <c r="G125" s="1300">
        <f>[3]s01BAL0097!G125</f>
        <v>0</v>
      </c>
      <c r="H125" s="1300">
        <f>[3]s01BAL0097!H125</f>
        <v>0</v>
      </c>
      <c r="I125" s="1300">
        <f>[3]s01BAL0097!I125</f>
        <v>11446</v>
      </c>
      <c r="J125" s="1300">
        <f>[3]s01BAL0097!J125</f>
        <v>198</v>
      </c>
      <c r="K125" s="1300">
        <f>[3]s01BAL0097!K125</f>
        <v>0</v>
      </c>
      <c r="L125" s="1300">
        <f>[3]s01BAL0097!L125</f>
        <v>327</v>
      </c>
      <c r="M125" s="1300">
        <f>[3]s01BAL0097!M125</f>
        <v>0</v>
      </c>
      <c r="N125" s="1300">
        <f>[3]s01BAL0097!N125</f>
        <v>265</v>
      </c>
      <c r="O125" s="1300">
        <f>[3]s01BAL0097!O125</f>
        <v>1104</v>
      </c>
      <c r="P125" s="1300">
        <f>[3]s01BAL0097!P125</f>
        <v>0</v>
      </c>
      <c r="Q125" s="1300">
        <f>[3]s01BAL0097!Q125</f>
        <v>34323</v>
      </c>
      <c r="R125" s="1300">
        <f>[3]s01BAL0097!R125</f>
        <v>190</v>
      </c>
      <c r="S125" s="1300">
        <f>[3]s01BAL0097!S125</f>
        <v>0</v>
      </c>
      <c r="T125" s="1300">
        <f>[3]s01BAL0097!T125</f>
        <v>0</v>
      </c>
      <c r="U125" s="1300">
        <f>[3]s01BAL0097!U125</f>
        <v>12107</v>
      </c>
      <c r="V125" s="1300">
        <f>[3]s01BAL0097!V125</f>
        <v>0</v>
      </c>
      <c r="W125" s="1300">
        <f>[3]s01BAL0097!W125</f>
        <v>0</v>
      </c>
      <c r="X125" s="1300">
        <f>[3]s01BAL0097!X125</f>
        <v>0</v>
      </c>
      <c r="Y125" s="1300">
        <f>[3]s01BAL0097!Y125</f>
        <v>0</v>
      </c>
      <c r="Z125" s="1300">
        <f>[3]s01BAL0097!Z125</f>
        <v>0</v>
      </c>
      <c r="AA125" s="1300">
        <f>[3]s01BAL0097!AA125</f>
        <v>0</v>
      </c>
      <c r="AB125" s="1300">
        <f>[3]s01BAL0097!AB125</f>
        <v>0</v>
      </c>
    </row>
    <row r="126" spans="1:28" s="1272" customFormat="1" ht="12.95" customHeight="1" x14ac:dyDescent="0.15">
      <c r="A126" s="1271" t="str">
        <f>[3]s01BAL0097!A126</f>
        <v xml:space="preserve">               российские рубли</v>
      </c>
      <c r="B126" s="1271">
        <f>[3]s01BAL0097!B126</f>
        <v>121</v>
      </c>
      <c r="C126" s="1300">
        <f>[3]s01BAL0097!C126</f>
        <v>77156</v>
      </c>
      <c r="D126" s="1300">
        <f>[3]s01BAL0097!D126</f>
        <v>10610</v>
      </c>
      <c r="E126" s="1300">
        <f>[3]s01BAL0097!E126</f>
        <v>1964</v>
      </c>
      <c r="F126" s="1300">
        <f>[3]s01BAL0097!F126</f>
        <v>4622</v>
      </c>
      <c r="G126" s="1300">
        <f>[3]s01BAL0097!G126</f>
        <v>0</v>
      </c>
      <c r="H126" s="1300">
        <f>[3]s01BAL0097!H126</f>
        <v>0</v>
      </c>
      <c r="I126" s="1300">
        <f>[3]s01BAL0097!I126</f>
        <v>11446</v>
      </c>
      <c r="J126" s="1300">
        <f>[3]s01BAL0097!J126</f>
        <v>198</v>
      </c>
      <c r="K126" s="1300">
        <f>[3]s01BAL0097!K126</f>
        <v>0</v>
      </c>
      <c r="L126" s="1300">
        <f>[3]s01BAL0097!L126</f>
        <v>327</v>
      </c>
      <c r="M126" s="1300">
        <f>[3]s01BAL0097!M126</f>
        <v>0</v>
      </c>
      <c r="N126" s="1300">
        <f>[3]s01BAL0097!N126</f>
        <v>265</v>
      </c>
      <c r="O126" s="1300">
        <f>[3]s01BAL0097!O126</f>
        <v>1104</v>
      </c>
      <c r="P126" s="1300">
        <f>[3]s01BAL0097!P126</f>
        <v>0</v>
      </c>
      <c r="Q126" s="1300">
        <f>[3]s01BAL0097!Q126</f>
        <v>34323</v>
      </c>
      <c r="R126" s="1300">
        <f>[3]s01BAL0097!R126</f>
        <v>190</v>
      </c>
      <c r="S126" s="1300">
        <f>[3]s01BAL0097!S126</f>
        <v>0</v>
      </c>
      <c r="T126" s="1300">
        <f>[3]s01BAL0097!T126</f>
        <v>0</v>
      </c>
      <c r="U126" s="1300">
        <f>[3]s01BAL0097!U126</f>
        <v>12107</v>
      </c>
      <c r="V126" s="1300">
        <f>[3]s01BAL0097!V126</f>
        <v>0</v>
      </c>
      <c r="W126" s="1300">
        <f>[3]s01BAL0097!W126</f>
        <v>0</v>
      </c>
      <c r="X126" s="1300">
        <f>[3]s01BAL0097!X126</f>
        <v>0</v>
      </c>
      <c r="Y126" s="1300">
        <f>[3]s01BAL0097!Y126</f>
        <v>0</v>
      </c>
      <c r="Z126" s="1300">
        <f>[3]s01BAL0097!Z126</f>
        <v>0</v>
      </c>
      <c r="AA126" s="1300">
        <f>[3]s01BAL0097!AA126</f>
        <v>0</v>
      </c>
      <c r="AB126" s="1300">
        <f>[3]s01BAL0097!AB126</f>
        <v>0</v>
      </c>
    </row>
    <row r="127" spans="1:28" s="1272" customFormat="1" ht="12.95" customHeight="1" x14ac:dyDescent="0.15">
      <c r="A127" s="1271" t="str">
        <f>[3]s01BAL0097!A127</f>
        <v xml:space="preserve">               прочие ОКВ</v>
      </c>
      <c r="B127" s="1271">
        <f>[3]s01BAL0097!B127</f>
        <v>122</v>
      </c>
      <c r="C127" s="1300">
        <f>[3]s01BAL0097!C127</f>
        <v>0</v>
      </c>
      <c r="D127" s="1300">
        <f>[3]s01BAL0097!D127</f>
        <v>0</v>
      </c>
      <c r="E127" s="1300">
        <f>[3]s01BAL0097!E127</f>
        <v>0</v>
      </c>
      <c r="F127" s="1300">
        <f>[3]s01BAL0097!F127</f>
        <v>0</v>
      </c>
      <c r="G127" s="1300">
        <f>[3]s01BAL0097!G127</f>
        <v>0</v>
      </c>
      <c r="H127" s="1300">
        <f>[3]s01BAL0097!H127</f>
        <v>0</v>
      </c>
      <c r="I127" s="1300">
        <f>[3]s01BAL0097!I127</f>
        <v>0</v>
      </c>
      <c r="J127" s="1300">
        <f>[3]s01BAL0097!J127</f>
        <v>0</v>
      </c>
      <c r="K127" s="1300">
        <f>[3]s01BAL0097!K127</f>
        <v>0</v>
      </c>
      <c r="L127" s="1300">
        <f>[3]s01BAL0097!L127</f>
        <v>0</v>
      </c>
      <c r="M127" s="1300">
        <f>[3]s01BAL0097!M127</f>
        <v>0</v>
      </c>
      <c r="N127" s="1300">
        <f>[3]s01BAL0097!N127</f>
        <v>0</v>
      </c>
      <c r="O127" s="1300">
        <f>[3]s01BAL0097!O127</f>
        <v>0</v>
      </c>
      <c r="P127" s="1300">
        <f>[3]s01BAL0097!P127</f>
        <v>0</v>
      </c>
      <c r="Q127" s="1300">
        <f>[3]s01BAL0097!Q127</f>
        <v>0</v>
      </c>
      <c r="R127" s="1300">
        <f>[3]s01BAL0097!R127</f>
        <v>0</v>
      </c>
      <c r="S127" s="1300">
        <f>[3]s01BAL0097!S127</f>
        <v>0</v>
      </c>
      <c r="T127" s="1300">
        <f>[3]s01BAL0097!T127</f>
        <v>0</v>
      </c>
      <c r="U127" s="1300">
        <f>[3]s01BAL0097!U127</f>
        <v>0</v>
      </c>
      <c r="V127" s="1300">
        <f>[3]s01BAL0097!V127</f>
        <v>0</v>
      </c>
      <c r="W127" s="1300">
        <f>[3]s01BAL0097!W127</f>
        <v>0</v>
      </c>
      <c r="X127" s="1300">
        <f>[3]s01BAL0097!X127</f>
        <v>0</v>
      </c>
      <c r="Y127" s="1300">
        <f>[3]s01BAL0097!Y127</f>
        <v>0</v>
      </c>
      <c r="Z127" s="1300">
        <f>[3]s01BAL0097!Z127</f>
        <v>0</v>
      </c>
      <c r="AA127" s="1300">
        <f>[3]s01BAL0097!AA127</f>
        <v>0</v>
      </c>
      <c r="AB127" s="1300">
        <f>[3]s01BAL0097!AB127</f>
        <v>0</v>
      </c>
    </row>
    <row r="128" spans="1:28" s="1277" customFormat="1" ht="12.95" customHeight="1" x14ac:dyDescent="0.15">
      <c r="A128" s="1273"/>
      <c r="B128" s="1274"/>
      <c r="C128" s="1275"/>
      <c r="D128" s="1275"/>
      <c r="E128" s="1275"/>
      <c r="F128" s="1275"/>
      <c r="G128" s="1275"/>
      <c r="H128" s="1275"/>
      <c r="I128" s="1275"/>
      <c r="J128" s="1275"/>
      <c r="K128" s="1275"/>
      <c r="L128" s="1275"/>
      <c r="M128" s="1275"/>
      <c r="N128" s="1275"/>
      <c r="O128" s="1275"/>
      <c r="P128" s="1275"/>
      <c r="Q128" s="1275"/>
      <c r="R128" s="1275"/>
      <c r="S128" s="1275"/>
      <c r="T128" s="1275"/>
      <c r="U128" s="1275"/>
      <c r="V128" s="1275"/>
      <c r="W128" s="1275"/>
      <c r="X128" s="1275"/>
      <c r="Y128" s="1275"/>
      <c r="Z128" s="1275"/>
      <c r="AA128" s="1276"/>
      <c r="AB128" s="1276"/>
    </row>
    <row r="129" spans="1:31" s="1277" customFormat="1" ht="12.95" customHeight="1" x14ac:dyDescent="0.15">
      <c r="A129" s="1273"/>
      <c r="B129" s="1274"/>
      <c r="C129" s="1275"/>
      <c r="D129" s="1275"/>
      <c r="E129" s="1275"/>
      <c r="F129" s="1275"/>
      <c r="G129" s="1275"/>
      <c r="H129" s="1275"/>
      <c r="I129" s="1275"/>
      <c r="J129" s="1275"/>
      <c r="K129" s="1275"/>
      <c r="L129" s="1275"/>
      <c r="M129" s="1275"/>
      <c r="N129" s="1275"/>
      <c r="O129" s="1275"/>
      <c r="P129" s="1275"/>
      <c r="Q129" s="1275"/>
      <c r="R129" s="1275"/>
      <c r="S129" s="1275"/>
      <c r="T129" s="1275"/>
      <c r="U129" s="1275"/>
      <c r="V129" s="1275"/>
      <c r="W129" s="1275"/>
      <c r="X129" s="1275"/>
      <c r="Y129" s="1275"/>
      <c r="Z129" s="1275"/>
      <c r="AA129" s="1276"/>
      <c r="AB129" s="1276"/>
    </row>
    <row r="130" spans="1:31" s="1277" customFormat="1" ht="12.95" customHeight="1" x14ac:dyDescent="0.15">
      <c r="A130" s="1273"/>
      <c r="B130" s="1274"/>
      <c r="C130" s="1275"/>
      <c r="D130" s="1275"/>
      <c r="E130" s="1275"/>
      <c r="F130" s="1275"/>
      <c r="G130" s="1275"/>
      <c r="H130" s="1275"/>
      <c r="I130" s="1275"/>
      <c r="J130" s="1275"/>
      <c r="K130" s="1275"/>
      <c r="L130" s="1275"/>
      <c r="M130" s="1275"/>
      <c r="N130" s="1275"/>
      <c r="O130" s="1275"/>
      <c r="P130" s="1275"/>
      <c r="Q130" s="1275"/>
      <c r="R130" s="1275"/>
      <c r="S130" s="1275"/>
      <c r="T130" s="1275"/>
      <c r="U130" s="1275"/>
      <c r="V130" s="1275"/>
      <c r="W130" s="1275"/>
      <c r="X130" s="1275"/>
      <c r="Y130" s="1275"/>
      <c r="Z130" s="1275"/>
      <c r="AA130" s="1276"/>
      <c r="AB130" s="1276"/>
    </row>
    <row r="131" spans="1:31" s="1281" customFormat="1" ht="12.95" customHeight="1" x14ac:dyDescent="0.15">
      <c r="A131" s="1278"/>
      <c r="B131" s="1279"/>
      <c r="C131" s="1280"/>
      <c r="D131" s="1280"/>
      <c r="E131" s="1280"/>
      <c r="F131" s="1280"/>
      <c r="G131" s="1280"/>
      <c r="H131" s="1280"/>
      <c r="I131" s="1280"/>
      <c r="J131" s="1280"/>
      <c r="K131" s="1280"/>
      <c r="L131" s="1280"/>
      <c r="M131" s="1280"/>
      <c r="N131" s="1280"/>
      <c r="O131" s="1280"/>
      <c r="P131" s="1280"/>
      <c r="Q131" s="1280"/>
      <c r="R131" s="1280"/>
      <c r="S131" s="1280"/>
      <c r="T131" s="1280"/>
      <c r="U131" s="1280"/>
      <c r="V131" s="1280"/>
      <c r="W131" s="1280"/>
      <c r="X131" s="1280"/>
      <c r="Y131" s="1280"/>
      <c r="Z131" s="1280"/>
      <c r="AA131" s="1280"/>
      <c r="AB131" s="1280"/>
    </row>
    <row r="132" spans="1:31" s="1281" customFormat="1" ht="12.95" customHeight="1" x14ac:dyDescent="0.15">
      <c r="A132" s="1278"/>
      <c r="B132" s="1279"/>
      <c r="C132" s="1280"/>
      <c r="D132" s="1280"/>
      <c r="E132" s="1280"/>
      <c r="F132" s="1280"/>
      <c r="G132" s="1280"/>
      <c r="H132" s="1280"/>
      <c r="I132" s="1280"/>
      <c r="J132" s="1280"/>
      <c r="K132" s="1280"/>
      <c r="L132" s="1280"/>
      <c r="M132" s="1280"/>
      <c r="N132" s="1280"/>
      <c r="O132" s="1280"/>
      <c r="P132" s="1280"/>
      <c r="Q132" s="1280"/>
      <c r="R132" s="1280"/>
      <c r="S132" s="1280"/>
      <c r="T132" s="1280"/>
      <c r="U132" s="1280"/>
      <c r="V132" s="1280"/>
      <c r="W132" s="1280"/>
      <c r="X132" s="1280"/>
      <c r="Y132" s="1280"/>
      <c r="Z132" s="1280"/>
      <c r="AA132" s="1280"/>
      <c r="AB132" s="1280"/>
    </row>
    <row r="133" spans="1:31" s="1287" customFormat="1" ht="28.9" customHeight="1" x14ac:dyDescent="0.2">
      <c r="A133" s="1282" t="s">
        <v>322</v>
      </c>
      <c r="B133" s="1283"/>
      <c r="C133" s="1284">
        <f>C52+C107</f>
        <v>17060694</v>
      </c>
      <c r="D133" s="1285">
        <f t="shared" ref="D133:AA133" si="0">D52+D107</f>
        <v>511257</v>
      </c>
      <c r="E133" s="1285">
        <f t="shared" si="0"/>
        <v>65071</v>
      </c>
      <c r="F133" s="1285">
        <f t="shared" si="0"/>
        <v>598488</v>
      </c>
      <c r="G133" s="1285">
        <f t="shared" si="0"/>
        <v>73</v>
      </c>
      <c r="H133" s="1285">
        <f t="shared" si="0"/>
        <v>39225</v>
      </c>
      <c r="I133" s="1285">
        <f t="shared" si="0"/>
        <v>344036</v>
      </c>
      <c r="J133" s="1285">
        <f t="shared" si="0"/>
        <v>450204</v>
      </c>
      <c r="K133" s="1285">
        <f t="shared" si="0"/>
        <v>252178</v>
      </c>
      <c r="L133" s="1285">
        <f t="shared" si="0"/>
        <v>37336</v>
      </c>
      <c r="M133" s="1285">
        <f t="shared" si="0"/>
        <v>764</v>
      </c>
      <c r="N133" s="1285">
        <f t="shared" si="0"/>
        <v>681936</v>
      </c>
      <c r="O133" s="1285">
        <f t="shared" si="0"/>
        <v>78657</v>
      </c>
      <c r="P133" s="1285">
        <f t="shared" si="0"/>
        <v>43044</v>
      </c>
      <c r="Q133" s="1285">
        <f t="shared" si="0"/>
        <v>879406</v>
      </c>
      <c r="R133" s="1285">
        <f t="shared" si="0"/>
        <v>460751</v>
      </c>
      <c r="S133" s="1285">
        <f t="shared" si="0"/>
        <v>687602</v>
      </c>
      <c r="T133" s="1285">
        <f t="shared" si="0"/>
        <v>119718</v>
      </c>
      <c r="U133" s="1285">
        <f t="shared" si="0"/>
        <v>159317</v>
      </c>
      <c r="V133" s="1285">
        <f t="shared" si="0"/>
        <v>10771594</v>
      </c>
      <c r="W133" s="1285">
        <f t="shared" si="0"/>
        <v>6035</v>
      </c>
      <c r="X133" s="1285">
        <f t="shared" si="0"/>
        <v>874002</v>
      </c>
      <c r="Y133" s="1285">
        <f t="shared" si="0"/>
        <v>0</v>
      </c>
      <c r="Z133" s="1285">
        <f t="shared" si="0"/>
        <v>0</v>
      </c>
      <c r="AA133" s="1285">
        <f t="shared" si="0"/>
        <v>0</v>
      </c>
      <c r="AB133" s="1285">
        <f t="shared" ref="AB133" si="1">AB52+AB107</f>
        <v>0</v>
      </c>
      <c r="AC133" s="1283"/>
      <c r="AD133" s="1283"/>
      <c r="AE133" s="1283"/>
    </row>
    <row r="134" spans="1:31" s="1290" customFormat="1" x14ac:dyDescent="0.25">
      <c r="A134" s="1288" t="s">
        <v>226</v>
      </c>
      <c r="B134" s="1289"/>
      <c r="C134" s="1284">
        <f>C53+C108</f>
        <v>17045528</v>
      </c>
      <c r="D134" s="1285">
        <f t="shared" ref="D134:AA141" si="2">D53+D108</f>
        <v>510509</v>
      </c>
      <c r="E134" s="1285">
        <f t="shared" si="2"/>
        <v>65071</v>
      </c>
      <c r="F134" s="1285">
        <f t="shared" si="2"/>
        <v>598439</v>
      </c>
      <c r="G134" s="1285">
        <f t="shared" si="2"/>
        <v>73</v>
      </c>
      <c r="H134" s="1285">
        <f t="shared" si="2"/>
        <v>39225</v>
      </c>
      <c r="I134" s="1285">
        <f t="shared" si="2"/>
        <v>344034</v>
      </c>
      <c r="J134" s="1285">
        <f t="shared" si="2"/>
        <v>440274</v>
      </c>
      <c r="K134" s="1285">
        <f t="shared" si="2"/>
        <v>252178</v>
      </c>
      <c r="L134" s="1285">
        <f t="shared" si="2"/>
        <v>37336</v>
      </c>
      <c r="M134" s="1285">
        <f t="shared" si="2"/>
        <v>764</v>
      </c>
      <c r="N134" s="1285">
        <f t="shared" si="2"/>
        <v>681567</v>
      </c>
      <c r="O134" s="1285">
        <f t="shared" si="2"/>
        <v>78657</v>
      </c>
      <c r="P134" s="1285">
        <f t="shared" si="2"/>
        <v>43044</v>
      </c>
      <c r="Q134" s="1285">
        <f t="shared" si="2"/>
        <v>879386</v>
      </c>
      <c r="R134" s="1285">
        <f t="shared" si="2"/>
        <v>460699</v>
      </c>
      <c r="S134" s="1285">
        <f t="shared" si="2"/>
        <v>687199</v>
      </c>
      <c r="T134" s="1285">
        <f t="shared" si="2"/>
        <v>119718</v>
      </c>
      <c r="U134" s="1285">
        <f t="shared" si="2"/>
        <v>159290</v>
      </c>
      <c r="V134" s="1285">
        <f t="shared" si="2"/>
        <v>10769106</v>
      </c>
      <c r="W134" s="1285">
        <f t="shared" si="2"/>
        <v>6035</v>
      </c>
      <c r="X134" s="1285">
        <f t="shared" si="2"/>
        <v>872924</v>
      </c>
      <c r="Y134" s="1285">
        <f>Y53+Y108</f>
        <v>0</v>
      </c>
      <c r="Z134" s="1285">
        <f t="shared" si="2"/>
        <v>0</v>
      </c>
      <c r="AA134" s="1285">
        <f t="shared" si="2"/>
        <v>0</v>
      </c>
      <c r="AB134" s="1285">
        <f t="shared" ref="AB134" si="3">AB53+AB108</f>
        <v>0</v>
      </c>
      <c r="AC134" s="1286"/>
      <c r="AD134" s="1286"/>
      <c r="AE134" s="1286"/>
    </row>
    <row r="135" spans="1:31" s="1290" customFormat="1" x14ac:dyDescent="0.25">
      <c r="A135" s="1288" t="s">
        <v>227</v>
      </c>
      <c r="B135" s="1289"/>
      <c r="C135" s="1284">
        <f t="shared" ref="C135:R141" si="4">C54+C109</f>
        <v>15166</v>
      </c>
      <c r="D135" s="1285">
        <f t="shared" si="4"/>
        <v>748</v>
      </c>
      <c r="E135" s="1285">
        <f t="shared" si="4"/>
        <v>0</v>
      </c>
      <c r="F135" s="1285">
        <f t="shared" si="4"/>
        <v>49</v>
      </c>
      <c r="G135" s="1285">
        <f t="shared" si="4"/>
        <v>0</v>
      </c>
      <c r="H135" s="1285">
        <f t="shared" si="4"/>
        <v>0</v>
      </c>
      <c r="I135" s="1285">
        <f t="shared" si="4"/>
        <v>2</v>
      </c>
      <c r="J135" s="1285">
        <f t="shared" si="4"/>
        <v>9930</v>
      </c>
      <c r="K135" s="1285">
        <f t="shared" si="4"/>
        <v>0</v>
      </c>
      <c r="L135" s="1285">
        <f t="shared" si="4"/>
        <v>0</v>
      </c>
      <c r="M135" s="1285">
        <f t="shared" si="4"/>
        <v>0</v>
      </c>
      <c r="N135" s="1285">
        <f t="shared" si="4"/>
        <v>369</v>
      </c>
      <c r="O135" s="1285">
        <f t="shared" si="4"/>
        <v>0</v>
      </c>
      <c r="P135" s="1285">
        <f t="shared" si="4"/>
        <v>0</v>
      </c>
      <c r="Q135" s="1285">
        <f t="shared" si="4"/>
        <v>20</v>
      </c>
      <c r="R135" s="1285">
        <f t="shared" si="4"/>
        <v>52</v>
      </c>
      <c r="S135" s="1285">
        <f t="shared" si="2"/>
        <v>403</v>
      </c>
      <c r="T135" s="1285">
        <f t="shared" si="2"/>
        <v>0</v>
      </c>
      <c r="U135" s="1285">
        <f t="shared" si="2"/>
        <v>27</v>
      </c>
      <c r="V135" s="1285">
        <f t="shared" si="2"/>
        <v>2488</v>
      </c>
      <c r="W135" s="1285">
        <f t="shared" si="2"/>
        <v>0</v>
      </c>
      <c r="X135" s="1285">
        <f t="shared" si="2"/>
        <v>1078</v>
      </c>
      <c r="Y135" s="1285">
        <f t="shared" si="2"/>
        <v>0</v>
      </c>
      <c r="Z135" s="1285">
        <f t="shared" si="2"/>
        <v>0</v>
      </c>
      <c r="AA135" s="1285">
        <f t="shared" si="2"/>
        <v>0</v>
      </c>
      <c r="AB135" s="1285">
        <f t="shared" ref="AB135" si="5">AB54+AB109</f>
        <v>0</v>
      </c>
      <c r="AC135" s="1286"/>
      <c r="AD135" s="1286"/>
      <c r="AE135" s="1286"/>
    </row>
    <row r="136" spans="1:31" s="1290" customFormat="1" x14ac:dyDescent="0.25">
      <c r="A136" s="1288" t="s">
        <v>297</v>
      </c>
      <c r="B136" s="1289"/>
      <c r="C136" s="1284">
        <f t="shared" si="4"/>
        <v>15166</v>
      </c>
      <c r="D136" s="1285">
        <f t="shared" si="2"/>
        <v>748</v>
      </c>
      <c r="E136" s="1285">
        <f t="shared" si="2"/>
        <v>0</v>
      </c>
      <c r="F136" s="1285">
        <f t="shared" si="2"/>
        <v>49</v>
      </c>
      <c r="G136" s="1285">
        <f t="shared" si="2"/>
        <v>0</v>
      </c>
      <c r="H136" s="1285">
        <f t="shared" si="2"/>
        <v>0</v>
      </c>
      <c r="I136" s="1285">
        <f t="shared" si="2"/>
        <v>2</v>
      </c>
      <c r="J136" s="1285">
        <f t="shared" si="2"/>
        <v>9930</v>
      </c>
      <c r="K136" s="1285">
        <f t="shared" si="2"/>
        <v>0</v>
      </c>
      <c r="L136" s="1285">
        <f t="shared" si="2"/>
        <v>0</v>
      </c>
      <c r="M136" s="1285">
        <f t="shared" si="2"/>
        <v>0</v>
      </c>
      <c r="N136" s="1285">
        <f t="shared" si="2"/>
        <v>369</v>
      </c>
      <c r="O136" s="1285">
        <f t="shared" si="2"/>
        <v>0</v>
      </c>
      <c r="P136" s="1285">
        <f t="shared" si="2"/>
        <v>0</v>
      </c>
      <c r="Q136" s="1285">
        <f t="shared" si="2"/>
        <v>20</v>
      </c>
      <c r="R136" s="1285">
        <f t="shared" si="2"/>
        <v>52</v>
      </c>
      <c r="S136" s="1285">
        <f t="shared" si="2"/>
        <v>403</v>
      </c>
      <c r="T136" s="1285">
        <f t="shared" si="2"/>
        <v>0</v>
      </c>
      <c r="U136" s="1285">
        <f t="shared" si="2"/>
        <v>27</v>
      </c>
      <c r="V136" s="1285">
        <f t="shared" si="2"/>
        <v>2488</v>
      </c>
      <c r="W136" s="1285">
        <f t="shared" si="2"/>
        <v>0</v>
      </c>
      <c r="X136" s="1285">
        <f t="shared" si="2"/>
        <v>1078</v>
      </c>
      <c r="Y136" s="1285">
        <f t="shared" si="2"/>
        <v>0</v>
      </c>
      <c r="Z136" s="1285">
        <f t="shared" si="2"/>
        <v>0</v>
      </c>
      <c r="AA136" s="1285">
        <f t="shared" si="2"/>
        <v>0</v>
      </c>
      <c r="AB136" s="1285">
        <f t="shared" ref="AB136" si="6">AB55+AB110</f>
        <v>0</v>
      </c>
      <c r="AC136" s="1286"/>
      <c r="AD136" s="1286"/>
      <c r="AE136" s="1286"/>
    </row>
    <row r="137" spans="1:31" s="1290" customFormat="1" x14ac:dyDescent="0.25">
      <c r="A137" s="1288" t="s">
        <v>298</v>
      </c>
      <c r="B137" s="1289"/>
      <c r="C137" s="1284">
        <f t="shared" si="4"/>
        <v>14978</v>
      </c>
      <c r="D137" s="1285">
        <f t="shared" si="2"/>
        <v>748</v>
      </c>
      <c r="E137" s="1285">
        <f t="shared" si="2"/>
        <v>0</v>
      </c>
      <c r="F137" s="1285">
        <f t="shared" si="2"/>
        <v>49</v>
      </c>
      <c r="G137" s="1285">
        <f t="shared" si="2"/>
        <v>0</v>
      </c>
      <c r="H137" s="1285">
        <f t="shared" si="2"/>
        <v>0</v>
      </c>
      <c r="I137" s="1285">
        <f t="shared" si="2"/>
        <v>2</v>
      </c>
      <c r="J137" s="1285">
        <f t="shared" si="2"/>
        <v>9847</v>
      </c>
      <c r="K137" s="1285">
        <f t="shared" si="2"/>
        <v>0</v>
      </c>
      <c r="L137" s="1285">
        <f t="shared" si="2"/>
        <v>0</v>
      </c>
      <c r="M137" s="1285">
        <f t="shared" si="2"/>
        <v>0</v>
      </c>
      <c r="N137" s="1285">
        <f t="shared" si="2"/>
        <v>364</v>
      </c>
      <c r="O137" s="1285">
        <f t="shared" si="2"/>
        <v>0</v>
      </c>
      <c r="P137" s="1285">
        <f t="shared" si="2"/>
        <v>0</v>
      </c>
      <c r="Q137" s="1285">
        <f t="shared" si="2"/>
        <v>19</v>
      </c>
      <c r="R137" s="1285">
        <f t="shared" si="2"/>
        <v>52</v>
      </c>
      <c r="S137" s="1285">
        <f t="shared" si="2"/>
        <v>403</v>
      </c>
      <c r="T137" s="1285">
        <f t="shared" si="2"/>
        <v>0</v>
      </c>
      <c r="U137" s="1285">
        <f t="shared" si="2"/>
        <v>27</v>
      </c>
      <c r="V137" s="1285">
        <f t="shared" si="2"/>
        <v>2389</v>
      </c>
      <c r="W137" s="1285">
        <f t="shared" si="2"/>
        <v>0</v>
      </c>
      <c r="X137" s="1285">
        <f t="shared" si="2"/>
        <v>1078</v>
      </c>
      <c r="Y137" s="1285">
        <f t="shared" si="2"/>
        <v>0</v>
      </c>
      <c r="Z137" s="1285">
        <f t="shared" si="2"/>
        <v>0</v>
      </c>
      <c r="AA137" s="1285">
        <f t="shared" si="2"/>
        <v>0</v>
      </c>
      <c r="AB137" s="1285">
        <f t="shared" ref="AB137" si="7">AB56+AB111</f>
        <v>0</v>
      </c>
      <c r="AC137" s="1286"/>
      <c r="AD137" s="1286"/>
      <c r="AE137" s="1286"/>
    </row>
    <row r="138" spans="1:31" s="1290" customFormat="1" x14ac:dyDescent="0.25">
      <c r="A138" s="1288" t="s">
        <v>299</v>
      </c>
      <c r="B138" s="1289"/>
      <c r="C138" s="1284">
        <f t="shared" si="4"/>
        <v>187</v>
      </c>
      <c r="D138" s="1285">
        <f t="shared" si="2"/>
        <v>0</v>
      </c>
      <c r="E138" s="1285">
        <f t="shared" si="2"/>
        <v>0</v>
      </c>
      <c r="F138" s="1285">
        <f t="shared" si="2"/>
        <v>0</v>
      </c>
      <c r="G138" s="1285">
        <f t="shared" si="2"/>
        <v>0</v>
      </c>
      <c r="H138" s="1285">
        <f t="shared" si="2"/>
        <v>0</v>
      </c>
      <c r="I138" s="1285">
        <f t="shared" si="2"/>
        <v>0</v>
      </c>
      <c r="J138" s="1285">
        <f t="shared" si="2"/>
        <v>83</v>
      </c>
      <c r="K138" s="1285">
        <f t="shared" si="2"/>
        <v>0</v>
      </c>
      <c r="L138" s="1285">
        <f t="shared" si="2"/>
        <v>0</v>
      </c>
      <c r="M138" s="1285">
        <f t="shared" si="2"/>
        <v>0</v>
      </c>
      <c r="N138" s="1285">
        <f t="shared" si="2"/>
        <v>4</v>
      </c>
      <c r="O138" s="1285">
        <f t="shared" si="2"/>
        <v>0</v>
      </c>
      <c r="P138" s="1285">
        <f t="shared" si="2"/>
        <v>0</v>
      </c>
      <c r="Q138" s="1285">
        <f t="shared" si="2"/>
        <v>1</v>
      </c>
      <c r="R138" s="1285">
        <f t="shared" si="2"/>
        <v>0</v>
      </c>
      <c r="S138" s="1285">
        <f t="shared" si="2"/>
        <v>0</v>
      </c>
      <c r="T138" s="1285">
        <f t="shared" si="2"/>
        <v>0</v>
      </c>
      <c r="U138" s="1285">
        <f t="shared" si="2"/>
        <v>0</v>
      </c>
      <c r="V138" s="1285">
        <f t="shared" si="2"/>
        <v>99</v>
      </c>
      <c r="W138" s="1285">
        <f t="shared" si="2"/>
        <v>0</v>
      </c>
      <c r="X138" s="1285">
        <f t="shared" si="2"/>
        <v>0</v>
      </c>
      <c r="Y138" s="1285">
        <f t="shared" si="2"/>
        <v>0</v>
      </c>
      <c r="Z138" s="1285">
        <f t="shared" si="2"/>
        <v>0</v>
      </c>
      <c r="AA138" s="1285">
        <f t="shared" si="2"/>
        <v>0</v>
      </c>
      <c r="AB138" s="1285">
        <f t="shared" ref="AB138" si="8">AB57+AB112</f>
        <v>0</v>
      </c>
      <c r="AC138" s="1286"/>
      <c r="AD138" s="1286"/>
      <c r="AE138" s="1286"/>
    </row>
    <row r="139" spans="1:31" s="1290" customFormat="1" x14ac:dyDescent="0.25">
      <c r="A139" s="1288" t="s">
        <v>300</v>
      </c>
      <c r="B139" s="1289"/>
      <c r="C139" s="1284">
        <f t="shared" si="4"/>
        <v>5.4009971509971502</v>
      </c>
      <c r="D139" s="1285">
        <f t="shared" si="2"/>
        <v>0.26638176638176603</v>
      </c>
      <c r="E139" s="1285">
        <f t="shared" si="2"/>
        <v>0</v>
      </c>
      <c r="F139" s="1285">
        <f t="shared" si="2"/>
        <v>1.7450142450142501E-2</v>
      </c>
      <c r="G139" s="1285">
        <f t="shared" si="2"/>
        <v>0</v>
      </c>
      <c r="H139" s="1285">
        <f t="shared" si="2"/>
        <v>0</v>
      </c>
      <c r="I139" s="1285">
        <f t="shared" si="2"/>
        <v>7.1225071225071196E-4</v>
      </c>
      <c r="J139" s="1285">
        <f t="shared" si="2"/>
        <v>3.5363247863247902</v>
      </c>
      <c r="K139" s="1285">
        <f t="shared" si="2"/>
        <v>0</v>
      </c>
      <c r="L139" s="1285">
        <f t="shared" si="2"/>
        <v>0</v>
      </c>
      <c r="M139" s="1285">
        <f t="shared" si="2"/>
        <v>0</v>
      </c>
      <c r="N139" s="1285">
        <f t="shared" si="2"/>
        <v>0.131410256410256</v>
      </c>
      <c r="O139" s="1285">
        <f t="shared" si="2"/>
        <v>0</v>
      </c>
      <c r="P139" s="1285">
        <f t="shared" si="2"/>
        <v>0</v>
      </c>
      <c r="Q139" s="1285">
        <f t="shared" si="2"/>
        <v>7.12250712250712E-3</v>
      </c>
      <c r="R139" s="1285">
        <f t="shared" si="2"/>
        <v>1.85185185185185E-2</v>
      </c>
      <c r="S139" s="1285">
        <f t="shared" si="2"/>
        <v>0.14351851851851899</v>
      </c>
      <c r="T139" s="1285">
        <f t="shared" si="2"/>
        <v>0</v>
      </c>
      <c r="U139" s="1285">
        <f t="shared" si="2"/>
        <v>9.6153846153846194E-3</v>
      </c>
      <c r="V139" s="1285">
        <f t="shared" si="2"/>
        <v>0.88603988603988604</v>
      </c>
      <c r="W139" s="1285">
        <f t="shared" si="2"/>
        <v>0</v>
      </c>
      <c r="X139" s="1285">
        <f t="shared" si="2"/>
        <v>0.38390313390313402</v>
      </c>
      <c r="Y139" s="1285">
        <f t="shared" si="2"/>
        <v>0</v>
      </c>
      <c r="Z139" s="1285">
        <f t="shared" si="2"/>
        <v>0</v>
      </c>
      <c r="AA139" s="1285">
        <f t="shared" si="2"/>
        <v>0</v>
      </c>
      <c r="AB139" s="1285">
        <f t="shared" ref="AB139" si="9">AB58+AB113</f>
        <v>0</v>
      </c>
      <c r="AC139" s="1286"/>
      <c r="AD139" s="1286"/>
      <c r="AE139" s="1286"/>
    </row>
    <row r="140" spans="1:31" s="1290" customFormat="1" x14ac:dyDescent="0.25">
      <c r="A140" s="1288" t="s">
        <v>301</v>
      </c>
      <c r="B140" s="1289"/>
      <c r="C140" s="1284">
        <f t="shared" si="4"/>
        <v>0</v>
      </c>
      <c r="D140" s="1285">
        <f t="shared" si="2"/>
        <v>0</v>
      </c>
      <c r="E140" s="1285">
        <f t="shared" si="2"/>
        <v>0</v>
      </c>
      <c r="F140" s="1285">
        <f t="shared" si="2"/>
        <v>0</v>
      </c>
      <c r="G140" s="1285">
        <f t="shared" si="2"/>
        <v>0</v>
      </c>
      <c r="H140" s="1285">
        <f t="shared" si="2"/>
        <v>0</v>
      </c>
      <c r="I140" s="1285">
        <f t="shared" si="2"/>
        <v>0</v>
      </c>
      <c r="J140" s="1285">
        <f t="shared" si="2"/>
        <v>0</v>
      </c>
      <c r="K140" s="1285">
        <f t="shared" si="2"/>
        <v>0</v>
      </c>
      <c r="L140" s="1285">
        <f t="shared" si="2"/>
        <v>0</v>
      </c>
      <c r="M140" s="1285">
        <f t="shared" si="2"/>
        <v>0</v>
      </c>
      <c r="N140" s="1285">
        <f t="shared" si="2"/>
        <v>0</v>
      </c>
      <c r="O140" s="1285">
        <f t="shared" si="2"/>
        <v>0</v>
      </c>
      <c r="P140" s="1285">
        <f t="shared" si="2"/>
        <v>0</v>
      </c>
      <c r="Q140" s="1285">
        <f t="shared" si="2"/>
        <v>0</v>
      </c>
      <c r="R140" s="1285">
        <f t="shared" si="2"/>
        <v>0</v>
      </c>
      <c r="S140" s="1285">
        <f t="shared" si="2"/>
        <v>0</v>
      </c>
      <c r="T140" s="1285">
        <f t="shared" si="2"/>
        <v>0</v>
      </c>
      <c r="U140" s="1285">
        <f t="shared" si="2"/>
        <v>0</v>
      </c>
      <c r="V140" s="1285">
        <f t="shared" si="2"/>
        <v>0</v>
      </c>
      <c r="W140" s="1285">
        <f t="shared" si="2"/>
        <v>0</v>
      </c>
      <c r="X140" s="1285">
        <f t="shared" si="2"/>
        <v>0</v>
      </c>
      <c r="Y140" s="1285">
        <f t="shared" si="2"/>
        <v>0</v>
      </c>
      <c r="Z140" s="1285">
        <f t="shared" si="2"/>
        <v>0</v>
      </c>
      <c r="AA140" s="1285">
        <f t="shared" si="2"/>
        <v>0</v>
      </c>
      <c r="AB140" s="1285">
        <f t="shared" ref="AB140" si="10">AB59+AB114</f>
        <v>0</v>
      </c>
      <c r="AC140" s="1286"/>
      <c r="AD140" s="1286"/>
      <c r="AE140" s="1286"/>
    </row>
    <row r="141" spans="1:31" s="1290" customFormat="1" x14ac:dyDescent="0.25">
      <c r="A141" s="1288" t="s">
        <v>302</v>
      </c>
      <c r="B141" s="1289"/>
      <c r="C141" s="1284">
        <f t="shared" si="4"/>
        <v>0</v>
      </c>
      <c r="D141" s="1285">
        <f t="shared" si="2"/>
        <v>0</v>
      </c>
      <c r="E141" s="1285">
        <f t="shared" si="2"/>
        <v>0</v>
      </c>
      <c r="F141" s="1285">
        <f t="shared" si="2"/>
        <v>0</v>
      </c>
      <c r="G141" s="1285">
        <f t="shared" si="2"/>
        <v>0</v>
      </c>
      <c r="H141" s="1285">
        <f t="shared" si="2"/>
        <v>0</v>
      </c>
      <c r="I141" s="1285">
        <f t="shared" si="2"/>
        <v>0</v>
      </c>
      <c r="J141" s="1285">
        <f t="shared" si="2"/>
        <v>0</v>
      </c>
      <c r="K141" s="1285">
        <f t="shared" si="2"/>
        <v>0</v>
      </c>
      <c r="L141" s="1285">
        <f t="shared" si="2"/>
        <v>0</v>
      </c>
      <c r="M141" s="1285">
        <f t="shared" si="2"/>
        <v>0</v>
      </c>
      <c r="N141" s="1285">
        <f t="shared" si="2"/>
        <v>0</v>
      </c>
      <c r="O141" s="1285">
        <f t="shared" si="2"/>
        <v>0</v>
      </c>
      <c r="P141" s="1285">
        <f t="shared" si="2"/>
        <v>0</v>
      </c>
      <c r="Q141" s="1285">
        <f t="shared" si="2"/>
        <v>0</v>
      </c>
      <c r="R141" s="1285">
        <f t="shared" si="2"/>
        <v>0</v>
      </c>
      <c r="S141" s="1285">
        <f t="shared" si="2"/>
        <v>0</v>
      </c>
      <c r="T141" s="1285">
        <f t="shared" si="2"/>
        <v>0</v>
      </c>
      <c r="U141" s="1285">
        <f t="shared" si="2"/>
        <v>0</v>
      </c>
      <c r="V141" s="1285">
        <f t="shared" si="2"/>
        <v>0</v>
      </c>
      <c r="W141" s="1285">
        <f t="shared" si="2"/>
        <v>0</v>
      </c>
      <c r="X141" s="1285">
        <f t="shared" si="2"/>
        <v>0</v>
      </c>
      <c r="Y141" s="1285">
        <f t="shared" si="2"/>
        <v>0</v>
      </c>
      <c r="Z141" s="1285">
        <f t="shared" si="2"/>
        <v>0</v>
      </c>
      <c r="AA141" s="1285">
        <f t="shared" si="2"/>
        <v>0</v>
      </c>
      <c r="AB141" s="1285">
        <f t="shared" ref="AB141" si="11">AB60+AB115</f>
        <v>0</v>
      </c>
      <c r="AC141" s="1286"/>
      <c r="AD141" s="1286"/>
      <c r="AE141" s="1286"/>
    </row>
    <row r="142" spans="1:31" s="1290" customFormat="1" x14ac:dyDescent="0.25">
      <c r="A142" s="1291" t="s">
        <v>593</v>
      </c>
      <c r="B142" s="1289"/>
      <c r="C142" s="1284">
        <f>C61+C116</f>
        <v>0</v>
      </c>
      <c r="D142" s="1285">
        <f t="shared" ref="D142:AA142" si="12">D61+D116</f>
        <v>0</v>
      </c>
      <c r="E142" s="1285">
        <f t="shared" si="12"/>
        <v>0</v>
      </c>
      <c r="F142" s="1285">
        <f t="shared" si="12"/>
        <v>0</v>
      </c>
      <c r="G142" s="1285">
        <f t="shared" si="12"/>
        <v>0</v>
      </c>
      <c r="H142" s="1285">
        <f t="shared" si="12"/>
        <v>0</v>
      </c>
      <c r="I142" s="1285">
        <f t="shared" si="12"/>
        <v>0</v>
      </c>
      <c r="J142" s="1285">
        <f t="shared" si="12"/>
        <v>0</v>
      </c>
      <c r="K142" s="1285">
        <f t="shared" si="12"/>
        <v>0</v>
      </c>
      <c r="L142" s="1285">
        <f t="shared" si="12"/>
        <v>0</v>
      </c>
      <c r="M142" s="1285">
        <f t="shared" si="12"/>
        <v>0</v>
      </c>
      <c r="N142" s="1285">
        <f t="shared" si="12"/>
        <v>0</v>
      </c>
      <c r="O142" s="1285">
        <f t="shared" si="12"/>
        <v>0</v>
      </c>
      <c r="P142" s="1285">
        <f t="shared" si="12"/>
        <v>0</v>
      </c>
      <c r="Q142" s="1285">
        <f t="shared" si="12"/>
        <v>0</v>
      </c>
      <c r="R142" s="1285">
        <f t="shared" si="12"/>
        <v>0</v>
      </c>
      <c r="S142" s="1285">
        <f t="shared" si="12"/>
        <v>0</v>
      </c>
      <c r="T142" s="1285">
        <f t="shared" si="12"/>
        <v>0</v>
      </c>
      <c r="U142" s="1285">
        <f t="shared" si="12"/>
        <v>0</v>
      </c>
      <c r="V142" s="1285">
        <f t="shared" si="12"/>
        <v>0</v>
      </c>
      <c r="W142" s="1285">
        <f t="shared" si="12"/>
        <v>0</v>
      </c>
      <c r="X142" s="1285">
        <f t="shared" si="12"/>
        <v>0</v>
      </c>
      <c r="Y142" s="1285">
        <f t="shared" si="12"/>
        <v>0</v>
      </c>
      <c r="Z142" s="1285">
        <f t="shared" si="12"/>
        <v>0</v>
      </c>
      <c r="AA142" s="1285">
        <f t="shared" si="12"/>
        <v>0</v>
      </c>
      <c r="AB142" s="1285">
        <f t="shared" ref="AB142" si="13">AB61+AB116</f>
        <v>0</v>
      </c>
      <c r="AC142" s="1289"/>
      <c r="AD142" s="1289"/>
      <c r="AE142" s="1289"/>
    </row>
    <row r="143" spans="1:31" s="1294" customFormat="1" x14ac:dyDescent="0.25">
      <c r="A143" s="1282" t="s">
        <v>323</v>
      </c>
      <c r="B143" s="1292"/>
      <c r="C143" s="1292">
        <f>C8-C133</f>
        <v>45311555</v>
      </c>
      <c r="D143" s="1293">
        <f t="shared" ref="D143:AB143" si="14">D8-D133</f>
        <v>730058</v>
      </c>
      <c r="E143" s="1293">
        <f t="shared" si="14"/>
        <v>111419</v>
      </c>
      <c r="F143" s="1293">
        <f t="shared" si="14"/>
        <v>859960</v>
      </c>
      <c r="G143" s="1293">
        <f t="shared" si="14"/>
        <v>3174</v>
      </c>
      <c r="H143" s="1293">
        <f t="shared" si="14"/>
        <v>327616</v>
      </c>
      <c r="I143" s="1293">
        <f t="shared" si="14"/>
        <v>2039881</v>
      </c>
      <c r="J143" s="1293">
        <f t="shared" si="14"/>
        <v>1948064</v>
      </c>
      <c r="K143" s="1293">
        <f t="shared" si="14"/>
        <v>365183</v>
      </c>
      <c r="L143" s="1293">
        <f t="shared" si="14"/>
        <v>65971</v>
      </c>
      <c r="M143" s="1293">
        <f t="shared" si="14"/>
        <v>19376</v>
      </c>
      <c r="N143" s="1293">
        <f t="shared" si="14"/>
        <v>1794066</v>
      </c>
      <c r="O143" s="1293">
        <f t="shared" si="14"/>
        <v>127783</v>
      </c>
      <c r="P143" s="1293">
        <f t="shared" si="14"/>
        <v>17288</v>
      </c>
      <c r="Q143" s="1293">
        <f t="shared" si="14"/>
        <v>1719271</v>
      </c>
      <c r="R143" s="1293">
        <f t="shared" si="14"/>
        <v>1638179</v>
      </c>
      <c r="S143" s="1293">
        <f t="shared" si="14"/>
        <v>1253373</v>
      </c>
      <c r="T143" s="1293">
        <f t="shared" si="14"/>
        <v>360662</v>
      </c>
      <c r="U143" s="1293">
        <f t="shared" si="14"/>
        <v>225450</v>
      </c>
      <c r="V143" s="1293">
        <f t="shared" si="14"/>
        <v>22625051</v>
      </c>
      <c r="W143" s="1293">
        <f t="shared" si="14"/>
        <v>51431</v>
      </c>
      <c r="X143" s="1293">
        <f t="shared" si="14"/>
        <v>9028299</v>
      </c>
      <c r="Y143" s="1293">
        <f t="shared" si="14"/>
        <v>0</v>
      </c>
      <c r="Z143" s="1293">
        <f t="shared" si="14"/>
        <v>0</v>
      </c>
      <c r="AA143" s="1293">
        <f t="shared" si="14"/>
        <v>0</v>
      </c>
      <c r="AB143" s="1293">
        <f t="shared" si="14"/>
        <v>0</v>
      </c>
      <c r="AC143" s="1292"/>
      <c r="AD143" s="1292"/>
      <c r="AE143" s="1292"/>
    </row>
    <row r="144" spans="1:31" s="1290" customFormat="1" x14ac:dyDescent="0.25">
      <c r="A144" s="1288" t="s">
        <v>226</v>
      </c>
      <c r="B144" s="1289"/>
      <c r="C144" s="1292">
        <f>C9-C134</f>
        <v>23156157</v>
      </c>
      <c r="D144" s="1293">
        <f t="shared" ref="D144:AA144" si="15">D9-D134</f>
        <v>454764</v>
      </c>
      <c r="E144" s="1293">
        <f t="shared" si="15"/>
        <v>35236</v>
      </c>
      <c r="F144" s="1293">
        <f t="shared" si="15"/>
        <v>429827</v>
      </c>
      <c r="G144" s="1293">
        <f t="shared" si="15"/>
        <v>3174</v>
      </c>
      <c r="H144" s="1293">
        <f t="shared" si="15"/>
        <v>112675</v>
      </c>
      <c r="I144" s="1293">
        <f t="shared" si="15"/>
        <v>807058</v>
      </c>
      <c r="J144" s="1293">
        <f t="shared" si="15"/>
        <v>732227</v>
      </c>
      <c r="K144" s="1293">
        <f t="shared" si="15"/>
        <v>313115</v>
      </c>
      <c r="L144" s="1293">
        <f t="shared" si="15"/>
        <v>30921</v>
      </c>
      <c r="M144" s="1293">
        <f t="shared" si="15"/>
        <v>17521</v>
      </c>
      <c r="N144" s="1293">
        <f t="shared" si="15"/>
        <v>1009266</v>
      </c>
      <c r="O144" s="1295">
        <f t="shared" si="15"/>
        <v>83582</v>
      </c>
      <c r="P144" s="1293">
        <f t="shared" si="15"/>
        <v>8599</v>
      </c>
      <c r="Q144" s="1293">
        <f t="shared" si="15"/>
        <v>1414206</v>
      </c>
      <c r="R144" s="1293">
        <f t="shared" si="15"/>
        <v>800279</v>
      </c>
      <c r="S144" s="1293">
        <f t="shared" si="15"/>
        <v>881492</v>
      </c>
      <c r="T144" s="1293">
        <f t="shared" si="15"/>
        <v>55956</v>
      </c>
      <c r="U144" s="1293">
        <f t="shared" si="15"/>
        <v>103048</v>
      </c>
      <c r="V144" s="1293">
        <f t="shared" si="15"/>
        <v>10578690</v>
      </c>
      <c r="W144" s="1293">
        <f t="shared" si="15"/>
        <v>3931</v>
      </c>
      <c r="X144" s="1293">
        <f t="shared" si="15"/>
        <v>5280590</v>
      </c>
      <c r="Y144" s="1293">
        <f t="shared" si="15"/>
        <v>0</v>
      </c>
      <c r="Z144" s="1293">
        <f t="shared" si="15"/>
        <v>0</v>
      </c>
      <c r="AA144" s="1293">
        <f t="shared" si="15"/>
        <v>0</v>
      </c>
      <c r="AB144" s="1293">
        <f t="shared" ref="AB144" si="16">AB9-AB134</f>
        <v>0</v>
      </c>
      <c r="AC144" s="1292"/>
      <c r="AD144" s="1292"/>
      <c r="AE144" s="1292"/>
    </row>
    <row r="145" spans="1:31" s="1290" customFormat="1" x14ac:dyDescent="0.25">
      <c r="A145" s="1288" t="s">
        <v>227</v>
      </c>
      <c r="B145" s="1289"/>
      <c r="C145" s="1292">
        <f t="shared" ref="C145:AA145" si="17">C10-C135</f>
        <v>22155398</v>
      </c>
      <c r="D145" s="1293">
        <f t="shared" si="17"/>
        <v>275294</v>
      </c>
      <c r="E145" s="1293">
        <f t="shared" si="17"/>
        <v>76183</v>
      </c>
      <c r="F145" s="1293">
        <f t="shared" si="17"/>
        <v>430133</v>
      </c>
      <c r="G145" s="1293">
        <f t="shared" si="17"/>
        <v>0</v>
      </c>
      <c r="H145" s="1293">
        <f t="shared" si="17"/>
        <v>214941</v>
      </c>
      <c r="I145" s="1293">
        <f t="shared" si="17"/>
        <v>1232823</v>
      </c>
      <c r="J145" s="1293">
        <f t="shared" si="17"/>
        <v>1215837</v>
      </c>
      <c r="K145" s="1293">
        <f t="shared" si="17"/>
        <v>52068</v>
      </c>
      <c r="L145" s="1293">
        <f t="shared" si="17"/>
        <v>35050</v>
      </c>
      <c r="M145" s="1293">
        <f t="shared" si="17"/>
        <v>1855</v>
      </c>
      <c r="N145" s="1293">
        <f t="shared" si="17"/>
        <v>784800</v>
      </c>
      <c r="O145" s="1293">
        <f t="shared" si="17"/>
        <v>44201</v>
      </c>
      <c r="P145" s="1293">
        <f t="shared" si="17"/>
        <v>8689</v>
      </c>
      <c r="Q145" s="1293">
        <f t="shared" si="17"/>
        <v>305065</v>
      </c>
      <c r="R145" s="1293">
        <f t="shared" si="17"/>
        <v>837900</v>
      </c>
      <c r="S145" s="1293">
        <f t="shared" si="17"/>
        <v>371881</v>
      </c>
      <c r="T145" s="1293">
        <f t="shared" si="17"/>
        <v>304706</v>
      </c>
      <c r="U145" s="1293">
        <f t="shared" si="17"/>
        <v>122402</v>
      </c>
      <c r="V145" s="1293">
        <f t="shared" si="17"/>
        <v>12046361</v>
      </c>
      <c r="W145" s="1293">
        <f t="shared" si="17"/>
        <v>47500</v>
      </c>
      <c r="X145" s="1293">
        <f t="shared" si="17"/>
        <v>3747709</v>
      </c>
      <c r="Y145" s="1293">
        <f t="shared" si="17"/>
        <v>0</v>
      </c>
      <c r="Z145" s="1293">
        <f t="shared" si="17"/>
        <v>0</v>
      </c>
      <c r="AA145" s="1293">
        <f t="shared" si="17"/>
        <v>0</v>
      </c>
      <c r="AB145" s="1293">
        <f t="shared" ref="AB145" si="18">AB10-AB135</f>
        <v>0</v>
      </c>
      <c r="AC145" s="1292"/>
      <c r="AD145" s="1292"/>
      <c r="AE145" s="1292"/>
    </row>
    <row r="146" spans="1:31" s="1290" customFormat="1" x14ac:dyDescent="0.25">
      <c r="A146" s="1288" t="s">
        <v>297</v>
      </c>
      <c r="B146" s="1289"/>
      <c r="C146" s="1292">
        <f t="shared" ref="C146:H151" si="19">C11-C136</f>
        <v>13400110</v>
      </c>
      <c r="D146" s="1293">
        <f t="shared" si="19"/>
        <v>86660</v>
      </c>
      <c r="E146" s="1293">
        <f t="shared" si="19"/>
        <v>59642</v>
      </c>
      <c r="F146" s="1293">
        <f t="shared" si="19"/>
        <v>409424</v>
      </c>
      <c r="G146" s="1293">
        <f t="shared" si="19"/>
        <v>0</v>
      </c>
      <c r="H146" s="1293">
        <f t="shared" si="19"/>
        <v>191271</v>
      </c>
      <c r="I146" s="1293">
        <f t="shared" ref="I146:AA146" si="20">I11-I136</f>
        <v>876177</v>
      </c>
      <c r="J146" s="1293">
        <f t="shared" si="20"/>
        <v>917331</v>
      </c>
      <c r="K146" s="1293">
        <f t="shared" si="20"/>
        <v>29715</v>
      </c>
      <c r="L146" s="1293">
        <f t="shared" si="20"/>
        <v>34161</v>
      </c>
      <c r="M146" s="1293">
        <f t="shared" si="20"/>
        <v>214</v>
      </c>
      <c r="N146" s="1293">
        <f t="shared" si="20"/>
        <v>192357</v>
      </c>
      <c r="O146" s="1293">
        <f t="shared" si="20"/>
        <v>40776</v>
      </c>
      <c r="P146" s="1293">
        <f t="shared" si="20"/>
        <v>8689</v>
      </c>
      <c r="Q146" s="1293">
        <f t="shared" si="20"/>
        <v>131537</v>
      </c>
      <c r="R146" s="1293">
        <f t="shared" si="20"/>
        <v>470969</v>
      </c>
      <c r="S146" s="1293">
        <f t="shared" si="20"/>
        <v>268499</v>
      </c>
      <c r="T146" s="1293">
        <f t="shared" si="20"/>
        <v>289938</v>
      </c>
      <c r="U146" s="1293">
        <f t="shared" si="20"/>
        <v>85037</v>
      </c>
      <c r="V146" s="1293">
        <f t="shared" si="20"/>
        <v>7877560</v>
      </c>
      <c r="W146" s="1293">
        <f t="shared" si="20"/>
        <v>47500</v>
      </c>
      <c r="X146" s="1293">
        <f t="shared" si="20"/>
        <v>1382653</v>
      </c>
      <c r="Y146" s="1293">
        <f t="shared" si="20"/>
        <v>0</v>
      </c>
      <c r="Z146" s="1293">
        <f t="shared" si="20"/>
        <v>0</v>
      </c>
      <c r="AA146" s="1293">
        <f t="shared" si="20"/>
        <v>0</v>
      </c>
      <c r="AB146" s="1293">
        <f t="shared" ref="AB146" si="21">AB11-AB136</f>
        <v>0</v>
      </c>
      <c r="AC146" s="1292"/>
      <c r="AD146" s="1292"/>
      <c r="AE146" s="1292"/>
    </row>
    <row r="147" spans="1:31" s="1290" customFormat="1" x14ac:dyDescent="0.25">
      <c r="A147" s="1288" t="s">
        <v>298</v>
      </c>
      <c r="B147" s="1289"/>
      <c r="C147" s="1292">
        <f t="shared" si="19"/>
        <v>9283898</v>
      </c>
      <c r="D147" s="1293">
        <f t="shared" si="19"/>
        <v>232</v>
      </c>
      <c r="E147" s="1293">
        <f t="shared" si="19"/>
        <v>30157</v>
      </c>
      <c r="F147" s="1293">
        <f t="shared" si="19"/>
        <v>336124</v>
      </c>
      <c r="G147" s="1293">
        <f t="shared" si="19"/>
        <v>0</v>
      </c>
      <c r="H147" s="1293">
        <f t="shared" si="19"/>
        <v>134800</v>
      </c>
      <c r="I147" s="1293">
        <f t="shared" ref="I147:AA147" si="22">I12-I137</f>
        <v>533278</v>
      </c>
      <c r="J147" s="1293">
        <f t="shared" si="22"/>
        <v>625127</v>
      </c>
      <c r="K147" s="1293">
        <f t="shared" si="22"/>
        <v>20067</v>
      </c>
      <c r="L147" s="1293">
        <f t="shared" si="22"/>
        <v>25074</v>
      </c>
      <c r="M147" s="1293">
        <f t="shared" si="22"/>
        <v>214</v>
      </c>
      <c r="N147" s="1293">
        <f t="shared" si="22"/>
        <v>3405</v>
      </c>
      <c r="O147" s="1293">
        <f t="shared" si="22"/>
        <v>25324</v>
      </c>
      <c r="P147" s="1293">
        <f t="shared" si="22"/>
        <v>8689</v>
      </c>
      <c r="Q147" s="1293">
        <f t="shared" si="22"/>
        <v>50771</v>
      </c>
      <c r="R147" s="1293">
        <f t="shared" si="22"/>
        <v>300624</v>
      </c>
      <c r="S147" s="1293">
        <f t="shared" si="22"/>
        <v>41529</v>
      </c>
      <c r="T147" s="1293">
        <f t="shared" si="22"/>
        <v>178068</v>
      </c>
      <c r="U147" s="1293">
        <f t="shared" si="22"/>
        <v>63441</v>
      </c>
      <c r="V147" s="1293">
        <f t="shared" si="22"/>
        <v>6121505</v>
      </c>
      <c r="W147" s="1293">
        <f t="shared" si="22"/>
        <v>24233</v>
      </c>
      <c r="X147" s="1293">
        <f t="shared" si="22"/>
        <v>761236</v>
      </c>
      <c r="Y147" s="1293">
        <f t="shared" si="22"/>
        <v>0</v>
      </c>
      <c r="Z147" s="1293">
        <f t="shared" si="22"/>
        <v>0</v>
      </c>
      <c r="AA147" s="1293">
        <f t="shared" si="22"/>
        <v>0</v>
      </c>
      <c r="AB147" s="1293">
        <f t="shared" ref="AB147" si="23">AB12-AB137</f>
        <v>0</v>
      </c>
      <c r="AC147" s="1292"/>
      <c r="AD147" s="1292"/>
      <c r="AE147" s="1292"/>
    </row>
    <row r="148" spans="1:31" s="1290" customFormat="1" x14ac:dyDescent="0.25">
      <c r="A148" s="1288" t="s">
        <v>299</v>
      </c>
      <c r="B148" s="1289"/>
      <c r="C148" s="1292">
        <f t="shared" si="19"/>
        <v>4116212</v>
      </c>
      <c r="D148" s="1293">
        <f t="shared" si="19"/>
        <v>86428</v>
      </c>
      <c r="E148" s="1293">
        <f t="shared" si="19"/>
        <v>29485</v>
      </c>
      <c r="F148" s="1293">
        <f t="shared" si="19"/>
        <v>73300</v>
      </c>
      <c r="G148" s="1293">
        <f t="shared" si="19"/>
        <v>0</v>
      </c>
      <c r="H148" s="1293">
        <f t="shared" si="19"/>
        <v>56471</v>
      </c>
      <c r="I148" s="1293">
        <f t="shared" ref="I148:AA148" si="24">I13-I138</f>
        <v>342899</v>
      </c>
      <c r="J148" s="1293">
        <f t="shared" si="24"/>
        <v>292204</v>
      </c>
      <c r="K148" s="1293">
        <f t="shared" si="24"/>
        <v>9648</v>
      </c>
      <c r="L148" s="1293">
        <f t="shared" si="24"/>
        <v>9087</v>
      </c>
      <c r="M148" s="1293">
        <f t="shared" si="24"/>
        <v>0</v>
      </c>
      <c r="N148" s="1293">
        <f t="shared" si="24"/>
        <v>188952</v>
      </c>
      <c r="O148" s="1293">
        <f t="shared" si="24"/>
        <v>15452</v>
      </c>
      <c r="P148" s="1293">
        <f t="shared" si="24"/>
        <v>0</v>
      </c>
      <c r="Q148" s="1293">
        <f t="shared" si="24"/>
        <v>80766</v>
      </c>
      <c r="R148" s="1293">
        <f t="shared" si="24"/>
        <v>170345</v>
      </c>
      <c r="S148" s="1293">
        <f t="shared" si="24"/>
        <v>226970</v>
      </c>
      <c r="T148" s="1293">
        <f t="shared" si="24"/>
        <v>111870</v>
      </c>
      <c r="U148" s="1293">
        <f t="shared" si="24"/>
        <v>21596</v>
      </c>
      <c r="V148" s="1293">
        <f t="shared" si="24"/>
        <v>1756055</v>
      </c>
      <c r="W148" s="1293">
        <f t="shared" si="24"/>
        <v>23267</v>
      </c>
      <c r="X148" s="1293">
        <f t="shared" si="24"/>
        <v>621417</v>
      </c>
      <c r="Y148" s="1293">
        <f t="shared" si="24"/>
        <v>0</v>
      </c>
      <c r="Z148" s="1293">
        <f t="shared" si="24"/>
        <v>0</v>
      </c>
      <c r="AA148" s="1293">
        <f t="shared" si="24"/>
        <v>0</v>
      </c>
      <c r="AB148" s="1293">
        <f t="shared" ref="AB148" si="25">AB13-AB138</f>
        <v>0</v>
      </c>
      <c r="AC148" s="1292"/>
      <c r="AD148" s="1292"/>
      <c r="AE148" s="1292"/>
    </row>
    <row r="149" spans="1:31" s="1290" customFormat="1" x14ac:dyDescent="0.25">
      <c r="A149" s="1288" t="s">
        <v>300</v>
      </c>
      <c r="B149" s="1289"/>
      <c r="C149" s="1292">
        <f t="shared" si="19"/>
        <v>4772.1189458689432</v>
      </c>
      <c r="D149" s="1293">
        <f t="shared" si="19"/>
        <v>30.861823361823333</v>
      </c>
      <c r="E149" s="1293">
        <f t="shared" si="19"/>
        <v>21.2400284900285</v>
      </c>
      <c r="F149" s="1293">
        <f t="shared" si="19"/>
        <v>145.80626780626787</v>
      </c>
      <c r="G149" s="1293">
        <f t="shared" si="19"/>
        <v>0</v>
      </c>
      <c r="H149" s="1293">
        <f t="shared" si="19"/>
        <v>68.116452991453002</v>
      </c>
      <c r="I149" s="1293">
        <f t="shared" ref="I149:AA149" si="26">I14-I139</f>
        <v>312.02884615384573</v>
      </c>
      <c r="J149" s="1293">
        <f t="shared" si="26"/>
        <v>326.68482905982921</v>
      </c>
      <c r="K149" s="1293">
        <f t="shared" si="26"/>
        <v>10.582264957265</v>
      </c>
      <c r="L149" s="1293">
        <f t="shared" si="26"/>
        <v>12.1655982905983</v>
      </c>
      <c r="M149" s="1293">
        <f t="shared" si="26"/>
        <v>7.6210826210826199E-2</v>
      </c>
      <c r="N149" s="1293">
        <f t="shared" si="26"/>
        <v>68.503205128205138</v>
      </c>
      <c r="O149" s="1293">
        <f t="shared" si="26"/>
        <v>14.5213675213675</v>
      </c>
      <c r="P149" s="1293">
        <f t="shared" si="26"/>
        <v>3.0943732193732201</v>
      </c>
      <c r="Q149" s="1293">
        <f t="shared" si="26"/>
        <v>46.843660968660991</v>
      </c>
      <c r="R149" s="1293">
        <f t="shared" si="26"/>
        <v>167.72400284900249</v>
      </c>
      <c r="S149" s="1293">
        <f t="shared" si="26"/>
        <v>95.619301994301978</v>
      </c>
      <c r="T149" s="1293">
        <f t="shared" si="26"/>
        <v>103.254273504274</v>
      </c>
      <c r="U149" s="1293">
        <f t="shared" si="26"/>
        <v>30.283831908831917</v>
      </c>
      <c r="V149" s="1293">
        <f t="shared" si="26"/>
        <v>2805.3988603988601</v>
      </c>
      <c r="W149" s="1293">
        <f t="shared" si="26"/>
        <v>16.915954415954399</v>
      </c>
      <c r="X149" s="1293">
        <f t="shared" si="26"/>
        <v>492.39779202279186</v>
      </c>
      <c r="Y149" s="1293">
        <f t="shared" si="26"/>
        <v>0</v>
      </c>
      <c r="Z149" s="1293">
        <f t="shared" si="26"/>
        <v>0</v>
      </c>
      <c r="AA149" s="1293">
        <f t="shared" si="26"/>
        <v>0</v>
      </c>
      <c r="AB149" s="1293">
        <f t="shared" ref="AB149" si="27">AB14-AB139</f>
        <v>0</v>
      </c>
      <c r="AC149" s="1292"/>
      <c r="AD149" s="1292"/>
      <c r="AE149" s="1292"/>
    </row>
    <row r="150" spans="1:31" s="1290" customFormat="1" x14ac:dyDescent="0.25">
      <c r="A150" s="1288" t="s">
        <v>301</v>
      </c>
      <c r="B150" s="1289"/>
      <c r="C150" s="1292">
        <f t="shared" si="19"/>
        <v>8755288</v>
      </c>
      <c r="D150" s="1293">
        <f t="shared" si="19"/>
        <v>188634</v>
      </c>
      <c r="E150" s="1293">
        <f t="shared" si="19"/>
        <v>16541</v>
      </c>
      <c r="F150" s="1293">
        <f t="shared" si="19"/>
        <v>20709</v>
      </c>
      <c r="G150" s="1293">
        <f t="shared" si="19"/>
        <v>0</v>
      </c>
      <c r="H150" s="1293">
        <f t="shared" si="19"/>
        <v>23670</v>
      </c>
      <c r="I150" s="1293">
        <f t="shared" ref="I150:AA150" si="28">I15-I140</f>
        <v>356646</v>
      </c>
      <c r="J150" s="1293">
        <f t="shared" si="28"/>
        <v>298506</v>
      </c>
      <c r="K150" s="1293">
        <f t="shared" si="28"/>
        <v>22353</v>
      </c>
      <c r="L150" s="1293">
        <f t="shared" si="28"/>
        <v>889</v>
      </c>
      <c r="M150" s="1293">
        <f t="shared" si="28"/>
        <v>1641</v>
      </c>
      <c r="N150" s="1293">
        <f t="shared" si="28"/>
        <v>592443</v>
      </c>
      <c r="O150" s="1293">
        <f t="shared" si="28"/>
        <v>3425</v>
      </c>
      <c r="P150" s="1293">
        <f t="shared" si="28"/>
        <v>0</v>
      </c>
      <c r="Q150" s="1293">
        <f t="shared" si="28"/>
        <v>173528</v>
      </c>
      <c r="R150" s="1293">
        <f t="shared" si="28"/>
        <v>366931</v>
      </c>
      <c r="S150" s="1293">
        <f t="shared" si="28"/>
        <v>103382</v>
      </c>
      <c r="T150" s="1293">
        <f t="shared" si="28"/>
        <v>14768</v>
      </c>
      <c r="U150" s="1293">
        <f t="shared" si="28"/>
        <v>37365</v>
      </c>
      <c r="V150" s="1293">
        <f t="shared" si="28"/>
        <v>4168801</v>
      </c>
      <c r="W150" s="1293">
        <f t="shared" si="28"/>
        <v>0</v>
      </c>
      <c r="X150" s="1293">
        <f t="shared" si="28"/>
        <v>2365056</v>
      </c>
      <c r="Y150" s="1293">
        <f t="shared" si="28"/>
        <v>0</v>
      </c>
      <c r="Z150" s="1293">
        <f t="shared" si="28"/>
        <v>0</v>
      </c>
      <c r="AA150" s="1293">
        <f t="shared" si="28"/>
        <v>0</v>
      </c>
      <c r="AB150" s="1293">
        <f t="shared" ref="AB150" si="29">AB15-AB140</f>
        <v>0</v>
      </c>
      <c r="AC150" s="1292"/>
      <c r="AD150" s="1292"/>
      <c r="AE150" s="1292"/>
    </row>
    <row r="151" spans="1:31" s="1290" customFormat="1" x14ac:dyDescent="0.25">
      <c r="A151" s="1288" t="s">
        <v>302</v>
      </c>
      <c r="B151" s="1289"/>
      <c r="C151" s="1292">
        <f t="shared" si="19"/>
        <v>8592381</v>
      </c>
      <c r="D151" s="1293">
        <f t="shared" si="19"/>
        <v>186481</v>
      </c>
      <c r="E151" s="1293">
        <f t="shared" si="19"/>
        <v>16541</v>
      </c>
      <c r="F151" s="1293">
        <f t="shared" si="19"/>
        <v>20709</v>
      </c>
      <c r="G151" s="1293">
        <f t="shared" si="19"/>
        <v>0</v>
      </c>
      <c r="H151" s="1293">
        <f t="shared" si="19"/>
        <v>23670</v>
      </c>
      <c r="I151" s="1293">
        <f t="shared" ref="I151:AA151" si="30">I16-I141</f>
        <v>356646</v>
      </c>
      <c r="J151" s="1293">
        <f t="shared" si="30"/>
        <v>298036</v>
      </c>
      <c r="K151" s="1293">
        <f t="shared" si="30"/>
        <v>22353</v>
      </c>
      <c r="L151" s="1293">
        <f t="shared" si="30"/>
        <v>889</v>
      </c>
      <c r="M151" s="1293">
        <f t="shared" si="30"/>
        <v>1641</v>
      </c>
      <c r="N151" s="1293">
        <f t="shared" si="30"/>
        <v>564102</v>
      </c>
      <c r="O151" s="1293">
        <f t="shared" si="30"/>
        <v>3425</v>
      </c>
      <c r="P151" s="1293">
        <f t="shared" si="30"/>
        <v>0</v>
      </c>
      <c r="Q151" s="1293">
        <f t="shared" si="30"/>
        <v>173528</v>
      </c>
      <c r="R151" s="1293">
        <f t="shared" si="30"/>
        <v>366903</v>
      </c>
      <c r="S151" s="1293">
        <f t="shared" si="30"/>
        <v>103382</v>
      </c>
      <c r="T151" s="1293">
        <f t="shared" si="30"/>
        <v>14768</v>
      </c>
      <c r="U151" s="1293">
        <f t="shared" si="30"/>
        <v>37365</v>
      </c>
      <c r="V151" s="1293">
        <f t="shared" si="30"/>
        <v>4058668</v>
      </c>
      <c r="W151" s="1293">
        <f t="shared" si="30"/>
        <v>0</v>
      </c>
      <c r="X151" s="1293">
        <f t="shared" si="30"/>
        <v>2343274</v>
      </c>
      <c r="Y151" s="1293">
        <f t="shared" si="30"/>
        <v>0</v>
      </c>
      <c r="Z151" s="1293">
        <f t="shared" si="30"/>
        <v>0</v>
      </c>
      <c r="AA151" s="1293">
        <f t="shared" si="30"/>
        <v>0</v>
      </c>
      <c r="AB151" s="1293">
        <f t="shared" ref="AB151" si="31">AB16-AB141</f>
        <v>0</v>
      </c>
      <c r="AC151" s="1292"/>
      <c r="AD151" s="1292"/>
      <c r="AE151" s="1292"/>
    </row>
    <row r="152" spans="1:31" s="1290" customFormat="1" x14ac:dyDescent="0.25">
      <c r="A152" s="1291" t="s">
        <v>593</v>
      </c>
      <c r="B152" s="1289"/>
      <c r="C152" s="1292">
        <f>C17-C142</f>
        <v>162907</v>
      </c>
      <c r="D152" s="1293">
        <f t="shared" ref="D152:AA152" si="32">D17-D142</f>
        <v>2153</v>
      </c>
      <c r="E152" s="1293">
        <f t="shared" si="32"/>
        <v>0</v>
      </c>
      <c r="F152" s="1293">
        <f t="shared" si="32"/>
        <v>0</v>
      </c>
      <c r="G152" s="1293">
        <f t="shared" si="32"/>
        <v>0</v>
      </c>
      <c r="H152" s="1293">
        <f t="shared" si="32"/>
        <v>0</v>
      </c>
      <c r="I152" s="1293">
        <f t="shared" si="32"/>
        <v>0</v>
      </c>
      <c r="J152" s="1293">
        <f t="shared" si="32"/>
        <v>470</v>
      </c>
      <c r="K152" s="1293">
        <f t="shared" si="32"/>
        <v>0</v>
      </c>
      <c r="L152" s="1293">
        <f t="shared" si="32"/>
        <v>0</v>
      </c>
      <c r="M152" s="1293">
        <f t="shared" si="32"/>
        <v>0</v>
      </c>
      <c r="N152" s="1293">
        <f t="shared" si="32"/>
        <v>28341</v>
      </c>
      <c r="O152" s="1293">
        <f t="shared" si="32"/>
        <v>0</v>
      </c>
      <c r="P152" s="1293">
        <f t="shared" si="32"/>
        <v>0</v>
      </c>
      <c r="Q152" s="1293">
        <f t="shared" si="32"/>
        <v>0</v>
      </c>
      <c r="R152" s="1293">
        <f t="shared" si="32"/>
        <v>28</v>
      </c>
      <c r="S152" s="1293">
        <f t="shared" si="32"/>
        <v>0</v>
      </c>
      <c r="T152" s="1293">
        <f t="shared" si="32"/>
        <v>0</v>
      </c>
      <c r="U152" s="1293">
        <f t="shared" si="32"/>
        <v>0</v>
      </c>
      <c r="V152" s="1293">
        <f t="shared" si="32"/>
        <v>110133</v>
      </c>
      <c r="W152" s="1293">
        <f t="shared" si="32"/>
        <v>0</v>
      </c>
      <c r="X152" s="1293">
        <f t="shared" si="32"/>
        <v>21782</v>
      </c>
      <c r="Y152" s="1293">
        <f t="shared" si="32"/>
        <v>0</v>
      </c>
      <c r="Z152" s="1293">
        <f t="shared" si="32"/>
        <v>0</v>
      </c>
      <c r="AA152" s="1293">
        <f t="shared" si="32"/>
        <v>0</v>
      </c>
      <c r="AB152" s="1293">
        <f t="shared" ref="AB152" si="33">AB17-AB142</f>
        <v>0</v>
      </c>
      <c r="AC152" s="1292"/>
      <c r="AD152" s="1292"/>
      <c r="AE152" s="1292"/>
    </row>
    <row r="153" spans="1:31" s="1298" customFormat="1" x14ac:dyDescent="0.25">
      <c r="A153" s="1296" t="s">
        <v>324</v>
      </c>
      <c r="B153" s="1297"/>
      <c r="C153" s="1297">
        <f>C145/$A$155</f>
        <v>7890099.0028490033</v>
      </c>
      <c r="D153" s="1297">
        <f>D145/$A$155</f>
        <v>98039.173789173801</v>
      </c>
      <c r="E153" s="1297">
        <f>E145/$A$155</f>
        <v>27130.698005698006</v>
      </c>
      <c r="F153" s="1297">
        <f t="shared" ref="F153:M153" si="34">F145/$A$155</f>
        <v>153181.2678062678</v>
      </c>
      <c r="G153" s="1297">
        <f t="shared" si="34"/>
        <v>0</v>
      </c>
      <c r="H153" s="1297">
        <f t="shared" si="34"/>
        <v>76545.940170940172</v>
      </c>
      <c r="I153" s="1297">
        <f t="shared" si="34"/>
        <v>439039.52991452994</v>
      </c>
      <c r="J153" s="1297">
        <f t="shared" si="34"/>
        <v>432990.38461538462</v>
      </c>
      <c r="K153" s="1297">
        <f t="shared" si="34"/>
        <v>18542.735042735043</v>
      </c>
      <c r="L153" s="1297">
        <f t="shared" si="34"/>
        <v>12482.193732193733</v>
      </c>
      <c r="M153" s="1297">
        <f t="shared" si="34"/>
        <v>660.61253561253568</v>
      </c>
      <c r="N153" s="1297">
        <f>N145/$A$155</f>
        <v>279487.1794871795</v>
      </c>
      <c r="O153" s="1297">
        <f>O145/$A$155</f>
        <v>15741.096866096867</v>
      </c>
      <c r="P153" s="1297">
        <f t="shared" ref="P153:AA153" si="35">P145/$A$155</f>
        <v>3094.3732193732194</v>
      </c>
      <c r="Q153" s="1297">
        <f t="shared" si="35"/>
        <v>108641.38176638178</v>
      </c>
      <c r="R153" s="1297">
        <f t="shared" si="35"/>
        <v>298397.43589743593</v>
      </c>
      <c r="S153" s="1297">
        <f t="shared" si="35"/>
        <v>132436.25356125357</v>
      </c>
      <c r="T153" s="1297">
        <f t="shared" si="35"/>
        <v>108513.53276353277</v>
      </c>
      <c r="U153" s="1297">
        <f t="shared" si="35"/>
        <v>43590.455840455841</v>
      </c>
      <c r="V153" s="1297">
        <f>V145/$A$155</f>
        <v>4290014.6011396013</v>
      </c>
      <c r="W153" s="1297">
        <f t="shared" si="35"/>
        <v>16915.954415954417</v>
      </c>
      <c r="X153" s="1297">
        <f t="shared" si="35"/>
        <v>1334654.2022792024</v>
      </c>
      <c r="Y153" s="1297">
        <f t="shared" si="35"/>
        <v>0</v>
      </c>
      <c r="Z153" s="1297">
        <f t="shared" si="35"/>
        <v>0</v>
      </c>
      <c r="AA153" s="1297">
        <f t="shared" si="35"/>
        <v>0</v>
      </c>
      <c r="AB153" s="1297">
        <f t="shared" ref="AB153" si="36">AB145/$A$155</f>
        <v>0</v>
      </c>
      <c r="AC153" s="1297"/>
      <c r="AD153" s="1297"/>
      <c r="AE153" s="1297"/>
    </row>
    <row r="154" spans="1:31" s="1431" customFormat="1" x14ac:dyDescent="0.25">
      <c r="C154" s="515">
        <f t="shared" ref="C154:AA154" si="37">C145/C143</f>
        <v>0.48895691176345635</v>
      </c>
      <c r="D154" s="515">
        <f t="shared" si="37"/>
        <v>0.3770851083064633</v>
      </c>
      <c r="E154" s="515">
        <f t="shared" si="37"/>
        <v>0.68375232231486549</v>
      </c>
      <c r="F154" s="515">
        <f t="shared" si="37"/>
        <v>0.50017791525187216</v>
      </c>
      <c r="G154" s="515">
        <f t="shared" si="37"/>
        <v>0</v>
      </c>
      <c r="H154" s="515">
        <f t="shared" si="37"/>
        <v>0.65607601582340302</v>
      </c>
      <c r="I154" s="515">
        <f t="shared" si="37"/>
        <v>0.60436025434817031</v>
      </c>
      <c r="J154" s="515">
        <f t="shared" si="37"/>
        <v>0.62412579874172514</v>
      </c>
      <c r="K154" s="515">
        <f t="shared" si="37"/>
        <v>0.1425805691940753</v>
      </c>
      <c r="L154" s="515">
        <f t="shared" si="37"/>
        <v>0.53129405344772707</v>
      </c>
      <c r="M154" s="515">
        <f t="shared" si="37"/>
        <v>9.5736994219653176E-2</v>
      </c>
      <c r="N154" s="515">
        <f t="shared" si="37"/>
        <v>0.43744210079227852</v>
      </c>
      <c r="O154" s="515">
        <f t="shared" si="37"/>
        <v>0.34590673250745402</v>
      </c>
      <c r="P154" s="515">
        <f t="shared" si="37"/>
        <v>0.50260296159185558</v>
      </c>
      <c r="Q154" s="515">
        <f t="shared" si="37"/>
        <v>0.17743857716439118</v>
      </c>
      <c r="R154" s="515">
        <f t="shared" si="37"/>
        <v>0.51148256692339478</v>
      </c>
      <c r="S154" s="515">
        <f t="shared" si="37"/>
        <v>0.29670417345833999</v>
      </c>
      <c r="T154" s="515">
        <f t="shared" si="37"/>
        <v>0.84485196666130613</v>
      </c>
      <c r="U154" s="515">
        <f t="shared" si="37"/>
        <v>0.5429230428032823</v>
      </c>
      <c r="V154" s="515">
        <f t="shared" si="37"/>
        <v>0.53243464511969496</v>
      </c>
      <c r="W154" s="515">
        <f t="shared" si="37"/>
        <v>0.92356749820147377</v>
      </c>
      <c r="X154" s="515">
        <f t="shared" si="37"/>
        <v>0.41510687672173907</v>
      </c>
      <c r="Y154" s="515" t="e">
        <f t="shared" si="37"/>
        <v>#DIV/0!</v>
      </c>
      <c r="Z154" s="515" t="e">
        <f t="shared" si="37"/>
        <v>#DIV/0!</v>
      </c>
      <c r="AA154" s="515" t="e">
        <f t="shared" si="37"/>
        <v>#DIV/0!</v>
      </c>
      <c r="AB154" s="515" t="e">
        <f t="shared" ref="AB154" si="38">AB145/AB143</f>
        <v>#DIV/0!</v>
      </c>
    </row>
    <row r="155" spans="1:31" s="238" customFormat="1" x14ac:dyDescent="0.25">
      <c r="A155" s="1299" t="str">
        <f>LEFT(RIGHT(A5,16),6)</f>
        <v>2,8080</v>
      </c>
    </row>
    <row r="156" spans="1:31" s="238" customFormat="1" x14ac:dyDescent="0.25">
      <c r="A156" s="244" t="s">
        <v>325</v>
      </c>
      <c r="B156" s="243"/>
      <c r="C156" s="242">
        <f>K143+Q143+V143+X143</f>
        <v>33737804</v>
      </c>
    </row>
    <row r="157" spans="1:31" s="238" customFormat="1" x14ac:dyDescent="0.25">
      <c r="A157" s="244" t="s">
        <v>326</v>
      </c>
      <c r="B157" s="243"/>
      <c r="C157" s="242">
        <f>D143+I143+J143+N143+R143+U143</f>
        <v>8375698</v>
      </c>
    </row>
    <row r="158" spans="1:31" s="238" customFormat="1" x14ac:dyDescent="0.25">
      <c r="A158" s="241" t="s">
        <v>327</v>
      </c>
      <c r="B158" s="240"/>
      <c r="C158" s="239">
        <f>C143-C156-C157</f>
        <v>3198053</v>
      </c>
    </row>
    <row r="159" spans="1:31" s="238" customFormat="1" x14ac:dyDescent="0.25"/>
    <row r="160" spans="1:31" s="238" customFormat="1" x14ac:dyDescent="0.25">
      <c r="AC160" s="440"/>
    </row>
    <row r="161" spans="1:29" s="238" customFormat="1" x14ac:dyDescent="0.25">
      <c r="AC161" s="440"/>
    </row>
    <row r="162" spans="1:29" s="238" customFormat="1" x14ac:dyDescent="0.25">
      <c r="C162" s="423">
        <f>C144-Предыдущий!C144</f>
        <v>339557</v>
      </c>
      <c r="D162" s="423">
        <f>D144-Предыдущий!D144</f>
        <v>-13727</v>
      </c>
      <c r="E162" s="423">
        <f>E144-Предыдущий!E144</f>
        <v>465</v>
      </c>
      <c r="F162" s="423">
        <f>F144-Предыдущий!F144</f>
        <v>-1110</v>
      </c>
      <c r="G162" s="423">
        <f>G144-Предыдущий!G144</f>
        <v>862</v>
      </c>
      <c r="H162" s="423">
        <f>H144-Предыдущий!H144</f>
        <v>-3096</v>
      </c>
      <c r="I162" s="423">
        <f>I144-Предыдущий!I144</f>
        <v>46551</v>
      </c>
      <c r="J162" s="423">
        <f>J144-Предыдущий!I144</f>
        <v>-28280</v>
      </c>
      <c r="K162" s="423">
        <f>K144-Предыдущий!J144</f>
        <v>-432881</v>
      </c>
      <c r="L162" s="423">
        <f>L144-Предыдущий!K144</f>
        <v>-285668</v>
      </c>
      <c r="M162" s="423">
        <f>M144-Предыдущий!L144</f>
        <v>-11900</v>
      </c>
      <c r="N162" s="423">
        <f>N144-Предыдущий!M144</f>
        <v>992534</v>
      </c>
      <c r="O162" s="423">
        <f>O144-Предыдущий!N144</f>
        <v>-903763</v>
      </c>
      <c r="P162" s="423">
        <f>P144-Предыдущий!O144</f>
        <v>-71152</v>
      </c>
      <c r="Q162" s="423">
        <f>Q144-Предыдущий!P144</f>
        <v>1406172</v>
      </c>
      <c r="R162" s="423">
        <f>R144-Предыдущий!Q144</f>
        <v>-607189</v>
      </c>
      <c r="S162" s="423">
        <f>S144-Предыдущий!O144</f>
        <v>801741</v>
      </c>
      <c r="T162" s="423">
        <f>T144-Предыдущий!P144</f>
        <v>47922</v>
      </c>
      <c r="U162" s="423">
        <f>U144-Предыдущий!Q144</f>
        <v>-1304420</v>
      </c>
      <c r="V162" s="423">
        <f>V144-Предыдущий!R144</f>
        <v>9808039</v>
      </c>
      <c r="W162" s="423">
        <f>W144-Предыдущий!S144</f>
        <v>-824205</v>
      </c>
      <c r="X162" s="423">
        <f>X144-Предыдущий!T144</f>
        <v>5231890</v>
      </c>
      <c r="Y162" s="423">
        <f>Y144-Предыдущий!U144</f>
        <v>-99047</v>
      </c>
      <c r="Z162" s="423">
        <f>Z144-Предыдущий!W144</f>
        <v>-3893</v>
      </c>
      <c r="AA162" s="423">
        <f>AA144-Предыдущий!X144</f>
        <v>-5266045</v>
      </c>
      <c r="AB162" s="423">
        <f>AB144-Предыдущий!Y144</f>
        <v>0</v>
      </c>
      <c r="AC162" s="440"/>
    </row>
    <row r="163" spans="1:29" s="238" customFormat="1" x14ac:dyDescent="0.25">
      <c r="C163" s="424">
        <f>((C144/Предыдущий!C144)-1)*100</f>
        <v>1.4882015725392828</v>
      </c>
      <c r="D163" s="424">
        <f>((D144/Предыдущий!D144)-1)*100</f>
        <v>-2.9300456145368803</v>
      </c>
      <c r="E163" s="424">
        <f>((E144/Предыдущий!E144)-1)*100</f>
        <v>1.3373213309942233</v>
      </c>
      <c r="F163" s="424">
        <f>((F144/Предыдущий!F144)-1)*100</f>
        <v>-0.25757825389790545</v>
      </c>
      <c r="G163" s="424">
        <f>((G144/Предыдущий!G144)-1)*100</f>
        <v>37.283737024221452</v>
      </c>
      <c r="H163" s="424">
        <f>((H144/Предыдущий!H144)-1)*100</f>
        <v>-2.6742448454276091</v>
      </c>
      <c r="I163" s="424">
        <f>((I144/Предыдущий!I144)-1)*100</f>
        <v>6.1210481954801166</v>
      </c>
      <c r="J163" s="424">
        <f>((J144/Предыдущий!I144)-1)*100</f>
        <v>-3.7185719526579009</v>
      </c>
      <c r="K163" s="424">
        <f>((K144/Предыдущий!J144)-1)*100</f>
        <v>-58.027254837827549</v>
      </c>
      <c r="L163" s="424">
        <f>((L144/Предыдущий!K144)-1)*100</f>
        <v>-90.233078218131396</v>
      </c>
      <c r="M163" s="424">
        <f>((M144/Предыдущий!L144)-1)*100</f>
        <v>-40.447299547941952</v>
      </c>
      <c r="N163" s="424">
        <f>((N144/Предыдущий!M144)-1)*100</f>
        <v>5931.9507530480514</v>
      </c>
      <c r="O163" s="424">
        <f>((O144/Предыдущий!N144)-1)*100</f>
        <v>-91.534671264856755</v>
      </c>
      <c r="P163" s="424">
        <f>((P144/Предыдущий!O144)-1)*100</f>
        <v>-89.217690060312719</v>
      </c>
      <c r="Q163" s="424">
        <f>((Q144/Предыдущий!P144)-1)*100</f>
        <v>17502.763256161314</v>
      </c>
      <c r="R163" s="424">
        <f>((R144/Предыдущий!Q144)-1)*100</f>
        <v>-43.140519002918722</v>
      </c>
      <c r="S163" s="424">
        <f>((S144/Предыдущий!O144)-1)*100</f>
        <v>1005.3052626299357</v>
      </c>
      <c r="T163" s="424">
        <f>((T144/Предыдущий!P144)-1)*100</f>
        <v>596.48991784914119</v>
      </c>
      <c r="U163" s="424">
        <f>((U144/Предыдущий!Q144)-1)*100</f>
        <v>-92.678483631599434</v>
      </c>
      <c r="V163" s="424">
        <f>((V144/Предыдущий!R144)-1)*100</f>
        <v>1272.6952926811227</v>
      </c>
      <c r="W163" s="424">
        <f>((W144/Предыдущий!S144)-1)*100</f>
        <v>-99.525319512737042</v>
      </c>
      <c r="X163" s="424">
        <f>((X144/Предыдущий!T144)-1)*100</f>
        <v>10743.100616016427</v>
      </c>
      <c r="Y163" s="424">
        <f>((Y144/Предыдущий!U144)-1)*100</f>
        <v>-100</v>
      </c>
      <c r="Z163" s="424">
        <f>((Z144/Предыдущий!W144)-1)*100</f>
        <v>-100</v>
      </c>
      <c r="AA163" s="424">
        <f>((AA144/Предыдущий!X144)-1)*100</f>
        <v>-100</v>
      </c>
      <c r="AB163" s="424" t="e">
        <f>((AB144/Предыдущий!Y144)-1)*100</f>
        <v>#DIV/0!</v>
      </c>
      <c r="AC163" s="440"/>
    </row>
    <row r="165" spans="1:29" ht="67.5" x14ac:dyDescent="0.25">
      <c r="C165" s="1485" t="s">
        <v>292</v>
      </c>
      <c r="D165" s="1486" t="s">
        <v>48</v>
      </c>
      <c r="E165" s="1486" t="s">
        <v>49</v>
      </c>
      <c r="F165" s="1486" t="s">
        <v>50</v>
      </c>
      <c r="G165" s="1486" t="s">
        <v>51</v>
      </c>
      <c r="H165" s="1486" t="s">
        <v>52</v>
      </c>
      <c r="I165" s="1486" t="s">
        <v>53</v>
      </c>
      <c r="J165" s="1486" t="s">
        <v>55</v>
      </c>
      <c r="K165" s="1486" t="s">
        <v>56</v>
      </c>
      <c r="L165" s="1486" t="s">
        <v>57</v>
      </c>
      <c r="M165" s="1486" t="s">
        <v>716</v>
      </c>
      <c r="N165" s="1486" t="s">
        <v>58</v>
      </c>
      <c r="O165" s="1486" t="s">
        <v>717</v>
      </c>
      <c r="P165" s="1486" t="s">
        <v>466</v>
      </c>
      <c r="Q165" s="1486" t="s">
        <v>718</v>
      </c>
      <c r="R165" s="1486" t="s">
        <v>59</v>
      </c>
      <c r="S165" s="1486" t="s">
        <v>60</v>
      </c>
      <c r="T165" s="1486" t="s">
        <v>61</v>
      </c>
      <c r="U165" s="1486" t="s">
        <v>62</v>
      </c>
      <c r="V165" s="1486" t="s">
        <v>63</v>
      </c>
      <c r="W165" s="1486" t="s">
        <v>65</v>
      </c>
      <c r="X165" s="1486" t="s">
        <v>66</v>
      </c>
      <c r="Y165" s="1486" t="s">
        <v>67</v>
      </c>
      <c r="Z165" s="1486" t="s">
        <v>68</v>
      </c>
      <c r="AA165" s="1486" t="s">
        <v>69</v>
      </c>
      <c r="AB165" s="1486" t="s">
        <v>70</v>
      </c>
      <c r="AC165"/>
    </row>
    <row r="166" spans="1:29" s="1488" customFormat="1" ht="11.25" x14ac:dyDescent="0.2">
      <c r="A166" s="1487">
        <v>44743</v>
      </c>
      <c r="C166" s="1489">
        <v>18118609</v>
      </c>
      <c r="D166" s="1489">
        <v>193672</v>
      </c>
      <c r="E166" s="1489">
        <v>27215</v>
      </c>
      <c r="F166" s="1489">
        <v>294870</v>
      </c>
      <c r="G166" s="1489">
        <v>707</v>
      </c>
      <c r="H166" s="1489">
        <v>86439</v>
      </c>
      <c r="I166" s="1489">
        <v>603927</v>
      </c>
      <c r="J166" s="1489">
        <v>458510</v>
      </c>
      <c r="K166" s="1489">
        <v>263567</v>
      </c>
      <c r="L166" s="1489">
        <v>19624</v>
      </c>
      <c r="M166" s="1489">
        <v>0</v>
      </c>
      <c r="N166" s="1489">
        <v>12579</v>
      </c>
      <c r="O166" s="1489">
        <v>0</v>
      </c>
      <c r="P166" s="1489">
        <v>721969</v>
      </c>
      <c r="Q166" s="1489">
        <v>0</v>
      </c>
      <c r="R166" s="1489">
        <v>56891</v>
      </c>
      <c r="S166" s="1489">
        <v>892</v>
      </c>
      <c r="T166" s="1489">
        <v>1128882</v>
      </c>
      <c r="U166" s="1489">
        <v>476720</v>
      </c>
      <c r="V166" s="1489">
        <v>614334</v>
      </c>
      <c r="W166" s="1489">
        <v>27580</v>
      </c>
      <c r="X166" s="1489">
        <v>95151</v>
      </c>
      <c r="Y166" s="1489">
        <v>7987588</v>
      </c>
      <c r="Z166" s="1489">
        <v>2505</v>
      </c>
      <c r="AA166" s="1489">
        <v>0</v>
      </c>
      <c r="AB166" s="1489">
        <v>5044987</v>
      </c>
      <c r="AC166" s="1489">
        <v>0</v>
      </c>
    </row>
    <row r="167" spans="1:29" s="1488" customFormat="1" ht="11.25" x14ac:dyDescent="0.2">
      <c r="C167" s="1490">
        <f>C144-C166</f>
        <v>5037548</v>
      </c>
      <c r="D167" s="1490">
        <f t="shared" ref="D167:AB167" si="39">D144-D166</f>
        <v>261092</v>
      </c>
      <c r="E167" s="1490">
        <f t="shared" si="39"/>
        <v>8021</v>
      </c>
      <c r="F167" s="1490">
        <f t="shared" si="39"/>
        <v>134957</v>
      </c>
      <c r="G167" s="1490">
        <f t="shared" si="39"/>
        <v>2467</v>
      </c>
      <c r="H167" s="1490">
        <f t="shared" si="39"/>
        <v>26236</v>
      </c>
      <c r="I167" s="1490">
        <f t="shared" si="39"/>
        <v>203131</v>
      </c>
      <c r="J167" s="1490">
        <f t="shared" si="39"/>
        <v>273717</v>
      </c>
      <c r="K167" s="1490">
        <f t="shared" si="39"/>
        <v>49548</v>
      </c>
      <c r="L167" s="1490">
        <f t="shared" si="39"/>
        <v>11297</v>
      </c>
      <c r="M167" s="1490">
        <f t="shared" si="39"/>
        <v>17521</v>
      </c>
      <c r="N167" s="1490">
        <f t="shared" si="39"/>
        <v>996687</v>
      </c>
      <c r="O167" s="1490">
        <f t="shared" si="39"/>
        <v>83582</v>
      </c>
      <c r="P167" s="1490">
        <f t="shared" si="39"/>
        <v>-713370</v>
      </c>
      <c r="Q167" s="1490">
        <f t="shared" si="39"/>
        <v>1414206</v>
      </c>
      <c r="R167" s="1490">
        <f t="shared" si="39"/>
        <v>743388</v>
      </c>
      <c r="S167" s="1490">
        <f t="shared" si="39"/>
        <v>880600</v>
      </c>
      <c r="T167" s="1490">
        <f t="shared" si="39"/>
        <v>-1072926</v>
      </c>
      <c r="U167" s="1490">
        <f t="shared" si="39"/>
        <v>-373672</v>
      </c>
      <c r="V167" s="1490">
        <f t="shared" si="39"/>
        <v>9964356</v>
      </c>
      <c r="W167" s="1490">
        <f t="shared" si="39"/>
        <v>-23649</v>
      </c>
      <c r="X167" s="1490">
        <f t="shared" si="39"/>
        <v>5185439</v>
      </c>
      <c r="Y167" s="1490">
        <f t="shared" si="39"/>
        <v>-7987588</v>
      </c>
      <c r="Z167" s="1490">
        <f t="shared" si="39"/>
        <v>-2505</v>
      </c>
      <c r="AA167" s="1490">
        <f t="shared" si="39"/>
        <v>0</v>
      </c>
      <c r="AB167" s="1490">
        <f t="shared" si="39"/>
        <v>-5044987</v>
      </c>
    </row>
  </sheetData>
  <customSheetViews>
    <customSheetView guid="{2137AD37-2161-4EBC-A853-F39C54C19140}" scale="130">
      <pane xSplit="2" ySplit="6" topLeftCell="N124" activePane="bottomRight" state="frozen"/>
      <selection pane="bottomRight" activeCell="X132" sqref="X132"/>
      <pageMargins left="0" right="0" top="0" bottom="0" header="0" footer="0"/>
      <pageSetup paperSize="9" orientation="portrait" horizontalDpi="300" verticalDpi="300" r:id="rId1"/>
    </customSheetView>
    <customSheetView guid="{713BD61C-8F57-4AE4-95C7-1307A575E61F}" scale="130">
      <pane xSplit="2" ySplit="6" topLeftCell="N124" activePane="bottomRight" state="frozen"/>
      <selection pane="bottomRight" activeCell="X132" sqref="X132"/>
      <pageMargins left="0" right="0" top="0" bottom="0" header="0" footer="0"/>
      <pageSetup paperSize="9" orientation="portrait" horizontalDpi="300" verticalDpi="300" r:id="rId2"/>
    </customSheetView>
  </customSheetViews>
  <mergeCells count="4">
    <mergeCell ref="A1:W1"/>
    <mergeCell ref="A2:W2"/>
    <mergeCell ref="A3:W3"/>
    <mergeCell ref="A4:V4"/>
  </mergeCells>
  <pageMargins left="0.7" right="0.7" top="0.75" bottom="0.75" header="0.3" footer="0.3"/>
  <pageSetup paperSize="9" orientation="portrait" horizontalDpi="300" verticalDpi="300" r:id="rId3"/>
  <drawing r:id="rId4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642D"/>
  </sheetPr>
  <dimension ref="A1:CB191"/>
  <sheetViews>
    <sheetView zoomScale="115" zoomScaleNormal="115" workbookViewId="0">
      <pane xSplit="1" ySplit="6" topLeftCell="BF131" activePane="bottomRight" state="frozen"/>
      <selection pane="topRight" activeCell="P16" sqref="P16"/>
      <selection pane="bottomLeft" activeCell="P16" sqref="P16"/>
      <selection pane="bottomRight" activeCell="BL5" sqref="BL5"/>
    </sheetView>
  </sheetViews>
  <sheetFormatPr defaultColWidth="9.28515625" defaultRowHeight="15" outlineLevelCol="1" x14ac:dyDescent="0.25"/>
  <cols>
    <col min="1" max="1" width="36.42578125" style="273" customWidth="1"/>
    <col min="2" max="25" width="15.28515625" style="273" hidden="1" customWidth="1" outlineLevel="1"/>
    <col min="26" max="26" width="14.42578125" style="273" customWidth="1" collapsed="1"/>
    <col min="27" max="36" width="14.42578125" style="273" customWidth="1"/>
    <col min="37" max="64" width="15.28515625" style="273" customWidth="1"/>
    <col min="65" max="65" width="24" style="273" hidden="1" customWidth="1" outlineLevel="1"/>
    <col min="66" max="66" width="9.7109375" style="273" hidden="1" customWidth="1" outlineLevel="1"/>
    <col min="67" max="67" width="15.28515625" style="273" hidden="1" customWidth="1" outlineLevel="1"/>
    <col min="68" max="73" width="14.7109375" style="273" hidden="1" customWidth="1" outlineLevel="1"/>
    <col min="74" max="74" width="7.7109375" style="273" hidden="1" customWidth="1" outlineLevel="1"/>
    <col min="75" max="75" width="18.5703125" style="273" customWidth="1" collapsed="1"/>
    <col min="76" max="76" width="14.42578125" style="273" customWidth="1"/>
    <col min="77" max="77" width="15.28515625" style="273" bestFit="1" customWidth="1"/>
    <col min="78" max="78" width="14.42578125" style="273" customWidth="1"/>
    <col min="79" max="79" width="15.42578125" style="273" bestFit="1" customWidth="1"/>
    <col min="80" max="80" width="9.42578125" style="273" bestFit="1" customWidth="1"/>
    <col min="81" max="16384" width="9.28515625" style="273"/>
  </cols>
  <sheetData>
    <row r="1" spans="1:68" ht="15.75" x14ac:dyDescent="0.25">
      <c r="A1" s="327">
        <v>97</v>
      </c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M1" s="327"/>
      <c r="N1" s="327"/>
      <c r="O1" s="327"/>
      <c r="P1" s="327"/>
      <c r="Q1" s="327"/>
      <c r="R1" s="327"/>
      <c r="S1" s="327"/>
      <c r="T1" s="327"/>
      <c r="U1" s="327"/>
      <c r="V1" s="327"/>
      <c r="W1" s="327"/>
      <c r="X1" s="327"/>
      <c r="Y1" s="327"/>
      <c r="Z1" s="327"/>
      <c r="AA1" s="327"/>
      <c r="AB1" s="327"/>
      <c r="AC1" s="327"/>
      <c r="AD1" s="327"/>
      <c r="AE1" s="327"/>
      <c r="AF1" s="327"/>
      <c r="AG1" s="327"/>
      <c r="AH1" s="327"/>
      <c r="AI1" s="327"/>
      <c r="AJ1" s="327"/>
      <c r="AK1" s="327"/>
      <c r="AL1" s="327"/>
      <c r="AM1" s="327"/>
      <c r="AN1" s="327"/>
      <c r="AO1" s="327"/>
      <c r="AP1" s="327"/>
      <c r="AQ1" s="327"/>
      <c r="AR1" s="327"/>
      <c r="AS1" s="327"/>
      <c r="AT1" s="327"/>
      <c r="AU1" s="327"/>
      <c r="AV1" s="327"/>
      <c r="AW1" s="327"/>
      <c r="AX1" s="327"/>
      <c r="AY1" s="327"/>
      <c r="AZ1" s="327"/>
      <c r="BA1" s="327"/>
      <c r="BB1" s="327"/>
      <c r="BC1" s="327"/>
      <c r="BD1" s="327"/>
      <c r="BE1" s="327"/>
      <c r="BF1" s="327"/>
      <c r="BG1" s="327"/>
      <c r="BH1" s="327"/>
      <c r="BI1" s="327"/>
      <c r="BJ1" s="327"/>
      <c r="BK1" s="327"/>
      <c r="BL1" s="327"/>
    </row>
    <row r="2" spans="1:68" x14ac:dyDescent="0.25">
      <c r="B2" s="273" t="s">
        <v>295</v>
      </c>
    </row>
    <row r="3" spans="1:68" x14ac:dyDescent="0.25">
      <c r="B3" s="326">
        <v>2.1084999999999998</v>
      </c>
    </row>
    <row r="4" spans="1:68" x14ac:dyDescent="0.25">
      <c r="A4" s="325"/>
      <c r="B4" s="324">
        <v>43101</v>
      </c>
      <c r="C4" s="324">
        <v>43132</v>
      </c>
      <c r="D4" s="324">
        <v>43160</v>
      </c>
      <c r="E4" s="324">
        <v>43191</v>
      </c>
      <c r="F4" s="324">
        <v>43221</v>
      </c>
      <c r="G4" s="324">
        <v>43252</v>
      </c>
      <c r="H4" s="324">
        <v>43282</v>
      </c>
      <c r="I4" s="324">
        <v>43313</v>
      </c>
      <c r="J4" s="324">
        <v>43344</v>
      </c>
      <c r="K4" s="324">
        <v>43374</v>
      </c>
      <c r="L4" s="324">
        <v>43405</v>
      </c>
      <c r="M4" s="324">
        <v>43435</v>
      </c>
      <c r="N4" s="324">
        <v>43466</v>
      </c>
      <c r="O4" s="324">
        <v>43497</v>
      </c>
      <c r="P4" s="324">
        <v>43525</v>
      </c>
      <c r="Q4" s="324">
        <v>43556</v>
      </c>
      <c r="R4" s="324">
        <v>43586</v>
      </c>
      <c r="S4" s="324">
        <v>43617</v>
      </c>
      <c r="T4" s="324">
        <v>43647</v>
      </c>
      <c r="U4" s="324">
        <v>43678</v>
      </c>
      <c r="V4" s="324">
        <v>43709</v>
      </c>
      <c r="W4" s="324">
        <v>43739</v>
      </c>
      <c r="X4" s="324">
        <v>43770</v>
      </c>
      <c r="Y4" s="324">
        <v>43800</v>
      </c>
      <c r="Z4" s="324">
        <v>43831</v>
      </c>
      <c r="AA4" s="324">
        <v>43862</v>
      </c>
      <c r="AB4" s="324">
        <v>43891</v>
      </c>
      <c r="AC4" s="324">
        <v>43922</v>
      </c>
      <c r="AD4" s="324">
        <v>43952</v>
      </c>
      <c r="AE4" s="323">
        <v>43983</v>
      </c>
      <c r="AF4" s="322">
        <v>44013</v>
      </c>
      <c r="AG4" s="322">
        <v>44044</v>
      </c>
      <c r="AH4" s="322">
        <v>44075</v>
      </c>
      <c r="AI4" s="322">
        <v>44105</v>
      </c>
      <c r="AJ4" s="322">
        <v>44136</v>
      </c>
      <c r="AK4" s="322">
        <v>44166</v>
      </c>
      <c r="AL4" s="322">
        <v>44197</v>
      </c>
      <c r="AM4" s="322">
        <v>44228</v>
      </c>
      <c r="AN4" s="322">
        <v>44256</v>
      </c>
      <c r="AO4" s="322">
        <v>44287</v>
      </c>
      <c r="AP4" s="322">
        <v>44317</v>
      </c>
      <c r="AQ4" s="322">
        <v>44348</v>
      </c>
      <c r="AR4" s="322">
        <v>44378</v>
      </c>
      <c r="AS4" s="322">
        <v>44409</v>
      </c>
      <c r="AT4" s="322">
        <v>44440</v>
      </c>
      <c r="AU4" s="322">
        <v>44470</v>
      </c>
      <c r="AV4" s="322">
        <v>44501</v>
      </c>
      <c r="AW4" s="322">
        <v>44531</v>
      </c>
      <c r="AX4" s="322">
        <v>44562</v>
      </c>
      <c r="AY4" s="322">
        <v>44593</v>
      </c>
      <c r="AZ4" s="322">
        <v>44621</v>
      </c>
      <c r="BA4" s="322">
        <v>44652</v>
      </c>
      <c r="BB4" s="322">
        <v>44682</v>
      </c>
      <c r="BC4" s="322">
        <v>44713</v>
      </c>
      <c r="BD4" s="322">
        <v>44743</v>
      </c>
      <c r="BE4" s="322">
        <v>44774</v>
      </c>
      <c r="BF4" s="322">
        <v>44805</v>
      </c>
      <c r="BG4" s="322">
        <v>44835</v>
      </c>
      <c r="BH4" s="322">
        <v>44866</v>
      </c>
      <c r="BI4" s="322">
        <v>44896</v>
      </c>
      <c r="BJ4" s="322">
        <v>44927</v>
      </c>
      <c r="BK4" s="322">
        <v>44958</v>
      </c>
      <c r="BL4" s="1234">
        <v>44986</v>
      </c>
    </row>
    <row r="5" spans="1:68" x14ac:dyDescent="0.25">
      <c r="A5" s="321"/>
      <c r="B5" s="321"/>
      <c r="C5" s="321"/>
      <c r="D5" s="321"/>
      <c r="E5" s="321"/>
      <c r="F5" s="321"/>
      <c r="G5" s="321"/>
      <c r="H5" s="321"/>
      <c r="I5" s="321"/>
      <c r="J5" s="321"/>
      <c r="K5" s="321"/>
      <c r="L5" s="321"/>
      <c r="M5" s="321"/>
      <c r="N5" s="321"/>
      <c r="O5" s="321"/>
      <c r="P5" s="321"/>
      <c r="Q5" s="321"/>
      <c r="R5" s="321"/>
      <c r="S5" s="321"/>
      <c r="T5" s="321"/>
      <c r="U5" s="321"/>
      <c r="V5" s="321"/>
      <c r="W5" s="321"/>
      <c r="X5" s="321"/>
      <c r="Y5" s="321"/>
      <c r="Z5" s="321"/>
      <c r="AA5" s="321"/>
      <c r="AB5" s="321"/>
      <c r="AC5" s="321"/>
      <c r="AD5" s="321"/>
      <c r="AE5" s="321"/>
      <c r="AF5" s="320"/>
      <c r="AG5" s="320"/>
      <c r="AH5" s="320"/>
      <c r="AI5" s="320"/>
      <c r="AJ5" s="320"/>
      <c r="AK5" s="320"/>
      <c r="AL5" s="320"/>
      <c r="AM5" s="320"/>
      <c r="AN5" s="320"/>
      <c r="AO5" s="320"/>
      <c r="AP5" s="320"/>
      <c r="AQ5" s="320"/>
      <c r="AR5" s="320"/>
      <c r="AS5" s="320"/>
      <c r="AT5" s="320"/>
      <c r="AU5" s="320"/>
      <c r="AV5" s="320"/>
      <c r="AW5" s="320"/>
      <c r="AX5" s="320"/>
      <c r="AY5" s="320"/>
      <c r="AZ5" s="320"/>
      <c r="BA5" s="320"/>
      <c r="BB5" s="320"/>
      <c r="BC5" s="320"/>
      <c r="BD5" s="320"/>
      <c r="BE5" s="320"/>
      <c r="BF5" s="320"/>
      <c r="BG5" s="320"/>
      <c r="BH5" s="320"/>
      <c r="BI5" s="320"/>
      <c r="BJ5" s="320"/>
      <c r="BK5" s="320"/>
      <c r="BL5" s="320"/>
    </row>
    <row r="6" spans="1:68" ht="21" x14ac:dyDescent="0.25">
      <c r="A6" s="319" t="s">
        <v>296</v>
      </c>
      <c r="B6" s="305" t="s">
        <v>351</v>
      </c>
      <c r="C6" s="305" t="s">
        <v>352</v>
      </c>
      <c r="D6" s="305" t="s">
        <v>353</v>
      </c>
      <c r="E6" s="305" t="s">
        <v>354</v>
      </c>
      <c r="F6" s="305" t="s">
        <v>355</v>
      </c>
      <c r="G6" s="305" t="s">
        <v>356</v>
      </c>
      <c r="H6" s="305" t="s">
        <v>357</v>
      </c>
      <c r="I6" s="305" t="s">
        <v>358</v>
      </c>
      <c r="J6" s="305" t="s">
        <v>359</v>
      </c>
      <c r="K6" s="305" t="s">
        <v>360</v>
      </c>
      <c r="L6" s="305" t="s">
        <v>361</v>
      </c>
      <c r="M6" s="305" t="s">
        <v>362</v>
      </c>
      <c r="N6" s="305" t="s">
        <v>363</v>
      </c>
      <c r="O6" s="305" t="s">
        <v>364</v>
      </c>
      <c r="P6" s="305" t="s">
        <v>365</v>
      </c>
      <c r="Q6" s="305" t="s">
        <v>366</v>
      </c>
      <c r="R6" s="305" t="s">
        <v>367</v>
      </c>
      <c r="S6" s="305" t="s">
        <v>368</v>
      </c>
      <c r="T6" s="305" t="s">
        <v>369</v>
      </c>
      <c r="U6" s="305" t="s">
        <v>370</v>
      </c>
      <c r="V6" s="305" t="s">
        <v>371</v>
      </c>
      <c r="W6" s="305" t="s">
        <v>372</v>
      </c>
      <c r="X6" s="305" t="s">
        <v>373</v>
      </c>
      <c r="Y6" s="305" t="s">
        <v>374</v>
      </c>
      <c r="Z6" s="305" t="s">
        <v>375</v>
      </c>
      <c r="AA6" s="305" t="s">
        <v>376</v>
      </c>
      <c r="AB6" s="305" t="s">
        <v>377</v>
      </c>
      <c r="AC6" s="305" t="s">
        <v>378</v>
      </c>
      <c r="AD6" s="305">
        <v>2.4361000000000002</v>
      </c>
      <c r="AE6" s="306" t="s">
        <v>379</v>
      </c>
      <c r="AF6" s="305" t="s">
        <v>380</v>
      </c>
      <c r="AG6" s="305" t="s">
        <v>381</v>
      </c>
      <c r="AH6" s="305" t="s">
        <v>382</v>
      </c>
      <c r="AI6" s="305" t="s">
        <v>383</v>
      </c>
      <c r="AJ6" s="305" t="s">
        <v>384</v>
      </c>
      <c r="AK6" s="305" t="s">
        <v>385</v>
      </c>
      <c r="AL6" s="305" t="s">
        <v>386</v>
      </c>
      <c r="AM6" s="305" t="s">
        <v>387</v>
      </c>
      <c r="AN6" s="305" t="s">
        <v>388</v>
      </c>
      <c r="AO6" s="305" t="s">
        <v>389</v>
      </c>
      <c r="AP6" s="305" t="s">
        <v>328</v>
      </c>
      <c r="AQ6" s="305" t="s">
        <v>450</v>
      </c>
      <c r="AR6" s="305" t="s">
        <v>449</v>
      </c>
      <c r="AS6" s="305" t="s">
        <v>459</v>
      </c>
      <c r="AT6" s="305" t="s">
        <v>468</v>
      </c>
      <c r="AU6" s="305" t="s">
        <v>475</v>
      </c>
      <c r="AV6" s="305" t="s">
        <v>479</v>
      </c>
      <c r="AW6" s="305" t="s">
        <v>506</v>
      </c>
      <c r="AX6" s="305" t="s">
        <v>546</v>
      </c>
      <c r="AY6" s="305" t="s">
        <v>562</v>
      </c>
      <c r="AZ6" s="310" t="s">
        <v>583</v>
      </c>
      <c r="BA6" s="310" t="s">
        <v>592</v>
      </c>
      <c r="BB6" s="310" t="s">
        <v>616</v>
      </c>
      <c r="BC6" s="310" t="s">
        <v>673</v>
      </c>
      <c r="BD6" s="310" t="s">
        <v>706</v>
      </c>
      <c r="BE6" s="310" t="s">
        <v>731</v>
      </c>
      <c r="BF6" s="310" t="s">
        <v>762</v>
      </c>
      <c r="BG6" s="310" t="s">
        <v>788</v>
      </c>
      <c r="BH6" s="310" t="s">
        <v>827</v>
      </c>
      <c r="BI6" s="310" t="s">
        <v>850</v>
      </c>
      <c r="BJ6" s="310" t="s">
        <v>897</v>
      </c>
      <c r="BK6" s="310" t="s">
        <v>944</v>
      </c>
      <c r="BL6" s="310" t="str">
        <f>Текущий!A155</f>
        <v>2,8080</v>
      </c>
    </row>
    <row r="7" spans="1:68" s="309" customFormat="1" ht="15.75" x14ac:dyDescent="0.25">
      <c r="A7" s="312" t="s">
        <v>225</v>
      </c>
      <c r="B7" s="310">
        <v>38762508</v>
      </c>
      <c r="C7" s="310">
        <v>39214225</v>
      </c>
      <c r="D7" s="310">
        <v>38934750</v>
      </c>
      <c r="E7" s="310">
        <v>39345793</v>
      </c>
      <c r="F7" s="310">
        <v>40551661</v>
      </c>
      <c r="G7" s="310">
        <v>40270647</v>
      </c>
      <c r="H7" s="310">
        <v>40303892</v>
      </c>
      <c r="I7" s="310">
        <v>40482380</v>
      </c>
      <c r="J7" s="310">
        <v>41786525</v>
      </c>
      <c r="K7" s="310">
        <v>42280587</v>
      </c>
      <c r="L7" s="310">
        <v>42726603</v>
      </c>
      <c r="M7" s="310">
        <v>43530053</v>
      </c>
      <c r="N7" s="310">
        <v>44060981</v>
      </c>
      <c r="O7" s="310">
        <v>44139570</v>
      </c>
      <c r="P7" s="310">
        <v>44060304</v>
      </c>
      <c r="Q7" s="310">
        <v>43976546</v>
      </c>
      <c r="R7" s="310">
        <v>44607364</v>
      </c>
      <c r="S7" s="310">
        <v>44769348</v>
      </c>
      <c r="T7" s="310">
        <v>45351937</v>
      </c>
      <c r="U7" s="310">
        <v>45270149</v>
      </c>
      <c r="V7" s="310">
        <v>46235287</v>
      </c>
      <c r="W7" s="310">
        <v>45891455</v>
      </c>
      <c r="X7" s="310">
        <v>46609681</v>
      </c>
      <c r="Y7" s="310">
        <v>47189777</v>
      </c>
      <c r="Z7" s="310">
        <v>48388927</v>
      </c>
      <c r="AA7" s="310">
        <v>49614825</v>
      </c>
      <c r="AB7" s="310">
        <v>50527041</v>
      </c>
      <c r="AC7" s="310">
        <v>55650620</v>
      </c>
      <c r="AD7" s="310">
        <v>53971733</v>
      </c>
      <c r="AE7" s="311">
        <v>53589379</v>
      </c>
      <c r="AF7" s="310">
        <v>53545509</v>
      </c>
      <c r="AG7" s="310">
        <v>54965443</v>
      </c>
      <c r="AH7" s="310">
        <v>58399195</v>
      </c>
      <c r="AI7" s="310">
        <v>57362093</v>
      </c>
      <c r="AJ7" s="310">
        <v>58413800</v>
      </c>
      <c r="AK7" s="310">
        <v>58167774</v>
      </c>
      <c r="AL7" s="310">
        <v>58586262</v>
      </c>
      <c r="AM7" s="310">
        <v>58456111</v>
      </c>
      <c r="AN7" s="310">
        <v>57832993</v>
      </c>
      <c r="AO7" s="310">
        <v>56936752</v>
      </c>
      <c r="AP7" s="310">
        <v>57608960</v>
      </c>
      <c r="AQ7" s="310">
        <v>57864325</v>
      </c>
      <c r="AR7" s="310">
        <v>57564442</v>
      </c>
      <c r="AS7" s="310">
        <v>57985840</v>
      </c>
      <c r="AT7" s="310">
        <v>58234690</v>
      </c>
      <c r="AU7" s="310">
        <v>58471081</v>
      </c>
      <c r="AV7" s="310">
        <v>58820085</v>
      </c>
      <c r="AW7" s="310">
        <v>59871957</v>
      </c>
      <c r="AX7" s="310">
        <v>60331977</v>
      </c>
      <c r="AY7" s="310">
        <v>61429369</v>
      </c>
      <c r="AZ7" s="310">
        <v>63689105</v>
      </c>
      <c r="BA7" s="310">
        <v>65317588</v>
      </c>
      <c r="BB7" s="310">
        <v>62672920</v>
      </c>
      <c r="BC7" s="310">
        <v>61888014</v>
      </c>
      <c r="BD7" s="310">
        <v>62028509</v>
      </c>
      <c r="BE7" s="310">
        <v>60855099</v>
      </c>
      <c r="BF7" s="310">
        <v>59418181</v>
      </c>
      <c r="BG7" s="310">
        <v>58672265</v>
      </c>
      <c r="BH7" s="310">
        <v>58851657</v>
      </c>
      <c r="BI7" s="310">
        <v>58957245</v>
      </c>
      <c r="BJ7" s="310">
        <v>62039742</v>
      </c>
      <c r="BK7" s="310">
        <v>61595487</v>
      </c>
      <c r="BL7" s="310">
        <f>Текущий!C8</f>
        <v>62372249</v>
      </c>
      <c r="BM7" s="635">
        <f>AO7/AL7-1</f>
        <v>-2.8155235437277049E-2</v>
      </c>
      <c r="BN7" s="318"/>
      <c r="BO7" s="635">
        <f>(AV7-AJ7)/AJ7</f>
        <v>6.9552913866243937E-3</v>
      </c>
      <c r="BP7" s="309">
        <f>(W7-N7)/N7%</f>
        <v>4.1544104521867089</v>
      </c>
    </row>
    <row r="8" spans="1:68" ht="15.75" x14ac:dyDescent="0.25">
      <c r="A8" s="308" t="s">
        <v>226</v>
      </c>
      <c r="B8" s="302">
        <v>19077668</v>
      </c>
      <c r="C8" s="302">
        <v>19282662</v>
      </c>
      <c r="D8" s="302">
        <v>19478313</v>
      </c>
      <c r="E8" s="302">
        <v>19710771</v>
      </c>
      <c r="F8" s="302">
        <v>20316463</v>
      </c>
      <c r="G8" s="302">
        <v>20350587</v>
      </c>
      <c r="H8" s="302">
        <v>20441439</v>
      </c>
      <c r="I8" s="302">
        <v>20706422</v>
      </c>
      <c r="J8" s="302">
        <v>21206697</v>
      </c>
      <c r="K8" s="302">
        <v>21626434</v>
      </c>
      <c r="L8" s="302">
        <v>22146646</v>
      </c>
      <c r="M8" s="302">
        <v>22425038</v>
      </c>
      <c r="N8" s="302">
        <v>22723176</v>
      </c>
      <c r="O8" s="302">
        <v>22811451</v>
      </c>
      <c r="P8" s="302">
        <v>22939577</v>
      </c>
      <c r="Q8" s="302">
        <v>23013120</v>
      </c>
      <c r="R8" s="302">
        <v>23649188</v>
      </c>
      <c r="S8" s="302">
        <v>23959663</v>
      </c>
      <c r="T8" s="302">
        <v>24285445</v>
      </c>
      <c r="U8" s="302">
        <v>24581942</v>
      </c>
      <c r="V8" s="302">
        <v>24864976</v>
      </c>
      <c r="W8" s="302">
        <v>25031141</v>
      </c>
      <c r="X8" s="302">
        <v>25316602</v>
      </c>
      <c r="Y8" s="302">
        <v>25351535</v>
      </c>
      <c r="Z8" s="302">
        <v>25849372</v>
      </c>
      <c r="AA8" s="302">
        <v>26050122</v>
      </c>
      <c r="AB8" s="302">
        <v>26338875</v>
      </c>
      <c r="AC8" s="302">
        <v>27492950</v>
      </c>
      <c r="AD8" s="302">
        <v>27752799</v>
      </c>
      <c r="AE8" s="303">
        <v>27714766</v>
      </c>
      <c r="AF8" s="302">
        <v>28007556</v>
      </c>
      <c r="AG8" s="302">
        <v>28567121</v>
      </c>
      <c r="AH8" s="302">
        <v>29999913</v>
      </c>
      <c r="AI8" s="302">
        <v>29888082</v>
      </c>
      <c r="AJ8" s="302">
        <v>30234364</v>
      </c>
      <c r="AK8" s="302">
        <v>30205015</v>
      </c>
      <c r="AL8" s="302">
        <v>30868980</v>
      </c>
      <c r="AM8" s="302">
        <v>30819467</v>
      </c>
      <c r="AN8" s="302">
        <v>30689362</v>
      </c>
      <c r="AO8" s="302">
        <v>30563196</v>
      </c>
      <c r="AP8" s="302">
        <v>30851389</v>
      </c>
      <c r="AQ8" s="302">
        <v>30815545</v>
      </c>
      <c r="AR8" s="302">
        <v>30857703</v>
      </c>
      <c r="AS8" s="302">
        <v>31303357</v>
      </c>
      <c r="AT8" s="302">
        <v>31710488</v>
      </c>
      <c r="AU8" s="302">
        <v>32133292</v>
      </c>
      <c r="AV8" s="302">
        <v>32628592</v>
      </c>
      <c r="AW8" s="302">
        <v>32714050</v>
      </c>
      <c r="AX8" s="302">
        <v>33163555</v>
      </c>
      <c r="AY8" s="302">
        <v>33510632</v>
      </c>
      <c r="AZ8" s="302">
        <v>34294552</v>
      </c>
      <c r="BA8" s="302">
        <v>34755213</v>
      </c>
      <c r="BB8" s="302">
        <v>35291838</v>
      </c>
      <c r="BC8" s="302">
        <v>35202072</v>
      </c>
      <c r="BD8" s="302">
        <v>34344931</v>
      </c>
      <c r="BE8" s="302">
        <v>35066906</v>
      </c>
      <c r="BF8" s="302">
        <v>35144268</v>
      </c>
      <c r="BG8" s="302">
        <v>35797196</v>
      </c>
      <c r="BH8" s="302">
        <v>36667006</v>
      </c>
      <c r="BI8" s="302">
        <v>37012473</v>
      </c>
      <c r="BJ8" s="302">
        <v>39334535</v>
      </c>
      <c r="BK8" s="302">
        <v>39758312</v>
      </c>
      <c r="BL8" s="302">
        <f>Текущий!C9</f>
        <v>40201685</v>
      </c>
      <c r="BM8" s="635">
        <f>AO8/AL8-1</f>
        <v>-9.9058666661483441E-3</v>
      </c>
    </row>
    <row r="9" spans="1:68" ht="15.75" x14ac:dyDescent="0.25">
      <c r="A9" s="307" t="s">
        <v>227</v>
      </c>
      <c r="B9" s="302">
        <v>19684840</v>
      </c>
      <c r="C9" s="302">
        <v>19931563</v>
      </c>
      <c r="D9" s="302">
        <v>19456437</v>
      </c>
      <c r="E9" s="302">
        <v>19635022</v>
      </c>
      <c r="F9" s="302">
        <v>20235198</v>
      </c>
      <c r="G9" s="302">
        <v>19920060</v>
      </c>
      <c r="H9" s="302">
        <v>19862453</v>
      </c>
      <c r="I9" s="302">
        <v>19775958</v>
      </c>
      <c r="J9" s="302">
        <v>20579828</v>
      </c>
      <c r="K9" s="302">
        <v>20654153</v>
      </c>
      <c r="L9" s="302">
        <v>20579957</v>
      </c>
      <c r="M9" s="302">
        <v>21105015</v>
      </c>
      <c r="N9" s="302">
        <v>21337805</v>
      </c>
      <c r="O9" s="302">
        <v>21328119</v>
      </c>
      <c r="P9" s="302">
        <v>21120727</v>
      </c>
      <c r="Q9" s="302">
        <v>20963426</v>
      </c>
      <c r="R9" s="302">
        <v>20958176</v>
      </c>
      <c r="S9" s="302">
        <v>20809685</v>
      </c>
      <c r="T9" s="302">
        <v>21066492</v>
      </c>
      <c r="U9" s="302">
        <v>20688207</v>
      </c>
      <c r="V9" s="302">
        <v>21370311</v>
      </c>
      <c r="W9" s="302">
        <v>20860314</v>
      </c>
      <c r="X9" s="302">
        <v>21293079</v>
      </c>
      <c r="Y9" s="302">
        <v>21838242</v>
      </c>
      <c r="Z9" s="302">
        <v>22539555</v>
      </c>
      <c r="AA9" s="302">
        <v>23564703</v>
      </c>
      <c r="AB9" s="302">
        <v>24188166</v>
      </c>
      <c r="AC9" s="302">
        <v>28157670</v>
      </c>
      <c r="AD9" s="302">
        <v>26218934</v>
      </c>
      <c r="AE9" s="303">
        <v>25874613</v>
      </c>
      <c r="AF9" s="302">
        <v>25537953</v>
      </c>
      <c r="AG9" s="302">
        <v>26398322</v>
      </c>
      <c r="AH9" s="302">
        <v>28399282</v>
      </c>
      <c r="AI9" s="302">
        <v>27474011</v>
      </c>
      <c r="AJ9" s="302">
        <v>28179436</v>
      </c>
      <c r="AK9" s="302">
        <v>27962759</v>
      </c>
      <c r="AL9" s="302">
        <v>27717282</v>
      </c>
      <c r="AM9" s="302">
        <v>27636644</v>
      </c>
      <c r="AN9" s="302">
        <v>27143631</v>
      </c>
      <c r="AO9" s="302">
        <v>26373556</v>
      </c>
      <c r="AP9" s="302">
        <v>26757571</v>
      </c>
      <c r="AQ9" s="302">
        <v>27048780</v>
      </c>
      <c r="AR9" s="302">
        <v>26706739</v>
      </c>
      <c r="AS9" s="302">
        <v>26682483</v>
      </c>
      <c r="AT9" s="302">
        <v>26524202</v>
      </c>
      <c r="AU9" s="302">
        <v>26337789</v>
      </c>
      <c r="AV9" s="302">
        <v>26191493</v>
      </c>
      <c r="AW9" s="302">
        <v>27157907</v>
      </c>
      <c r="AX9" s="302">
        <v>27168422</v>
      </c>
      <c r="AY9" s="302">
        <v>27918737</v>
      </c>
      <c r="AZ9" s="302">
        <v>29394553</v>
      </c>
      <c r="BA9" s="302">
        <v>30562375</v>
      </c>
      <c r="BB9" s="302">
        <v>27381082</v>
      </c>
      <c r="BC9" s="302">
        <v>26685942</v>
      </c>
      <c r="BD9" s="302">
        <v>27683578</v>
      </c>
      <c r="BE9" s="302">
        <v>25788193</v>
      </c>
      <c r="BF9" s="302">
        <v>24273913</v>
      </c>
      <c r="BG9" s="302">
        <v>22875069</v>
      </c>
      <c r="BH9" s="302">
        <v>22184651</v>
      </c>
      <c r="BI9" s="302">
        <v>21944772</v>
      </c>
      <c r="BJ9" s="302">
        <v>22705207</v>
      </c>
      <c r="BK9" s="302">
        <v>21837175</v>
      </c>
      <c r="BL9" s="302">
        <f>Текущий!C10</f>
        <v>22170564</v>
      </c>
      <c r="BM9" s="635">
        <f>AO9/AL9-1</f>
        <v>-4.8479717455701454E-2</v>
      </c>
    </row>
    <row r="10" spans="1:68" x14ac:dyDescent="0.25">
      <c r="A10" s="287" t="s">
        <v>297</v>
      </c>
      <c r="B10" s="302">
        <v>18689933</v>
      </c>
      <c r="C10" s="302">
        <v>18861719</v>
      </c>
      <c r="D10" s="302">
        <v>18330568</v>
      </c>
      <c r="E10" s="302">
        <v>18511319</v>
      </c>
      <c r="F10" s="302">
        <v>19107503</v>
      </c>
      <c r="G10" s="302">
        <v>18772448</v>
      </c>
      <c r="H10" s="302">
        <v>18633233</v>
      </c>
      <c r="I10" s="302">
        <v>18570670</v>
      </c>
      <c r="J10" s="302">
        <v>19421984</v>
      </c>
      <c r="K10" s="302">
        <v>19419010</v>
      </c>
      <c r="L10" s="302">
        <v>19254645</v>
      </c>
      <c r="M10" s="302">
        <v>19652373</v>
      </c>
      <c r="N10" s="302">
        <v>19753976</v>
      </c>
      <c r="O10" s="302">
        <v>19593733</v>
      </c>
      <c r="P10" s="302">
        <v>19368849</v>
      </c>
      <c r="Q10" s="302">
        <v>19065881</v>
      </c>
      <c r="R10" s="302">
        <v>19094906</v>
      </c>
      <c r="S10" s="302">
        <v>19034072</v>
      </c>
      <c r="T10" s="302">
        <v>19270047</v>
      </c>
      <c r="U10" s="302">
        <v>18907618</v>
      </c>
      <c r="V10" s="302">
        <v>19674138</v>
      </c>
      <c r="W10" s="302">
        <v>19106924</v>
      </c>
      <c r="X10" s="302">
        <v>19503088</v>
      </c>
      <c r="Y10" s="302">
        <v>20003119</v>
      </c>
      <c r="Z10" s="302">
        <v>20674010</v>
      </c>
      <c r="AA10" s="302">
        <v>21744745</v>
      </c>
      <c r="AB10" s="302">
        <v>22500998</v>
      </c>
      <c r="AC10" s="302">
        <v>26475527</v>
      </c>
      <c r="AD10" s="302">
        <v>24408697</v>
      </c>
      <c r="AE10" s="303">
        <v>23978716</v>
      </c>
      <c r="AF10" s="302">
        <v>23718635</v>
      </c>
      <c r="AG10" s="302">
        <v>24691025</v>
      </c>
      <c r="AH10" s="302">
        <v>26518465</v>
      </c>
      <c r="AI10" s="302">
        <v>25576382</v>
      </c>
      <c r="AJ10" s="302">
        <v>26008016</v>
      </c>
      <c r="AK10" s="302">
        <v>25572244</v>
      </c>
      <c r="AL10" s="302">
        <v>25178098</v>
      </c>
      <c r="AM10" s="302">
        <v>25092368</v>
      </c>
      <c r="AN10" s="302">
        <v>24497262</v>
      </c>
      <c r="AO10" s="302">
        <v>23811467</v>
      </c>
      <c r="AP10" s="302">
        <v>24109864</v>
      </c>
      <c r="AQ10" s="302">
        <v>24355829</v>
      </c>
      <c r="AR10" s="302">
        <v>23959389</v>
      </c>
      <c r="AS10" s="302">
        <v>23765443</v>
      </c>
      <c r="AT10" s="302">
        <v>23702574</v>
      </c>
      <c r="AU10" s="302">
        <v>23453188</v>
      </c>
      <c r="AV10" s="302">
        <v>23262849</v>
      </c>
      <c r="AW10" s="302">
        <v>24388674</v>
      </c>
      <c r="AX10" s="302">
        <v>24525835</v>
      </c>
      <c r="AY10" s="302">
        <v>25288510</v>
      </c>
      <c r="AZ10" s="302">
        <v>26797092</v>
      </c>
      <c r="BA10" s="302">
        <v>25784730</v>
      </c>
      <c r="BB10" s="302">
        <v>19602184</v>
      </c>
      <c r="BC10" s="302">
        <v>16840530</v>
      </c>
      <c r="BD10" s="302">
        <v>15405934</v>
      </c>
      <c r="BE10" s="302">
        <v>14988241</v>
      </c>
      <c r="BF10" s="302">
        <v>14213258</v>
      </c>
      <c r="BG10" s="302">
        <v>13245855</v>
      </c>
      <c r="BH10" s="302">
        <v>13080811</v>
      </c>
      <c r="BI10" s="302">
        <v>12784740</v>
      </c>
      <c r="BJ10" s="302">
        <v>13863903</v>
      </c>
      <c r="BK10" s="302">
        <v>13115341</v>
      </c>
      <c r="BL10" s="302">
        <f>Текущий!C11</f>
        <v>13415276</v>
      </c>
    </row>
    <row r="11" spans="1:68" x14ac:dyDescent="0.25">
      <c r="A11" s="287" t="s">
        <v>298</v>
      </c>
      <c r="B11" s="302">
        <v>9865437</v>
      </c>
      <c r="C11" s="302">
        <v>9636358</v>
      </c>
      <c r="D11" s="302">
        <v>9688151</v>
      </c>
      <c r="E11" s="302">
        <v>9881666</v>
      </c>
      <c r="F11" s="302">
        <v>10149551</v>
      </c>
      <c r="G11" s="302">
        <v>9981960</v>
      </c>
      <c r="H11" s="302">
        <v>9899230</v>
      </c>
      <c r="I11" s="302">
        <v>9646189</v>
      </c>
      <c r="J11" s="302">
        <v>10063408</v>
      </c>
      <c r="K11" s="302">
        <v>9937567</v>
      </c>
      <c r="L11" s="302">
        <v>9850667</v>
      </c>
      <c r="M11" s="302">
        <v>10069669</v>
      </c>
      <c r="N11" s="302">
        <v>9660047</v>
      </c>
      <c r="O11" s="302">
        <v>9485221</v>
      </c>
      <c r="P11" s="302">
        <v>9414265</v>
      </c>
      <c r="Q11" s="302">
        <v>9054654</v>
      </c>
      <c r="R11" s="302">
        <v>8967792</v>
      </c>
      <c r="S11" s="302">
        <v>8727758</v>
      </c>
      <c r="T11" s="302">
        <v>8536451</v>
      </c>
      <c r="U11" s="302">
        <v>8544603</v>
      </c>
      <c r="V11" s="302">
        <v>8842002</v>
      </c>
      <c r="W11" s="302">
        <v>8903884</v>
      </c>
      <c r="X11" s="302">
        <v>8700453</v>
      </c>
      <c r="Y11" s="302">
        <v>9107254</v>
      </c>
      <c r="Z11" s="302">
        <v>8859874</v>
      </c>
      <c r="AA11" s="302">
        <v>9068978</v>
      </c>
      <c r="AB11" s="302">
        <v>9471252</v>
      </c>
      <c r="AC11" s="302">
        <v>11060437</v>
      </c>
      <c r="AD11" s="302">
        <v>10867725</v>
      </c>
      <c r="AE11" s="303">
        <v>11034468</v>
      </c>
      <c r="AF11" s="302">
        <v>10648155</v>
      </c>
      <c r="AG11" s="302">
        <v>10508568</v>
      </c>
      <c r="AH11" s="302">
        <v>11188316</v>
      </c>
      <c r="AI11" s="302">
        <v>10980749</v>
      </c>
      <c r="AJ11" s="302">
        <v>11380684</v>
      </c>
      <c r="AK11" s="302">
        <v>11135952</v>
      </c>
      <c r="AL11" s="302">
        <v>11427354</v>
      </c>
      <c r="AM11" s="302">
        <v>10880516</v>
      </c>
      <c r="AN11" s="302">
        <v>10613616</v>
      </c>
      <c r="AO11" s="302">
        <v>10643289</v>
      </c>
      <c r="AP11" s="302">
        <v>10520515</v>
      </c>
      <c r="AQ11" s="302">
        <v>10452395</v>
      </c>
      <c r="AR11" s="302">
        <v>10518520</v>
      </c>
      <c r="AS11" s="302">
        <v>10230862</v>
      </c>
      <c r="AT11" s="302">
        <v>10053800</v>
      </c>
      <c r="AU11" s="302">
        <v>10138211</v>
      </c>
      <c r="AV11" s="302">
        <v>10127484</v>
      </c>
      <c r="AW11" s="302">
        <v>10994253</v>
      </c>
      <c r="AX11" s="302">
        <v>10811579</v>
      </c>
      <c r="AY11" s="302">
        <v>11084564</v>
      </c>
      <c r="AZ11" s="302">
        <v>11385157</v>
      </c>
      <c r="BA11" s="302">
        <v>12159177</v>
      </c>
      <c r="BB11" s="302">
        <v>10476686</v>
      </c>
      <c r="BC11" s="302">
        <v>9424796</v>
      </c>
      <c r="BD11" s="302">
        <v>8995389</v>
      </c>
      <c r="BE11" s="302">
        <v>8955825</v>
      </c>
      <c r="BF11" s="302">
        <v>8653520</v>
      </c>
      <c r="BG11" s="302">
        <v>8677003</v>
      </c>
      <c r="BH11" s="302">
        <v>8555425</v>
      </c>
      <c r="BI11" s="302">
        <v>8296429</v>
      </c>
      <c r="BJ11" s="302">
        <v>9331527</v>
      </c>
      <c r="BK11" s="302">
        <v>8819363</v>
      </c>
      <c r="BL11" s="302">
        <f>Текущий!C12</f>
        <v>9298876</v>
      </c>
    </row>
    <row r="12" spans="1:68" x14ac:dyDescent="0.25">
      <c r="A12" s="287" t="s">
        <v>299</v>
      </c>
      <c r="B12" s="302">
        <v>8822298</v>
      </c>
      <c r="C12" s="302">
        <v>9223043</v>
      </c>
      <c r="D12" s="302">
        <v>8640138</v>
      </c>
      <c r="E12" s="302">
        <v>8628659</v>
      </c>
      <c r="F12" s="302">
        <v>8956957</v>
      </c>
      <c r="G12" s="302">
        <v>8789634</v>
      </c>
      <c r="H12" s="302">
        <v>8733516</v>
      </c>
      <c r="I12" s="302">
        <v>8923997</v>
      </c>
      <c r="J12" s="302">
        <v>9358069</v>
      </c>
      <c r="K12" s="302">
        <v>9480928</v>
      </c>
      <c r="L12" s="302">
        <v>9403606</v>
      </c>
      <c r="M12" s="302">
        <v>9582414</v>
      </c>
      <c r="N12" s="302">
        <v>10093643</v>
      </c>
      <c r="O12" s="302">
        <v>10108285</v>
      </c>
      <c r="P12" s="302">
        <v>9954439</v>
      </c>
      <c r="Q12" s="302">
        <v>10011211</v>
      </c>
      <c r="R12" s="302">
        <v>10127103</v>
      </c>
      <c r="S12" s="302">
        <v>10306301</v>
      </c>
      <c r="T12" s="302">
        <v>10733587</v>
      </c>
      <c r="U12" s="302">
        <v>10362998</v>
      </c>
      <c r="V12" s="302">
        <v>10832122</v>
      </c>
      <c r="W12" s="302">
        <v>10203022</v>
      </c>
      <c r="X12" s="302">
        <v>10802616</v>
      </c>
      <c r="Y12" s="302">
        <v>10895849</v>
      </c>
      <c r="Z12" s="302">
        <v>11814114</v>
      </c>
      <c r="AA12" s="302">
        <v>12675750</v>
      </c>
      <c r="AB12" s="302">
        <v>13029727</v>
      </c>
      <c r="AC12" s="302">
        <v>15415076</v>
      </c>
      <c r="AD12" s="302">
        <v>13540959</v>
      </c>
      <c r="AE12" s="303">
        <v>12944232</v>
      </c>
      <c r="AF12" s="302">
        <v>13070465</v>
      </c>
      <c r="AG12" s="302">
        <v>14182437</v>
      </c>
      <c r="AH12" s="302">
        <v>15330126</v>
      </c>
      <c r="AI12" s="302">
        <v>14595614</v>
      </c>
      <c r="AJ12" s="302">
        <v>14627317</v>
      </c>
      <c r="AK12" s="302">
        <v>14436273</v>
      </c>
      <c r="AL12" s="302">
        <v>13750731</v>
      </c>
      <c r="AM12" s="302">
        <v>14211845</v>
      </c>
      <c r="AN12" s="302">
        <v>13883643</v>
      </c>
      <c r="AO12" s="302">
        <v>13168177</v>
      </c>
      <c r="AP12" s="302">
        <v>13589349</v>
      </c>
      <c r="AQ12" s="302">
        <v>13903433</v>
      </c>
      <c r="AR12" s="302">
        <v>13440867</v>
      </c>
      <c r="AS12" s="302">
        <v>13534578</v>
      </c>
      <c r="AT12" s="302">
        <v>13648773</v>
      </c>
      <c r="AU12" s="302">
        <v>13314976</v>
      </c>
      <c r="AV12" s="302">
        <v>13135362</v>
      </c>
      <c r="AW12" s="302">
        <v>13394420</v>
      </c>
      <c r="AX12" s="302">
        <v>13714255</v>
      </c>
      <c r="AY12" s="302">
        <v>14203944</v>
      </c>
      <c r="AZ12" s="302">
        <v>15411933</v>
      </c>
      <c r="BA12" s="302">
        <v>13625553</v>
      </c>
      <c r="BB12" s="302">
        <v>9125494</v>
      </c>
      <c r="BC12" s="302">
        <v>7415732</v>
      </c>
      <c r="BD12" s="302">
        <v>6410543</v>
      </c>
      <c r="BE12" s="302">
        <v>6032416</v>
      </c>
      <c r="BF12" s="302">
        <v>5559738</v>
      </c>
      <c r="BG12" s="302">
        <v>4568852</v>
      </c>
      <c r="BH12" s="302">
        <v>4525386</v>
      </c>
      <c r="BI12" s="302">
        <v>4488310</v>
      </c>
      <c r="BJ12" s="302">
        <v>4532375</v>
      </c>
      <c r="BK12" s="302">
        <v>4295978</v>
      </c>
      <c r="BL12" s="302">
        <f>Текущий!C13</f>
        <v>4116399</v>
      </c>
    </row>
    <row r="13" spans="1:68" x14ac:dyDescent="0.25">
      <c r="A13" s="287" t="s">
        <v>300</v>
      </c>
      <c r="B13" s="302">
        <v>9474.2905662290304</v>
      </c>
      <c r="C13" s="302">
        <v>9507.3940218760999</v>
      </c>
      <c r="D13" s="302">
        <v>9382.4886113528191</v>
      </c>
      <c r="E13" s="302">
        <v>9459.9954006541302</v>
      </c>
      <c r="F13" s="302">
        <v>9509.0589230616097</v>
      </c>
      <c r="G13" s="302">
        <v>9281.80370828183</v>
      </c>
      <c r="H13" s="302">
        <v>9311.4951776522903</v>
      </c>
      <c r="I13" s="302">
        <v>9324.4978911428007</v>
      </c>
      <c r="J13" s="302">
        <v>9337.9412471753494</v>
      </c>
      <c r="K13" s="302">
        <v>9208.9960639256406</v>
      </c>
      <c r="L13" s="302">
        <v>9091.8146189441904</v>
      </c>
      <c r="M13" s="302">
        <v>9190.2230639730606</v>
      </c>
      <c r="N13" s="302">
        <v>9146.2061301972408</v>
      </c>
      <c r="O13" s="302">
        <v>9077.8970533728698</v>
      </c>
      <c r="P13" s="302">
        <v>9057.2125321487001</v>
      </c>
      <c r="Q13" s="302">
        <v>8956.1635663284505</v>
      </c>
      <c r="R13" s="302">
        <v>9054.4388069609795</v>
      </c>
      <c r="S13" s="302">
        <v>9084.1750584641795</v>
      </c>
      <c r="T13" s="302">
        <v>9430.8456907943</v>
      </c>
      <c r="U13" s="302">
        <v>9292.1260074700203</v>
      </c>
      <c r="V13" s="302">
        <v>9403.1152320412893</v>
      </c>
      <c r="W13" s="302">
        <v>9211.2635587909208</v>
      </c>
      <c r="X13" s="302">
        <v>9493.3255451713394</v>
      </c>
      <c r="Y13" s="302">
        <v>9464.4518571090593</v>
      </c>
      <c r="Z13" s="302">
        <v>9827.9188058566306</v>
      </c>
      <c r="AA13" s="302">
        <v>10172.0283482247</v>
      </c>
      <c r="AB13" s="302">
        <v>10072.067144136099</v>
      </c>
      <c r="AC13" s="302">
        <v>10173.895015947401</v>
      </c>
      <c r="AD13" s="302">
        <v>10019.579245515401</v>
      </c>
      <c r="AE13" s="303">
        <v>9934.4226705887195</v>
      </c>
      <c r="AF13" s="302">
        <v>9879.4714261912704</v>
      </c>
      <c r="AG13" s="302">
        <v>10125.0820142705</v>
      </c>
      <c r="AH13" s="302">
        <v>9957.74285606999</v>
      </c>
      <c r="AI13" s="302">
        <v>9686.9226981782394</v>
      </c>
      <c r="AJ13" s="302">
        <v>9902.5342674383191</v>
      </c>
      <c r="AK13" s="302">
        <v>9905.1958012162504</v>
      </c>
      <c r="AL13" s="302">
        <v>9763.1152817092607</v>
      </c>
      <c r="AM13" s="302">
        <v>9567.0154033856907</v>
      </c>
      <c r="AN13" s="302">
        <v>9414.7817063797102</v>
      </c>
      <c r="AO13" s="302">
        <v>9073.8003963112533</v>
      </c>
      <c r="AP13" s="302">
        <v>9412.0331043098104</v>
      </c>
      <c r="AQ13" s="302">
        <v>9615.7878321291792</v>
      </c>
      <c r="AR13" s="302">
        <v>9465.62460493047</v>
      </c>
      <c r="AS13" s="302">
        <v>9466.4182433778096</v>
      </c>
      <c r="AT13" s="302">
        <v>9454.9339822091097</v>
      </c>
      <c r="AU13" s="302">
        <v>9350.2324283379203</v>
      </c>
      <c r="AV13" s="302">
        <v>9570.0382590093795</v>
      </c>
      <c r="AW13" s="302">
        <v>9545.4692759295503</v>
      </c>
      <c r="AX13" s="302">
        <v>9625.1461873552798</v>
      </c>
      <c r="AY13" s="302">
        <v>9670.9281425675908</v>
      </c>
      <c r="AZ13" s="302">
        <v>9710.1467550820798</v>
      </c>
      <c r="BA13" s="302">
        <v>8672.3832907305296</v>
      </c>
      <c r="BB13" s="302">
        <v>7387.5721715534801</v>
      </c>
      <c r="BC13" s="302">
        <v>6506.1543810848398</v>
      </c>
      <c r="BD13" s="302">
        <v>6104.9867247869997</v>
      </c>
      <c r="BE13" s="302">
        <v>5727.2606037447504</v>
      </c>
      <c r="BF13" s="302">
        <v>5559.2200883952</v>
      </c>
      <c r="BG13" s="302">
        <v>5340.4245454178899</v>
      </c>
      <c r="BH13" s="302">
        <v>5289.0227235969596</v>
      </c>
      <c r="BI13" s="302">
        <v>5250.6222021438298</v>
      </c>
      <c r="BJ13" s="302">
        <v>5066.4752960093501</v>
      </c>
      <c r="BK13" s="302">
        <v>4955.1688831796901</v>
      </c>
      <c r="BL13" s="302">
        <f>Текущий!C14</f>
        <v>4777.51994301994</v>
      </c>
    </row>
    <row r="14" spans="1:68" x14ac:dyDescent="0.25">
      <c r="A14" s="287" t="s">
        <v>301</v>
      </c>
      <c r="B14" s="302">
        <v>994907</v>
      </c>
      <c r="C14" s="302">
        <v>1069844</v>
      </c>
      <c r="D14" s="302">
        <v>1125869</v>
      </c>
      <c r="E14" s="302">
        <v>1123703</v>
      </c>
      <c r="F14" s="302">
        <v>1127695</v>
      </c>
      <c r="G14" s="302">
        <v>1147612</v>
      </c>
      <c r="H14" s="302">
        <v>1229220</v>
      </c>
      <c r="I14" s="302">
        <v>1205288</v>
      </c>
      <c r="J14" s="302">
        <v>1157844</v>
      </c>
      <c r="K14" s="302">
        <v>1235143</v>
      </c>
      <c r="L14" s="302">
        <v>1325312</v>
      </c>
      <c r="M14" s="302">
        <v>1452642</v>
      </c>
      <c r="N14" s="302">
        <v>1583829</v>
      </c>
      <c r="O14" s="302">
        <v>1734386</v>
      </c>
      <c r="P14" s="302">
        <v>1751878</v>
      </c>
      <c r="Q14" s="302">
        <v>1897545</v>
      </c>
      <c r="R14" s="302">
        <v>1863270</v>
      </c>
      <c r="S14" s="302">
        <v>1775613</v>
      </c>
      <c r="T14" s="302">
        <v>1796445</v>
      </c>
      <c r="U14" s="302">
        <v>1780589</v>
      </c>
      <c r="V14" s="302">
        <v>1696173</v>
      </c>
      <c r="W14" s="302">
        <v>1753390</v>
      </c>
      <c r="X14" s="302">
        <v>1789991</v>
      </c>
      <c r="Y14" s="302">
        <v>1835123</v>
      </c>
      <c r="Z14" s="302">
        <v>1865545</v>
      </c>
      <c r="AA14" s="302">
        <v>1819958</v>
      </c>
      <c r="AB14" s="302">
        <v>1687168</v>
      </c>
      <c r="AC14" s="302">
        <v>1682143</v>
      </c>
      <c r="AD14" s="302">
        <v>1810237</v>
      </c>
      <c r="AE14" s="303">
        <v>1895897</v>
      </c>
      <c r="AF14" s="302">
        <v>1819318</v>
      </c>
      <c r="AG14" s="302">
        <v>1707297</v>
      </c>
      <c r="AH14" s="302">
        <v>1880817</v>
      </c>
      <c r="AI14" s="302">
        <v>1897629</v>
      </c>
      <c r="AJ14" s="302">
        <v>2171420</v>
      </c>
      <c r="AK14" s="302">
        <v>2390515</v>
      </c>
      <c r="AL14" s="302">
        <v>2539184</v>
      </c>
      <c r="AM14" s="302">
        <v>2544276</v>
      </c>
      <c r="AN14" s="302">
        <v>2646369</v>
      </c>
      <c r="AO14" s="302">
        <v>2562089</v>
      </c>
      <c r="AP14" s="302">
        <v>2647707</v>
      </c>
      <c r="AQ14" s="302">
        <v>2692951</v>
      </c>
      <c r="AR14" s="302">
        <v>2747350</v>
      </c>
      <c r="AS14" s="302">
        <v>2917040</v>
      </c>
      <c r="AT14" s="302">
        <v>2821628</v>
      </c>
      <c r="AU14" s="302">
        <v>2884601</v>
      </c>
      <c r="AV14" s="302">
        <v>2928644</v>
      </c>
      <c r="AW14" s="302">
        <v>2769233</v>
      </c>
      <c r="AX14" s="302">
        <v>2642587</v>
      </c>
      <c r="AY14" s="302">
        <v>2630227</v>
      </c>
      <c r="AZ14" s="302">
        <v>2597461</v>
      </c>
      <c r="BA14" s="302">
        <v>4777645</v>
      </c>
      <c r="BB14" s="302">
        <v>7778898</v>
      </c>
      <c r="BC14" s="302">
        <v>9845412</v>
      </c>
      <c r="BD14" s="302">
        <v>12277644</v>
      </c>
      <c r="BE14" s="302">
        <v>10799952</v>
      </c>
      <c r="BF14" s="302">
        <v>10060655</v>
      </c>
      <c r="BG14" s="302">
        <v>9629214</v>
      </c>
      <c r="BH14" s="302">
        <v>9103840</v>
      </c>
      <c r="BI14" s="302">
        <v>9160032</v>
      </c>
      <c r="BJ14" s="302">
        <v>8841304</v>
      </c>
      <c r="BK14" s="302">
        <v>8721834</v>
      </c>
      <c r="BL14" s="302">
        <f>Текущий!C15</f>
        <v>8755288</v>
      </c>
    </row>
    <row r="15" spans="1:68" x14ac:dyDescent="0.25">
      <c r="A15" s="287" t="s">
        <v>302</v>
      </c>
      <c r="B15" s="302">
        <v>971292</v>
      </c>
      <c r="C15" s="302">
        <v>1045649</v>
      </c>
      <c r="D15" s="302">
        <v>1101598</v>
      </c>
      <c r="E15" s="302">
        <v>1105299</v>
      </c>
      <c r="F15" s="302">
        <v>1108468</v>
      </c>
      <c r="G15" s="302">
        <v>1128510</v>
      </c>
      <c r="H15" s="302">
        <v>1214807</v>
      </c>
      <c r="I15" s="302">
        <v>1194715</v>
      </c>
      <c r="J15" s="302">
        <v>1148997</v>
      </c>
      <c r="K15" s="302">
        <v>1228503</v>
      </c>
      <c r="L15" s="302">
        <v>1320666</v>
      </c>
      <c r="M15" s="302">
        <v>1450846</v>
      </c>
      <c r="N15" s="302">
        <v>1575117</v>
      </c>
      <c r="O15" s="302">
        <v>1722171</v>
      </c>
      <c r="P15" s="302">
        <v>1738841</v>
      </c>
      <c r="Q15" s="302">
        <v>1884666</v>
      </c>
      <c r="R15" s="302">
        <v>1850735</v>
      </c>
      <c r="S15" s="302">
        <v>1763470</v>
      </c>
      <c r="T15" s="302">
        <v>1784341</v>
      </c>
      <c r="U15" s="302">
        <v>1768332</v>
      </c>
      <c r="V15" s="302">
        <v>1684044</v>
      </c>
      <c r="W15" s="302">
        <v>1741327</v>
      </c>
      <c r="X15" s="302">
        <v>1785329</v>
      </c>
      <c r="Y15" s="302">
        <v>1822975</v>
      </c>
      <c r="Z15" s="302">
        <v>1853556</v>
      </c>
      <c r="AA15" s="302">
        <v>1807686</v>
      </c>
      <c r="AB15" s="302">
        <v>1674478</v>
      </c>
      <c r="AC15" s="302">
        <v>1667890</v>
      </c>
      <c r="AD15" s="302">
        <v>1796864</v>
      </c>
      <c r="AE15" s="303">
        <v>1882792</v>
      </c>
      <c r="AF15" s="302">
        <v>1806378</v>
      </c>
      <c r="AG15" s="302">
        <v>1694017</v>
      </c>
      <c r="AH15" s="302">
        <v>1875488</v>
      </c>
      <c r="AI15" s="302">
        <v>1897114</v>
      </c>
      <c r="AJ15" s="302">
        <v>2171184</v>
      </c>
      <c r="AK15" s="302">
        <v>2390277</v>
      </c>
      <c r="AL15" s="302">
        <v>2538944</v>
      </c>
      <c r="AM15" s="302">
        <v>2544033</v>
      </c>
      <c r="AN15" s="302">
        <v>2646127</v>
      </c>
      <c r="AO15" s="302">
        <v>2562089</v>
      </c>
      <c r="AP15" s="302">
        <v>2647707</v>
      </c>
      <c r="AQ15" s="302">
        <v>2692951</v>
      </c>
      <c r="AR15" s="302">
        <v>2747350</v>
      </c>
      <c r="AS15" s="302">
        <v>2917040</v>
      </c>
      <c r="AT15" s="302">
        <v>2821628</v>
      </c>
      <c r="AU15" s="302">
        <v>2884601</v>
      </c>
      <c r="AV15" s="302">
        <v>2928644</v>
      </c>
      <c r="AW15" s="302">
        <v>2769233</v>
      </c>
      <c r="AX15" s="302">
        <v>2642587</v>
      </c>
      <c r="AY15" s="302">
        <v>2630227</v>
      </c>
      <c r="AZ15" s="302">
        <v>2597461</v>
      </c>
      <c r="BA15" s="302">
        <v>4777645</v>
      </c>
      <c r="BB15" s="302">
        <v>7756820</v>
      </c>
      <c r="BC15" s="302">
        <v>9824045</v>
      </c>
      <c r="BD15" s="302">
        <v>12256927</v>
      </c>
      <c r="BE15" s="302">
        <v>10778366</v>
      </c>
      <c r="BF15" s="302">
        <v>10011249</v>
      </c>
      <c r="BG15" s="302">
        <v>9567748</v>
      </c>
      <c r="BH15" s="302">
        <v>9042888</v>
      </c>
      <c r="BI15" s="302">
        <v>9028149</v>
      </c>
      <c r="BJ15" s="302">
        <v>8752075</v>
      </c>
      <c r="BK15" s="302">
        <v>8630301</v>
      </c>
      <c r="BL15" s="302">
        <f>Текущий!C16</f>
        <v>8592381</v>
      </c>
    </row>
    <row r="16" spans="1:68" x14ac:dyDescent="0.25">
      <c r="A16" s="287"/>
      <c r="B16" s="305"/>
      <c r="C16" s="305"/>
      <c r="D16" s="305"/>
      <c r="E16" s="305"/>
      <c r="F16" s="305"/>
      <c r="G16" s="305"/>
      <c r="H16" s="305"/>
      <c r="I16" s="305"/>
      <c r="J16" s="305"/>
      <c r="K16" s="305"/>
      <c r="L16" s="305"/>
      <c r="M16" s="305"/>
      <c r="N16" s="305"/>
      <c r="O16" s="305"/>
      <c r="P16" s="305"/>
      <c r="Q16" s="305"/>
      <c r="R16" s="305"/>
      <c r="S16" s="305"/>
      <c r="T16" s="305"/>
      <c r="U16" s="305"/>
      <c r="V16" s="305"/>
      <c r="W16" s="305"/>
      <c r="X16" s="305"/>
      <c r="Y16" s="305"/>
      <c r="Z16" s="305"/>
      <c r="AA16" s="305"/>
      <c r="AB16" s="305"/>
      <c r="AC16" s="305"/>
      <c r="AD16" s="305"/>
      <c r="AE16" s="306"/>
      <c r="AF16" s="305"/>
      <c r="AG16" s="305"/>
      <c r="AH16" s="305"/>
      <c r="AI16" s="305">
        <v>0</v>
      </c>
      <c r="AJ16" s="305">
        <v>0</v>
      </c>
      <c r="AK16" s="305">
        <v>0</v>
      </c>
      <c r="AL16" s="305">
        <v>0</v>
      </c>
      <c r="AM16" s="305">
        <v>0</v>
      </c>
      <c r="AN16" s="305">
        <v>0</v>
      </c>
      <c r="AO16" s="305">
        <v>0</v>
      </c>
      <c r="AP16" s="305">
        <v>0</v>
      </c>
      <c r="AQ16" s="305">
        <v>0</v>
      </c>
      <c r="AR16" s="305">
        <v>0</v>
      </c>
      <c r="AS16" s="305">
        <v>0</v>
      </c>
      <c r="AT16" s="305">
        <v>0</v>
      </c>
      <c r="AU16" s="305">
        <v>0</v>
      </c>
      <c r="AV16" s="305">
        <v>0</v>
      </c>
      <c r="AW16" s="305">
        <v>0</v>
      </c>
      <c r="AX16" s="305">
        <v>0</v>
      </c>
      <c r="AY16" s="305">
        <v>0</v>
      </c>
      <c r="AZ16" s="305">
        <v>0</v>
      </c>
      <c r="BA16" s="305">
        <v>0</v>
      </c>
      <c r="BB16" s="305">
        <v>22078</v>
      </c>
      <c r="BC16" s="305">
        <v>21367</v>
      </c>
      <c r="BD16" s="305">
        <v>20717</v>
      </c>
      <c r="BE16" s="305">
        <v>21586</v>
      </c>
      <c r="BF16" s="305">
        <v>49406</v>
      </c>
      <c r="BG16" s="305">
        <v>61466</v>
      </c>
      <c r="BH16" s="305">
        <v>60952</v>
      </c>
      <c r="BI16" s="305">
        <v>131883</v>
      </c>
      <c r="BJ16" s="305">
        <v>89229</v>
      </c>
      <c r="BK16" s="305">
        <v>91533</v>
      </c>
      <c r="BL16" s="302">
        <f>Текущий!C17</f>
        <v>162907</v>
      </c>
    </row>
    <row r="17" spans="1:67" x14ac:dyDescent="0.25">
      <c r="A17" s="287"/>
      <c r="B17" s="305"/>
      <c r="C17" s="305"/>
      <c r="D17" s="305"/>
      <c r="E17" s="305"/>
      <c r="F17" s="305"/>
      <c r="G17" s="305"/>
      <c r="H17" s="305"/>
      <c r="I17" s="305"/>
      <c r="J17" s="305"/>
      <c r="K17" s="305"/>
      <c r="L17" s="305"/>
      <c r="M17" s="305"/>
      <c r="N17" s="305"/>
      <c r="O17" s="305"/>
      <c r="P17" s="305"/>
      <c r="Q17" s="305"/>
      <c r="R17" s="305"/>
      <c r="S17" s="305"/>
      <c r="T17" s="305"/>
      <c r="U17" s="305"/>
      <c r="V17" s="305"/>
      <c r="W17" s="305"/>
      <c r="X17" s="305"/>
      <c r="Y17" s="305"/>
      <c r="Z17" s="305"/>
      <c r="AA17" s="305"/>
      <c r="AB17" s="305"/>
      <c r="AC17" s="305"/>
      <c r="AD17" s="305"/>
      <c r="AE17" s="306"/>
      <c r="AF17" s="305"/>
      <c r="AG17" s="305"/>
      <c r="AH17" s="305"/>
      <c r="AI17" s="305"/>
      <c r="AJ17" s="305"/>
      <c r="AK17" s="305"/>
      <c r="AL17" s="305"/>
      <c r="AM17" s="305"/>
      <c r="AN17" s="305"/>
      <c r="AO17" s="305"/>
      <c r="AP17" s="305"/>
      <c r="AQ17" s="305"/>
      <c r="AR17" s="305"/>
      <c r="AS17" s="305"/>
      <c r="AT17" s="305"/>
      <c r="AU17" s="305"/>
      <c r="AV17" s="305"/>
      <c r="AW17" s="305"/>
      <c r="AX17" s="305"/>
      <c r="AY17" s="305"/>
      <c r="AZ17" s="305"/>
      <c r="BA17" s="305">
        <v>0</v>
      </c>
      <c r="BB17" s="305">
        <v>0</v>
      </c>
      <c r="BC17" s="305">
        <v>0</v>
      </c>
      <c r="BD17" s="305">
        <v>0</v>
      </c>
      <c r="BE17" s="305">
        <v>0</v>
      </c>
      <c r="BF17" s="305">
        <v>0</v>
      </c>
      <c r="BG17" s="305">
        <v>0</v>
      </c>
      <c r="BH17" s="305">
        <v>0</v>
      </c>
      <c r="BI17" s="305">
        <v>0</v>
      </c>
      <c r="BJ17" s="305">
        <v>0</v>
      </c>
      <c r="BK17" s="305">
        <v>0</v>
      </c>
      <c r="BL17" s="302">
        <f>Текущий!C18</f>
        <v>0</v>
      </c>
    </row>
    <row r="18" spans="1:67" s="314" customFormat="1" ht="28.5" x14ac:dyDescent="0.25">
      <c r="A18" s="317" t="s">
        <v>303</v>
      </c>
      <c r="B18" s="315">
        <v>10253689</v>
      </c>
      <c r="C18" s="315">
        <v>10292162</v>
      </c>
      <c r="D18" s="315">
        <v>10323946</v>
      </c>
      <c r="E18" s="315">
        <v>10424612</v>
      </c>
      <c r="F18" s="315">
        <v>10948038</v>
      </c>
      <c r="G18" s="315">
        <v>10774355</v>
      </c>
      <c r="H18" s="315">
        <v>11161880</v>
      </c>
      <c r="I18" s="315">
        <v>11062941</v>
      </c>
      <c r="J18" s="315">
        <v>11530547</v>
      </c>
      <c r="K18" s="315">
        <v>11647227</v>
      </c>
      <c r="L18" s="315">
        <v>11877741</v>
      </c>
      <c r="M18" s="315">
        <v>12235854</v>
      </c>
      <c r="N18" s="315">
        <v>12343591</v>
      </c>
      <c r="O18" s="315">
        <v>12270357</v>
      </c>
      <c r="P18" s="315">
        <v>12413419</v>
      </c>
      <c r="Q18" s="315">
        <v>12513308</v>
      </c>
      <c r="R18" s="315">
        <v>12989062</v>
      </c>
      <c r="S18" s="315">
        <v>13122387</v>
      </c>
      <c r="T18" s="315">
        <v>13296842</v>
      </c>
      <c r="U18" s="315">
        <v>13092589</v>
      </c>
      <c r="V18" s="315">
        <v>13488819</v>
      </c>
      <c r="W18" s="315">
        <v>13085025</v>
      </c>
      <c r="X18" s="315">
        <v>13474228</v>
      </c>
      <c r="Y18" s="315">
        <v>13542655</v>
      </c>
      <c r="Z18" s="315">
        <v>13755613</v>
      </c>
      <c r="AA18" s="315">
        <v>14534821</v>
      </c>
      <c r="AB18" s="315">
        <v>14571570</v>
      </c>
      <c r="AC18" s="315">
        <v>16423029</v>
      </c>
      <c r="AD18" s="315">
        <v>15753896</v>
      </c>
      <c r="AE18" s="316">
        <v>15201116</v>
      </c>
      <c r="AF18" s="315">
        <v>15027970</v>
      </c>
      <c r="AG18" s="315">
        <v>15495801</v>
      </c>
      <c r="AH18" s="315">
        <v>17026048</v>
      </c>
      <c r="AI18" s="315">
        <v>16246466</v>
      </c>
      <c r="AJ18" s="315">
        <v>16623700</v>
      </c>
      <c r="AK18" s="315">
        <v>16572164</v>
      </c>
      <c r="AL18" s="315">
        <v>16403789</v>
      </c>
      <c r="AM18" s="315">
        <v>17080698</v>
      </c>
      <c r="AN18" s="315">
        <v>16817334</v>
      </c>
      <c r="AO18" s="315">
        <v>16193608</v>
      </c>
      <c r="AP18" s="315">
        <v>16826938</v>
      </c>
      <c r="AQ18" s="315">
        <v>17267908</v>
      </c>
      <c r="AR18" s="315">
        <v>16961298</v>
      </c>
      <c r="AS18" s="315">
        <v>17633526</v>
      </c>
      <c r="AT18" s="315">
        <v>17817299</v>
      </c>
      <c r="AU18" s="315">
        <v>18126455</v>
      </c>
      <c r="AV18" s="315">
        <v>18887528</v>
      </c>
      <c r="AW18" s="315">
        <v>19200664</v>
      </c>
      <c r="AX18" s="315">
        <v>19623474</v>
      </c>
      <c r="AY18" s="315">
        <v>20679118</v>
      </c>
      <c r="AZ18" s="315">
        <v>22253765</v>
      </c>
      <c r="BA18" s="315">
        <v>22924773</v>
      </c>
      <c r="BB18" s="315">
        <v>22837587</v>
      </c>
      <c r="BC18" s="315">
        <v>22732492</v>
      </c>
      <c r="BD18" s="315">
        <v>24241086</v>
      </c>
      <c r="BE18" s="315">
        <v>23258751</v>
      </c>
      <c r="BF18" s="315">
        <v>22454697</v>
      </c>
      <c r="BG18" s="315">
        <v>22496029</v>
      </c>
      <c r="BH18" s="315">
        <v>22558106</v>
      </c>
      <c r="BI18" s="315">
        <v>22377013</v>
      </c>
      <c r="BJ18" s="315">
        <v>23647723</v>
      </c>
      <c r="BK18" s="315">
        <v>23600221</v>
      </c>
      <c r="BL18" s="302">
        <f>Текущий!C19</f>
        <v>23917282</v>
      </c>
    </row>
    <row r="19" spans="1:67" ht="15.75" x14ac:dyDescent="0.25">
      <c r="A19" s="308" t="s">
        <v>226</v>
      </c>
      <c r="B19" s="302">
        <v>4023550</v>
      </c>
      <c r="C19" s="302">
        <v>4107246</v>
      </c>
      <c r="D19" s="302">
        <v>4207144</v>
      </c>
      <c r="E19" s="302">
        <v>4292379</v>
      </c>
      <c r="F19" s="302">
        <v>4547166</v>
      </c>
      <c r="G19" s="302">
        <v>4468251</v>
      </c>
      <c r="H19" s="302">
        <v>4591234</v>
      </c>
      <c r="I19" s="302">
        <v>4601667</v>
      </c>
      <c r="J19" s="302">
        <v>4860826</v>
      </c>
      <c r="K19" s="302">
        <v>4916443</v>
      </c>
      <c r="L19" s="302">
        <v>5077896</v>
      </c>
      <c r="M19" s="302">
        <v>5130774</v>
      </c>
      <c r="N19" s="302">
        <v>5178440</v>
      </c>
      <c r="O19" s="302">
        <v>5152961</v>
      </c>
      <c r="P19" s="302">
        <v>5199016</v>
      </c>
      <c r="Q19" s="302">
        <v>5228679</v>
      </c>
      <c r="R19" s="302">
        <v>5484107</v>
      </c>
      <c r="S19" s="302">
        <v>5556470</v>
      </c>
      <c r="T19" s="302">
        <v>5613481</v>
      </c>
      <c r="U19" s="302">
        <v>5714229</v>
      </c>
      <c r="V19" s="302">
        <v>5713432</v>
      </c>
      <c r="W19" s="302">
        <v>5691256</v>
      </c>
      <c r="X19" s="302">
        <v>5804373</v>
      </c>
      <c r="Y19" s="302">
        <v>5720370</v>
      </c>
      <c r="Z19" s="302">
        <v>5724801</v>
      </c>
      <c r="AA19" s="302">
        <v>5732362</v>
      </c>
      <c r="AB19" s="302">
        <v>5748514</v>
      </c>
      <c r="AC19" s="302">
        <v>6151363</v>
      </c>
      <c r="AD19" s="302">
        <v>6268907</v>
      </c>
      <c r="AE19" s="303">
        <v>6206675</v>
      </c>
      <c r="AF19" s="302">
        <v>6303352</v>
      </c>
      <c r="AG19" s="302">
        <v>6600983</v>
      </c>
      <c r="AH19" s="302">
        <v>7519209</v>
      </c>
      <c r="AI19" s="302">
        <v>7436681</v>
      </c>
      <c r="AJ19" s="302">
        <v>7677838</v>
      </c>
      <c r="AK19" s="302">
        <v>7699637</v>
      </c>
      <c r="AL19" s="302">
        <v>8068496</v>
      </c>
      <c r="AM19" s="302">
        <v>8136614</v>
      </c>
      <c r="AN19" s="302">
        <v>8053240</v>
      </c>
      <c r="AO19" s="302">
        <v>8000205</v>
      </c>
      <c r="AP19" s="302">
        <v>8221355</v>
      </c>
      <c r="AQ19" s="302">
        <v>8198472</v>
      </c>
      <c r="AR19" s="302">
        <v>8168609</v>
      </c>
      <c r="AS19" s="302">
        <v>8410872</v>
      </c>
      <c r="AT19" s="302">
        <v>8544303</v>
      </c>
      <c r="AU19" s="302">
        <v>8747215</v>
      </c>
      <c r="AV19" s="302">
        <v>9091608</v>
      </c>
      <c r="AW19" s="302">
        <v>8909157</v>
      </c>
      <c r="AX19" s="302">
        <v>9113593</v>
      </c>
      <c r="AY19" s="302">
        <v>9486240</v>
      </c>
      <c r="AZ19" s="302">
        <v>10140453</v>
      </c>
      <c r="BA19" s="302">
        <v>10447204</v>
      </c>
      <c r="BB19" s="302">
        <v>11047240</v>
      </c>
      <c r="BC19" s="302">
        <v>10865422</v>
      </c>
      <c r="BD19" s="302">
        <v>10703930</v>
      </c>
      <c r="BE19" s="302">
        <v>11311791</v>
      </c>
      <c r="BF19" s="302">
        <v>11361262</v>
      </c>
      <c r="BG19" s="302">
        <v>12005663</v>
      </c>
      <c r="BH19" s="302">
        <v>12469870</v>
      </c>
      <c r="BI19" s="302">
        <v>12550281</v>
      </c>
      <c r="BJ19" s="302">
        <v>14104575</v>
      </c>
      <c r="BK19" s="302">
        <v>14393428</v>
      </c>
      <c r="BL19" s="302">
        <f>Текущий!C20</f>
        <v>14638916</v>
      </c>
      <c r="BO19" s="313"/>
    </row>
    <row r="20" spans="1:67" x14ac:dyDescent="0.25">
      <c r="A20" s="307" t="s">
        <v>227</v>
      </c>
      <c r="B20" s="302">
        <v>6230139</v>
      </c>
      <c r="C20" s="302">
        <v>6184916</v>
      </c>
      <c r="D20" s="302">
        <v>6116802</v>
      </c>
      <c r="E20" s="302">
        <v>6132233</v>
      </c>
      <c r="F20" s="302">
        <v>6400872</v>
      </c>
      <c r="G20" s="302">
        <v>6306104</v>
      </c>
      <c r="H20" s="302">
        <v>6570646</v>
      </c>
      <c r="I20" s="302">
        <v>6461274</v>
      </c>
      <c r="J20" s="302">
        <v>6669721</v>
      </c>
      <c r="K20" s="302">
        <v>6730784</v>
      </c>
      <c r="L20" s="302">
        <v>6799845</v>
      </c>
      <c r="M20" s="302">
        <v>7105080</v>
      </c>
      <c r="N20" s="302">
        <v>7165151</v>
      </c>
      <c r="O20" s="302">
        <v>7117396</v>
      </c>
      <c r="P20" s="302">
        <v>7214403</v>
      </c>
      <c r="Q20" s="302">
        <v>7284629</v>
      </c>
      <c r="R20" s="302">
        <v>7504955</v>
      </c>
      <c r="S20" s="302">
        <v>7565917</v>
      </c>
      <c r="T20" s="302">
        <v>7683361</v>
      </c>
      <c r="U20" s="302">
        <v>7378360</v>
      </c>
      <c r="V20" s="302">
        <v>7775387</v>
      </c>
      <c r="W20" s="302">
        <v>7393769</v>
      </c>
      <c r="X20" s="302">
        <v>7669855</v>
      </c>
      <c r="Y20" s="302">
        <v>7822285</v>
      </c>
      <c r="Z20" s="302">
        <v>8030812</v>
      </c>
      <c r="AA20" s="302">
        <v>8802459</v>
      </c>
      <c r="AB20" s="302">
        <v>8823056</v>
      </c>
      <c r="AC20" s="302">
        <v>10271666</v>
      </c>
      <c r="AD20" s="302">
        <v>9484989</v>
      </c>
      <c r="AE20" s="303">
        <v>8994441</v>
      </c>
      <c r="AF20" s="302">
        <v>8724618</v>
      </c>
      <c r="AG20" s="302">
        <v>8894818</v>
      </c>
      <c r="AH20" s="302">
        <v>9506839</v>
      </c>
      <c r="AI20" s="302">
        <v>8809785</v>
      </c>
      <c r="AJ20" s="302">
        <v>8945862</v>
      </c>
      <c r="AK20" s="302">
        <v>8872527</v>
      </c>
      <c r="AL20" s="302">
        <v>8335293</v>
      </c>
      <c r="AM20" s="302">
        <v>8944084</v>
      </c>
      <c r="AN20" s="302">
        <v>8764094</v>
      </c>
      <c r="AO20" s="302">
        <v>8193403</v>
      </c>
      <c r="AP20" s="302">
        <v>8605583</v>
      </c>
      <c r="AQ20" s="302">
        <v>9069436</v>
      </c>
      <c r="AR20" s="302">
        <v>8792689</v>
      </c>
      <c r="AS20" s="302">
        <v>9222654</v>
      </c>
      <c r="AT20" s="302">
        <v>9272996</v>
      </c>
      <c r="AU20" s="302">
        <v>9379240</v>
      </c>
      <c r="AV20" s="302">
        <v>9795920</v>
      </c>
      <c r="AW20" s="302">
        <v>10291507</v>
      </c>
      <c r="AX20" s="302">
        <v>10509881</v>
      </c>
      <c r="AY20" s="302">
        <v>11192878</v>
      </c>
      <c r="AZ20" s="302">
        <v>12113312</v>
      </c>
      <c r="BA20" s="302">
        <v>12477569</v>
      </c>
      <c r="BB20" s="302">
        <v>11790347</v>
      </c>
      <c r="BC20" s="302">
        <v>11867070</v>
      </c>
      <c r="BD20" s="302">
        <v>13537156</v>
      </c>
      <c r="BE20" s="302">
        <v>11946960</v>
      </c>
      <c r="BF20" s="302">
        <v>11093435</v>
      </c>
      <c r="BG20" s="302">
        <v>10490366</v>
      </c>
      <c r="BH20" s="302">
        <v>10088236</v>
      </c>
      <c r="BI20" s="302">
        <v>9826732</v>
      </c>
      <c r="BJ20" s="302">
        <v>9543148</v>
      </c>
      <c r="BK20" s="302">
        <v>9206793</v>
      </c>
      <c r="BL20" s="302">
        <f>Текущий!C21</f>
        <v>9278366</v>
      </c>
    </row>
    <row r="21" spans="1:67" x14ac:dyDescent="0.25">
      <c r="A21" s="287" t="s">
        <v>297</v>
      </c>
      <c r="B21" s="302">
        <v>5725180</v>
      </c>
      <c r="C21" s="302">
        <v>5618870</v>
      </c>
      <c r="D21" s="302">
        <v>5464765</v>
      </c>
      <c r="E21" s="302">
        <v>5466582</v>
      </c>
      <c r="F21" s="302">
        <v>5750417</v>
      </c>
      <c r="G21" s="302">
        <v>5611361</v>
      </c>
      <c r="H21" s="302">
        <v>5832540</v>
      </c>
      <c r="I21" s="302">
        <v>5752134</v>
      </c>
      <c r="J21" s="302">
        <v>6012767</v>
      </c>
      <c r="K21" s="302">
        <v>6019989</v>
      </c>
      <c r="L21" s="302">
        <v>6007044</v>
      </c>
      <c r="M21" s="302">
        <v>6295266</v>
      </c>
      <c r="N21" s="302">
        <v>6259681</v>
      </c>
      <c r="O21" s="302">
        <v>6156723</v>
      </c>
      <c r="P21" s="302">
        <v>6235684</v>
      </c>
      <c r="Q21" s="302">
        <v>6228604</v>
      </c>
      <c r="R21" s="302">
        <v>6454090</v>
      </c>
      <c r="S21" s="302">
        <v>6557699</v>
      </c>
      <c r="T21" s="302">
        <v>6661416</v>
      </c>
      <c r="U21" s="302">
        <v>6356752</v>
      </c>
      <c r="V21" s="302">
        <v>6791025</v>
      </c>
      <c r="W21" s="302">
        <v>6365708</v>
      </c>
      <c r="X21" s="302">
        <v>6617311</v>
      </c>
      <c r="Y21" s="302">
        <v>6721859</v>
      </c>
      <c r="Z21" s="302">
        <v>6892133</v>
      </c>
      <c r="AA21" s="302">
        <v>7687575</v>
      </c>
      <c r="AB21" s="302">
        <v>7823969</v>
      </c>
      <c r="AC21" s="302">
        <v>9256369</v>
      </c>
      <c r="AD21" s="302">
        <v>8360203</v>
      </c>
      <c r="AE21" s="303">
        <v>7807565</v>
      </c>
      <c r="AF21" s="302">
        <v>7608836</v>
      </c>
      <c r="AG21" s="302">
        <v>7873254</v>
      </c>
      <c r="AH21" s="302">
        <v>8357455</v>
      </c>
      <c r="AI21" s="302">
        <v>7635233</v>
      </c>
      <c r="AJ21" s="302">
        <v>7643555</v>
      </c>
      <c r="AK21" s="302">
        <v>7408368</v>
      </c>
      <c r="AL21" s="302">
        <v>6790925</v>
      </c>
      <c r="AM21" s="302">
        <v>7406560</v>
      </c>
      <c r="AN21" s="302">
        <v>7165654</v>
      </c>
      <c r="AO21" s="302">
        <v>6650017</v>
      </c>
      <c r="AP21" s="302">
        <v>6988705</v>
      </c>
      <c r="AQ21" s="302">
        <v>7435259</v>
      </c>
      <c r="AR21" s="302">
        <v>7141286</v>
      </c>
      <c r="AS21" s="302">
        <v>7391423</v>
      </c>
      <c r="AT21" s="302">
        <v>7531663</v>
      </c>
      <c r="AU21" s="302">
        <v>7583310</v>
      </c>
      <c r="AV21" s="302">
        <v>7974980</v>
      </c>
      <c r="AW21" s="302">
        <v>8604808</v>
      </c>
      <c r="AX21" s="302">
        <v>8932008</v>
      </c>
      <c r="AY21" s="302">
        <v>9583564</v>
      </c>
      <c r="AZ21" s="302">
        <v>10494738</v>
      </c>
      <c r="BA21" s="302">
        <v>8775062</v>
      </c>
      <c r="BB21" s="302">
        <v>5148970</v>
      </c>
      <c r="BC21" s="302">
        <v>3270936</v>
      </c>
      <c r="BD21" s="302">
        <v>2882649</v>
      </c>
      <c r="BE21" s="302">
        <v>2575759</v>
      </c>
      <c r="BF21" s="302">
        <v>2384907</v>
      </c>
      <c r="BG21" s="302">
        <v>2332781</v>
      </c>
      <c r="BH21" s="302">
        <v>2311581</v>
      </c>
      <c r="BI21" s="302">
        <v>2130735</v>
      </c>
      <c r="BJ21" s="302">
        <v>2162665</v>
      </c>
      <c r="BK21" s="302">
        <v>1963331</v>
      </c>
      <c r="BL21" s="302">
        <f>Текущий!C22</f>
        <v>1985161</v>
      </c>
    </row>
    <row r="22" spans="1:67" x14ac:dyDescent="0.25">
      <c r="A22" s="287" t="s">
        <v>298</v>
      </c>
      <c r="B22" s="302">
        <v>3043117</v>
      </c>
      <c r="C22" s="302">
        <v>2869261</v>
      </c>
      <c r="D22" s="302">
        <v>2925866</v>
      </c>
      <c r="E22" s="302">
        <v>2995709</v>
      </c>
      <c r="F22" s="302">
        <v>3175124</v>
      </c>
      <c r="G22" s="302">
        <v>3050654</v>
      </c>
      <c r="H22" s="302">
        <v>3176139</v>
      </c>
      <c r="I22" s="302">
        <v>3034306</v>
      </c>
      <c r="J22" s="302">
        <v>3212288</v>
      </c>
      <c r="K22" s="302">
        <v>3147155</v>
      </c>
      <c r="L22" s="302">
        <v>3086799</v>
      </c>
      <c r="M22" s="302">
        <v>3178254</v>
      </c>
      <c r="N22" s="302">
        <v>2670151</v>
      </c>
      <c r="O22" s="302">
        <v>2499451</v>
      </c>
      <c r="P22" s="302">
        <v>2475665</v>
      </c>
      <c r="Q22" s="302">
        <v>2398171</v>
      </c>
      <c r="R22" s="302">
        <v>2443317</v>
      </c>
      <c r="S22" s="302">
        <v>2364338</v>
      </c>
      <c r="T22" s="302">
        <v>2313614</v>
      </c>
      <c r="U22" s="302">
        <v>2400212</v>
      </c>
      <c r="V22" s="302">
        <v>2533092</v>
      </c>
      <c r="W22" s="302">
        <v>2655906</v>
      </c>
      <c r="X22" s="302">
        <v>2447330</v>
      </c>
      <c r="Y22" s="302">
        <v>2651682</v>
      </c>
      <c r="Z22" s="302">
        <v>2485144</v>
      </c>
      <c r="AA22" s="302">
        <v>2649483</v>
      </c>
      <c r="AB22" s="302">
        <v>2791078</v>
      </c>
      <c r="AC22" s="302">
        <v>3347330</v>
      </c>
      <c r="AD22" s="302">
        <v>3399454</v>
      </c>
      <c r="AE22" s="303">
        <v>3477051</v>
      </c>
      <c r="AF22" s="302">
        <v>3499314</v>
      </c>
      <c r="AG22" s="302">
        <v>3276861</v>
      </c>
      <c r="AH22" s="302">
        <v>3510283</v>
      </c>
      <c r="AI22" s="302">
        <v>3215136</v>
      </c>
      <c r="AJ22" s="302">
        <v>3133602</v>
      </c>
      <c r="AK22" s="302">
        <v>3004444</v>
      </c>
      <c r="AL22" s="302">
        <v>2850038</v>
      </c>
      <c r="AM22" s="302">
        <v>2686587</v>
      </c>
      <c r="AN22" s="302">
        <v>2729933</v>
      </c>
      <c r="AO22" s="302">
        <v>2537066</v>
      </c>
      <c r="AP22" s="302">
        <v>2691347</v>
      </c>
      <c r="AQ22" s="302">
        <v>2709876</v>
      </c>
      <c r="AR22" s="302">
        <v>2714456</v>
      </c>
      <c r="AS22" s="302">
        <v>2740621</v>
      </c>
      <c r="AT22" s="302">
        <v>2693626</v>
      </c>
      <c r="AU22" s="302">
        <v>2726768</v>
      </c>
      <c r="AV22" s="302">
        <v>2879026</v>
      </c>
      <c r="AW22" s="302">
        <v>3368344</v>
      </c>
      <c r="AX22" s="302">
        <v>3185635</v>
      </c>
      <c r="AY22" s="302">
        <v>3301857</v>
      </c>
      <c r="AZ22" s="302">
        <v>3297909</v>
      </c>
      <c r="BA22" s="302">
        <v>3377383</v>
      </c>
      <c r="BB22" s="302">
        <v>2752661</v>
      </c>
      <c r="BC22" s="302">
        <v>1957527</v>
      </c>
      <c r="BD22" s="302">
        <v>1757868</v>
      </c>
      <c r="BE22" s="302">
        <v>1657999</v>
      </c>
      <c r="BF22" s="302">
        <v>1559109</v>
      </c>
      <c r="BG22" s="302">
        <v>1825771</v>
      </c>
      <c r="BH22" s="302">
        <v>1798625</v>
      </c>
      <c r="BI22" s="302">
        <v>1613536</v>
      </c>
      <c r="BJ22" s="302">
        <v>1676899</v>
      </c>
      <c r="BK22" s="302">
        <v>1515490</v>
      </c>
      <c r="BL22" s="302">
        <f>Текущий!C23</f>
        <v>1596250</v>
      </c>
    </row>
    <row r="23" spans="1:67" x14ac:dyDescent="0.25">
      <c r="A23" s="287" t="s">
        <v>299</v>
      </c>
      <c r="B23" s="302">
        <v>2682055</v>
      </c>
      <c r="C23" s="302">
        <v>2749604</v>
      </c>
      <c r="D23" s="302">
        <v>2538892</v>
      </c>
      <c r="E23" s="302">
        <v>2470867</v>
      </c>
      <c r="F23" s="302">
        <v>2575285</v>
      </c>
      <c r="G23" s="302">
        <v>2560697</v>
      </c>
      <c r="H23" s="302">
        <v>2656393</v>
      </c>
      <c r="I23" s="302">
        <v>2717817</v>
      </c>
      <c r="J23" s="302">
        <v>2800473</v>
      </c>
      <c r="K23" s="302">
        <v>2872826</v>
      </c>
      <c r="L23" s="302">
        <v>2920240</v>
      </c>
      <c r="M23" s="302">
        <v>3117005</v>
      </c>
      <c r="N23" s="302">
        <v>3589523</v>
      </c>
      <c r="O23" s="302">
        <v>3657267</v>
      </c>
      <c r="P23" s="302">
        <v>3760013</v>
      </c>
      <c r="Q23" s="302">
        <v>3830431</v>
      </c>
      <c r="R23" s="302">
        <v>4010771</v>
      </c>
      <c r="S23" s="302">
        <v>4193356</v>
      </c>
      <c r="T23" s="302">
        <v>4347799</v>
      </c>
      <c r="U23" s="302">
        <v>3956533</v>
      </c>
      <c r="V23" s="302">
        <v>4257929</v>
      </c>
      <c r="W23" s="302">
        <v>3709798</v>
      </c>
      <c r="X23" s="302">
        <v>4169974</v>
      </c>
      <c r="Y23" s="302">
        <v>4070172</v>
      </c>
      <c r="Z23" s="302">
        <v>4406982</v>
      </c>
      <c r="AA23" s="302">
        <v>5038086</v>
      </c>
      <c r="AB23" s="302">
        <v>5032886</v>
      </c>
      <c r="AC23" s="302">
        <v>5909033</v>
      </c>
      <c r="AD23" s="302">
        <v>4960745</v>
      </c>
      <c r="AE23" s="303">
        <v>4330509</v>
      </c>
      <c r="AF23" s="302">
        <v>4109520</v>
      </c>
      <c r="AG23" s="302">
        <v>4596388</v>
      </c>
      <c r="AH23" s="302">
        <v>4847164</v>
      </c>
      <c r="AI23" s="302">
        <v>4420091</v>
      </c>
      <c r="AJ23" s="302">
        <v>4509950</v>
      </c>
      <c r="AK23" s="302">
        <v>4403920</v>
      </c>
      <c r="AL23" s="302">
        <v>3940883</v>
      </c>
      <c r="AM23" s="302">
        <v>4719971</v>
      </c>
      <c r="AN23" s="302">
        <v>4435721</v>
      </c>
      <c r="AO23" s="302">
        <v>4112951</v>
      </c>
      <c r="AP23" s="302">
        <v>4297358</v>
      </c>
      <c r="AQ23" s="302">
        <v>4725383</v>
      </c>
      <c r="AR23" s="302">
        <v>4426830</v>
      </c>
      <c r="AS23" s="302">
        <v>4650802</v>
      </c>
      <c r="AT23" s="302">
        <v>4838037</v>
      </c>
      <c r="AU23" s="302">
        <v>4856541</v>
      </c>
      <c r="AV23" s="302">
        <v>5095954</v>
      </c>
      <c r="AW23" s="302">
        <v>5236464</v>
      </c>
      <c r="AX23" s="302">
        <v>5746373</v>
      </c>
      <c r="AY23" s="302">
        <v>6281707</v>
      </c>
      <c r="AZ23" s="302">
        <v>7196828</v>
      </c>
      <c r="BA23" s="302">
        <v>5397679</v>
      </c>
      <c r="BB23" s="302">
        <v>2396308</v>
      </c>
      <c r="BC23" s="302">
        <v>1313408</v>
      </c>
      <c r="BD23" s="302">
        <v>1124781</v>
      </c>
      <c r="BE23" s="302">
        <v>917760</v>
      </c>
      <c r="BF23" s="302">
        <v>825798</v>
      </c>
      <c r="BG23" s="302">
        <v>507010</v>
      </c>
      <c r="BH23" s="302">
        <v>512956</v>
      </c>
      <c r="BI23" s="302">
        <v>517199</v>
      </c>
      <c r="BJ23" s="302">
        <v>485766</v>
      </c>
      <c r="BK23" s="302">
        <v>447841</v>
      </c>
      <c r="BL23" s="302">
        <f>Текущий!C24</f>
        <v>388911</v>
      </c>
    </row>
    <row r="24" spans="1:67" x14ac:dyDescent="0.25">
      <c r="A24" s="287" t="s">
        <v>300</v>
      </c>
      <c r="B24" s="302">
        <v>2902.20509960967</v>
      </c>
      <c r="C24" s="302">
        <v>2832.2344876253801</v>
      </c>
      <c r="D24" s="302">
        <v>2797.1362031018102</v>
      </c>
      <c r="E24" s="302">
        <v>2793.6334832379398</v>
      </c>
      <c r="F24" s="302">
        <v>2861.75823628944</v>
      </c>
      <c r="G24" s="302">
        <v>2774.46773794808</v>
      </c>
      <c r="H24" s="302">
        <v>2914.6669331867502</v>
      </c>
      <c r="I24" s="302">
        <v>2888.1974292026498</v>
      </c>
      <c r="J24" s="302">
        <v>2890.8923505937801</v>
      </c>
      <c r="K24" s="302">
        <v>2854.8342580736999</v>
      </c>
      <c r="L24" s="302">
        <v>2836.4548115969401</v>
      </c>
      <c r="M24" s="302">
        <v>2943.91414141414</v>
      </c>
      <c r="N24" s="302">
        <v>2898.26882118715</v>
      </c>
      <c r="O24" s="302">
        <v>2852.4476464047498</v>
      </c>
      <c r="P24" s="302">
        <v>2915.91489361702</v>
      </c>
      <c r="Q24" s="302">
        <v>2925.8756106726801</v>
      </c>
      <c r="R24" s="302">
        <v>3060.40589880981</v>
      </c>
      <c r="S24" s="302">
        <v>3129.71841741039</v>
      </c>
      <c r="T24" s="302">
        <v>3260.1262663338698</v>
      </c>
      <c r="U24" s="302">
        <v>3124.0180853155098</v>
      </c>
      <c r="V24" s="302">
        <v>3245.7224107441598</v>
      </c>
      <c r="W24" s="302">
        <v>3068.8463578074502</v>
      </c>
      <c r="X24" s="302">
        <v>3221.04312694704</v>
      </c>
      <c r="Y24" s="302">
        <v>3180.4395552401202</v>
      </c>
      <c r="Z24" s="302">
        <v>3276.35149267922</v>
      </c>
      <c r="AA24" s="302">
        <v>3596.1898301913302</v>
      </c>
      <c r="AB24" s="302">
        <v>3502.2242614144998</v>
      </c>
      <c r="AC24" s="302">
        <v>3556.9953502670701</v>
      </c>
      <c r="AD24" s="302">
        <v>3431.7979557489398</v>
      </c>
      <c r="AE24" s="303">
        <v>3234.6874093715001</v>
      </c>
      <c r="AF24" s="302">
        <v>3169.2919026990999</v>
      </c>
      <c r="AG24" s="302">
        <v>3228.59591568933</v>
      </c>
      <c r="AH24" s="302">
        <v>3138.2430250460002</v>
      </c>
      <c r="AI24" s="302">
        <v>2891.8050979055402</v>
      </c>
      <c r="AJ24" s="302">
        <v>2910.2783277490098</v>
      </c>
      <c r="AK24" s="302">
        <v>2869.5696634000901</v>
      </c>
      <c r="AL24" s="302">
        <v>2633.2641824033499</v>
      </c>
      <c r="AM24" s="302">
        <v>2823.9133750190599</v>
      </c>
      <c r="AN24" s="302">
        <v>2753.9023827824699</v>
      </c>
      <c r="AO24" s="302">
        <v>2534.1121103574419</v>
      </c>
      <c r="AP24" s="302">
        <v>2728.2577295440401</v>
      </c>
      <c r="AQ24" s="302">
        <v>2935.4727782383802</v>
      </c>
      <c r="AR24" s="302">
        <v>2821.3045195954501</v>
      </c>
      <c r="AS24" s="302">
        <v>2944.2035451105398</v>
      </c>
      <c r="AT24" s="302">
        <v>3004.37313016076</v>
      </c>
      <c r="AU24" s="302">
        <v>3023.28668819519</v>
      </c>
      <c r="AV24" s="302">
        <v>3280.8046733585602</v>
      </c>
      <c r="AW24" s="302">
        <v>3367.8309197651702</v>
      </c>
      <c r="AX24" s="302">
        <v>3505.3600722106698</v>
      </c>
      <c r="AY24" s="302">
        <v>3664.9829821408098</v>
      </c>
      <c r="AZ24" s="302">
        <v>3802.8546581150099</v>
      </c>
      <c r="BA24" s="302">
        <v>2951.3863850396901</v>
      </c>
      <c r="BB24" s="302">
        <v>1940.51782618527</v>
      </c>
      <c r="BC24" s="302">
        <v>1263.6903106166001</v>
      </c>
      <c r="BD24" s="302">
        <v>1142.32177531207</v>
      </c>
      <c r="BE24" s="302">
        <v>984.24111578142902</v>
      </c>
      <c r="BF24" s="302">
        <v>932.80674306723495</v>
      </c>
      <c r="BG24" s="302">
        <v>940.52372696851205</v>
      </c>
      <c r="BH24" s="302">
        <v>934.65186802523101</v>
      </c>
      <c r="BI24" s="302">
        <v>875.08111216066402</v>
      </c>
      <c r="BJ24" s="302">
        <v>790.33218827656799</v>
      </c>
      <c r="BK24" s="302">
        <v>741.77535136768904</v>
      </c>
      <c r="BL24" s="302">
        <f>Текущий!C25</f>
        <v>706.96616809116802</v>
      </c>
    </row>
    <row r="25" spans="1:67" x14ac:dyDescent="0.25">
      <c r="A25" s="287" t="s">
        <v>301</v>
      </c>
      <c r="B25" s="302">
        <v>504959</v>
      </c>
      <c r="C25" s="302">
        <v>566046</v>
      </c>
      <c r="D25" s="302">
        <v>652037</v>
      </c>
      <c r="E25" s="302">
        <v>665651</v>
      </c>
      <c r="F25" s="302">
        <v>650455</v>
      </c>
      <c r="G25" s="302">
        <v>694743</v>
      </c>
      <c r="H25" s="302">
        <v>738106</v>
      </c>
      <c r="I25" s="302">
        <v>709140</v>
      </c>
      <c r="J25" s="302">
        <v>656954</v>
      </c>
      <c r="K25" s="302">
        <v>710795</v>
      </c>
      <c r="L25" s="302">
        <v>792801</v>
      </c>
      <c r="M25" s="302">
        <v>809814</v>
      </c>
      <c r="N25" s="302">
        <v>905470</v>
      </c>
      <c r="O25" s="302">
        <v>960673</v>
      </c>
      <c r="P25" s="302">
        <v>978719</v>
      </c>
      <c r="Q25" s="302">
        <v>1056025</v>
      </c>
      <c r="R25" s="302">
        <v>1050865</v>
      </c>
      <c r="S25" s="302">
        <v>1008218</v>
      </c>
      <c r="T25" s="302">
        <v>1021945</v>
      </c>
      <c r="U25" s="302">
        <v>1021608</v>
      </c>
      <c r="V25" s="302">
        <v>984362</v>
      </c>
      <c r="W25" s="302">
        <v>1028061</v>
      </c>
      <c r="X25" s="302">
        <v>1052544</v>
      </c>
      <c r="Y25" s="302">
        <v>1100426</v>
      </c>
      <c r="Z25" s="302">
        <v>1138679</v>
      </c>
      <c r="AA25" s="302">
        <v>1114884</v>
      </c>
      <c r="AB25" s="302">
        <v>999087</v>
      </c>
      <c r="AC25" s="302">
        <v>1015297</v>
      </c>
      <c r="AD25" s="302">
        <v>1124786</v>
      </c>
      <c r="AE25" s="303">
        <v>1186876</v>
      </c>
      <c r="AF25" s="302">
        <v>1115782</v>
      </c>
      <c r="AG25" s="302">
        <v>1021564</v>
      </c>
      <c r="AH25" s="302">
        <v>1149384</v>
      </c>
      <c r="AI25" s="302">
        <v>1174552</v>
      </c>
      <c r="AJ25" s="302">
        <v>1302307</v>
      </c>
      <c r="AK25" s="302">
        <v>1464159</v>
      </c>
      <c r="AL25" s="302">
        <v>1544368</v>
      </c>
      <c r="AM25" s="302">
        <v>1537524</v>
      </c>
      <c r="AN25" s="302">
        <v>1598440</v>
      </c>
      <c r="AO25" s="302">
        <v>1543386</v>
      </c>
      <c r="AP25" s="302">
        <v>1616878</v>
      </c>
      <c r="AQ25" s="302">
        <v>1634177</v>
      </c>
      <c r="AR25" s="302">
        <v>1651403</v>
      </c>
      <c r="AS25" s="302">
        <v>1831231</v>
      </c>
      <c r="AT25" s="302">
        <v>1741333</v>
      </c>
      <c r="AU25" s="302">
        <v>1795930</v>
      </c>
      <c r="AV25" s="302">
        <v>1820940</v>
      </c>
      <c r="AW25" s="302">
        <v>1686699</v>
      </c>
      <c r="AX25" s="302">
        <v>1577873</v>
      </c>
      <c r="AY25" s="302">
        <v>1609314</v>
      </c>
      <c r="AZ25" s="302">
        <v>1618574</v>
      </c>
      <c r="BA25" s="302">
        <v>3702507</v>
      </c>
      <c r="BB25" s="302">
        <v>6641377</v>
      </c>
      <c r="BC25" s="302">
        <v>8596134</v>
      </c>
      <c r="BD25" s="302">
        <v>10654507</v>
      </c>
      <c r="BE25" s="302">
        <v>9371201</v>
      </c>
      <c r="BF25" s="302">
        <v>8708528</v>
      </c>
      <c r="BG25" s="302">
        <v>8157585</v>
      </c>
      <c r="BH25" s="302">
        <v>7776655</v>
      </c>
      <c r="BI25" s="302">
        <v>7695997</v>
      </c>
      <c r="BJ25" s="302">
        <v>7380483</v>
      </c>
      <c r="BK25" s="302">
        <v>7243462</v>
      </c>
      <c r="BL25" s="302">
        <f>Текущий!C26</f>
        <v>7293205</v>
      </c>
      <c r="BM25" s="273">
        <f>BL25/2.6242</f>
        <v>2779210.807103117</v>
      </c>
      <c r="BO25" s="273">
        <f>BL24+BM25/1000</f>
        <v>3486.1769751942852</v>
      </c>
    </row>
    <row r="26" spans="1:67" x14ac:dyDescent="0.25">
      <c r="A26" s="287" t="s">
        <v>302</v>
      </c>
      <c r="B26" s="302">
        <v>481655</v>
      </c>
      <c r="C26" s="302">
        <v>542172</v>
      </c>
      <c r="D26" s="302">
        <v>628085</v>
      </c>
      <c r="E26" s="302">
        <v>647249</v>
      </c>
      <c r="F26" s="302">
        <v>631719</v>
      </c>
      <c r="G26" s="302">
        <v>676132</v>
      </c>
      <c r="H26" s="302">
        <v>724164</v>
      </c>
      <c r="I26" s="302">
        <v>699021</v>
      </c>
      <c r="J26" s="302">
        <v>648581</v>
      </c>
      <c r="K26" s="302">
        <v>704633</v>
      </c>
      <c r="L26" s="302">
        <v>788629</v>
      </c>
      <c r="M26" s="302">
        <v>808497</v>
      </c>
      <c r="N26" s="302">
        <v>897246</v>
      </c>
      <c r="O26" s="302">
        <v>948958</v>
      </c>
      <c r="P26" s="302">
        <v>966179</v>
      </c>
      <c r="Q26" s="302">
        <v>1043638</v>
      </c>
      <c r="R26" s="302">
        <v>1038330</v>
      </c>
      <c r="S26" s="302">
        <v>996076</v>
      </c>
      <c r="T26" s="302">
        <v>1009842</v>
      </c>
      <c r="U26" s="302">
        <v>1009351</v>
      </c>
      <c r="V26" s="302">
        <v>972234</v>
      </c>
      <c r="W26" s="302">
        <v>1015998</v>
      </c>
      <c r="X26" s="302">
        <v>1047883</v>
      </c>
      <c r="Y26" s="302">
        <v>1088280</v>
      </c>
      <c r="Z26" s="302">
        <v>1126691</v>
      </c>
      <c r="AA26" s="302">
        <v>1102615</v>
      </c>
      <c r="AB26" s="302">
        <v>986398</v>
      </c>
      <c r="AC26" s="302">
        <v>1001044</v>
      </c>
      <c r="AD26" s="302">
        <v>1111415</v>
      </c>
      <c r="AE26" s="303">
        <v>1173774</v>
      </c>
      <c r="AF26" s="302">
        <v>1102843</v>
      </c>
      <c r="AG26" s="302">
        <v>1008286</v>
      </c>
      <c r="AH26" s="302">
        <v>1144056</v>
      </c>
      <c r="AI26" s="302">
        <v>1174038</v>
      </c>
      <c r="AJ26" s="302">
        <v>1302071</v>
      </c>
      <c r="AK26" s="302">
        <v>1463923</v>
      </c>
      <c r="AL26" s="302">
        <v>1544129</v>
      </c>
      <c r="AM26" s="302">
        <v>1537281</v>
      </c>
      <c r="AN26" s="302">
        <v>1598198</v>
      </c>
      <c r="AO26" s="302">
        <v>1543386</v>
      </c>
      <c r="AP26" s="302">
        <v>1616878</v>
      </c>
      <c r="AQ26" s="302">
        <v>1634177</v>
      </c>
      <c r="AR26" s="302">
        <v>1651403</v>
      </c>
      <c r="AS26" s="302">
        <v>1831231</v>
      </c>
      <c r="AT26" s="302">
        <v>1741333</v>
      </c>
      <c r="AU26" s="302">
        <v>1795930</v>
      </c>
      <c r="AV26" s="302">
        <v>1820940</v>
      </c>
      <c r="AW26" s="302">
        <v>1686699</v>
      </c>
      <c r="AX26" s="302">
        <v>1577873</v>
      </c>
      <c r="AY26" s="302">
        <v>1609314</v>
      </c>
      <c r="AZ26" s="302">
        <v>1618574</v>
      </c>
      <c r="BA26" s="302">
        <v>3702507</v>
      </c>
      <c r="BB26" s="302">
        <v>6619299</v>
      </c>
      <c r="BC26" s="302">
        <v>8574767</v>
      </c>
      <c r="BD26" s="302">
        <v>10633790</v>
      </c>
      <c r="BE26" s="302">
        <v>9349615</v>
      </c>
      <c r="BF26" s="302">
        <v>8662715</v>
      </c>
      <c r="BG26" s="302">
        <v>8099444</v>
      </c>
      <c r="BH26" s="302">
        <v>7719004</v>
      </c>
      <c r="BI26" s="302">
        <v>7564114</v>
      </c>
      <c r="BJ26" s="302">
        <v>7291254</v>
      </c>
      <c r="BK26" s="302">
        <v>7152576</v>
      </c>
      <c r="BL26" s="302">
        <f>Текущий!C27</f>
        <v>7158333</v>
      </c>
    </row>
    <row r="27" spans="1:67" x14ac:dyDescent="0.25">
      <c r="A27" s="287"/>
      <c r="B27" s="302"/>
      <c r="C27" s="302"/>
      <c r="D27" s="302"/>
      <c r="E27" s="302"/>
      <c r="F27" s="302"/>
      <c r="G27" s="302"/>
      <c r="H27" s="302"/>
      <c r="I27" s="302"/>
      <c r="J27" s="302"/>
      <c r="K27" s="302"/>
      <c r="L27" s="302"/>
      <c r="M27" s="302"/>
      <c r="N27" s="302"/>
      <c r="O27" s="302"/>
      <c r="P27" s="302"/>
      <c r="Q27" s="302"/>
      <c r="R27" s="302"/>
      <c r="S27" s="302"/>
      <c r="T27" s="302"/>
      <c r="U27" s="302"/>
      <c r="V27" s="302"/>
      <c r="W27" s="302"/>
      <c r="X27" s="302"/>
      <c r="Y27" s="302"/>
      <c r="Z27" s="302"/>
      <c r="AA27" s="302"/>
      <c r="AB27" s="302"/>
      <c r="AC27" s="302"/>
      <c r="AD27" s="302"/>
      <c r="AE27" s="303"/>
      <c r="AF27" s="302"/>
      <c r="AG27" s="302"/>
      <c r="AH27" s="302"/>
      <c r="AI27" s="302"/>
      <c r="AJ27" s="302"/>
      <c r="AK27" s="302"/>
      <c r="AL27" s="302"/>
      <c r="AM27" s="302"/>
      <c r="AN27" s="302"/>
      <c r="AO27" s="302"/>
      <c r="AP27" s="302"/>
      <c r="AQ27" s="302"/>
      <c r="AR27" s="302"/>
      <c r="AS27" s="302"/>
      <c r="AT27" s="302"/>
      <c r="AU27" s="302"/>
      <c r="AV27" s="302"/>
      <c r="AW27" s="302"/>
      <c r="AX27" s="302"/>
      <c r="AY27" s="302"/>
      <c r="AZ27" s="302"/>
      <c r="BA27" s="302">
        <v>0</v>
      </c>
      <c r="BB27" s="302">
        <v>22078</v>
      </c>
      <c r="BC27" s="302">
        <v>21367</v>
      </c>
      <c r="BD27" s="302">
        <v>20717</v>
      </c>
      <c r="BE27" s="302">
        <v>21586</v>
      </c>
      <c r="BF27" s="302">
        <v>45813</v>
      </c>
      <c r="BG27" s="302">
        <v>58141</v>
      </c>
      <c r="BH27" s="302">
        <v>57651</v>
      </c>
      <c r="BI27" s="302">
        <v>131883</v>
      </c>
      <c r="BJ27" s="302">
        <v>89229</v>
      </c>
      <c r="BK27" s="302">
        <v>90886</v>
      </c>
      <c r="BL27" s="302">
        <f>Текущий!C28</f>
        <v>134872</v>
      </c>
    </row>
    <row r="28" spans="1:67" x14ac:dyDescent="0.25">
      <c r="A28" s="287"/>
      <c r="B28" s="305"/>
      <c r="C28" s="305"/>
      <c r="D28" s="305"/>
      <c r="E28" s="305"/>
      <c r="F28" s="305"/>
      <c r="G28" s="305"/>
      <c r="H28" s="305"/>
      <c r="I28" s="305"/>
      <c r="J28" s="305"/>
      <c r="K28" s="305"/>
      <c r="L28" s="305"/>
      <c r="M28" s="305"/>
      <c r="N28" s="305"/>
      <c r="O28" s="305"/>
      <c r="P28" s="305"/>
      <c r="Q28" s="305"/>
      <c r="R28" s="305"/>
      <c r="S28" s="305"/>
      <c r="T28" s="305"/>
      <c r="U28" s="305"/>
      <c r="V28" s="305"/>
      <c r="W28" s="305"/>
      <c r="X28" s="305"/>
      <c r="Y28" s="305"/>
      <c r="Z28" s="305"/>
      <c r="AA28" s="305"/>
      <c r="AB28" s="305"/>
      <c r="AC28" s="305"/>
      <c r="AD28" s="305"/>
      <c r="AE28" s="306"/>
      <c r="AF28" s="305"/>
      <c r="AG28" s="305"/>
      <c r="AH28" s="305"/>
      <c r="AI28" s="305">
        <v>0</v>
      </c>
      <c r="AJ28" s="305">
        <v>0</v>
      </c>
      <c r="AK28" s="305">
        <v>0</v>
      </c>
      <c r="AL28" s="305">
        <v>0</v>
      </c>
      <c r="AM28" s="305">
        <v>0</v>
      </c>
      <c r="AN28" s="305">
        <v>0</v>
      </c>
      <c r="AO28" s="305">
        <v>0</v>
      </c>
      <c r="AP28" s="305">
        <v>0</v>
      </c>
      <c r="AQ28" s="305">
        <v>0</v>
      </c>
      <c r="AR28" s="305">
        <v>0</v>
      </c>
      <c r="AS28" s="305">
        <v>0</v>
      </c>
      <c r="AT28" s="305">
        <v>0</v>
      </c>
      <c r="AU28" s="305">
        <v>0</v>
      </c>
      <c r="AV28" s="305">
        <v>0</v>
      </c>
      <c r="AW28" s="305">
        <v>0</v>
      </c>
      <c r="AX28" s="305">
        <v>0</v>
      </c>
      <c r="AY28" s="305">
        <v>0</v>
      </c>
      <c r="AZ28" s="305">
        <v>0</v>
      </c>
      <c r="BA28" s="305">
        <v>0</v>
      </c>
      <c r="BB28" s="305">
        <v>0</v>
      </c>
      <c r="BC28" s="305">
        <v>0</v>
      </c>
      <c r="BD28" s="305">
        <v>0</v>
      </c>
      <c r="BE28" s="305">
        <v>0</v>
      </c>
      <c r="BF28" s="305">
        <v>0</v>
      </c>
      <c r="BG28" s="305">
        <v>0</v>
      </c>
      <c r="BH28" s="305">
        <v>0</v>
      </c>
      <c r="BI28" s="305">
        <v>0</v>
      </c>
      <c r="BJ28" s="305">
        <v>0</v>
      </c>
      <c r="BK28" s="305">
        <v>0</v>
      </c>
      <c r="BL28" s="302">
        <f>Текущий!C29</f>
        <v>0</v>
      </c>
    </row>
    <row r="29" spans="1:67" ht="21" x14ac:dyDescent="0.25">
      <c r="A29" s="304" t="s">
        <v>304</v>
      </c>
      <c r="B29" s="302">
        <v>6038358</v>
      </c>
      <c r="C29" s="302">
        <v>6072827</v>
      </c>
      <c r="D29" s="302">
        <v>6130748</v>
      </c>
      <c r="E29" s="302">
        <v>6105246</v>
      </c>
      <c r="F29" s="302">
        <v>6329756</v>
      </c>
      <c r="G29" s="302">
        <v>6386565</v>
      </c>
      <c r="H29" s="302">
        <v>6325673</v>
      </c>
      <c r="I29" s="302">
        <v>6530185</v>
      </c>
      <c r="J29" s="302">
        <v>6877026</v>
      </c>
      <c r="K29" s="302">
        <v>7070829</v>
      </c>
      <c r="L29" s="302">
        <v>7092058</v>
      </c>
      <c r="M29" s="302">
        <v>7283566</v>
      </c>
      <c r="N29" s="302">
        <v>7448218</v>
      </c>
      <c r="O29" s="302">
        <v>7570546</v>
      </c>
      <c r="P29" s="302">
        <v>7656062</v>
      </c>
      <c r="Q29" s="302">
        <v>7645042</v>
      </c>
      <c r="R29" s="302">
        <v>8021314</v>
      </c>
      <c r="S29" s="302">
        <v>8218673</v>
      </c>
      <c r="T29" s="302">
        <v>8340637</v>
      </c>
      <c r="U29" s="302">
        <v>8152175</v>
      </c>
      <c r="V29" s="302">
        <v>8232874</v>
      </c>
      <c r="W29" s="302">
        <v>7825452</v>
      </c>
      <c r="X29" s="302">
        <v>8097415</v>
      </c>
      <c r="Y29" s="302">
        <v>8337355</v>
      </c>
      <c r="Z29" s="302">
        <v>8428531</v>
      </c>
      <c r="AA29" s="302">
        <v>8729974</v>
      </c>
      <c r="AB29" s="302">
        <v>8790573</v>
      </c>
      <c r="AC29" s="302">
        <v>9852107</v>
      </c>
      <c r="AD29" s="302">
        <v>9458547</v>
      </c>
      <c r="AE29" s="303">
        <v>9220174</v>
      </c>
      <c r="AF29" s="302">
        <v>9010199</v>
      </c>
      <c r="AG29" s="302">
        <v>9128179</v>
      </c>
      <c r="AH29" s="302">
        <v>10078983</v>
      </c>
      <c r="AI29" s="302">
        <v>9515106</v>
      </c>
      <c r="AJ29" s="302">
        <v>9732577</v>
      </c>
      <c r="AK29" s="302">
        <v>9616478</v>
      </c>
      <c r="AL29" s="302">
        <v>9542837</v>
      </c>
      <c r="AM29" s="302">
        <v>9642003</v>
      </c>
      <c r="AN29" s="302">
        <v>9429782</v>
      </c>
      <c r="AO29" s="302">
        <v>9168034</v>
      </c>
      <c r="AP29" s="302">
        <v>9503918</v>
      </c>
      <c r="AQ29" s="302">
        <v>9600523</v>
      </c>
      <c r="AR29" s="302">
        <v>9515354</v>
      </c>
      <c r="AS29" s="302">
        <v>9672214</v>
      </c>
      <c r="AT29" s="302">
        <v>9736193</v>
      </c>
      <c r="AU29" s="302">
        <v>9704157</v>
      </c>
      <c r="AV29" s="302">
        <v>9758501</v>
      </c>
      <c r="AW29" s="302">
        <v>9775928</v>
      </c>
      <c r="AX29" s="302">
        <v>9232933</v>
      </c>
      <c r="AY29" s="302">
        <v>9745257</v>
      </c>
      <c r="AZ29" s="302">
        <v>10149401</v>
      </c>
      <c r="BA29" s="302">
        <v>10303327</v>
      </c>
      <c r="BB29" s="302">
        <v>10126827</v>
      </c>
      <c r="BC29" s="302">
        <v>10093413</v>
      </c>
      <c r="BD29" s="302">
        <v>10585022</v>
      </c>
      <c r="BE29" s="302">
        <v>10295289</v>
      </c>
      <c r="BF29" s="302">
        <v>9930112</v>
      </c>
      <c r="BG29" s="302">
        <v>9793419</v>
      </c>
      <c r="BH29" s="302">
        <v>9500863</v>
      </c>
      <c r="BI29" s="302">
        <v>9565884</v>
      </c>
      <c r="BJ29" s="302">
        <v>10735349</v>
      </c>
      <c r="BK29" s="302">
        <v>10481855</v>
      </c>
      <c r="BL29" s="302">
        <f>Текущий!C30</f>
        <v>10559881</v>
      </c>
    </row>
    <row r="30" spans="1:67" x14ac:dyDescent="0.25">
      <c r="A30" s="289" t="s">
        <v>226</v>
      </c>
      <c r="B30" s="302">
        <v>1739899</v>
      </c>
      <c r="C30" s="302">
        <v>1769062</v>
      </c>
      <c r="D30" s="302">
        <v>1811340</v>
      </c>
      <c r="E30" s="302">
        <v>1835394</v>
      </c>
      <c r="F30" s="302">
        <v>1960265</v>
      </c>
      <c r="G30" s="302">
        <v>1920999</v>
      </c>
      <c r="H30" s="302">
        <v>1961114</v>
      </c>
      <c r="I30" s="302">
        <v>2017671</v>
      </c>
      <c r="J30" s="302">
        <v>2094825</v>
      </c>
      <c r="K30" s="302">
        <v>2202839</v>
      </c>
      <c r="L30" s="302">
        <v>2271970</v>
      </c>
      <c r="M30" s="302">
        <v>2308469</v>
      </c>
      <c r="N30" s="302">
        <v>2373260</v>
      </c>
      <c r="O30" s="302">
        <v>2409638</v>
      </c>
      <c r="P30" s="302">
        <v>2443802</v>
      </c>
      <c r="Q30" s="302">
        <v>2439469</v>
      </c>
      <c r="R30" s="302">
        <v>2595132</v>
      </c>
      <c r="S30" s="302">
        <v>2672273</v>
      </c>
      <c r="T30" s="302">
        <v>2751481</v>
      </c>
      <c r="U30" s="302">
        <v>2727525</v>
      </c>
      <c r="V30" s="302">
        <v>2709703</v>
      </c>
      <c r="W30" s="302">
        <v>2731178</v>
      </c>
      <c r="X30" s="302">
        <v>2746777</v>
      </c>
      <c r="Y30" s="302">
        <v>2750763</v>
      </c>
      <c r="Z30" s="302">
        <v>2711882</v>
      </c>
      <c r="AA30" s="302">
        <v>2678627</v>
      </c>
      <c r="AB30" s="302">
        <v>2698990</v>
      </c>
      <c r="AC30" s="302">
        <v>2791600</v>
      </c>
      <c r="AD30" s="302">
        <v>2942808</v>
      </c>
      <c r="AE30" s="303">
        <v>2920989</v>
      </c>
      <c r="AF30" s="302">
        <v>2996939</v>
      </c>
      <c r="AG30" s="302">
        <v>3102364</v>
      </c>
      <c r="AH30" s="302">
        <v>3582184</v>
      </c>
      <c r="AI30" s="302">
        <v>3759626</v>
      </c>
      <c r="AJ30" s="302">
        <v>3998654</v>
      </c>
      <c r="AK30" s="302">
        <v>4092970</v>
      </c>
      <c r="AL30" s="302">
        <v>4416953</v>
      </c>
      <c r="AM30" s="302">
        <v>4313849</v>
      </c>
      <c r="AN30" s="302">
        <v>4261626</v>
      </c>
      <c r="AO30" s="302">
        <v>4404306</v>
      </c>
      <c r="AP30" s="302">
        <v>4460178</v>
      </c>
      <c r="AQ30" s="302">
        <v>4201278</v>
      </c>
      <c r="AR30" s="302">
        <v>4189072</v>
      </c>
      <c r="AS30" s="302">
        <v>4313523</v>
      </c>
      <c r="AT30" s="302">
        <v>4372033</v>
      </c>
      <c r="AU30" s="302">
        <v>4639142</v>
      </c>
      <c r="AV30" s="302">
        <v>4837742</v>
      </c>
      <c r="AW30" s="302">
        <v>4740611</v>
      </c>
      <c r="AX30" s="302">
        <v>4778209</v>
      </c>
      <c r="AY30" s="302">
        <v>4944894</v>
      </c>
      <c r="AZ30" s="302">
        <v>5329451</v>
      </c>
      <c r="BA30" s="302">
        <v>5650156</v>
      </c>
      <c r="BB30" s="302">
        <v>5949217</v>
      </c>
      <c r="BC30" s="302">
        <v>6060488</v>
      </c>
      <c r="BD30" s="302">
        <v>6035588</v>
      </c>
      <c r="BE30" s="302">
        <v>6196627</v>
      </c>
      <c r="BF30" s="302">
        <v>6133365</v>
      </c>
      <c r="BG30" s="302">
        <v>6517216</v>
      </c>
      <c r="BH30" s="302">
        <v>6183128</v>
      </c>
      <c r="BI30" s="302">
        <v>6195118</v>
      </c>
      <c r="BJ30" s="302">
        <v>7527767</v>
      </c>
      <c r="BK30" s="302">
        <v>7478309</v>
      </c>
      <c r="BL30" s="302">
        <f>Текущий!C31</f>
        <v>7544588</v>
      </c>
    </row>
    <row r="31" spans="1:67" x14ac:dyDescent="0.25">
      <c r="A31" s="288" t="s">
        <v>227</v>
      </c>
      <c r="B31" s="302">
        <v>4298459</v>
      </c>
      <c r="C31" s="302">
        <v>4303765</v>
      </c>
      <c r="D31" s="302">
        <v>4319408</v>
      </c>
      <c r="E31" s="302">
        <v>4269852</v>
      </c>
      <c r="F31" s="302">
        <v>4369491</v>
      </c>
      <c r="G31" s="302">
        <v>4465566</v>
      </c>
      <c r="H31" s="302">
        <v>4364559</v>
      </c>
      <c r="I31" s="302">
        <v>4512514</v>
      </c>
      <c r="J31" s="302">
        <v>4782201</v>
      </c>
      <c r="K31" s="302">
        <v>4867990</v>
      </c>
      <c r="L31" s="302">
        <v>4820088</v>
      </c>
      <c r="M31" s="302">
        <v>4975097</v>
      </c>
      <c r="N31" s="302">
        <v>5074958</v>
      </c>
      <c r="O31" s="302">
        <v>5160908</v>
      </c>
      <c r="P31" s="302">
        <v>5212260</v>
      </c>
      <c r="Q31" s="302">
        <v>5205573</v>
      </c>
      <c r="R31" s="302">
        <v>5426182</v>
      </c>
      <c r="S31" s="302">
        <v>5546400</v>
      </c>
      <c r="T31" s="302">
        <v>5589156</v>
      </c>
      <c r="U31" s="302">
        <v>5424650</v>
      </c>
      <c r="V31" s="302">
        <v>5523171</v>
      </c>
      <c r="W31" s="302">
        <v>5094274</v>
      </c>
      <c r="X31" s="302">
        <v>5350638</v>
      </c>
      <c r="Y31" s="302">
        <v>5586592</v>
      </c>
      <c r="Z31" s="302">
        <v>5716649</v>
      </c>
      <c r="AA31" s="302">
        <v>6051347</v>
      </c>
      <c r="AB31" s="302">
        <v>6091583</v>
      </c>
      <c r="AC31" s="302">
        <v>7060507</v>
      </c>
      <c r="AD31" s="302">
        <v>6515739</v>
      </c>
      <c r="AE31" s="303">
        <v>6299185</v>
      </c>
      <c r="AF31" s="302">
        <v>6013260</v>
      </c>
      <c r="AG31" s="302">
        <v>6025815</v>
      </c>
      <c r="AH31" s="302">
        <v>6496799</v>
      </c>
      <c r="AI31" s="302">
        <v>5755480</v>
      </c>
      <c r="AJ31" s="302">
        <v>5733923</v>
      </c>
      <c r="AK31" s="302">
        <v>5523508</v>
      </c>
      <c r="AL31" s="302">
        <v>5125884</v>
      </c>
      <c r="AM31" s="302">
        <v>5328154</v>
      </c>
      <c r="AN31" s="302">
        <v>5168156</v>
      </c>
      <c r="AO31" s="302">
        <v>4763728</v>
      </c>
      <c r="AP31" s="302">
        <v>5043740</v>
      </c>
      <c r="AQ31" s="302">
        <v>5399245</v>
      </c>
      <c r="AR31" s="302">
        <v>5326282</v>
      </c>
      <c r="AS31" s="302">
        <v>5358691</v>
      </c>
      <c r="AT31" s="302">
        <v>5364160</v>
      </c>
      <c r="AU31" s="302">
        <v>5065015</v>
      </c>
      <c r="AV31" s="302">
        <v>4920759</v>
      </c>
      <c r="AW31" s="302">
        <v>5035317</v>
      </c>
      <c r="AX31" s="302">
        <v>4454724</v>
      </c>
      <c r="AY31" s="302">
        <v>4800363</v>
      </c>
      <c r="AZ31" s="302">
        <v>4819950</v>
      </c>
      <c r="BA31" s="302">
        <v>4653171</v>
      </c>
      <c r="BB31" s="302">
        <v>4177610</v>
      </c>
      <c r="BC31" s="302">
        <v>4032925</v>
      </c>
      <c r="BD31" s="302">
        <v>4549434</v>
      </c>
      <c r="BE31" s="302">
        <v>4098662</v>
      </c>
      <c r="BF31" s="302">
        <v>3796747</v>
      </c>
      <c r="BG31" s="302">
        <v>3276203</v>
      </c>
      <c r="BH31" s="302">
        <v>3317735</v>
      </c>
      <c r="BI31" s="302">
        <v>3370766</v>
      </c>
      <c r="BJ31" s="302">
        <v>3207582</v>
      </c>
      <c r="BK31" s="302">
        <v>3003546</v>
      </c>
      <c r="BL31" s="302">
        <f>Текущий!C32</f>
        <v>3015293</v>
      </c>
    </row>
    <row r="32" spans="1:67" x14ac:dyDescent="0.25">
      <c r="A32" s="287" t="s">
        <v>297</v>
      </c>
      <c r="B32" s="302">
        <v>4056268</v>
      </c>
      <c r="C32" s="302">
        <v>4010744</v>
      </c>
      <c r="D32" s="302">
        <v>3961068</v>
      </c>
      <c r="E32" s="302">
        <v>3882710</v>
      </c>
      <c r="F32" s="302">
        <v>3991728</v>
      </c>
      <c r="G32" s="302">
        <v>4086658</v>
      </c>
      <c r="H32" s="302">
        <v>4005608</v>
      </c>
      <c r="I32" s="302">
        <v>4146315</v>
      </c>
      <c r="J32" s="302">
        <v>4429495</v>
      </c>
      <c r="K32" s="302">
        <v>4510231</v>
      </c>
      <c r="L32" s="302">
        <v>4448485</v>
      </c>
      <c r="M32" s="302">
        <v>4599271</v>
      </c>
      <c r="N32" s="302">
        <v>4641651</v>
      </c>
      <c r="O32" s="302">
        <v>4669694</v>
      </c>
      <c r="P32" s="302">
        <v>4704998</v>
      </c>
      <c r="Q32" s="302">
        <v>4681268</v>
      </c>
      <c r="R32" s="302">
        <v>4926810</v>
      </c>
      <c r="S32" s="302">
        <v>5042036</v>
      </c>
      <c r="T32" s="302">
        <v>5079248</v>
      </c>
      <c r="U32" s="302">
        <v>4911547</v>
      </c>
      <c r="V32" s="302">
        <v>5040742</v>
      </c>
      <c r="W32" s="302">
        <v>4606759</v>
      </c>
      <c r="X32" s="302">
        <v>4860410</v>
      </c>
      <c r="Y32" s="302">
        <v>5082590</v>
      </c>
      <c r="Z32" s="302">
        <v>5185766</v>
      </c>
      <c r="AA32" s="302">
        <v>5524402</v>
      </c>
      <c r="AB32" s="302">
        <v>5572079</v>
      </c>
      <c r="AC32" s="302">
        <v>6520799</v>
      </c>
      <c r="AD32" s="302">
        <v>5929800</v>
      </c>
      <c r="AE32" s="303">
        <v>5675759</v>
      </c>
      <c r="AF32" s="302">
        <v>5431664</v>
      </c>
      <c r="AG32" s="302">
        <v>5488266</v>
      </c>
      <c r="AH32" s="302">
        <v>5909500</v>
      </c>
      <c r="AI32" s="302">
        <v>5209157</v>
      </c>
      <c r="AJ32" s="302">
        <v>5156981</v>
      </c>
      <c r="AK32" s="302">
        <v>4905216</v>
      </c>
      <c r="AL32" s="302">
        <v>4482048</v>
      </c>
      <c r="AM32" s="302">
        <v>4688196</v>
      </c>
      <c r="AN32" s="302">
        <v>4536542</v>
      </c>
      <c r="AO32" s="302">
        <v>4133205</v>
      </c>
      <c r="AP32" s="302">
        <v>4391665</v>
      </c>
      <c r="AQ32" s="302">
        <v>4770677</v>
      </c>
      <c r="AR32" s="302">
        <v>4656742</v>
      </c>
      <c r="AS32" s="302">
        <v>4525891</v>
      </c>
      <c r="AT32" s="302">
        <v>4560806</v>
      </c>
      <c r="AU32" s="302">
        <v>4224518</v>
      </c>
      <c r="AV32" s="302">
        <v>4091073</v>
      </c>
      <c r="AW32" s="302">
        <v>4226707</v>
      </c>
      <c r="AX32" s="302">
        <v>3674268</v>
      </c>
      <c r="AY32" s="302">
        <v>3983323</v>
      </c>
      <c r="AZ32" s="302">
        <v>4023657</v>
      </c>
      <c r="BA32" s="302">
        <v>3441024</v>
      </c>
      <c r="BB32" s="302">
        <v>2279483</v>
      </c>
      <c r="BC32" s="302">
        <v>1652723</v>
      </c>
      <c r="BD32" s="302">
        <v>1419323</v>
      </c>
      <c r="BE32" s="302">
        <v>1374280</v>
      </c>
      <c r="BF32" s="302">
        <v>1307675</v>
      </c>
      <c r="BG32" s="302">
        <v>1205483</v>
      </c>
      <c r="BH32" s="302">
        <v>1162005</v>
      </c>
      <c r="BI32" s="302">
        <v>1094057</v>
      </c>
      <c r="BJ32" s="302">
        <v>1082940</v>
      </c>
      <c r="BK32" s="302">
        <v>991759</v>
      </c>
      <c r="BL32" s="302">
        <f>Текущий!C33</f>
        <v>1020716</v>
      </c>
    </row>
    <row r="33" spans="1:64" x14ac:dyDescent="0.25">
      <c r="A33" s="287" t="s">
        <v>298</v>
      </c>
      <c r="B33" s="302">
        <v>2214277</v>
      </c>
      <c r="C33" s="302">
        <v>2061271</v>
      </c>
      <c r="D33" s="302">
        <v>2104809</v>
      </c>
      <c r="E33" s="302">
        <v>2127549</v>
      </c>
      <c r="F33" s="302">
        <v>2214408</v>
      </c>
      <c r="G33" s="302">
        <v>2208758</v>
      </c>
      <c r="H33" s="302">
        <v>2209743</v>
      </c>
      <c r="I33" s="302">
        <v>2180127</v>
      </c>
      <c r="J33" s="302">
        <v>2343065</v>
      </c>
      <c r="K33" s="302">
        <v>2323363</v>
      </c>
      <c r="L33" s="302">
        <v>2267875</v>
      </c>
      <c r="M33" s="302">
        <v>2373460</v>
      </c>
      <c r="N33" s="302">
        <v>1859672</v>
      </c>
      <c r="O33" s="302">
        <v>1781672</v>
      </c>
      <c r="P33" s="302">
        <v>1752410</v>
      </c>
      <c r="Q33" s="302">
        <v>1710783</v>
      </c>
      <c r="R33" s="302">
        <v>1761046</v>
      </c>
      <c r="S33" s="302">
        <v>1680065</v>
      </c>
      <c r="T33" s="302">
        <v>1691793</v>
      </c>
      <c r="U33" s="302">
        <v>1765828</v>
      </c>
      <c r="V33" s="302">
        <v>1885780</v>
      </c>
      <c r="W33" s="302">
        <v>1865468</v>
      </c>
      <c r="X33" s="302">
        <v>1831504</v>
      </c>
      <c r="Y33" s="302">
        <v>2009732</v>
      </c>
      <c r="Z33" s="302">
        <v>1922246</v>
      </c>
      <c r="AA33" s="302">
        <v>2062188</v>
      </c>
      <c r="AB33" s="302">
        <v>2159907</v>
      </c>
      <c r="AC33" s="302">
        <v>2650306</v>
      </c>
      <c r="AD33" s="302">
        <v>2739162</v>
      </c>
      <c r="AE33" s="303">
        <v>2823464</v>
      </c>
      <c r="AF33" s="302">
        <v>2845567</v>
      </c>
      <c r="AG33" s="302">
        <v>2584793</v>
      </c>
      <c r="AH33" s="302">
        <v>2765011</v>
      </c>
      <c r="AI33" s="302">
        <v>2368145</v>
      </c>
      <c r="AJ33" s="302">
        <v>2209283</v>
      </c>
      <c r="AK33" s="302">
        <v>2086690</v>
      </c>
      <c r="AL33" s="302">
        <v>1944105</v>
      </c>
      <c r="AM33" s="302">
        <v>1720454</v>
      </c>
      <c r="AN33" s="302">
        <v>1716537</v>
      </c>
      <c r="AO33" s="302">
        <v>1515082</v>
      </c>
      <c r="AP33" s="302">
        <v>1688130</v>
      </c>
      <c r="AQ33" s="302">
        <v>1738577</v>
      </c>
      <c r="AR33" s="302">
        <v>1720939</v>
      </c>
      <c r="AS33" s="302">
        <v>1717615</v>
      </c>
      <c r="AT33" s="302">
        <v>1705646</v>
      </c>
      <c r="AU33" s="302">
        <v>1766551</v>
      </c>
      <c r="AV33" s="302">
        <v>1921297</v>
      </c>
      <c r="AW33" s="302">
        <v>2225183</v>
      </c>
      <c r="AX33" s="302">
        <v>1962051</v>
      </c>
      <c r="AY33" s="302">
        <v>2052471</v>
      </c>
      <c r="AZ33" s="302">
        <v>1978065</v>
      </c>
      <c r="BA33" s="302">
        <v>2019222</v>
      </c>
      <c r="BB33" s="302">
        <v>1497440</v>
      </c>
      <c r="BC33" s="302">
        <v>996854</v>
      </c>
      <c r="BD33" s="302">
        <v>925619</v>
      </c>
      <c r="BE33" s="302">
        <v>932632</v>
      </c>
      <c r="BF33" s="302">
        <v>912582</v>
      </c>
      <c r="BG33" s="302">
        <v>1047973</v>
      </c>
      <c r="BH33" s="302">
        <v>1025676</v>
      </c>
      <c r="BI33" s="302">
        <v>950748</v>
      </c>
      <c r="BJ33" s="302">
        <v>966097</v>
      </c>
      <c r="BK33" s="302">
        <v>884213</v>
      </c>
      <c r="BL33" s="302">
        <f>Текущий!C34</f>
        <v>914199</v>
      </c>
    </row>
    <row r="34" spans="1:64" x14ac:dyDescent="0.25">
      <c r="A34" s="287" t="s">
        <v>299</v>
      </c>
      <c r="B34" s="302">
        <v>1841988</v>
      </c>
      <c r="C34" s="302">
        <v>1949470</v>
      </c>
      <c r="D34" s="302">
        <v>1856256</v>
      </c>
      <c r="E34" s="302">
        <v>1755157</v>
      </c>
      <c r="F34" s="302">
        <v>1777317</v>
      </c>
      <c r="G34" s="302">
        <v>1877896</v>
      </c>
      <c r="H34" s="302">
        <v>1795861</v>
      </c>
      <c r="I34" s="302">
        <v>1966185</v>
      </c>
      <c r="J34" s="302">
        <v>2086427</v>
      </c>
      <c r="K34" s="302">
        <v>2186865</v>
      </c>
      <c r="L34" s="302">
        <v>2180609</v>
      </c>
      <c r="M34" s="302">
        <v>2225809</v>
      </c>
      <c r="N34" s="302">
        <v>2781978</v>
      </c>
      <c r="O34" s="302">
        <v>2888020</v>
      </c>
      <c r="P34" s="302">
        <v>2952587</v>
      </c>
      <c r="Q34" s="302">
        <v>2970485</v>
      </c>
      <c r="R34" s="302">
        <v>3165763</v>
      </c>
      <c r="S34" s="302">
        <v>3361970</v>
      </c>
      <c r="T34" s="302">
        <v>3387454</v>
      </c>
      <c r="U34" s="302">
        <v>3145716</v>
      </c>
      <c r="V34" s="302">
        <v>3154960</v>
      </c>
      <c r="W34" s="302">
        <v>2741290</v>
      </c>
      <c r="X34" s="302">
        <v>3028903</v>
      </c>
      <c r="Y34" s="302">
        <v>3072855</v>
      </c>
      <c r="Z34" s="302">
        <v>3263518</v>
      </c>
      <c r="AA34" s="302">
        <v>3462212</v>
      </c>
      <c r="AB34" s="302">
        <v>3412169</v>
      </c>
      <c r="AC34" s="302">
        <v>3870490</v>
      </c>
      <c r="AD34" s="302">
        <v>3190637</v>
      </c>
      <c r="AE34" s="303">
        <v>2852293</v>
      </c>
      <c r="AF34" s="302">
        <v>2586095</v>
      </c>
      <c r="AG34" s="302">
        <v>2903471</v>
      </c>
      <c r="AH34" s="302">
        <v>3144487</v>
      </c>
      <c r="AI34" s="302">
        <v>2841010</v>
      </c>
      <c r="AJ34" s="302">
        <v>2947697</v>
      </c>
      <c r="AK34" s="302">
        <v>2818524</v>
      </c>
      <c r="AL34" s="302">
        <v>2537941</v>
      </c>
      <c r="AM34" s="302">
        <v>2967742</v>
      </c>
      <c r="AN34" s="302">
        <v>2820005</v>
      </c>
      <c r="AO34" s="302">
        <v>2618123</v>
      </c>
      <c r="AP34" s="302">
        <v>2703535</v>
      </c>
      <c r="AQ34" s="302">
        <v>3032100</v>
      </c>
      <c r="AR34" s="302">
        <v>2935803</v>
      </c>
      <c r="AS34" s="302">
        <v>2808276</v>
      </c>
      <c r="AT34" s="302">
        <v>2855160</v>
      </c>
      <c r="AU34" s="302">
        <v>2457966</v>
      </c>
      <c r="AV34" s="302">
        <v>2169776</v>
      </c>
      <c r="AW34" s="302">
        <v>2001524</v>
      </c>
      <c r="AX34" s="302">
        <v>1712217</v>
      </c>
      <c r="AY34" s="302">
        <v>1930852</v>
      </c>
      <c r="AZ34" s="302">
        <v>2045591</v>
      </c>
      <c r="BA34" s="302">
        <v>1421802</v>
      </c>
      <c r="BB34" s="302">
        <v>782043</v>
      </c>
      <c r="BC34" s="302">
        <v>655869</v>
      </c>
      <c r="BD34" s="302">
        <v>493704</v>
      </c>
      <c r="BE34" s="302">
        <v>441648</v>
      </c>
      <c r="BF34" s="302">
        <v>395093</v>
      </c>
      <c r="BG34" s="302">
        <v>157510</v>
      </c>
      <c r="BH34" s="302">
        <v>136329</v>
      </c>
      <c r="BI34" s="302">
        <v>143309</v>
      </c>
      <c r="BJ34" s="302">
        <v>116843</v>
      </c>
      <c r="BK34" s="302">
        <v>107546</v>
      </c>
      <c r="BL34" s="302">
        <f>Текущий!C35</f>
        <v>106517</v>
      </c>
    </row>
    <row r="35" spans="1:64" x14ac:dyDescent="0.25">
      <c r="A35" s="287" t="s">
        <v>300</v>
      </c>
      <c r="B35" s="302">
        <v>2056.2011456379601</v>
      </c>
      <c r="C35" s="302">
        <v>2021.64625233127</v>
      </c>
      <c r="D35" s="302">
        <v>2027.46992885295</v>
      </c>
      <c r="E35" s="302">
        <v>1984.21402289452</v>
      </c>
      <c r="F35" s="302">
        <v>1986.52732158853</v>
      </c>
      <c r="G35" s="302">
        <v>2020.59728059333</v>
      </c>
      <c r="H35" s="302">
        <v>2001.7030633151801</v>
      </c>
      <c r="I35" s="302">
        <v>2081.90148624222</v>
      </c>
      <c r="J35" s="302">
        <v>2129.66729169672</v>
      </c>
      <c r="K35" s="302">
        <v>2138.8680229525298</v>
      </c>
      <c r="L35" s="302">
        <v>2100.5217678723202</v>
      </c>
      <c r="M35" s="302">
        <v>2150.8001309390202</v>
      </c>
      <c r="N35" s="302">
        <v>2149.1114918048002</v>
      </c>
      <c r="O35" s="302">
        <v>2163.4979614529302</v>
      </c>
      <c r="P35" s="302">
        <v>2200.1393500116901</v>
      </c>
      <c r="Q35" s="302">
        <v>2199.0172867343099</v>
      </c>
      <c r="R35" s="302">
        <v>2336.19896628574</v>
      </c>
      <c r="S35" s="302">
        <v>2406.3551758698</v>
      </c>
      <c r="T35" s="302">
        <v>2485.8062937405198</v>
      </c>
      <c r="U35" s="302">
        <v>2413.77383526637</v>
      </c>
      <c r="V35" s="302">
        <v>2409.1870190699201</v>
      </c>
      <c r="W35" s="302">
        <v>2220.8740297931799</v>
      </c>
      <c r="X35" s="302">
        <v>2365.8537772585701</v>
      </c>
      <c r="Y35" s="302">
        <v>2404.8213863259998</v>
      </c>
      <c r="Z35" s="302">
        <v>2465.1863472143</v>
      </c>
      <c r="AA35" s="302">
        <v>2584.2737521635399</v>
      </c>
      <c r="AB35" s="302">
        <v>2494.21620411817</v>
      </c>
      <c r="AC35" s="302">
        <v>2505.78296122661</v>
      </c>
      <c r="AD35" s="302">
        <v>2434.1365296991098</v>
      </c>
      <c r="AE35" s="303">
        <v>2351.47657123918</v>
      </c>
      <c r="AF35" s="302">
        <v>2262.43918693769</v>
      </c>
      <c r="AG35" s="302">
        <v>2250.5806610350201</v>
      </c>
      <c r="AH35" s="302">
        <v>2219.0304532312002</v>
      </c>
      <c r="AI35" s="302">
        <v>1972.9413324243501</v>
      </c>
      <c r="AJ35" s="302">
        <v>1963.5169814194301</v>
      </c>
      <c r="AK35" s="302">
        <v>1899.9945772165599</v>
      </c>
      <c r="AL35" s="302">
        <v>1737.9689014696201</v>
      </c>
      <c r="AM35" s="302">
        <v>1787.4775049565301</v>
      </c>
      <c r="AN35" s="302">
        <v>1743.4827056110701</v>
      </c>
      <c r="AO35" s="302">
        <v>1575.0342961664508</v>
      </c>
      <c r="AP35" s="302">
        <v>1714.4226264834499</v>
      </c>
      <c r="AQ35" s="302">
        <v>1883.4841486043699</v>
      </c>
      <c r="AR35" s="302">
        <v>1839.73688369153</v>
      </c>
      <c r="AS35" s="302">
        <v>1802.7847042421799</v>
      </c>
      <c r="AT35" s="302">
        <v>1819.3011288842799</v>
      </c>
      <c r="AU35" s="302">
        <v>1684.21560419408</v>
      </c>
      <c r="AV35" s="302">
        <v>1683.01505677143</v>
      </c>
      <c r="AW35" s="302">
        <v>1654.28845401174</v>
      </c>
      <c r="AX35" s="302">
        <v>1441.96381617676</v>
      </c>
      <c r="AY35" s="302">
        <v>1523.3175264828501</v>
      </c>
      <c r="AZ35" s="302">
        <v>1458.00521795847</v>
      </c>
      <c r="BA35" s="302">
        <v>1157.34696623167</v>
      </c>
      <c r="BB35" s="302">
        <v>859.08004823999397</v>
      </c>
      <c r="BC35" s="302">
        <v>638.51143563591404</v>
      </c>
      <c r="BD35" s="302">
        <v>562.44224291658395</v>
      </c>
      <c r="BE35" s="302">
        <v>525.13565150936199</v>
      </c>
      <c r="BF35" s="302">
        <v>511.46986349591299</v>
      </c>
      <c r="BG35" s="302">
        <v>486.02306172640402</v>
      </c>
      <c r="BH35" s="302">
        <v>469.838670548278</v>
      </c>
      <c r="BI35" s="302">
        <v>449.323175489753</v>
      </c>
      <c r="BJ35" s="302">
        <v>395.75354480339098</v>
      </c>
      <c r="BK35" s="302">
        <v>374.70114855674802</v>
      </c>
      <c r="BL35" s="302">
        <f>Текущий!C36</f>
        <v>363.50284900284902</v>
      </c>
    </row>
    <row r="36" spans="1:64" x14ac:dyDescent="0.25">
      <c r="A36" s="287" t="s">
        <v>301</v>
      </c>
      <c r="B36" s="302">
        <v>242191</v>
      </c>
      <c r="C36" s="302">
        <v>293021</v>
      </c>
      <c r="D36" s="302">
        <v>358340</v>
      </c>
      <c r="E36" s="302">
        <v>387142</v>
      </c>
      <c r="F36" s="302">
        <v>377763</v>
      </c>
      <c r="G36" s="302">
        <v>378908</v>
      </c>
      <c r="H36" s="302">
        <v>358951</v>
      </c>
      <c r="I36" s="302">
        <v>366199</v>
      </c>
      <c r="J36" s="302">
        <v>352706</v>
      </c>
      <c r="K36" s="302">
        <v>357759</v>
      </c>
      <c r="L36" s="302">
        <v>371603</v>
      </c>
      <c r="M36" s="302">
        <v>375826</v>
      </c>
      <c r="N36" s="302">
        <v>433307</v>
      </c>
      <c r="O36" s="302">
        <v>491214</v>
      </c>
      <c r="P36" s="302">
        <v>507262</v>
      </c>
      <c r="Q36" s="302">
        <v>524305</v>
      </c>
      <c r="R36" s="302">
        <v>499372</v>
      </c>
      <c r="S36" s="302">
        <v>504364</v>
      </c>
      <c r="T36" s="302">
        <v>509908</v>
      </c>
      <c r="U36" s="302">
        <v>513103</v>
      </c>
      <c r="V36" s="302">
        <v>482429</v>
      </c>
      <c r="W36" s="302">
        <v>487515</v>
      </c>
      <c r="X36" s="302">
        <v>490228</v>
      </c>
      <c r="Y36" s="302">
        <v>504002</v>
      </c>
      <c r="Z36" s="302">
        <v>530883</v>
      </c>
      <c r="AA36" s="302">
        <v>526945</v>
      </c>
      <c r="AB36" s="302">
        <v>519504</v>
      </c>
      <c r="AC36" s="302">
        <v>539708</v>
      </c>
      <c r="AD36" s="302">
        <v>585939</v>
      </c>
      <c r="AE36" s="303">
        <v>623426</v>
      </c>
      <c r="AF36" s="302">
        <v>581596</v>
      </c>
      <c r="AG36" s="302">
        <v>537549</v>
      </c>
      <c r="AH36" s="302">
        <v>587299</v>
      </c>
      <c r="AI36" s="302">
        <v>546323</v>
      </c>
      <c r="AJ36" s="302">
        <v>576942</v>
      </c>
      <c r="AK36" s="302">
        <v>618292</v>
      </c>
      <c r="AL36" s="302">
        <v>643836</v>
      </c>
      <c r="AM36" s="302">
        <v>639958</v>
      </c>
      <c r="AN36" s="302">
        <v>631614</v>
      </c>
      <c r="AO36" s="302">
        <v>630523</v>
      </c>
      <c r="AP36" s="302">
        <v>652075</v>
      </c>
      <c r="AQ36" s="302">
        <v>628568</v>
      </c>
      <c r="AR36" s="302">
        <v>669540</v>
      </c>
      <c r="AS36" s="302">
        <v>832800</v>
      </c>
      <c r="AT36" s="302">
        <v>803354</v>
      </c>
      <c r="AU36" s="302">
        <v>840497</v>
      </c>
      <c r="AV36" s="302">
        <v>829686</v>
      </c>
      <c r="AW36" s="302">
        <v>808610</v>
      </c>
      <c r="AX36" s="302">
        <v>780456</v>
      </c>
      <c r="AY36" s="302">
        <v>817040</v>
      </c>
      <c r="AZ36" s="302">
        <v>796293</v>
      </c>
      <c r="BA36" s="302">
        <v>1212147</v>
      </c>
      <c r="BB36" s="302">
        <v>1898127</v>
      </c>
      <c r="BC36" s="302">
        <v>2380202</v>
      </c>
      <c r="BD36" s="302">
        <v>3130111</v>
      </c>
      <c r="BE36" s="302">
        <v>2724382</v>
      </c>
      <c r="BF36" s="302">
        <v>2489072</v>
      </c>
      <c r="BG36" s="302">
        <v>2070720</v>
      </c>
      <c r="BH36" s="302">
        <v>2155730</v>
      </c>
      <c r="BI36" s="302">
        <v>2276709</v>
      </c>
      <c r="BJ36" s="302">
        <v>2124642</v>
      </c>
      <c r="BK36" s="302">
        <v>2011787</v>
      </c>
      <c r="BL36" s="302">
        <f>Текущий!C37</f>
        <v>1994577</v>
      </c>
    </row>
    <row r="37" spans="1:64" x14ac:dyDescent="0.25">
      <c r="A37" s="287" t="s">
        <v>302</v>
      </c>
      <c r="B37" s="302">
        <v>233159</v>
      </c>
      <c r="C37" s="302">
        <v>283411</v>
      </c>
      <c r="D37" s="302">
        <v>347754</v>
      </c>
      <c r="E37" s="302">
        <v>379943</v>
      </c>
      <c r="F37" s="302">
        <v>370429</v>
      </c>
      <c r="G37" s="302">
        <v>371623</v>
      </c>
      <c r="H37" s="302">
        <v>354616</v>
      </c>
      <c r="I37" s="302">
        <v>364407</v>
      </c>
      <c r="J37" s="302">
        <v>350836</v>
      </c>
      <c r="K37" s="302">
        <v>356450</v>
      </c>
      <c r="L37" s="302">
        <v>370303</v>
      </c>
      <c r="M37" s="302">
        <v>374510</v>
      </c>
      <c r="N37" s="302">
        <v>425634</v>
      </c>
      <c r="O37" s="302">
        <v>480062</v>
      </c>
      <c r="P37" s="302">
        <v>495475</v>
      </c>
      <c r="Q37" s="302">
        <v>512662</v>
      </c>
      <c r="R37" s="302">
        <v>487841</v>
      </c>
      <c r="S37" s="302">
        <v>493194</v>
      </c>
      <c r="T37" s="302">
        <v>498969</v>
      </c>
      <c r="U37" s="302">
        <v>502215</v>
      </c>
      <c r="V37" s="302">
        <v>471656</v>
      </c>
      <c r="W37" s="302">
        <v>476799</v>
      </c>
      <c r="X37" s="302">
        <v>486615</v>
      </c>
      <c r="Y37" s="302">
        <v>492938</v>
      </c>
      <c r="Z37" s="302">
        <v>519798</v>
      </c>
      <c r="AA37" s="302">
        <v>515601</v>
      </c>
      <c r="AB37" s="302">
        <v>507772</v>
      </c>
      <c r="AC37" s="302">
        <v>526202</v>
      </c>
      <c r="AD37" s="302">
        <v>573268</v>
      </c>
      <c r="AE37" s="303">
        <v>611011</v>
      </c>
      <c r="AF37" s="302">
        <v>569107</v>
      </c>
      <c r="AG37" s="302">
        <v>524732</v>
      </c>
      <c r="AH37" s="302">
        <v>582484</v>
      </c>
      <c r="AI37" s="302">
        <v>546321</v>
      </c>
      <c r="AJ37" s="302">
        <v>576941</v>
      </c>
      <c r="AK37" s="302">
        <v>618292</v>
      </c>
      <c r="AL37" s="302">
        <v>643835</v>
      </c>
      <c r="AM37" s="302">
        <v>639958</v>
      </c>
      <c r="AN37" s="302">
        <v>631372</v>
      </c>
      <c r="AO37" s="302">
        <v>630523</v>
      </c>
      <c r="AP37" s="302">
        <v>652075</v>
      </c>
      <c r="AQ37" s="302">
        <v>628568</v>
      </c>
      <c r="AR37" s="302">
        <v>669540</v>
      </c>
      <c r="AS37" s="302">
        <v>832800</v>
      </c>
      <c r="AT37" s="302">
        <v>803354</v>
      </c>
      <c r="AU37" s="302">
        <v>840497</v>
      </c>
      <c r="AV37" s="302">
        <v>829686</v>
      </c>
      <c r="AW37" s="302">
        <v>808610</v>
      </c>
      <c r="AX37" s="302">
        <v>780456</v>
      </c>
      <c r="AY37" s="302">
        <v>817040</v>
      </c>
      <c r="AZ37" s="302">
        <v>796293</v>
      </c>
      <c r="BA37" s="302">
        <v>1212147</v>
      </c>
      <c r="BB37" s="302">
        <v>1876049</v>
      </c>
      <c r="BC37" s="302">
        <v>2358835</v>
      </c>
      <c r="BD37" s="302">
        <v>3109394</v>
      </c>
      <c r="BE37" s="302">
        <v>2702797</v>
      </c>
      <c r="BF37" s="302">
        <v>2443259</v>
      </c>
      <c r="BG37" s="302">
        <v>2012579</v>
      </c>
      <c r="BH37" s="302">
        <v>2098080</v>
      </c>
      <c r="BI37" s="302">
        <v>2148207</v>
      </c>
      <c r="BJ37" s="302">
        <v>2040518</v>
      </c>
      <c r="BK37" s="302">
        <v>1926460</v>
      </c>
      <c r="BL37" s="302">
        <f>Текущий!C38</f>
        <v>1865828</v>
      </c>
    </row>
    <row r="38" spans="1:64" x14ac:dyDescent="0.25">
      <c r="A38" s="287"/>
      <c r="B38" s="302"/>
      <c r="C38" s="302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2"/>
      <c r="T38" s="302"/>
      <c r="U38" s="302"/>
      <c r="V38" s="302"/>
      <c r="W38" s="302"/>
      <c r="X38" s="302"/>
      <c r="Y38" s="302"/>
      <c r="Z38" s="302"/>
      <c r="AA38" s="302"/>
      <c r="AB38" s="302"/>
      <c r="AC38" s="302"/>
      <c r="AD38" s="302"/>
      <c r="AE38" s="303"/>
      <c r="AF38" s="302"/>
      <c r="AG38" s="302"/>
      <c r="AH38" s="302"/>
      <c r="AI38" s="302"/>
      <c r="AJ38" s="302"/>
      <c r="AK38" s="302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2"/>
      <c r="AW38" s="302"/>
      <c r="AX38" s="302"/>
      <c r="AY38" s="302"/>
      <c r="AZ38" s="302"/>
      <c r="BA38" s="302">
        <v>0</v>
      </c>
      <c r="BB38" s="302">
        <v>22078</v>
      </c>
      <c r="BC38" s="302">
        <v>21367</v>
      </c>
      <c r="BD38" s="302">
        <v>20717</v>
      </c>
      <c r="BE38" s="302">
        <v>21585</v>
      </c>
      <c r="BF38" s="302">
        <v>45813</v>
      </c>
      <c r="BG38" s="302">
        <v>58141</v>
      </c>
      <c r="BH38" s="302">
        <v>57650</v>
      </c>
      <c r="BI38" s="302">
        <v>128502</v>
      </c>
      <c r="BJ38" s="302">
        <v>84124</v>
      </c>
      <c r="BK38" s="302">
        <v>85327</v>
      </c>
      <c r="BL38" s="302">
        <f>Текущий!C39</f>
        <v>128749</v>
      </c>
    </row>
    <row r="39" spans="1:64" x14ac:dyDescent="0.25">
      <c r="A39" s="287"/>
      <c r="B39" s="305"/>
      <c r="C39" s="305"/>
      <c r="D39" s="305"/>
      <c r="E39" s="305"/>
      <c r="F39" s="305"/>
      <c r="G39" s="305"/>
      <c r="H39" s="305"/>
      <c r="I39" s="305"/>
      <c r="J39" s="305"/>
      <c r="K39" s="305"/>
      <c r="L39" s="305"/>
      <c r="M39" s="305"/>
      <c r="N39" s="305"/>
      <c r="O39" s="305"/>
      <c r="P39" s="305"/>
      <c r="Q39" s="305"/>
      <c r="R39" s="305"/>
      <c r="S39" s="305"/>
      <c r="T39" s="305"/>
      <c r="U39" s="305"/>
      <c r="V39" s="305"/>
      <c r="W39" s="305"/>
      <c r="X39" s="305"/>
      <c r="Y39" s="305"/>
      <c r="Z39" s="305"/>
      <c r="AA39" s="305"/>
      <c r="AB39" s="305"/>
      <c r="AC39" s="305"/>
      <c r="AD39" s="305"/>
      <c r="AE39" s="306"/>
      <c r="AF39" s="305"/>
      <c r="AG39" s="305"/>
      <c r="AH39" s="305"/>
      <c r="AI39" s="305">
        <v>0</v>
      </c>
      <c r="AJ39" s="305">
        <v>0</v>
      </c>
      <c r="AK39" s="305">
        <v>0</v>
      </c>
      <c r="AL39" s="305">
        <v>0</v>
      </c>
      <c r="AM39" s="305">
        <v>0</v>
      </c>
      <c r="AN39" s="305">
        <v>0</v>
      </c>
      <c r="AO39" s="305">
        <v>0</v>
      </c>
      <c r="AP39" s="305">
        <v>0</v>
      </c>
      <c r="AQ39" s="305">
        <v>0</v>
      </c>
      <c r="AR39" s="305">
        <v>0</v>
      </c>
      <c r="AS39" s="305">
        <v>0</v>
      </c>
      <c r="AT39" s="305">
        <v>0</v>
      </c>
      <c r="AU39" s="305">
        <v>0</v>
      </c>
      <c r="AV39" s="305">
        <v>0</v>
      </c>
      <c r="AW39" s="305">
        <v>0</v>
      </c>
      <c r="AX39" s="305">
        <v>0</v>
      </c>
      <c r="AY39" s="305">
        <v>0</v>
      </c>
      <c r="AZ39" s="305">
        <v>0</v>
      </c>
      <c r="BA39" s="305">
        <v>0</v>
      </c>
      <c r="BB39" s="305">
        <v>0</v>
      </c>
      <c r="BC39" s="305">
        <v>0</v>
      </c>
      <c r="BD39" s="305">
        <v>0</v>
      </c>
      <c r="BE39" s="305">
        <v>0</v>
      </c>
      <c r="BF39" s="305">
        <v>0</v>
      </c>
      <c r="BG39" s="305">
        <v>0</v>
      </c>
      <c r="BH39" s="305">
        <v>0</v>
      </c>
      <c r="BI39" s="305">
        <v>0</v>
      </c>
      <c r="BJ39" s="305">
        <v>0</v>
      </c>
      <c r="BK39" s="305">
        <v>0</v>
      </c>
      <c r="BL39" s="302">
        <f>Текущий!C40</f>
        <v>0</v>
      </c>
    </row>
    <row r="40" spans="1:64" x14ac:dyDescent="0.25">
      <c r="A40" s="304" t="s">
        <v>305</v>
      </c>
      <c r="B40" s="302">
        <v>3817405</v>
      </c>
      <c r="C40" s="302">
        <v>3725726</v>
      </c>
      <c r="D40" s="302">
        <v>3804211</v>
      </c>
      <c r="E40" s="302">
        <v>3864027</v>
      </c>
      <c r="F40" s="302">
        <v>4205434</v>
      </c>
      <c r="G40" s="302">
        <v>4011471</v>
      </c>
      <c r="H40" s="302">
        <v>4357993</v>
      </c>
      <c r="I40" s="302">
        <v>4055977</v>
      </c>
      <c r="J40" s="302">
        <v>4015296</v>
      </c>
      <c r="K40" s="302">
        <v>4108886</v>
      </c>
      <c r="L40" s="302">
        <v>4342857</v>
      </c>
      <c r="M40" s="302">
        <v>4514986</v>
      </c>
      <c r="N40" s="302">
        <v>4441367</v>
      </c>
      <c r="O40" s="302">
        <v>4274021</v>
      </c>
      <c r="P40" s="302">
        <v>4347806</v>
      </c>
      <c r="Q40" s="302">
        <v>4458486</v>
      </c>
      <c r="R40" s="302">
        <v>4531360</v>
      </c>
      <c r="S40" s="302">
        <v>4495311</v>
      </c>
      <c r="T40" s="302">
        <v>4550246</v>
      </c>
      <c r="U40" s="302">
        <v>4510696</v>
      </c>
      <c r="V40" s="302">
        <v>4829560</v>
      </c>
      <c r="W40" s="302">
        <v>4817329</v>
      </c>
      <c r="X40" s="302">
        <v>4928903</v>
      </c>
      <c r="Y40" s="302">
        <v>4760909</v>
      </c>
      <c r="Z40" s="302">
        <v>4830540</v>
      </c>
      <c r="AA40" s="302">
        <v>5333693</v>
      </c>
      <c r="AB40" s="302">
        <v>5371433</v>
      </c>
      <c r="AC40" s="302">
        <v>6056194</v>
      </c>
      <c r="AD40" s="302">
        <v>5882301</v>
      </c>
      <c r="AE40" s="303">
        <v>5604663</v>
      </c>
      <c r="AF40" s="302">
        <v>5655618</v>
      </c>
      <c r="AG40" s="302">
        <v>5987686</v>
      </c>
      <c r="AH40" s="302">
        <v>6559017</v>
      </c>
      <c r="AI40" s="302">
        <v>6361243</v>
      </c>
      <c r="AJ40" s="302">
        <v>6517857</v>
      </c>
      <c r="AK40" s="302">
        <v>6581105</v>
      </c>
      <c r="AL40" s="302">
        <v>6472260</v>
      </c>
      <c r="AM40" s="302">
        <v>7058669</v>
      </c>
      <c r="AN40" s="302">
        <v>7043676</v>
      </c>
      <c r="AO40" s="302">
        <v>6670747</v>
      </c>
      <c r="AP40" s="302">
        <v>6972146</v>
      </c>
      <c r="AQ40" s="302">
        <v>7271663</v>
      </c>
      <c r="AR40" s="302">
        <v>7058672</v>
      </c>
      <c r="AS40" s="302">
        <v>7577043</v>
      </c>
      <c r="AT40" s="302">
        <v>7628520</v>
      </c>
      <c r="AU40" s="302">
        <v>8002442</v>
      </c>
      <c r="AV40" s="302">
        <v>8740149</v>
      </c>
      <c r="AW40" s="302">
        <v>9030244</v>
      </c>
      <c r="AX40" s="302">
        <v>10000055</v>
      </c>
      <c r="AY40" s="302">
        <v>10523502</v>
      </c>
      <c r="AZ40" s="302">
        <v>11720152</v>
      </c>
      <c r="BA40" s="302">
        <v>12228699</v>
      </c>
      <c r="BB40" s="302">
        <v>12347082</v>
      </c>
      <c r="BC40" s="302">
        <v>12285770</v>
      </c>
      <c r="BD40" s="302">
        <v>13333727</v>
      </c>
      <c r="BE40" s="302">
        <v>12657023</v>
      </c>
      <c r="BF40" s="302">
        <v>12210627</v>
      </c>
      <c r="BG40" s="302">
        <v>12345803</v>
      </c>
      <c r="BH40" s="302">
        <v>12706464</v>
      </c>
      <c r="BI40" s="302">
        <v>12470235</v>
      </c>
      <c r="BJ40" s="302">
        <v>12609743</v>
      </c>
      <c r="BK40" s="302">
        <v>12810753</v>
      </c>
      <c r="BL40" s="302">
        <f>Текущий!C41</f>
        <v>13064599</v>
      </c>
    </row>
    <row r="41" spans="1:64" x14ac:dyDescent="0.25">
      <c r="A41" s="289" t="s">
        <v>226</v>
      </c>
      <c r="B41" s="302">
        <v>1968064</v>
      </c>
      <c r="C41" s="302">
        <v>2003502</v>
      </c>
      <c r="D41" s="302">
        <v>2062000</v>
      </c>
      <c r="E41" s="302">
        <v>2121425</v>
      </c>
      <c r="F41" s="302">
        <v>2249570</v>
      </c>
      <c r="G41" s="302">
        <v>2199300</v>
      </c>
      <c r="H41" s="302">
        <v>2257386</v>
      </c>
      <c r="I41" s="302">
        <v>2192203</v>
      </c>
      <c r="J41" s="302">
        <v>2190409</v>
      </c>
      <c r="K41" s="302">
        <v>2320394</v>
      </c>
      <c r="L41" s="302">
        <v>2397492</v>
      </c>
      <c r="M41" s="302">
        <v>2414829</v>
      </c>
      <c r="N41" s="302">
        <v>2373368</v>
      </c>
      <c r="O41" s="302">
        <v>2321287</v>
      </c>
      <c r="P41" s="302">
        <v>2348868</v>
      </c>
      <c r="Q41" s="302">
        <v>2383692</v>
      </c>
      <c r="R41" s="302">
        <v>2481841</v>
      </c>
      <c r="S41" s="302">
        <v>2478365</v>
      </c>
      <c r="T41" s="302">
        <v>2458157</v>
      </c>
      <c r="U41" s="302">
        <v>2567361</v>
      </c>
      <c r="V41" s="302">
        <v>2579595</v>
      </c>
      <c r="W41" s="302">
        <v>2520155</v>
      </c>
      <c r="X41" s="302">
        <v>2611845</v>
      </c>
      <c r="Y41" s="302">
        <v>2527444</v>
      </c>
      <c r="Z41" s="302">
        <v>2565079</v>
      </c>
      <c r="AA41" s="302">
        <v>2619627</v>
      </c>
      <c r="AB41" s="302">
        <v>2643086</v>
      </c>
      <c r="AC41" s="302">
        <v>2890109</v>
      </c>
      <c r="AD41" s="302">
        <v>2938226</v>
      </c>
      <c r="AE41" s="303">
        <v>2919628</v>
      </c>
      <c r="AF41" s="302">
        <v>2953139</v>
      </c>
      <c r="AG41" s="302">
        <v>3155088</v>
      </c>
      <c r="AH41" s="302">
        <v>3581456</v>
      </c>
      <c r="AI41" s="302">
        <v>3335373</v>
      </c>
      <c r="AJ41" s="302">
        <v>3329259</v>
      </c>
      <c r="AK41" s="302">
        <v>3251162</v>
      </c>
      <c r="AL41" s="302">
        <v>3272422</v>
      </c>
      <c r="AM41" s="302">
        <v>3450341</v>
      </c>
      <c r="AN41" s="302">
        <v>3455350</v>
      </c>
      <c r="AO41" s="302">
        <v>3247799</v>
      </c>
      <c r="AP41" s="302">
        <v>3417831</v>
      </c>
      <c r="AQ41" s="302">
        <v>3624244</v>
      </c>
      <c r="AR41" s="302">
        <v>3612237</v>
      </c>
      <c r="AS41" s="302">
        <v>3735394</v>
      </c>
      <c r="AT41" s="302">
        <v>3769591</v>
      </c>
      <c r="AU41" s="302">
        <v>3736799</v>
      </c>
      <c r="AV41" s="302">
        <v>3883854</v>
      </c>
      <c r="AW41" s="302">
        <v>3793804</v>
      </c>
      <c r="AX41" s="302">
        <v>3965762</v>
      </c>
      <c r="AY41" s="302">
        <v>4174038</v>
      </c>
      <c r="AZ41" s="302">
        <v>4445675</v>
      </c>
      <c r="BA41" s="302">
        <v>4423357</v>
      </c>
      <c r="BB41" s="302">
        <v>4750320</v>
      </c>
      <c r="BC41" s="302">
        <v>4480549</v>
      </c>
      <c r="BD41" s="302">
        <v>4348122</v>
      </c>
      <c r="BE41" s="302">
        <v>4810648</v>
      </c>
      <c r="BF41" s="302">
        <v>4915492</v>
      </c>
      <c r="BG41" s="302">
        <v>5133560</v>
      </c>
      <c r="BH41" s="302">
        <v>5981432</v>
      </c>
      <c r="BI41" s="302">
        <v>6061402</v>
      </c>
      <c r="BJ41" s="302">
        <v>6283956</v>
      </c>
      <c r="BK41" s="302">
        <v>6612956</v>
      </c>
      <c r="BL41" s="302">
        <f>Текущий!C42</f>
        <v>6803132</v>
      </c>
    </row>
    <row r="42" spans="1:64" x14ac:dyDescent="0.25">
      <c r="A42" s="288" t="s">
        <v>227</v>
      </c>
      <c r="B42" s="302">
        <v>1849341</v>
      </c>
      <c r="C42" s="302">
        <v>1722224</v>
      </c>
      <c r="D42" s="302">
        <v>1742211</v>
      </c>
      <c r="E42" s="302">
        <v>1742602</v>
      </c>
      <c r="F42" s="302">
        <v>1955864</v>
      </c>
      <c r="G42" s="302">
        <v>1812171</v>
      </c>
      <c r="H42" s="302">
        <v>2100607</v>
      </c>
      <c r="I42" s="302">
        <v>1863774</v>
      </c>
      <c r="J42" s="302">
        <v>1824887</v>
      </c>
      <c r="K42" s="302">
        <v>1788492</v>
      </c>
      <c r="L42" s="302">
        <v>1945365</v>
      </c>
      <c r="M42" s="302">
        <v>2100157</v>
      </c>
      <c r="N42" s="302">
        <v>2067999</v>
      </c>
      <c r="O42" s="302">
        <v>1952734</v>
      </c>
      <c r="P42" s="302">
        <v>1998938</v>
      </c>
      <c r="Q42" s="302">
        <v>2074794</v>
      </c>
      <c r="R42" s="302">
        <v>2049519</v>
      </c>
      <c r="S42" s="302">
        <v>2016946</v>
      </c>
      <c r="T42" s="302">
        <v>2092089</v>
      </c>
      <c r="U42" s="302">
        <v>1943335</v>
      </c>
      <c r="V42" s="302">
        <v>2249965</v>
      </c>
      <c r="W42" s="302">
        <v>2297174</v>
      </c>
      <c r="X42" s="302">
        <v>2317058</v>
      </c>
      <c r="Y42" s="302">
        <v>2233465</v>
      </c>
      <c r="Z42" s="302">
        <v>2265461</v>
      </c>
      <c r="AA42" s="302">
        <v>2714066</v>
      </c>
      <c r="AB42" s="302">
        <v>2728347</v>
      </c>
      <c r="AC42" s="302">
        <v>3166085</v>
      </c>
      <c r="AD42" s="302">
        <v>2944075</v>
      </c>
      <c r="AE42" s="303">
        <v>2685035</v>
      </c>
      <c r="AF42" s="302">
        <v>2702479</v>
      </c>
      <c r="AG42" s="302">
        <v>2832598</v>
      </c>
      <c r="AH42" s="302">
        <v>2977561</v>
      </c>
      <c r="AI42" s="302">
        <v>3025870</v>
      </c>
      <c r="AJ42" s="302">
        <v>3188598</v>
      </c>
      <c r="AK42" s="302">
        <v>3329943</v>
      </c>
      <c r="AL42" s="302">
        <v>3199838</v>
      </c>
      <c r="AM42" s="302">
        <v>3608328</v>
      </c>
      <c r="AN42" s="302">
        <v>3588326</v>
      </c>
      <c r="AO42" s="302">
        <v>3422948</v>
      </c>
      <c r="AP42" s="302">
        <v>3554315</v>
      </c>
      <c r="AQ42" s="302">
        <v>3647419</v>
      </c>
      <c r="AR42" s="302">
        <v>3446435</v>
      </c>
      <c r="AS42" s="302">
        <v>3841649</v>
      </c>
      <c r="AT42" s="302">
        <v>3858929</v>
      </c>
      <c r="AU42" s="302">
        <v>4265643</v>
      </c>
      <c r="AV42" s="302">
        <v>4856295</v>
      </c>
      <c r="AW42" s="302">
        <v>5236440</v>
      </c>
      <c r="AX42" s="302">
        <v>6034293</v>
      </c>
      <c r="AY42" s="302">
        <v>6349464</v>
      </c>
      <c r="AZ42" s="302">
        <v>7274477</v>
      </c>
      <c r="BA42" s="302">
        <v>7805342</v>
      </c>
      <c r="BB42" s="302">
        <v>7596762</v>
      </c>
      <c r="BC42" s="302">
        <v>7805221</v>
      </c>
      <c r="BD42" s="302">
        <v>8985605</v>
      </c>
      <c r="BE42" s="302">
        <v>7846375</v>
      </c>
      <c r="BF42" s="302">
        <v>7295135</v>
      </c>
      <c r="BG42" s="302">
        <v>7212243</v>
      </c>
      <c r="BH42" s="302">
        <v>6725032</v>
      </c>
      <c r="BI42" s="302">
        <v>6408833</v>
      </c>
      <c r="BJ42" s="302">
        <v>6325787</v>
      </c>
      <c r="BK42" s="302">
        <v>6197797</v>
      </c>
      <c r="BL42" s="302">
        <f>Текущий!C43</f>
        <v>6261467</v>
      </c>
    </row>
    <row r="43" spans="1:64" x14ac:dyDescent="0.25">
      <c r="A43" s="287" t="s">
        <v>297</v>
      </c>
      <c r="B43" s="302">
        <v>1586573</v>
      </c>
      <c r="C43" s="302">
        <v>1449199</v>
      </c>
      <c r="D43" s="302">
        <v>1448514</v>
      </c>
      <c r="E43" s="302">
        <v>1464093</v>
      </c>
      <c r="F43" s="302">
        <v>1683172</v>
      </c>
      <c r="G43" s="302">
        <v>1496336</v>
      </c>
      <c r="H43" s="302">
        <v>1765721</v>
      </c>
      <c r="I43" s="302">
        <v>1526861</v>
      </c>
      <c r="J43" s="302">
        <v>1525829</v>
      </c>
      <c r="K43" s="302">
        <v>1445400</v>
      </c>
      <c r="L43" s="302">
        <v>1524270</v>
      </c>
      <c r="M43" s="302">
        <v>1666262</v>
      </c>
      <c r="N43" s="302">
        <v>1595917</v>
      </c>
      <c r="O43" s="302">
        <v>1483360</v>
      </c>
      <c r="P43" s="302">
        <v>1527546</v>
      </c>
      <c r="Q43" s="302">
        <v>1544770</v>
      </c>
      <c r="R43" s="302">
        <v>1524635</v>
      </c>
      <c r="S43" s="302">
        <v>1513126</v>
      </c>
      <c r="T43" s="302">
        <v>1580077</v>
      </c>
      <c r="U43" s="302">
        <v>1434846</v>
      </c>
      <c r="V43" s="302">
        <v>1748047</v>
      </c>
      <c r="W43" s="302">
        <v>1756628</v>
      </c>
      <c r="X43" s="302">
        <v>1754742</v>
      </c>
      <c r="Y43" s="302">
        <v>1637041</v>
      </c>
      <c r="Z43" s="302">
        <v>1699891</v>
      </c>
      <c r="AA43" s="302">
        <v>2161104</v>
      </c>
      <c r="AB43" s="302">
        <v>2249387</v>
      </c>
      <c r="AC43" s="302">
        <v>2732257</v>
      </c>
      <c r="AD43" s="302">
        <v>2427104</v>
      </c>
      <c r="AE43" s="303">
        <v>2128679</v>
      </c>
      <c r="AF43" s="302">
        <v>2173508</v>
      </c>
      <c r="AG43" s="302">
        <v>2380945</v>
      </c>
      <c r="AH43" s="302">
        <v>2444037</v>
      </c>
      <c r="AI43" s="302">
        <v>2422624</v>
      </c>
      <c r="AJ43" s="302">
        <v>2483308</v>
      </c>
      <c r="AK43" s="302">
        <v>2498979</v>
      </c>
      <c r="AL43" s="302">
        <v>2302001</v>
      </c>
      <c r="AM43" s="302">
        <v>2714923</v>
      </c>
      <c r="AN43" s="302">
        <v>2625782</v>
      </c>
      <c r="AO43" s="302">
        <v>2513894</v>
      </c>
      <c r="AP43" s="302">
        <v>2592805</v>
      </c>
      <c r="AQ43" s="302">
        <v>2645678</v>
      </c>
      <c r="AR43" s="302">
        <v>2467056</v>
      </c>
      <c r="AS43" s="302">
        <v>2844667</v>
      </c>
      <c r="AT43" s="302">
        <v>2922866</v>
      </c>
      <c r="AU43" s="302">
        <v>3311980</v>
      </c>
      <c r="AV43" s="302">
        <v>3867305</v>
      </c>
      <c r="AW43" s="302">
        <v>4361371</v>
      </c>
      <c r="AX43" s="302">
        <v>5239773</v>
      </c>
      <c r="AY43" s="302">
        <v>5557866</v>
      </c>
      <c r="AZ43" s="302">
        <v>6453083</v>
      </c>
      <c r="BA43" s="302">
        <v>5315908</v>
      </c>
      <c r="BB43" s="302">
        <v>2854478</v>
      </c>
      <c r="BC43" s="302">
        <v>1590184</v>
      </c>
      <c r="BD43" s="302">
        <v>1462210</v>
      </c>
      <c r="BE43" s="302">
        <v>1200372</v>
      </c>
      <c r="BF43" s="302">
        <v>1076201</v>
      </c>
      <c r="BG43" s="302">
        <v>1125767</v>
      </c>
      <c r="BH43" s="302">
        <v>1148648</v>
      </c>
      <c r="BI43" s="302">
        <v>1035622</v>
      </c>
      <c r="BJ43" s="302">
        <v>1078427</v>
      </c>
      <c r="BK43" s="302">
        <v>970238</v>
      </c>
      <c r="BL43" s="302">
        <f>Текущий!C44</f>
        <v>963096</v>
      </c>
    </row>
    <row r="44" spans="1:64" x14ac:dyDescent="0.25">
      <c r="A44" s="287" t="s">
        <v>298</v>
      </c>
      <c r="B44" s="302">
        <v>828313</v>
      </c>
      <c r="C44" s="302">
        <v>802577</v>
      </c>
      <c r="D44" s="302">
        <v>820621</v>
      </c>
      <c r="E44" s="302">
        <v>867854</v>
      </c>
      <c r="F44" s="302">
        <v>952260</v>
      </c>
      <c r="G44" s="302">
        <v>841455</v>
      </c>
      <c r="H44" s="302">
        <v>911800</v>
      </c>
      <c r="I44" s="302">
        <v>853807</v>
      </c>
      <c r="J44" s="302">
        <v>825005</v>
      </c>
      <c r="K44" s="302">
        <v>762122</v>
      </c>
      <c r="L44" s="302">
        <v>788736</v>
      </c>
      <c r="M44" s="302">
        <v>778569</v>
      </c>
      <c r="N44" s="302">
        <v>795554</v>
      </c>
      <c r="O44" s="302">
        <v>717023</v>
      </c>
      <c r="P44" s="302">
        <v>722601</v>
      </c>
      <c r="Q44" s="302">
        <v>686790</v>
      </c>
      <c r="R44" s="302">
        <v>681645</v>
      </c>
      <c r="S44" s="302">
        <v>683515</v>
      </c>
      <c r="T44" s="302">
        <v>621174</v>
      </c>
      <c r="U44" s="302">
        <v>629732</v>
      </c>
      <c r="V44" s="302">
        <v>646783</v>
      </c>
      <c r="W44" s="302">
        <v>789898</v>
      </c>
      <c r="X44" s="302">
        <v>615365</v>
      </c>
      <c r="Y44" s="302">
        <v>641546</v>
      </c>
      <c r="Z44" s="302">
        <v>558502</v>
      </c>
      <c r="AA44" s="302">
        <v>587134</v>
      </c>
      <c r="AB44" s="302">
        <v>631029</v>
      </c>
      <c r="AC44" s="302">
        <v>696889</v>
      </c>
      <c r="AD44" s="302">
        <v>659642</v>
      </c>
      <c r="AE44" s="303">
        <v>652860</v>
      </c>
      <c r="AF44" s="302">
        <v>653068</v>
      </c>
      <c r="AG44" s="302">
        <v>691369</v>
      </c>
      <c r="AH44" s="302">
        <v>744041</v>
      </c>
      <c r="AI44" s="302">
        <v>845799</v>
      </c>
      <c r="AJ44" s="302">
        <v>922971</v>
      </c>
      <c r="AK44" s="302">
        <v>916305</v>
      </c>
      <c r="AL44" s="302">
        <v>904406</v>
      </c>
      <c r="AM44" s="302">
        <v>964604</v>
      </c>
      <c r="AN44" s="302">
        <v>1011636</v>
      </c>
      <c r="AO44" s="302">
        <v>1020289</v>
      </c>
      <c r="AP44" s="302">
        <v>1001623</v>
      </c>
      <c r="AQ44" s="302">
        <v>970202</v>
      </c>
      <c r="AR44" s="302">
        <v>992753</v>
      </c>
      <c r="AS44" s="302">
        <v>1022306</v>
      </c>
      <c r="AT44" s="302">
        <v>985397</v>
      </c>
      <c r="AU44" s="302">
        <v>958008</v>
      </c>
      <c r="AV44" s="302">
        <v>955873</v>
      </c>
      <c r="AW44" s="302">
        <v>1141410</v>
      </c>
      <c r="AX44" s="302">
        <v>1222071</v>
      </c>
      <c r="AY44" s="302">
        <v>1248041</v>
      </c>
      <c r="AZ44" s="302">
        <v>1318794</v>
      </c>
      <c r="BA44" s="302">
        <v>1357302</v>
      </c>
      <c r="BB44" s="302">
        <v>1254668</v>
      </c>
      <c r="BC44" s="302">
        <v>959964</v>
      </c>
      <c r="BD44" s="302">
        <v>831472</v>
      </c>
      <c r="BE44" s="302">
        <v>724509</v>
      </c>
      <c r="BF44" s="302">
        <v>645625</v>
      </c>
      <c r="BG44" s="302">
        <v>776737</v>
      </c>
      <c r="BH44" s="302">
        <v>772367</v>
      </c>
      <c r="BI44" s="302">
        <v>662032</v>
      </c>
      <c r="BJ44" s="302">
        <v>709790</v>
      </c>
      <c r="BK44" s="302">
        <v>630165</v>
      </c>
      <c r="BL44" s="302">
        <f>Текущий!C45</f>
        <v>680872</v>
      </c>
    </row>
    <row r="45" spans="1:64" x14ac:dyDescent="0.25">
      <c r="A45" s="287" t="s">
        <v>299</v>
      </c>
      <c r="B45" s="302">
        <v>758255</v>
      </c>
      <c r="C45" s="302">
        <v>646620</v>
      </c>
      <c r="D45" s="302">
        <v>627889</v>
      </c>
      <c r="E45" s="302">
        <v>596237</v>
      </c>
      <c r="F45" s="302">
        <v>730907</v>
      </c>
      <c r="G45" s="302">
        <v>654875</v>
      </c>
      <c r="H45" s="302">
        <v>853917</v>
      </c>
      <c r="I45" s="302">
        <v>673046</v>
      </c>
      <c r="J45" s="302">
        <v>700821</v>
      </c>
      <c r="K45" s="302">
        <v>683273</v>
      </c>
      <c r="L45" s="302">
        <v>735530</v>
      </c>
      <c r="M45" s="302">
        <v>887688</v>
      </c>
      <c r="N45" s="302">
        <v>800357</v>
      </c>
      <c r="O45" s="302">
        <v>766334</v>
      </c>
      <c r="P45" s="302">
        <v>804940</v>
      </c>
      <c r="Q45" s="302">
        <v>857978</v>
      </c>
      <c r="R45" s="302">
        <v>842989</v>
      </c>
      <c r="S45" s="302">
        <v>829607</v>
      </c>
      <c r="T45" s="302">
        <v>958901</v>
      </c>
      <c r="U45" s="302">
        <v>805110</v>
      </c>
      <c r="V45" s="302">
        <v>1101262</v>
      </c>
      <c r="W45" s="302">
        <v>966727</v>
      </c>
      <c r="X45" s="302">
        <v>1139373</v>
      </c>
      <c r="Y45" s="302">
        <v>995493</v>
      </c>
      <c r="Z45" s="302">
        <v>1141384</v>
      </c>
      <c r="AA45" s="302">
        <v>1573966</v>
      </c>
      <c r="AB45" s="302">
        <v>1618356</v>
      </c>
      <c r="AC45" s="302">
        <v>2035365</v>
      </c>
      <c r="AD45" s="302">
        <v>1767459</v>
      </c>
      <c r="AE45" s="303">
        <v>1475816</v>
      </c>
      <c r="AF45" s="302">
        <v>1520440</v>
      </c>
      <c r="AG45" s="302">
        <v>1689573</v>
      </c>
      <c r="AH45" s="302">
        <v>1699990</v>
      </c>
      <c r="AI45" s="302">
        <v>1576821</v>
      </c>
      <c r="AJ45" s="302">
        <v>1560335</v>
      </c>
      <c r="AK45" s="302">
        <v>1582672</v>
      </c>
      <c r="AL45" s="302">
        <v>1397593</v>
      </c>
      <c r="AM45" s="302">
        <v>1750317</v>
      </c>
      <c r="AN45" s="302">
        <v>1614146</v>
      </c>
      <c r="AO45" s="302">
        <v>1493605</v>
      </c>
      <c r="AP45" s="302">
        <v>1591182</v>
      </c>
      <c r="AQ45" s="302">
        <v>1675476</v>
      </c>
      <c r="AR45" s="302">
        <v>1474303</v>
      </c>
      <c r="AS45" s="302">
        <v>1822361</v>
      </c>
      <c r="AT45" s="302">
        <v>1937469</v>
      </c>
      <c r="AU45" s="302">
        <v>2353972</v>
      </c>
      <c r="AV45" s="302">
        <v>2911432</v>
      </c>
      <c r="AW45" s="302">
        <v>3219961</v>
      </c>
      <c r="AX45" s="302">
        <v>4017702</v>
      </c>
      <c r="AY45" s="302">
        <v>4309825</v>
      </c>
      <c r="AZ45" s="302">
        <v>5134289</v>
      </c>
      <c r="BA45" s="302">
        <v>3958606</v>
      </c>
      <c r="BB45" s="302">
        <v>1599809</v>
      </c>
      <c r="BC45" s="302">
        <v>630219</v>
      </c>
      <c r="BD45" s="302">
        <v>630738</v>
      </c>
      <c r="BE45" s="302">
        <v>475863</v>
      </c>
      <c r="BF45" s="302">
        <v>430576</v>
      </c>
      <c r="BG45" s="302">
        <v>349030</v>
      </c>
      <c r="BH45" s="302">
        <v>376281</v>
      </c>
      <c r="BI45" s="302">
        <v>373590</v>
      </c>
      <c r="BJ45" s="302">
        <v>368637</v>
      </c>
      <c r="BK45" s="302">
        <v>340073</v>
      </c>
      <c r="BL45" s="302">
        <f>Текущий!C46</f>
        <v>282224</v>
      </c>
    </row>
    <row r="46" spans="1:64" x14ac:dyDescent="0.25">
      <c r="A46" s="287" t="s">
        <v>300</v>
      </c>
      <c r="B46" s="302">
        <v>804.26471333705103</v>
      </c>
      <c r="C46" s="302">
        <v>730.47986289631501</v>
      </c>
      <c r="D46" s="302">
        <v>741.42089368889799</v>
      </c>
      <c r="E46" s="302">
        <v>748.20778822567502</v>
      </c>
      <c r="F46" s="302">
        <v>837.649049467503</v>
      </c>
      <c r="G46" s="302">
        <v>739.84474660074204</v>
      </c>
      <c r="H46" s="302">
        <v>882.375193643496</v>
      </c>
      <c r="I46" s="302">
        <v>766.65043181361705</v>
      </c>
      <c r="J46" s="302">
        <v>733.60690417808598</v>
      </c>
      <c r="K46" s="302">
        <v>685.44600938967096</v>
      </c>
      <c r="L46" s="302">
        <v>719.742185286618</v>
      </c>
      <c r="M46" s="302">
        <v>779.20968948746702</v>
      </c>
      <c r="N46" s="302">
        <v>738.918881377905</v>
      </c>
      <c r="O46" s="302">
        <v>687.24981467753901</v>
      </c>
      <c r="P46" s="302">
        <v>714.30722469020304</v>
      </c>
      <c r="Q46" s="302">
        <v>725.65295001878997</v>
      </c>
      <c r="R46" s="302">
        <v>722.95272416899797</v>
      </c>
      <c r="S46" s="302">
        <v>722.15243640528797</v>
      </c>
      <c r="T46" s="302">
        <v>773.29662800372</v>
      </c>
      <c r="U46" s="302">
        <v>705.15333202280306</v>
      </c>
      <c r="V46" s="302">
        <v>835.46671127467403</v>
      </c>
      <c r="W46" s="302">
        <v>846.85339632647197</v>
      </c>
      <c r="X46" s="302">
        <v>854.13843457943904</v>
      </c>
      <c r="Y46" s="302">
        <v>774.56399337591699</v>
      </c>
      <c r="Z46" s="302">
        <v>808.08661342460505</v>
      </c>
      <c r="AA46" s="302">
        <v>1010.94821537166</v>
      </c>
      <c r="AB46" s="302">
        <v>1006.8876454789601</v>
      </c>
      <c r="AC46" s="302">
        <v>1049.93928447911</v>
      </c>
      <c r="AD46" s="302">
        <v>996.30721234760495</v>
      </c>
      <c r="AE46" s="303">
        <v>881.915316733645</v>
      </c>
      <c r="AF46" s="302">
        <v>905.32655781406197</v>
      </c>
      <c r="AG46" s="302">
        <v>976.35733617649498</v>
      </c>
      <c r="AH46" s="302">
        <v>917.741354061057</v>
      </c>
      <c r="AI46" s="302">
        <v>917.55633829489102</v>
      </c>
      <c r="AJ46" s="302">
        <v>945.51781906792496</v>
      </c>
      <c r="AK46" s="302">
        <v>967.95870937754205</v>
      </c>
      <c r="AL46" s="302">
        <v>892.62902788010399</v>
      </c>
      <c r="AM46" s="302">
        <v>1035.12391337502</v>
      </c>
      <c r="AN46" s="302">
        <v>1009.13989239047</v>
      </c>
      <c r="AO46" s="302">
        <v>957.96585626095577</v>
      </c>
      <c r="AP46" s="302">
        <v>1012.18183947533</v>
      </c>
      <c r="AQ46" s="302">
        <v>1044.5252477397401</v>
      </c>
      <c r="AR46" s="302">
        <v>974.65865992414695</v>
      </c>
      <c r="AS46" s="302">
        <v>1133.10774746067</v>
      </c>
      <c r="AT46" s="302">
        <v>1165.9284375124701</v>
      </c>
      <c r="AU46" s="302">
        <v>1320.4082446278401</v>
      </c>
      <c r="AV46" s="302">
        <v>1590.9597663320701</v>
      </c>
      <c r="AW46" s="302">
        <v>1706.9945205479501</v>
      </c>
      <c r="AX46" s="302">
        <v>2056.3451198932498</v>
      </c>
      <c r="AY46" s="302">
        <v>2125.4602470457799</v>
      </c>
      <c r="AZ46" s="302">
        <v>2338.3277167808101</v>
      </c>
      <c r="BA46" s="302">
        <v>1787.9416117314699</v>
      </c>
      <c r="BB46" s="302">
        <v>1075.78126177734</v>
      </c>
      <c r="BC46" s="302">
        <v>614.35017771596404</v>
      </c>
      <c r="BD46" s="302">
        <v>579.43728947889804</v>
      </c>
      <c r="BE46" s="302">
        <v>458.682460833015</v>
      </c>
      <c r="BF46" s="302">
        <v>420.93362537646198</v>
      </c>
      <c r="BG46" s="302">
        <v>453.883401201467</v>
      </c>
      <c r="BH46" s="302">
        <v>464.43797509299702</v>
      </c>
      <c r="BI46" s="302">
        <v>425.324243295413</v>
      </c>
      <c r="BJ46" s="302">
        <v>394.104297617307</v>
      </c>
      <c r="BK46" s="302">
        <v>366.57019797491301</v>
      </c>
      <c r="BL46" s="302">
        <f>Текущий!C47</f>
        <v>342.982905982906</v>
      </c>
    </row>
    <row r="47" spans="1:64" x14ac:dyDescent="0.25">
      <c r="A47" s="287" t="s">
        <v>301</v>
      </c>
      <c r="B47" s="302">
        <v>262768</v>
      </c>
      <c r="C47" s="302">
        <v>273025</v>
      </c>
      <c r="D47" s="302">
        <v>293697</v>
      </c>
      <c r="E47" s="302">
        <v>278509</v>
      </c>
      <c r="F47" s="302">
        <v>272692</v>
      </c>
      <c r="G47" s="302">
        <v>315835</v>
      </c>
      <c r="H47" s="302">
        <v>334886</v>
      </c>
      <c r="I47" s="302">
        <v>336913</v>
      </c>
      <c r="J47" s="302">
        <v>299058</v>
      </c>
      <c r="K47" s="302">
        <v>343092</v>
      </c>
      <c r="L47" s="302">
        <v>421095</v>
      </c>
      <c r="M47" s="302">
        <v>433895</v>
      </c>
      <c r="N47" s="302">
        <v>472082</v>
      </c>
      <c r="O47" s="302">
        <v>469374</v>
      </c>
      <c r="P47" s="302">
        <v>471392</v>
      </c>
      <c r="Q47" s="302">
        <v>530024</v>
      </c>
      <c r="R47" s="302">
        <v>524884</v>
      </c>
      <c r="S47" s="302">
        <v>503820</v>
      </c>
      <c r="T47" s="302">
        <v>512012</v>
      </c>
      <c r="U47" s="302">
        <v>508489</v>
      </c>
      <c r="V47" s="302">
        <v>501918</v>
      </c>
      <c r="W47" s="302">
        <v>540546</v>
      </c>
      <c r="X47" s="302">
        <v>562316</v>
      </c>
      <c r="Y47" s="302">
        <v>596424</v>
      </c>
      <c r="Z47" s="302">
        <v>565570</v>
      </c>
      <c r="AA47" s="302">
        <v>552962</v>
      </c>
      <c r="AB47" s="302">
        <v>478960</v>
      </c>
      <c r="AC47" s="302">
        <v>433828</v>
      </c>
      <c r="AD47" s="302">
        <v>516971</v>
      </c>
      <c r="AE47" s="303">
        <v>556356</v>
      </c>
      <c r="AF47" s="302">
        <v>528971</v>
      </c>
      <c r="AG47" s="302">
        <v>451653</v>
      </c>
      <c r="AH47" s="302">
        <v>533524</v>
      </c>
      <c r="AI47" s="302">
        <v>603246</v>
      </c>
      <c r="AJ47" s="302">
        <v>705290</v>
      </c>
      <c r="AK47" s="302">
        <v>830964</v>
      </c>
      <c r="AL47" s="302">
        <v>897837</v>
      </c>
      <c r="AM47" s="302">
        <v>893405</v>
      </c>
      <c r="AN47" s="302">
        <v>962544</v>
      </c>
      <c r="AO47" s="302">
        <v>909054</v>
      </c>
      <c r="AP47" s="302">
        <v>961510</v>
      </c>
      <c r="AQ47" s="302">
        <v>1001741</v>
      </c>
      <c r="AR47" s="302">
        <v>979379</v>
      </c>
      <c r="AS47" s="302">
        <v>996982</v>
      </c>
      <c r="AT47" s="302">
        <v>936063</v>
      </c>
      <c r="AU47" s="302">
        <v>953663</v>
      </c>
      <c r="AV47" s="302">
        <v>988990</v>
      </c>
      <c r="AW47" s="302">
        <v>875069</v>
      </c>
      <c r="AX47" s="302">
        <v>794520</v>
      </c>
      <c r="AY47" s="302">
        <v>791598</v>
      </c>
      <c r="AZ47" s="302">
        <v>821394</v>
      </c>
      <c r="BA47" s="302">
        <v>2489434</v>
      </c>
      <c r="BB47" s="302">
        <v>4742284</v>
      </c>
      <c r="BC47" s="302">
        <v>6215037</v>
      </c>
      <c r="BD47" s="302">
        <v>7523395</v>
      </c>
      <c r="BE47" s="302">
        <v>6646003</v>
      </c>
      <c r="BF47" s="302">
        <v>6218934</v>
      </c>
      <c r="BG47" s="302">
        <v>6086476</v>
      </c>
      <c r="BH47" s="302">
        <v>5576384</v>
      </c>
      <c r="BI47" s="302">
        <v>5373211</v>
      </c>
      <c r="BJ47" s="302">
        <v>5247360</v>
      </c>
      <c r="BK47" s="302">
        <v>5227559</v>
      </c>
      <c r="BL47" s="302">
        <f>Текущий!C48</f>
        <v>5298371</v>
      </c>
    </row>
    <row r="48" spans="1:64" x14ac:dyDescent="0.25">
      <c r="A48" s="287" t="s">
        <v>302</v>
      </c>
      <c r="B48" s="302">
        <v>248496</v>
      </c>
      <c r="C48" s="302">
        <v>258761</v>
      </c>
      <c r="D48" s="302">
        <v>280331</v>
      </c>
      <c r="E48" s="302">
        <v>267306</v>
      </c>
      <c r="F48" s="302">
        <v>261290</v>
      </c>
      <c r="G48" s="302">
        <v>304509</v>
      </c>
      <c r="H48" s="302">
        <v>325279</v>
      </c>
      <c r="I48" s="302">
        <v>328586</v>
      </c>
      <c r="J48" s="302">
        <v>292555</v>
      </c>
      <c r="K48" s="302">
        <v>338239</v>
      </c>
      <c r="L48" s="302">
        <v>418223</v>
      </c>
      <c r="M48" s="302">
        <v>433894</v>
      </c>
      <c r="N48" s="302">
        <v>471531</v>
      </c>
      <c r="O48" s="302">
        <v>468811</v>
      </c>
      <c r="P48" s="302">
        <v>470639</v>
      </c>
      <c r="Q48" s="302">
        <v>529280</v>
      </c>
      <c r="R48" s="302">
        <v>523880</v>
      </c>
      <c r="S48" s="302">
        <v>502848</v>
      </c>
      <c r="T48" s="302">
        <v>510848</v>
      </c>
      <c r="U48" s="302">
        <v>507120</v>
      </c>
      <c r="V48" s="302">
        <v>500563</v>
      </c>
      <c r="W48" s="302">
        <v>539199</v>
      </c>
      <c r="X48" s="302">
        <v>561268</v>
      </c>
      <c r="Y48" s="302">
        <v>595342</v>
      </c>
      <c r="Z48" s="302">
        <v>564667</v>
      </c>
      <c r="AA48" s="302">
        <v>552037</v>
      </c>
      <c r="AB48" s="302">
        <v>478003</v>
      </c>
      <c r="AC48" s="302">
        <v>433081</v>
      </c>
      <c r="AD48" s="302">
        <v>516271</v>
      </c>
      <c r="AE48" s="303">
        <v>555669</v>
      </c>
      <c r="AF48" s="302">
        <v>528521</v>
      </c>
      <c r="AG48" s="302">
        <v>451192</v>
      </c>
      <c r="AH48" s="302">
        <v>533011</v>
      </c>
      <c r="AI48" s="302">
        <v>602734</v>
      </c>
      <c r="AJ48" s="302">
        <v>705055</v>
      </c>
      <c r="AK48" s="302">
        <v>830728</v>
      </c>
      <c r="AL48" s="302">
        <v>897599</v>
      </c>
      <c r="AM48" s="302">
        <v>893162</v>
      </c>
      <c r="AN48" s="302">
        <v>962544</v>
      </c>
      <c r="AO48" s="302">
        <v>909054</v>
      </c>
      <c r="AP48" s="302">
        <v>961510</v>
      </c>
      <c r="AQ48" s="302">
        <v>1001741</v>
      </c>
      <c r="AR48" s="302">
        <v>979379</v>
      </c>
      <c r="AS48" s="302">
        <v>996982</v>
      </c>
      <c r="AT48" s="302">
        <v>936063</v>
      </c>
      <c r="AU48" s="302">
        <v>953663</v>
      </c>
      <c r="AV48" s="302">
        <v>988990</v>
      </c>
      <c r="AW48" s="302">
        <v>875069</v>
      </c>
      <c r="AX48" s="302">
        <v>794520</v>
      </c>
      <c r="AY48" s="302">
        <v>791598</v>
      </c>
      <c r="AZ48" s="302">
        <v>821394</v>
      </c>
      <c r="BA48" s="302">
        <v>2489434</v>
      </c>
      <c r="BB48" s="302">
        <v>4742284</v>
      </c>
      <c r="BC48" s="302">
        <v>6215037</v>
      </c>
      <c r="BD48" s="302">
        <v>7523395</v>
      </c>
      <c r="BE48" s="302">
        <v>6646002</v>
      </c>
      <c r="BF48" s="302">
        <v>6218934</v>
      </c>
      <c r="BG48" s="302">
        <v>6086476</v>
      </c>
      <c r="BH48" s="302">
        <v>5576383</v>
      </c>
      <c r="BI48" s="302">
        <v>5369830</v>
      </c>
      <c r="BJ48" s="302">
        <v>5242255</v>
      </c>
      <c r="BK48" s="302">
        <v>5222000</v>
      </c>
      <c r="BL48" s="302">
        <f>Текущий!C49</f>
        <v>5292248</v>
      </c>
    </row>
    <row r="49" spans="1:64" x14ac:dyDescent="0.25">
      <c r="A49" s="287"/>
      <c r="B49" s="302"/>
      <c r="C49" s="302"/>
      <c r="D49" s="302"/>
      <c r="E49" s="302"/>
      <c r="F49" s="302"/>
      <c r="G49" s="302"/>
      <c r="H49" s="302"/>
      <c r="I49" s="302"/>
      <c r="J49" s="302"/>
      <c r="K49" s="302"/>
      <c r="L49" s="302"/>
      <c r="M49" s="302"/>
      <c r="N49" s="302"/>
      <c r="O49" s="302"/>
      <c r="P49" s="302"/>
      <c r="Q49" s="302"/>
      <c r="R49" s="302"/>
      <c r="S49" s="302"/>
      <c r="T49" s="302"/>
      <c r="U49" s="302"/>
      <c r="V49" s="302"/>
      <c r="W49" s="302"/>
      <c r="X49" s="302"/>
      <c r="Y49" s="302"/>
      <c r="Z49" s="302"/>
      <c r="AA49" s="302"/>
      <c r="AB49" s="302"/>
      <c r="AC49" s="302"/>
      <c r="AD49" s="302"/>
      <c r="AE49" s="303"/>
      <c r="AF49" s="302"/>
      <c r="AG49" s="302"/>
      <c r="AH49" s="302"/>
      <c r="AI49" s="302"/>
      <c r="AJ49" s="302"/>
      <c r="AK49" s="302"/>
      <c r="AL49" s="302"/>
      <c r="AM49" s="302"/>
      <c r="AN49" s="302"/>
      <c r="AO49" s="302"/>
      <c r="AP49" s="302"/>
      <c r="AQ49" s="302"/>
      <c r="AR49" s="302"/>
      <c r="AS49" s="302"/>
      <c r="AT49" s="302"/>
      <c r="AU49" s="302"/>
      <c r="AV49" s="302"/>
      <c r="AW49" s="302"/>
      <c r="AX49" s="302"/>
      <c r="AY49" s="302"/>
      <c r="AZ49" s="302"/>
      <c r="BA49" s="302">
        <v>0</v>
      </c>
      <c r="BB49" s="302">
        <v>0</v>
      </c>
      <c r="BC49" s="302">
        <v>0</v>
      </c>
      <c r="BD49" s="302">
        <v>0</v>
      </c>
      <c r="BE49" s="302">
        <v>1</v>
      </c>
      <c r="BF49" s="302">
        <v>0</v>
      </c>
      <c r="BG49" s="302">
        <v>0</v>
      </c>
      <c r="BH49" s="302">
        <v>1</v>
      </c>
      <c r="BI49" s="302">
        <v>3381</v>
      </c>
      <c r="BJ49" s="302">
        <v>5105</v>
      </c>
      <c r="BK49" s="302">
        <v>5559</v>
      </c>
      <c r="BL49" s="302">
        <f>Текущий!C50</f>
        <v>6123</v>
      </c>
    </row>
    <row r="50" spans="1:64" x14ac:dyDescent="0.25">
      <c r="A50" s="287"/>
      <c r="B50" s="305"/>
      <c r="C50" s="305"/>
      <c r="D50" s="305"/>
      <c r="E50" s="305"/>
      <c r="F50" s="305"/>
      <c r="G50" s="305"/>
      <c r="H50" s="305"/>
      <c r="I50" s="305"/>
      <c r="J50" s="305"/>
      <c r="K50" s="305"/>
      <c r="L50" s="305"/>
      <c r="M50" s="305"/>
      <c r="N50" s="305"/>
      <c r="O50" s="305"/>
      <c r="P50" s="305"/>
      <c r="Q50" s="305"/>
      <c r="R50" s="305"/>
      <c r="S50" s="305"/>
      <c r="T50" s="305"/>
      <c r="U50" s="305"/>
      <c r="V50" s="305"/>
      <c r="W50" s="305"/>
      <c r="X50" s="305"/>
      <c r="Y50" s="305"/>
      <c r="Z50" s="305"/>
      <c r="AA50" s="305"/>
      <c r="AB50" s="305"/>
      <c r="AC50" s="305"/>
      <c r="AD50" s="305"/>
      <c r="AE50" s="306"/>
      <c r="AF50" s="305"/>
      <c r="AG50" s="305"/>
      <c r="AH50" s="305"/>
      <c r="AI50" s="305">
        <v>0</v>
      </c>
      <c r="AJ50" s="305">
        <v>0</v>
      </c>
      <c r="AK50" s="305">
        <v>0</v>
      </c>
      <c r="AL50" s="305">
        <v>0</v>
      </c>
      <c r="AM50" s="305">
        <v>0</v>
      </c>
      <c r="AN50" s="305">
        <v>0</v>
      </c>
      <c r="AO50" s="305">
        <v>0</v>
      </c>
      <c r="AP50" s="305">
        <v>0</v>
      </c>
      <c r="AQ50" s="305">
        <v>0</v>
      </c>
      <c r="AR50" s="305">
        <v>0</v>
      </c>
      <c r="AS50" s="305">
        <v>0</v>
      </c>
      <c r="AT50" s="305">
        <v>0</v>
      </c>
      <c r="AU50" s="305">
        <v>0</v>
      </c>
      <c r="AV50" s="305">
        <v>0</v>
      </c>
      <c r="AW50" s="305">
        <v>0</v>
      </c>
      <c r="AX50" s="305">
        <v>0</v>
      </c>
      <c r="AY50" s="305">
        <v>0</v>
      </c>
      <c r="AZ50" s="305">
        <v>0</v>
      </c>
      <c r="BA50" s="305">
        <v>0</v>
      </c>
      <c r="BB50" s="305">
        <v>0</v>
      </c>
      <c r="BC50" s="305">
        <v>0</v>
      </c>
      <c r="BD50" s="305">
        <v>0</v>
      </c>
      <c r="BE50" s="305">
        <v>0</v>
      </c>
      <c r="BF50" s="305">
        <v>0</v>
      </c>
      <c r="BG50" s="305">
        <v>0</v>
      </c>
      <c r="BH50" s="305">
        <v>0</v>
      </c>
      <c r="BI50" s="305">
        <v>0</v>
      </c>
      <c r="BJ50" s="305">
        <v>0</v>
      </c>
      <c r="BK50" s="305">
        <v>0</v>
      </c>
      <c r="BL50" s="302">
        <f>Текущий!C51</f>
        <v>0</v>
      </c>
    </row>
    <row r="51" spans="1:64" x14ac:dyDescent="0.25">
      <c r="A51" s="304" t="s">
        <v>306</v>
      </c>
      <c r="B51" s="302">
        <v>300793</v>
      </c>
      <c r="C51" s="302">
        <v>328969</v>
      </c>
      <c r="D51" s="302">
        <v>329567</v>
      </c>
      <c r="E51" s="302">
        <v>331556</v>
      </c>
      <c r="F51" s="302">
        <v>331524</v>
      </c>
      <c r="G51" s="302">
        <v>343106</v>
      </c>
      <c r="H51" s="302">
        <v>338424</v>
      </c>
      <c r="I51" s="302">
        <v>356545</v>
      </c>
      <c r="J51" s="302">
        <v>372158</v>
      </c>
      <c r="K51" s="302">
        <v>389354</v>
      </c>
      <c r="L51" s="302">
        <v>405855</v>
      </c>
      <c r="M51" s="302">
        <v>404935</v>
      </c>
      <c r="N51" s="302">
        <v>408692</v>
      </c>
      <c r="O51" s="302">
        <v>415136</v>
      </c>
      <c r="P51" s="302">
        <v>403527</v>
      </c>
      <c r="Q51" s="302">
        <v>402160</v>
      </c>
      <c r="R51" s="302">
        <v>403543</v>
      </c>
      <c r="S51" s="302">
        <v>402682</v>
      </c>
      <c r="T51" s="302">
        <v>398831</v>
      </c>
      <c r="U51" s="302">
        <v>411363</v>
      </c>
      <c r="V51" s="302">
        <v>419165</v>
      </c>
      <c r="W51" s="302">
        <v>433891</v>
      </c>
      <c r="X51" s="302">
        <v>439855</v>
      </c>
      <c r="Y51" s="302">
        <v>436398</v>
      </c>
      <c r="Z51" s="302">
        <v>440994</v>
      </c>
      <c r="AA51" s="302">
        <v>429467</v>
      </c>
      <c r="AB51" s="302">
        <v>404478</v>
      </c>
      <c r="AC51" s="302">
        <v>415611</v>
      </c>
      <c r="AD51" s="302">
        <v>385535</v>
      </c>
      <c r="AE51" s="303">
        <v>364202</v>
      </c>
      <c r="AF51" s="302">
        <v>351967</v>
      </c>
      <c r="AG51" s="302">
        <v>341403</v>
      </c>
      <c r="AH51" s="302">
        <v>353177</v>
      </c>
      <c r="AI51" s="302">
        <v>338795</v>
      </c>
      <c r="AJ51" s="302">
        <v>326985</v>
      </c>
      <c r="AK51" s="302">
        <v>332606</v>
      </c>
      <c r="AL51" s="302">
        <v>345303</v>
      </c>
      <c r="AM51" s="302">
        <v>337867</v>
      </c>
      <c r="AN51" s="302">
        <v>332431</v>
      </c>
      <c r="AO51" s="302">
        <v>344571</v>
      </c>
      <c r="AP51" s="302">
        <v>339592</v>
      </c>
      <c r="AQ51" s="302">
        <v>339409</v>
      </c>
      <c r="AR51" s="302">
        <v>332062</v>
      </c>
      <c r="AS51" s="302">
        <v>329114</v>
      </c>
      <c r="AT51" s="302">
        <v>343156</v>
      </c>
      <c r="AU51" s="302">
        <v>341807</v>
      </c>
      <c r="AV51" s="302">
        <v>337464</v>
      </c>
      <c r="AW51" s="302">
        <v>349516</v>
      </c>
      <c r="AX51" s="302">
        <v>348318</v>
      </c>
      <c r="AY51" s="302">
        <v>345729</v>
      </c>
      <c r="AZ51" s="302">
        <v>342935</v>
      </c>
      <c r="BA51" s="302">
        <v>350772</v>
      </c>
      <c r="BB51" s="302">
        <v>323657</v>
      </c>
      <c r="BC51" s="302">
        <v>320472</v>
      </c>
      <c r="BD51" s="302">
        <v>307214</v>
      </c>
      <c r="BE51" s="302">
        <v>300241</v>
      </c>
      <c r="BF51" s="302">
        <v>306653</v>
      </c>
      <c r="BG51" s="302">
        <v>298522</v>
      </c>
      <c r="BH51" s="302">
        <v>299896</v>
      </c>
      <c r="BI51" s="302">
        <v>288549</v>
      </c>
      <c r="BJ51" s="302">
        <v>286226</v>
      </c>
      <c r="BK51" s="302">
        <v>295143</v>
      </c>
      <c r="BL51" s="302">
        <f>Текущий!C52</f>
        <v>285960</v>
      </c>
    </row>
    <row r="52" spans="1:64" x14ac:dyDescent="0.25">
      <c r="A52" s="289" t="s">
        <v>226</v>
      </c>
      <c r="B52" s="302">
        <v>300793</v>
      </c>
      <c r="C52" s="302">
        <v>328969</v>
      </c>
      <c r="D52" s="302">
        <v>329567</v>
      </c>
      <c r="E52" s="302">
        <v>331556</v>
      </c>
      <c r="F52" s="302">
        <v>331524</v>
      </c>
      <c r="G52" s="302">
        <v>343106</v>
      </c>
      <c r="H52" s="302">
        <v>338424</v>
      </c>
      <c r="I52" s="302">
        <v>356545</v>
      </c>
      <c r="J52" s="302">
        <v>372158</v>
      </c>
      <c r="K52" s="302">
        <v>389354</v>
      </c>
      <c r="L52" s="302">
        <v>405855</v>
      </c>
      <c r="M52" s="302">
        <v>404935</v>
      </c>
      <c r="N52" s="302">
        <v>408692</v>
      </c>
      <c r="O52" s="302">
        <v>415136</v>
      </c>
      <c r="P52" s="302">
        <v>403527</v>
      </c>
      <c r="Q52" s="302">
        <v>402160</v>
      </c>
      <c r="R52" s="302">
        <v>403543</v>
      </c>
      <c r="S52" s="302">
        <v>402682</v>
      </c>
      <c r="T52" s="302">
        <v>398831</v>
      </c>
      <c r="U52" s="302">
        <v>411363</v>
      </c>
      <c r="V52" s="302">
        <v>419165</v>
      </c>
      <c r="W52" s="302">
        <v>433891</v>
      </c>
      <c r="X52" s="302">
        <v>439855</v>
      </c>
      <c r="Y52" s="302">
        <v>436398</v>
      </c>
      <c r="Z52" s="302">
        <v>440994</v>
      </c>
      <c r="AA52" s="302">
        <v>429467</v>
      </c>
      <c r="AB52" s="302">
        <v>404478</v>
      </c>
      <c r="AC52" s="302">
        <v>415611</v>
      </c>
      <c r="AD52" s="302">
        <v>385535</v>
      </c>
      <c r="AE52" s="303">
        <v>364202</v>
      </c>
      <c r="AF52" s="302">
        <v>351967</v>
      </c>
      <c r="AG52" s="302">
        <v>341403</v>
      </c>
      <c r="AH52" s="302">
        <v>353177</v>
      </c>
      <c r="AI52" s="302">
        <v>338795</v>
      </c>
      <c r="AJ52" s="302">
        <v>326985</v>
      </c>
      <c r="AK52" s="302">
        <v>332606</v>
      </c>
      <c r="AL52" s="302">
        <v>345303</v>
      </c>
      <c r="AM52" s="302">
        <v>337867</v>
      </c>
      <c r="AN52" s="302">
        <v>332431</v>
      </c>
      <c r="AO52" s="302">
        <v>344571</v>
      </c>
      <c r="AP52" s="302">
        <v>339592</v>
      </c>
      <c r="AQ52" s="302">
        <v>339409</v>
      </c>
      <c r="AR52" s="302">
        <v>332062</v>
      </c>
      <c r="AS52" s="302">
        <v>329114</v>
      </c>
      <c r="AT52" s="302">
        <v>343156</v>
      </c>
      <c r="AU52" s="302">
        <v>341807</v>
      </c>
      <c r="AV52" s="302">
        <v>337464</v>
      </c>
      <c r="AW52" s="302">
        <v>349516</v>
      </c>
      <c r="AX52" s="302">
        <v>348318</v>
      </c>
      <c r="AY52" s="302">
        <v>345729</v>
      </c>
      <c r="AZ52" s="302">
        <v>342935</v>
      </c>
      <c r="BA52" s="302">
        <v>350772</v>
      </c>
      <c r="BB52" s="302">
        <v>323657</v>
      </c>
      <c r="BC52" s="302">
        <v>320472</v>
      </c>
      <c r="BD52" s="302">
        <v>307214</v>
      </c>
      <c r="BE52" s="302">
        <v>300241</v>
      </c>
      <c r="BF52" s="302">
        <v>306653</v>
      </c>
      <c r="BG52" s="302">
        <v>298522</v>
      </c>
      <c r="BH52" s="302">
        <v>299896</v>
      </c>
      <c r="BI52" s="302">
        <v>288549</v>
      </c>
      <c r="BJ52" s="302">
        <v>286226</v>
      </c>
      <c r="BK52" s="302">
        <v>295143</v>
      </c>
      <c r="BL52" s="302">
        <f>Текущий!C53</f>
        <v>285960</v>
      </c>
    </row>
    <row r="53" spans="1:64" x14ac:dyDescent="0.25">
      <c r="A53" s="288" t="s">
        <v>227</v>
      </c>
      <c r="B53" s="302">
        <v>0</v>
      </c>
      <c r="C53" s="302">
        <v>0</v>
      </c>
      <c r="D53" s="302">
        <v>0</v>
      </c>
      <c r="E53" s="302">
        <v>0</v>
      </c>
      <c r="F53" s="302">
        <v>0</v>
      </c>
      <c r="G53" s="302">
        <v>0</v>
      </c>
      <c r="H53" s="302">
        <v>0</v>
      </c>
      <c r="I53" s="302">
        <v>0</v>
      </c>
      <c r="J53" s="302">
        <v>0</v>
      </c>
      <c r="K53" s="302">
        <v>0</v>
      </c>
      <c r="L53" s="302">
        <v>0</v>
      </c>
      <c r="M53" s="302">
        <v>0</v>
      </c>
      <c r="N53" s="302">
        <v>0</v>
      </c>
      <c r="O53" s="302">
        <v>0</v>
      </c>
      <c r="P53" s="302">
        <v>0</v>
      </c>
      <c r="Q53" s="302">
        <v>0</v>
      </c>
      <c r="R53" s="302">
        <v>0</v>
      </c>
      <c r="S53" s="302">
        <v>0</v>
      </c>
      <c r="T53" s="302">
        <v>0</v>
      </c>
      <c r="U53" s="302">
        <v>0</v>
      </c>
      <c r="V53" s="302">
        <v>0</v>
      </c>
      <c r="W53" s="302">
        <v>0</v>
      </c>
      <c r="X53" s="302">
        <v>0</v>
      </c>
      <c r="Y53" s="302">
        <v>0</v>
      </c>
      <c r="Z53" s="302">
        <v>0</v>
      </c>
      <c r="AA53" s="302">
        <v>0</v>
      </c>
      <c r="AB53" s="302">
        <v>0</v>
      </c>
      <c r="AC53" s="302">
        <v>0</v>
      </c>
      <c r="AD53" s="302">
        <v>0</v>
      </c>
      <c r="AE53" s="303">
        <v>0</v>
      </c>
      <c r="AF53" s="302">
        <v>0</v>
      </c>
      <c r="AG53" s="302">
        <v>0</v>
      </c>
      <c r="AH53" s="302">
        <v>0</v>
      </c>
      <c r="AI53" s="302">
        <v>0</v>
      </c>
      <c r="AJ53" s="302">
        <v>0</v>
      </c>
      <c r="AK53" s="302">
        <v>0</v>
      </c>
      <c r="AL53" s="302">
        <v>0</v>
      </c>
      <c r="AM53" s="302">
        <v>0</v>
      </c>
      <c r="AN53" s="302">
        <v>0</v>
      </c>
      <c r="AO53" s="302">
        <v>0</v>
      </c>
      <c r="AP53" s="302">
        <v>0</v>
      </c>
      <c r="AQ53" s="302">
        <v>0</v>
      </c>
      <c r="AR53" s="302">
        <v>0</v>
      </c>
      <c r="AS53" s="302">
        <v>0</v>
      </c>
      <c r="AT53" s="302">
        <v>0</v>
      </c>
      <c r="AU53" s="302">
        <v>0</v>
      </c>
      <c r="AV53" s="302">
        <v>0</v>
      </c>
      <c r="AW53" s="302">
        <v>0</v>
      </c>
      <c r="AX53" s="302">
        <v>0</v>
      </c>
      <c r="AY53" s="302">
        <v>0</v>
      </c>
      <c r="AZ53" s="302">
        <v>0</v>
      </c>
      <c r="BA53" s="302">
        <v>0</v>
      </c>
      <c r="BB53" s="302">
        <v>0</v>
      </c>
      <c r="BC53" s="302">
        <v>0</v>
      </c>
      <c r="BD53" s="302">
        <v>0</v>
      </c>
      <c r="BE53" s="302">
        <v>0</v>
      </c>
      <c r="BF53" s="302">
        <v>0</v>
      </c>
      <c r="BG53" s="302">
        <v>0</v>
      </c>
      <c r="BH53" s="302">
        <v>0</v>
      </c>
      <c r="BI53" s="302">
        <v>0</v>
      </c>
      <c r="BJ53" s="302">
        <v>0</v>
      </c>
      <c r="BK53" s="302">
        <v>0</v>
      </c>
      <c r="BL53" s="302">
        <f>Текущий!C54</f>
        <v>0</v>
      </c>
    </row>
    <row r="54" spans="1:64" x14ac:dyDescent="0.25">
      <c r="A54" s="287" t="s">
        <v>297</v>
      </c>
      <c r="B54" s="302">
        <v>0</v>
      </c>
      <c r="C54" s="302">
        <v>0</v>
      </c>
      <c r="D54" s="302">
        <v>0</v>
      </c>
      <c r="E54" s="302">
        <v>0</v>
      </c>
      <c r="F54" s="302">
        <v>0</v>
      </c>
      <c r="G54" s="302">
        <v>0</v>
      </c>
      <c r="H54" s="302">
        <v>0</v>
      </c>
      <c r="I54" s="302">
        <v>0</v>
      </c>
      <c r="J54" s="302">
        <v>0</v>
      </c>
      <c r="K54" s="302">
        <v>0</v>
      </c>
      <c r="L54" s="302">
        <v>0</v>
      </c>
      <c r="M54" s="302">
        <v>0</v>
      </c>
      <c r="N54" s="302">
        <v>0</v>
      </c>
      <c r="O54" s="302">
        <v>0</v>
      </c>
      <c r="P54" s="302">
        <v>0</v>
      </c>
      <c r="Q54" s="302">
        <v>0</v>
      </c>
      <c r="R54" s="302">
        <v>0</v>
      </c>
      <c r="S54" s="302">
        <v>0</v>
      </c>
      <c r="T54" s="302">
        <v>0</v>
      </c>
      <c r="U54" s="302">
        <v>0</v>
      </c>
      <c r="V54" s="302">
        <v>0</v>
      </c>
      <c r="W54" s="302">
        <v>0</v>
      </c>
      <c r="X54" s="302">
        <v>0</v>
      </c>
      <c r="Y54" s="302">
        <v>0</v>
      </c>
      <c r="Z54" s="302">
        <v>0</v>
      </c>
      <c r="AA54" s="302">
        <v>0</v>
      </c>
      <c r="AB54" s="302">
        <v>0</v>
      </c>
      <c r="AC54" s="302">
        <v>0</v>
      </c>
      <c r="AD54" s="302">
        <v>0</v>
      </c>
      <c r="AE54" s="303">
        <v>0</v>
      </c>
      <c r="AF54" s="302">
        <v>0</v>
      </c>
      <c r="AG54" s="302">
        <v>0</v>
      </c>
      <c r="AH54" s="302">
        <v>0</v>
      </c>
      <c r="AI54" s="302">
        <v>0</v>
      </c>
      <c r="AJ54" s="302">
        <v>0</v>
      </c>
      <c r="AK54" s="302">
        <v>0</v>
      </c>
      <c r="AL54" s="302">
        <v>0</v>
      </c>
      <c r="AM54" s="302">
        <v>0</v>
      </c>
      <c r="AN54" s="302">
        <v>0</v>
      </c>
      <c r="AO54" s="302">
        <v>0</v>
      </c>
      <c r="AP54" s="302">
        <v>0</v>
      </c>
      <c r="AQ54" s="302">
        <v>0</v>
      </c>
      <c r="AR54" s="302">
        <v>0</v>
      </c>
      <c r="AS54" s="302">
        <v>0</v>
      </c>
      <c r="AT54" s="302">
        <v>0</v>
      </c>
      <c r="AU54" s="302">
        <v>0</v>
      </c>
      <c r="AV54" s="302">
        <v>0</v>
      </c>
      <c r="AW54" s="302">
        <v>0</v>
      </c>
      <c r="AX54" s="302">
        <v>0</v>
      </c>
      <c r="AY54" s="302">
        <v>0</v>
      </c>
      <c r="AZ54" s="302">
        <v>0</v>
      </c>
      <c r="BA54" s="302">
        <v>0</v>
      </c>
      <c r="BB54" s="302">
        <v>0</v>
      </c>
      <c r="BC54" s="302">
        <v>0</v>
      </c>
      <c r="BD54" s="302">
        <v>0</v>
      </c>
      <c r="BE54" s="302">
        <v>0</v>
      </c>
      <c r="BF54" s="302">
        <v>0</v>
      </c>
      <c r="BG54" s="302">
        <v>0</v>
      </c>
      <c r="BH54" s="302">
        <v>0</v>
      </c>
      <c r="BI54" s="302">
        <v>0</v>
      </c>
      <c r="BJ54" s="302">
        <v>0</v>
      </c>
      <c r="BK54" s="302">
        <v>0</v>
      </c>
      <c r="BL54" s="302">
        <f>Текущий!C55</f>
        <v>0</v>
      </c>
    </row>
    <row r="55" spans="1:64" x14ac:dyDescent="0.25">
      <c r="A55" s="287" t="s">
        <v>298</v>
      </c>
      <c r="B55" s="302">
        <v>0</v>
      </c>
      <c r="C55" s="302">
        <v>0</v>
      </c>
      <c r="D55" s="302">
        <v>0</v>
      </c>
      <c r="E55" s="302">
        <v>0</v>
      </c>
      <c r="F55" s="302">
        <v>0</v>
      </c>
      <c r="G55" s="302">
        <v>0</v>
      </c>
      <c r="H55" s="302">
        <v>0</v>
      </c>
      <c r="I55" s="302">
        <v>0</v>
      </c>
      <c r="J55" s="302">
        <v>0</v>
      </c>
      <c r="K55" s="302">
        <v>0</v>
      </c>
      <c r="L55" s="302">
        <v>0</v>
      </c>
      <c r="M55" s="302">
        <v>0</v>
      </c>
      <c r="N55" s="302">
        <v>0</v>
      </c>
      <c r="O55" s="302">
        <v>0</v>
      </c>
      <c r="P55" s="302">
        <v>0</v>
      </c>
      <c r="Q55" s="302">
        <v>0</v>
      </c>
      <c r="R55" s="302">
        <v>0</v>
      </c>
      <c r="S55" s="302">
        <v>0</v>
      </c>
      <c r="T55" s="302">
        <v>0</v>
      </c>
      <c r="U55" s="302">
        <v>0</v>
      </c>
      <c r="V55" s="302">
        <v>0</v>
      </c>
      <c r="W55" s="302">
        <v>0</v>
      </c>
      <c r="X55" s="302">
        <v>0</v>
      </c>
      <c r="Y55" s="302">
        <v>0</v>
      </c>
      <c r="Z55" s="302">
        <v>0</v>
      </c>
      <c r="AA55" s="302">
        <v>0</v>
      </c>
      <c r="AB55" s="302">
        <v>0</v>
      </c>
      <c r="AC55" s="302">
        <v>0</v>
      </c>
      <c r="AD55" s="302">
        <v>0</v>
      </c>
      <c r="AE55" s="303">
        <v>0</v>
      </c>
      <c r="AF55" s="302">
        <v>0</v>
      </c>
      <c r="AG55" s="302">
        <v>0</v>
      </c>
      <c r="AH55" s="302">
        <v>0</v>
      </c>
      <c r="AI55" s="302">
        <v>0</v>
      </c>
      <c r="AJ55" s="302">
        <v>0</v>
      </c>
      <c r="AK55" s="302">
        <v>0</v>
      </c>
      <c r="AL55" s="302">
        <v>0</v>
      </c>
      <c r="AM55" s="302">
        <v>0</v>
      </c>
      <c r="AN55" s="302">
        <v>0</v>
      </c>
      <c r="AO55" s="302">
        <v>0</v>
      </c>
      <c r="AP55" s="302">
        <v>0</v>
      </c>
      <c r="AQ55" s="302">
        <v>0</v>
      </c>
      <c r="AR55" s="302">
        <v>0</v>
      </c>
      <c r="AS55" s="302">
        <v>0</v>
      </c>
      <c r="AT55" s="302">
        <v>0</v>
      </c>
      <c r="AU55" s="302">
        <v>0</v>
      </c>
      <c r="AV55" s="302">
        <v>0</v>
      </c>
      <c r="AW55" s="302">
        <v>0</v>
      </c>
      <c r="AX55" s="302">
        <v>0</v>
      </c>
      <c r="AY55" s="302">
        <v>0</v>
      </c>
      <c r="AZ55" s="302">
        <v>0</v>
      </c>
      <c r="BA55" s="302">
        <v>0</v>
      </c>
      <c r="BB55" s="302">
        <v>0</v>
      </c>
      <c r="BC55" s="302">
        <v>0</v>
      </c>
      <c r="BD55" s="302">
        <v>0</v>
      </c>
      <c r="BE55" s="302">
        <v>0</v>
      </c>
      <c r="BF55" s="302">
        <v>0</v>
      </c>
      <c r="BG55" s="302">
        <v>0</v>
      </c>
      <c r="BH55" s="302">
        <v>0</v>
      </c>
      <c r="BI55" s="302">
        <v>0</v>
      </c>
      <c r="BJ55" s="302">
        <v>0</v>
      </c>
      <c r="BK55" s="302">
        <v>0</v>
      </c>
      <c r="BL55" s="302">
        <f>Текущий!C56</f>
        <v>0</v>
      </c>
    </row>
    <row r="56" spans="1:64" x14ac:dyDescent="0.25">
      <c r="A56" s="287" t="s">
        <v>299</v>
      </c>
      <c r="B56" s="302">
        <v>0</v>
      </c>
      <c r="C56" s="302">
        <v>0</v>
      </c>
      <c r="D56" s="302">
        <v>0</v>
      </c>
      <c r="E56" s="302">
        <v>0</v>
      </c>
      <c r="F56" s="302">
        <v>0</v>
      </c>
      <c r="G56" s="302">
        <v>0</v>
      </c>
      <c r="H56" s="302">
        <v>0</v>
      </c>
      <c r="I56" s="302">
        <v>0</v>
      </c>
      <c r="J56" s="302">
        <v>0</v>
      </c>
      <c r="K56" s="302">
        <v>0</v>
      </c>
      <c r="L56" s="302">
        <v>0</v>
      </c>
      <c r="M56" s="302">
        <v>0</v>
      </c>
      <c r="N56" s="302">
        <v>0</v>
      </c>
      <c r="O56" s="302">
        <v>0</v>
      </c>
      <c r="P56" s="302">
        <v>0</v>
      </c>
      <c r="Q56" s="302">
        <v>0</v>
      </c>
      <c r="R56" s="302">
        <v>0</v>
      </c>
      <c r="S56" s="302">
        <v>0</v>
      </c>
      <c r="T56" s="302">
        <v>0</v>
      </c>
      <c r="U56" s="302">
        <v>0</v>
      </c>
      <c r="V56" s="302">
        <v>0</v>
      </c>
      <c r="W56" s="302">
        <v>0</v>
      </c>
      <c r="X56" s="302">
        <v>0</v>
      </c>
      <c r="Y56" s="302">
        <v>0</v>
      </c>
      <c r="Z56" s="302">
        <v>0</v>
      </c>
      <c r="AA56" s="302">
        <v>0</v>
      </c>
      <c r="AB56" s="302">
        <v>0</v>
      </c>
      <c r="AC56" s="302">
        <v>0</v>
      </c>
      <c r="AD56" s="302">
        <v>0</v>
      </c>
      <c r="AE56" s="303">
        <v>0</v>
      </c>
      <c r="AF56" s="302">
        <v>0</v>
      </c>
      <c r="AG56" s="302">
        <v>0</v>
      </c>
      <c r="AH56" s="302">
        <v>0</v>
      </c>
      <c r="AI56" s="302">
        <v>0</v>
      </c>
      <c r="AJ56" s="302">
        <v>0</v>
      </c>
      <c r="AK56" s="302">
        <v>0</v>
      </c>
      <c r="AL56" s="302">
        <v>0</v>
      </c>
      <c r="AM56" s="302">
        <v>0</v>
      </c>
      <c r="AN56" s="302">
        <v>0</v>
      </c>
      <c r="AO56" s="302">
        <v>0</v>
      </c>
      <c r="AP56" s="302">
        <v>0</v>
      </c>
      <c r="AQ56" s="302">
        <v>0</v>
      </c>
      <c r="AR56" s="302">
        <v>0</v>
      </c>
      <c r="AS56" s="302">
        <v>0</v>
      </c>
      <c r="AT56" s="302">
        <v>0</v>
      </c>
      <c r="AU56" s="302">
        <v>0</v>
      </c>
      <c r="AV56" s="302">
        <v>0</v>
      </c>
      <c r="AW56" s="302">
        <v>0</v>
      </c>
      <c r="AX56" s="302">
        <v>0</v>
      </c>
      <c r="AY56" s="302">
        <v>0</v>
      </c>
      <c r="AZ56" s="302">
        <v>0</v>
      </c>
      <c r="BA56" s="302">
        <v>0</v>
      </c>
      <c r="BB56" s="302">
        <v>0</v>
      </c>
      <c r="BC56" s="302">
        <v>0</v>
      </c>
      <c r="BD56" s="302">
        <v>0</v>
      </c>
      <c r="BE56" s="302">
        <v>0</v>
      </c>
      <c r="BF56" s="302">
        <v>0</v>
      </c>
      <c r="BG56" s="302">
        <v>0</v>
      </c>
      <c r="BH56" s="302">
        <v>0</v>
      </c>
      <c r="BI56" s="302">
        <v>0</v>
      </c>
      <c r="BJ56" s="302">
        <v>0</v>
      </c>
      <c r="BK56" s="302">
        <v>0</v>
      </c>
      <c r="BL56" s="302">
        <f>Текущий!C57</f>
        <v>0</v>
      </c>
    </row>
    <row r="57" spans="1:64" x14ac:dyDescent="0.25">
      <c r="A57" s="287" t="s">
        <v>300</v>
      </c>
      <c r="B57" s="302">
        <v>0</v>
      </c>
      <c r="C57" s="302">
        <v>0</v>
      </c>
      <c r="D57" s="302">
        <v>0</v>
      </c>
      <c r="E57" s="302">
        <v>0</v>
      </c>
      <c r="F57" s="302">
        <v>0</v>
      </c>
      <c r="G57" s="302">
        <v>0</v>
      </c>
      <c r="H57" s="302">
        <v>0</v>
      </c>
      <c r="I57" s="302">
        <v>0</v>
      </c>
      <c r="J57" s="302">
        <v>0</v>
      </c>
      <c r="K57" s="302">
        <v>0</v>
      </c>
      <c r="L57" s="302">
        <v>0</v>
      </c>
      <c r="M57" s="302">
        <v>0</v>
      </c>
      <c r="N57" s="302">
        <v>0</v>
      </c>
      <c r="O57" s="302">
        <v>0</v>
      </c>
      <c r="P57" s="302">
        <v>0</v>
      </c>
      <c r="Q57" s="302">
        <v>0</v>
      </c>
      <c r="R57" s="302">
        <v>0</v>
      </c>
      <c r="S57" s="302">
        <v>0</v>
      </c>
      <c r="T57" s="302">
        <v>0</v>
      </c>
      <c r="U57" s="302">
        <v>0</v>
      </c>
      <c r="V57" s="302">
        <v>0</v>
      </c>
      <c r="W57" s="302">
        <v>0</v>
      </c>
      <c r="X57" s="302">
        <v>0</v>
      </c>
      <c r="Y57" s="302">
        <v>0</v>
      </c>
      <c r="Z57" s="302">
        <v>0</v>
      </c>
      <c r="AA57" s="302">
        <v>0</v>
      </c>
      <c r="AB57" s="302">
        <v>0</v>
      </c>
      <c r="AC57" s="302">
        <v>0</v>
      </c>
      <c r="AD57" s="302">
        <v>0</v>
      </c>
      <c r="AE57" s="303">
        <v>0</v>
      </c>
      <c r="AF57" s="302">
        <v>0</v>
      </c>
      <c r="AG57" s="302">
        <v>0</v>
      </c>
      <c r="AH57" s="302">
        <v>0</v>
      </c>
      <c r="AI57" s="302">
        <v>0</v>
      </c>
      <c r="AJ57" s="302">
        <v>0</v>
      </c>
      <c r="AK57" s="302">
        <v>0</v>
      </c>
      <c r="AL57" s="302">
        <v>0</v>
      </c>
      <c r="AM57" s="302">
        <v>0</v>
      </c>
      <c r="AN57" s="302">
        <v>0</v>
      </c>
      <c r="AO57" s="302">
        <v>0</v>
      </c>
      <c r="AP57" s="302">
        <v>0</v>
      </c>
      <c r="AQ57" s="302">
        <v>0</v>
      </c>
      <c r="AR57" s="302">
        <v>0</v>
      </c>
      <c r="AS57" s="302">
        <v>0</v>
      </c>
      <c r="AT57" s="302">
        <v>0</v>
      </c>
      <c r="AU57" s="302">
        <v>0</v>
      </c>
      <c r="AV57" s="302">
        <v>0</v>
      </c>
      <c r="AW57" s="302">
        <v>0</v>
      </c>
      <c r="AX57" s="302">
        <v>0</v>
      </c>
      <c r="AY57" s="302">
        <v>0</v>
      </c>
      <c r="AZ57" s="302">
        <v>0</v>
      </c>
      <c r="BA57" s="302">
        <v>0</v>
      </c>
      <c r="BB57" s="302">
        <v>0</v>
      </c>
      <c r="BC57" s="302">
        <v>0</v>
      </c>
      <c r="BD57" s="302">
        <v>0</v>
      </c>
      <c r="BE57" s="302">
        <v>0</v>
      </c>
      <c r="BF57" s="302">
        <v>0</v>
      </c>
      <c r="BG57" s="302">
        <v>0</v>
      </c>
      <c r="BH57" s="302">
        <v>0</v>
      </c>
      <c r="BI57" s="302">
        <v>0</v>
      </c>
      <c r="BJ57" s="302">
        <v>0</v>
      </c>
      <c r="BK57" s="302">
        <v>0</v>
      </c>
      <c r="BL57" s="302">
        <f>Текущий!C58</f>
        <v>0</v>
      </c>
    </row>
    <row r="58" spans="1:64" x14ac:dyDescent="0.25">
      <c r="A58" s="287" t="s">
        <v>301</v>
      </c>
      <c r="B58" s="302">
        <v>0</v>
      </c>
      <c r="C58" s="302">
        <v>0</v>
      </c>
      <c r="D58" s="302">
        <v>0</v>
      </c>
      <c r="E58" s="302">
        <v>0</v>
      </c>
      <c r="F58" s="302">
        <v>0</v>
      </c>
      <c r="G58" s="302">
        <v>0</v>
      </c>
      <c r="H58" s="302">
        <v>0</v>
      </c>
      <c r="I58" s="302">
        <v>0</v>
      </c>
      <c r="J58" s="302">
        <v>0</v>
      </c>
      <c r="K58" s="302">
        <v>0</v>
      </c>
      <c r="L58" s="302">
        <v>0</v>
      </c>
      <c r="M58" s="302">
        <v>0</v>
      </c>
      <c r="N58" s="302">
        <v>0</v>
      </c>
      <c r="O58" s="302">
        <v>0</v>
      </c>
      <c r="P58" s="302">
        <v>0</v>
      </c>
      <c r="Q58" s="302">
        <v>0</v>
      </c>
      <c r="R58" s="302">
        <v>0</v>
      </c>
      <c r="S58" s="302">
        <v>0</v>
      </c>
      <c r="T58" s="302">
        <v>0</v>
      </c>
      <c r="U58" s="302">
        <v>0</v>
      </c>
      <c r="V58" s="302">
        <v>0</v>
      </c>
      <c r="W58" s="302">
        <v>0</v>
      </c>
      <c r="X58" s="302">
        <v>0</v>
      </c>
      <c r="Y58" s="302">
        <v>0</v>
      </c>
      <c r="Z58" s="302">
        <v>0</v>
      </c>
      <c r="AA58" s="302">
        <v>0</v>
      </c>
      <c r="AB58" s="302">
        <v>0</v>
      </c>
      <c r="AC58" s="302">
        <v>0</v>
      </c>
      <c r="AD58" s="302">
        <v>0</v>
      </c>
      <c r="AE58" s="303">
        <v>0</v>
      </c>
      <c r="AF58" s="302">
        <v>0</v>
      </c>
      <c r="AG58" s="302">
        <v>0</v>
      </c>
      <c r="AH58" s="302">
        <v>0</v>
      </c>
      <c r="AI58" s="302">
        <v>0</v>
      </c>
      <c r="AJ58" s="302">
        <v>0</v>
      </c>
      <c r="AK58" s="302">
        <v>0</v>
      </c>
      <c r="AL58" s="302">
        <v>0</v>
      </c>
      <c r="AM58" s="302">
        <v>0</v>
      </c>
      <c r="AN58" s="302">
        <v>0</v>
      </c>
      <c r="AO58" s="302">
        <v>0</v>
      </c>
      <c r="AP58" s="302">
        <v>0</v>
      </c>
      <c r="AQ58" s="302">
        <v>0</v>
      </c>
      <c r="AR58" s="302">
        <v>0</v>
      </c>
      <c r="AS58" s="302">
        <v>0</v>
      </c>
      <c r="AT58" s="302">
        <v>0</v>
      </c>
      <c r="AU58" s="302">
        <v>0</v>
      </c>
      <c r="AV58" s="302">
        <v>0</v>
      </c>
      <c r="AW58" s="302">
        <v>0</v>
      </c>
      <c r="AX58" s="302">
        <v>0</v>
      </c>
      <c r="AY58" s="302">
        <v>0</v>
      </c>
      <c r="AZ58" s="302">
        <v>0</v>
      </c>
      <c r="BA58" s="302">
        <v>0</v>
      </c>
      <c r="BB58" s="302">
        <v>0</v>
      </c>
      <c r="BC58" s="302">
        <v>0</v>
      </c>
      <c r="BD58" s="302">
        <v>0</v>
      </c>
      <c r="BE58" s="302">
        <v>0</v>
      </c>
      <c r="BF58" s="302">
        <v>0</v>
      </c>
      <c r="BG58" s="302">
        <v>0</v>
      </c>
      <c r="BH58" s="302">
        <v>0</v>
      </c>
      <c r="BI58" s="302">
        <v>0</v>
      </c>
      <c r="BJ58" s="302">
        <v>0</v>
      </c>
      <c r="BK58" s="302">
        <v>0</v>
      </c>
      <c r="BL58" s="302">
        <f>Текущий!C59</f>
        <v>0</v>
      </c>
    </row>
    <row r="59" spans="1:64" x14ac:dyDescent="0.25">
      <c r="A59" s="287" t="s">
        <v>302</v>
      </c>
      <c r="B59" s="302">
        <v>0</v>
      </c>
      <c r="C59" s="302">
        <v>0</v>
      </c>
      <c r="D59" s="302">
        <v>0</v>
      </c>
      <c r="E59" s="302">
        <v>0</v>
      </c>
      <c r="F59" s="302">
        <v>0</v>
      </c>
      <c r="G59" s="302">
        <v>0</v>
      </c>
      <c r="H59" s="302">
        <v>0</v>
      </c>
      <c r="I59" s="302">
        <v>0</v>
      </c>
      <c r="J59" s="302">
        <v>0</v>
      </c>
      <c r="K59" s="302">
        <v>0</v>
      </c>
      <c r="L59" s="302">
        <v>0</v>
      </c>
      <c r="M59" s="302">
        <v>0</v>
      </c>
      <c r="N59" s="302">
        <v>0</v>
      </c>
      <c r="O59" s="302">
        <v>0</v>
      </c>
      <c r="P59" s="302">
        <v>0</v>
      </c>
      <c r="Q59" s="302">
        <v>0</v>
      </c>
      <c r="R59" s="302">
        <v>0</v>
      </c>
      <c r="S59" s="302">
        <v>0</v>
      </c>
      <c r="T59" s="302">
        <v>0</v>
      </c>
      <c r="U59" s="302">
        <v>0</v>
      </c>
      <c r="V59" s="302">
        <v>0</v>
      </c>
      <c r="W59" s="302">
        <v>0</v>
      </c>
      <c r="X59" s="302">
        <v>0</v>
      </c>
      <c r="Y59" s="302">
        <v>0</v>
      </c>
      <c r="Z59" s="302">
        <v>0</v>
      </c>
      <c r="AA59" s="302">
        <v>0</v>
      </c>
      <c r="AB59" s="302">
        <v>0</v>
      </c>
      <c r="AC59" s="302">
        <v>0</v>
      </c>
      <c r="AD59" s="302">
        <v>0</v>
      </c>
      <c r="AE59" s="303">
        <v>0</v>
      </c>
      <c r="AF59" s="302">
        <v>0</v>
      </c>
      <c r="AG59" s="302">
        <v>0</v>
      </c>
      <c r="AH59" s="302">
        <v>0</v>
      </c>
      <c r="AI59" s="302">
        <v>0</v>
      </c>
      <c r="AJ59" s="302">
        <v>0</v>
      </c>
      <c r="AK59" s="302">
        <v>0</v>
      </c>
      <c r="AL59" s="302">
        <v>0</v>
      </c>
      <c r="AM59" s="302">
        <v>0</v>
      </c>
      <c r="AN59" s="302">
        <v>0</v>
      </c>
      <c r="AO59" s="302">
        <v>0</v>
      </c>
      <c r="AP59" s="302">
        <v>0</v>
      </c>
      <c r="AQ59" s="302">
        <v>0</v>
      </c>
      <c r="AR59" s="302">
        <v>0</v>
      </c>
      <c r="AS59" s="302">
        <v>0</v>
      </c>
      <c r="AT59" s="302">
        <v>0</v>
      </c>
      <c r="AU59" s="302">
        <v>0</v>
      </c>
      <c r="AV59" s="302">
        <v>0</v>
      </c>
      <c r="AW59" s="302">
        <v>0</v>
      </c>
      <c r="AX59" s="302">
        <v>0</v>
      </c>
      <c r="AY59" s="302">
        <v>0</v>
      </c>
      <c r="AZ59" s="302">
        <v>0</v>
      </c>
      <c r="BA59" s="302">
        <v>0</v>
      </c>
      <c r="BB59" s="302">
        <v>0</v>
      </c>
      <c r="BC59" s="302">
        <v>0</v>
      </c>
      <c r="BD59" s="302">
        <v>0</v>
      </c>
      <c r="BE59" s="302">
        <v>0</v>
      </c>
      <c r="BF59" s="302">
        <v>0</v>
      </c>
      <c r="BG59" s="302">
        <v>0</v>
      </c>
      <c r="BH59" s="302">
        <v>0</v>
      </c>
      <c r="BI59" s="302">
        <v>0</v>
      </c>
      <c r="BJ59" s="302">
        <v>0</v>
      </c>
      <c r="BK59" s="302">
        <v>0</v>
      </c>
      <c r="BL59" s="302">
        <f>Текущий!C60</f>
        <v>0</v>
      </c>
    </row>
    <row r="60" spans="1:64" x14ac:dyDescent="0.25">
      <c r="A60" s="287"/>
      <c r="B60" s="302"/>
      <c r="C60" s="302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2"/>
      <c r="T60" s="302"/>
      <c r="U60" s="302"/>
      <c r="V60" s="302"/>
      <c r="W60" s="302"/>
      <c r="X60" s="302"/>
      <c r="Y60" s="302"/>
      <c r="Z60" s="302"/>
      <c r="AA60" s="302"/>
      <c r="AB60" s="302"/>
      <c r="AC60" s="302"/>
      <c r="AD60" s="302"/>
      <c r="AE60" s="303"/>
      <c r="AF60" s="302"/>
      <c r="AG60" s="302"/>
      <c r="AH60" s="302"/>
      <c r="AI60" s="302"/>
      <c r="AJ60" s="302"/>
      <c r="AK60" s="302"/>
      <c r="AL60" s="302"/>
      <c r="AM60" s="302"/>
      <c r="AN60" s="302"/>
      <c r="AO60" s="302"/>
      <c r="AP60" s="302"/>
      <c r="AQ60" s="302"/>
      <c r="AR60" s="302"/>
      <c r="AS60" s="302"/>
      <c r="AT60" s="302"/>
      <c r="AU60" s="302"/>
      <c r="AV60" s="302"/>
      <c r="AW60" s="302"/>
      <c r="AX60" s="302"/>
      <c r="AY60" s="302"/>
      <c r="AZ60" s="302"/>
      <c r="BA60" s="302">
        <v>0</v>
      </c>
      <c r="BB60" s="302">
        <v>0</v>
      </c>
      <c r="BC60" s="302">
        <v>0</v>
      </c>
      <c r="BD60" s="302">
        <v>0</v>
      </c>
      <c r="BE60" s="302">
        <v>0</v>
      </c>
      <c r="BF60" s="302">
        <v>0</v>
      </c>
      <c r="BG60" s="302">
        <v>0</v>
      </c>
      <c r="BH60" s="302">
        <v>0</v>
      </c>
      <c r="BI60" s="302">
        <v>0</v>
      </c>
      <c r="BJ60" s="302">
        <v>0</v>
      </c>
      <c r="BK60" s="302">
        <v>0</v>
      </c>
      <c r="BL60" s="302">
        <f>Текущий!C61</f>
        <v>0</v>
      </c>
    </row>
    <row r="61" spans="1:64" x14ac:dyDescent="0.25">
      <c r="A61" s="287"/>
      <c r="B61" s="305"/>
      <c r="C61" s="305"/>
      <c r="D61" s="305"/>
      <c r="E61" s="305"/>
      <c r="F61" s="305"/>
      <c r="G61" s="305"/>
      <c r="H61" s="305"/>
      <c r="I61" s="305"/>
      <c r="J61" s="305"/>
      <c r="K61" s="305"/>
      <c r="L61" s="305"/>
      <c r="M61" s="305"/>
      <c r="N61" s="305"/>
      <c r="O61" s="305"/>
      <c r="P61" s="305"/>
      <c r="Q61" s="305"/>
      <c r="R61" s="305"/>
      <c r="S61" s="305"/>
      <c r="T61" s="305"/>
      <c r="U61" s="305"/>
      <c r="V61" s="305"/>
      <c r="W61" s="305"/>
      <c r="X61" s="305"/>
      <c r="Y61" s="305"/>
      <c r="Z61" s="305"/>
      <c r="AA61" s="305"/>
      <c r="AB61" s="305"/>
      <c r="AC61" s="305"/>
      <c r="AD61" s="305"/>
      <c r="AE61" s="306"/>
      <c r="AF61" s="305"/>
      <c r="AG61" s="305"/>
      <c r="AH61" s="305"/>
      <c r="AI61" s="305">
        <v>0</v>
      </c>
      <c r="AJ61" s="305">
        <v>0</v>
      </c>
      <c r="AK61" s="305">
        <v>0</v>
      </c>
      <c r="AL61" s="305">
        <v>0</v>
      </c>
      <c r="AM61" s="305">
        <v>0</v>
      </c>
      <c r="AN61" s="305">
        <v>0</v>
      </c>
      <c r="AO61" s="305">
        <v>0</v>
      </c>
      <c r="AP61" s="305">
        <v>0</v>
      </c>
      <c r="AQ61" s="305">
        <v>0</v>
      </c>
      <c r="AR61" s="305">
        <v>0</v>
      </c>
      <c r="AS61" s="305">
        <v>0</v>
      </c>
      <c r="AT61" s="305">
        <v>0</v>
      </c>
      <c r="AU61" s="305">
        <v>0</v>
      </c>
      <c r="AV61" s="305">
        <v>0</v>
      </c>
      <c r="AW61" s="305">
        <v>0</v>
      </c>
      <c r="AX61" s="305">
        <v>0</v>
      </c>
      <c r="AY61" s="305">
        <v>0</v>
      </c>
      <c r="AZ61" s="305">
        <v>0</v>
      </c>
      <c r="BA61" s="305">
        <v>0</v>
      </c>
      <c r="BB61" s="305">
        <v>0</v>
      </c>
      <c r="BC61" s="305">
        <v>0</v>
      </c>
      <c r="BD61" s="305">
        <v>0</v>
      </c>
      <c r="BE61" s="305">
        <v>0</v>
      </c>
      <c r="BF61" s="305">
        <v>0</v>
      </c>
      <c r="BG61" s="305">
        <v>0</v>
      </c>
      <c r="BH61" s="305">
        <v>0</v>
      </c>
      <c r="BI61" s="305">
        <v>0</v>
      </c>
      <c r="BJ61" s="305">
        <v>0</v>
      </c>
      <c r="BK61" s="305">
        <v>0</v>
      </c>
      <c r="BL61" s="302">
        <f>Текущий!C62</f>
        <v>0</v>
      </c>
    </row>
    <row r="62" spans="1:64" ht="21" x14ac:dyDescent="0.25">
      <c r="A62" s="304" t="s">
        <v>307</v>
      </c>
      <c r="B62" s="302">
        <v>97133</v>
      </c>
      <c r="C62" s="302">
        <v>164640</v>
      </c>
      <c r="D62" s="302">
        <v>59420</v>
      </c>
      <c r="E62" s="302">
        <v>123783</v>
      </c>
      <c r="F62" s="302">
        <v>81324</v>
      </c>
      <c r="G62" s="302">
        <v>33213</v>
      </c>
      <c r="H62" s="302">
        <v>139790</v>
      </c>
      <c r="I62" s="302">
        <v>120234</v>
      </c>
      <c r="J62" s="302">
        <v>266067</v>
      </c>
      <c r="K62" s="302">
        <v>78158</v>
      </c>
      <c r="L62" s="302">
        <v>36971</v>
      </c>
      <c r="M62" s="302">
        <v>32367</v>
      </c>
      <c r="N62" s="302">
        <v>45314</v>
      </c>
      <c r="O62" s="302">
        <v>10654</v>
      </c>
      <c r="P62" s="302">
        <v>6024</v>
      </c>
      <c r="Q62" s="302">
        <v>7620</v>
      </c>
      <c r="R62" s="302">
        <v>32845</v>
      </c>
      <c r="S62" s="302">
        <v>5721</v>
      </c>
      <c r="T62" s="302">
        <v>7128</v>
      </c>
      <c r="U62" s="302">
        <v>18355</v>
      </c>
      <c r="V62" s="302">
        <v>7220</v>
      </c>
      <c r="W62" s="302">
        <v>8353</v>
      </c>
      <c r="X62" s="302">
        <v>8055</v>
      </c>
      <c r="Y62" s="302">
        <v>7993</v>
      </c>
      <c r="Z62" s="302">
        <v>55548</v>
      </c>
      <c r="AA62" s="302">
        <v>41687</v>
      </c>
      <c r="AB62" s="302">
        <v>5086</v>
      </c>
      <c r="AC62" s="302">
        <v>99117</v>
      </c>
      <c r="AD62" s="302">
        <v>27513</v>
      </c>
      <c r="AE62" s="303">
        <v>12077</v>
      </c>
      <c r="AF62" s="302">
        <v>10186</v>
      </c>
      <c r="AG62" s="302">
        <v>38533</v>
      </c>
      <c r="AH62" s="302">
        <v>34871</v>
      </c>
      <c r="AI62" s="302">
        <v>31322</v>
      </c>
      <c r="AJ62" s="302">
        <v>46281</v>
      </c>
      <c r="AK62" s="302">
        <v>41975</v>
      </c>
      <c r="AL62" s="302">
        <v>43389</v>
      </c>
      <c r="AM62" s="302">
        <v>42159</v>
      </c>
      <c r="AN62" s="302">
        <v>11445</v>
      </c>
      <c r="AO62" s="302">
        <v>10256</v>
      </c>
      <c r="AP62" s="302">
        <v>11282</v>
      </c>
      <c r="AQ62" s="302">
        <v>56313</v>
      </c>
      <c r="AR62" s="302">
        <v>55210</v>
      </c>
      <c r="AS62" s="302">
        <v>55155</v>
      </c>
      <c r="AT62" s="302">
        <v>109430</v>
      </c>
      <c r="AU62" s="302">
        <v>78049</v>
      </c>
      <c r="AV62" s="302">
        <v>51414</v>
      </c>
      <c r="AW62" s="302">
        <v>44976</v>
      </c>
      <c r="AX62" s="302">
        <v>42168</v>
      </c>
      <c r="AY62" s="302">
        <v>64630</v>
      </c>
      <c r="AZ62" s="302">
        <v>41277</v>
      </c>
      <c r="BA62" s="302">
        <v>41975</v>
      </c>
      <c r="BB62" s="302">
        <v>40021</v>
      </c>
      <c r="BC62" s="302">
        <v>32837</v>
      </c>
      <c r="BD62" s="302">
        <v>15123</v>
      </c>
      <c r="BE62" s="302">
        <v>6198</v>
      </c>
      <c r="BF62" s="302">
        <v>7305</v>
      </c>
      <c r="BG62" s="302">
        <v>58285</v>
      </c>
      <c r="BH62" s="302">
        <v>50883</v>
      </c>
      <c r="BI62" s="302">
        <v>52345</v>
      </c>
      <c r="BJ62" s="302">
        <v>16405</v>
      </c>
      <c r="BK62" s="302">
        <v>12470</v>
      </c>
      <c r="BL62" s="302">
        <f>Текущий!C63</f>
        <v>6842</v>
      </c>
    </row>
    <row r="63" spans="1:64" x14ac:dyDescent="0.25">
      <c r="A63" s="289" t="s">
        <v>226</v>
      </c>
      <c r="B63" s="302">
        <v>14794</v>
      </c>
      <c r="C63" s="302">
        <v>5713</v>
      </c>
      <c r="D63" s="302">
        <v>4237</v>
      </c>
      <c r="E63" s="302">
        <v>4004</v>
      </c>
      <c r="F63" s="302">
        <v>5807</v>
      </c>
      <c r="G63" s="302">
        <v>4846</v>
      </c>
      <c r="H63" s="302">
        <v>34310</v>
      </c>
      <c r="I63" s="302">
        <v>35248</v>
      </c>
      <c r="J63" s="302">
        <v>203434</v>
      </c>
      <c r="K63" s="302">
        <v>3856</v>
      </c>
      <c r="L63" s="302">
        <v>2579</v>
      </c>
      <c r="M63" s="302">
        <v>2541</v>
      </c>
      <c r="N63" s="302">
        <v>23120</v>
      </c>
      <c r="O63" s="302">
        <v>6900</v>
      </c>
      <c r="P63" s="302">
        <v>2819</v>
      </c>
      <c r="Q63" s="302">
        <v>3358</v>
      </c>
      <c r="R63" s="302">
        <v>3591</v>
      </c>
      <c r="S63" s="302">
        <v>3150</v>
      </c>
      <c r="T63" s="302">
        <v>5012</v>
      </c>
      <c r="U63" s="302">
        <v>7980</v>
      </c>
      <c r="V63" s="302">
        <v>4969</v>
      </c>
      <c r="W63" s="302">
        <v>6032</v>
      </c>
      <c r="X63" s="302">
        <v>5896</v>
      </c>
      <c r="Y63" s="302">
        <v>5765</v>
      </c>
      <c r="Z63" s="302">
        <v>6846</v>
      </c>
      <c r="AA63" s="302">
        <v>4641</v>
      </c>
      <c r="AB63" s="302">
        <v>1960</v>
      </c>
      <c r="AC63" s="302">
        <v>54043</v>
      </c>
      <c r="AD63" s="302">
        <v>2338</v>
      </c>
      <c r="AE63" s="303">
        <v>1856</v>
      </c>
      <c r="AF63" s="302">
        <v>1307</v>
      </c>
      <c r="AG63" s="302">
        <v>2128</v>
      </c>
      <c r="AH63" s="302">
        <v>2392</v>
      </c>
      <c r="AI63" s="302">
        <v>2887</v>
      </c>
      <c r="AJ63" s="302">
        <v>22940</v>
      </c>
      <c r="AK63" s="302">
        <v>22899</v>
      </c>
      <c r="AL63" s="302">
        <v>33818</v>
      </c>
      <c r="AM63" s="302">
        <v>34557</v>
      </c>
      <c r="AN63" s="302">
        <v>3833</v>
      </c>
      <c r="AO63" s="302">
        <v>3529</v>
      </c>
      <c r="AP63" s="302">
        <v>3754</v>
      </c>
      <c r="AQ63" s="302">
        <v>33541</v>
      </c>
      <c r="AR63" s="302">
        <v>35238</v>
      </c>
      <c r="AS63" s="302">
        <v>32841</v>
      </c>
      <c r="AT63" s="302">
        <v>59523</v>
      </c>
      <c r="AU63" s="302">
        <v>29467</v>
      </c>
      <c r="AV63" s="302">
        <v>32548</v>
      </c>
      <c r="AW63" s="302">
        <v>25226</v>
      </c>
      <c r="AX63" s="302">
        <v>21304</v>
      </c>
      <c r="AY63" s="302">
        <v>21579</v>
      </c>
      <c r="AZ63" s="302">
        <v>22392</v>
      </c>
      <c r="BA63" s="302">
        <v>22919</v>
      </c>
      <c r="BB63" s="302">
        <v>24046</v>
      </c>
      <c r="BC63" s="302">
        <v>3913</v>
      </c>
      <c r="BD63" s="302">
        <v>13006</v>
      </c>
      <c r="BE63" s="302">
        <v>4275</v>
      </c>
      <c r="BF63" s="302">
        <v>5752</v>
      </c>
      <c r="BG63" s="302">
        <v>56365</v>
      </c>
      <c r="BH63" s="302">
        <v>5414</v>
      </c>
      <c r="BI63" s="302">
        <v>5212</v>
      </c>
      <c r="BJ63" s="302">
        <v>6626</v>
      </c>
      <c r="BK63" s="302">
        <v>7020</v>
      </c>
      <c r="BL63" s="302">
        <f>Текущий!C64</f>
        <v>5236</v>
      </c>
    </row>
    <row r="64" spans="1:64" x14ac:dyDescent="0.25">
      <c r="A64" s="288" t="s">
        <v>227</v>
      </c>
      <c r="B64" s="302">
        <v>82339</v>
      </c>
      <c r="C64" s="302">
        <v>158927</v>
      </c>
      <c r="D64" s="302">
        <v>55183</v>
      </c>
      <c r="E64" s="302">
        <v>119779</v>
      </c>
      <c r="F64" s="302">
        <v>75517</v>
      </c>
      <c r="G64" s="302">
        <v>28367</v>
      </c>
      <c r="H64" s="302">
        <v>105480</v>
      </c>
      <c r="I64" s="302">
        <v>84986</v>
      </c>
      <c r="J64" s="302">
        <v>62633</v>
      </c>
      <c r="K64" s="302">
        <v>74302</v>
      </c>
      <c r="L64" s="302">
        <v>34392</v>
      </c>
      <c r="M64" s="302">
        <v>29826</v>
      </c>
      <c r="N64" s="302">
        <v>22194</v>
      </c>
      <c r="O64" s="302">
        <v>3754</v>
      </c>
      <c r="P64" s="302">
        <v>3205</v>
      </c>
      <c r="Q64" s="302">
        <v>4262</v>
      </c>
      <c r="R64" s="302">
        <v>29254</v>
      </c>
      <c r="S64" s="302">
        <v>2571</v>
      </c>
      <c r="T64" s="302">
        <v>2116</v>
      </c>
      <c r="U64" s="302">
        <v>10375</v>
      </c>
      <c r="V64" s="302">
        <v>2251</v>
      </c>
      <c r="W64" s="302">
        <v>2321</v>
      </c>
      <c r="X64" s="302">
        <v>2159</v>
      </c>
      <c r="Y64" s="302">
        <v>2228</v>
      </c>
      <c r="Z64" s="302">
        <v>48702</v>
      </c>
      <c r="AA64" s="302">
        <v>37046</v>
      </c>
      <c r="AB64" s="302">
        <v>3126</v>
      </c>
      <c r="AC64" s="302">
        <v>45074</v>
      </c>
      <c r="AD64" s="302">
        <v>25175</v>
      </c>
      <c r="AE64" s="303">
        <v>10221</v>
      </c>
      <c r="AF64" s="302">
        <v>8879</v>
      </c>
      <c r="AG64" s="302">
        <v>36405</v>
      </c>
      <c r="AH64" s="302">
        <v>32479</v>
      </c>
      <c r="AI64" s="302">
        <v>28435</v>
      </c>
      <c r="AJ64" s="302">
        <v>23341</v>
      </c>
      <c r="AK64" s="302">
        <v>19076</v>
      </c>
      <c r="AL64" s="302">
        <v>9571</v>
      </c>
      <c r="AM64" s="302">
        <v>7602</v>
      </c>
      <c r="AN64" s="302">
        <v>7612</v>
      </c>
      <c r="AO64" s="302">
        <v>6727</v>
      </c>
      <c r="AP64" s="302">
        <v>7528</v>
      </c>
      <c r="AQ64" s="302">
        <v>22772</v>
      </c>
      <c r="AR64" s="302">
        <v>19972</v>
      </c>
      <c r="AS64" s="302">
        <v>22314</v>
      </c>
      <c r="AT64" s="302">
        <v>49907</v>
      </c>
      <c r="AU64" s="302">
        <v>48582</v>
      </c>
      <c r="AV64" s="302">
        <v>18866</v>
      </c>
      <c r="AW64" s="302">
        <v>19750</v>
      </c>
      <c r="AX64" s="302">
        <v>20864</v>
      </c>
      <c r="AY64" s="302">
        <v>43051</v>
      </c>
      <c r="AZ64" s="302">
        <v>18885</v>
      </c>
      <c r="BA64" s="302">
        <v>19056</v>
      </c>
      <c r="BB64" s="302">
        <v>15975</v>
      </c>
      <c r="BC64" s="302">
        <v>28924</v>
      </c>
      <c r="BD64" s="302">
        <v>2117</v>
      </c>
      <c r="BE64" s="302">
        <v>1923</v>
      </c>
      <c r="BF64" s="302">
        <v>1553</v>
      </c>
      <c r="BG64" s="302">
        <v>1920</v>
      </c>
      <c r="BH64" s="302">
        <v>45469</v>
      </c>
      <c r="BI64" s="302">
        <v>47133</v>
      </c>
      <c r="BJ64" s="302">
        <v>9779</v>
      </c>
      <c r="BK64" s="302">
        <v>5450</v>
      </c>
      <c r="BL64" s="302">
        <f>Текущий!C65</f>
        <v>1606</v>
      </c>
    </row>
    <row r="65" spans="1:64" x14ac:dyDescent="0.25">
      <c r="A65" s="287" t="s">
        <v>297</v>
      </c>
      <c r="B65" s="302">
        <v>82339</v>
      </c>
      <c r="C65" s="302">
        <v>158927</v>
      </c>
      <c r="D65" s="302">
        <v>55183</v>
      </c>
      <c r="E65" s="302">
        <v>119779</v>
      </c>
      <c r="F65" s="302">
        <v>75517</v>
      </c>
      <c r="G65" s="302">
        <v>28367</v>
      </c>
      <c r="H65" s="302">
        <v>61211</v>
      </c>
      <c r="I65" s="302">
        <v>78958</v>
      </c>
      <c r="J65" s="302">
        <v>57443</v>
      </c>
      <c r="K65" s="302">
        <v>64358</v>
      </c>
      <c r="L65" s="302">
        <v>34289</v>
      </c>
      <c r="M65" s="302">
        <v>29733</v>
      </c>
      <c r="N65" s="302">
        <v>22113</v>
      </c>
      <c r="O65" s="302">
        <v>3669</v>
      </c>
      <c r="P65" s="302">
        <v>3140</v>
      </c>
      <c r="Q65" s="302">
        <v>2566</v>
      </c>
      <c r="R65" s="302">
        <v>2645</v>
      </c>
      <c r="S65" s="302">
        <v>2537</v>
      </c>
      <c r="T65" s="302">
        <v>2091</v>
      </c>
      <c r="U65" s="302">
        <v>10359</v>
      </c>
      <c r="V65" s="302">
        <v>2236</v>
      </c>
      <c r="W65" s="302">
        <v>2321</v>
      </c>
      <c r="X65" s="302">
        <v>2159</v>
      </c>
      <c r="Y65" s="302">
        <v>2228</v>
      </c>
      <c r="Z65" s="302">
        <v>6476</v>
      </c>
      <c r="AA65" s="302">
        <v>2069</v>
      </c>
      <c r="AB65" s="302">
        <v>2503</v>
      </c>
      <c r="AC65" s="302">
        <v>3313</v>
      </c>
      <c r="AD65" s="302">
        <v>3299</v>
      </c>
      <c r="AE65" s="303">
        <v>3127</v>
      </c>
      <c r="AF65" s="302">
        <v>3664</v>
      </c>
      <c r="AG65" s="302">
        <v>4043</v>
      </c>
      <c r="AH65" s="302">
        <v>3918</v>
      </c>
      <c r="AI65" s="302">
        <v>3452</v>
      </c>
      <c r="AJ65" s="302">
        <v>3266</v>
      </c>
      <c r="AK65" s="302">
        <v>4173</v>
      </c>
      <c r="AL65" s="302">
        <v>6876</v>
      </c>
      <c r="AM65" s="302">
        <v>3441</v>
      </c>
      <c r="AN65" s="302">
        <v>3330</v>
      </c>
      <c r="AO65" s="302">
        <v>2918</v>
      </c>
      <c r="AP65" s="302">
        <v>4235</v>
      </c>
      <c r="AQ65" s="302">
        <v>18904</v>
      </c>
      <c r="AR65" s="302">
        <v>17488</v>
      </c>
      <c r="AS65" s="302">
        <v>20865</v>
      </c>
      <c r="AT65" s="302">
        <v>47991</v>
      </c>
      <c r="AU65" s="302">
        <v>46812</v>
      </c>
      <c r="AV65" s="302">
        <v>16602</v>
      </c>
      <c r="AW65" s="302">
        <v>16730</v>
      </c>
      <c r="AX65" s="302">
        <v>17967</v>
      </c>
      <c r="AY65" s="302">
        <v>42375</v>
      </c>
      <c r="AZ65" s="302">
        <v>17998</v>
      </c>
      <c r="BA65" s="302">
        <v>18130</v>
      </c>
      <c r="BB65" s="302">
        <v>15009</v>
      </c>
      <c r="BC65" s="302">
        <v>28029</v>
      </c>
      <c r="BD65" s="302">
        <v>1116</v>
      </c>
      <c r="BE65" s="302">
        <v>1107</v>
      </c>
      <c r="BF65" s="302">
        <v>1031</v>
      </c>
      <c r="BG65" s="302">
        <v>1531</v>
      </c>
      <c r="BH65" s="302">
        <v>928</v>
      </c>
      <c r="BI65" s="302">
        <v>1056</v>
      </c>
      <c r="BJ65" s="302">
        <v>1298</v>
      </c>
      <c r="BK65" s="302">
        <v>1334</v>
      </c>
      <c r="BL65" s="302">
        <f>Текущий!C66</f>
        <v>1349</v>
      </c>
    </row>
    <row r="66" spans="1:64" x14ac:dyDescent="0.25">
      <c r="A66" s="287" t="s">
        <v>298</v>
      </c>
      <c r="B66" s="302">
        <v>527</v>
      </c>
      <c r="C66" s="302">
        <v>5413</v>
      </c>
      <c r="D66" s="302">
        <v>436</v>
      </c>
      <c r="E66" s="302">
        <v>306</v>
      </c>
      <c r="F66" s="302">
        <v>8456</v>
      </c>
      <c r="G66" s="302">
        <v>441</v>
      </c>
      <c r="H66" s="302">
        <v>54596</v>
      </c>
      <c r="I66" s="302">
        <v>372</v>
      </c>
      <c r="J66" s="302">
        <v>44218</v>
      </c>
      <c r="K66" s="302">
        <v>61670</v>
      </c>
      <c r="L66" s="302">
        <v>30188</v>
      </c>
      <c r="M66" s="302">
        <v>26225</v>
      </c>
      <c r="N66" s="302">
        <v>14925</v>
      </c>
      <c r="O66" s="302">
        <v>756</v>
      </c>
      <c r="P66" s="302">
        <v>654</v>
      </c>
      <c r="Q66" s="302">
        <v>598</v>
      </c>
      <c r="R66" s="302">
        <v>626</v>
      </c>
      <c r="S66" s="302">
        <v>758</v>
      </c>
      <c r="T66" s="302">
        <v>647</v>
      </c>
      <c r="U66" s="302">
        <v>4652</v>
      </c>
      <c r="V66" s="302">
        <v>529</v>
      </c>
      <c r="W66" s="302">
        <v>540</v>
      </c>
      <c r="X66" s="302">
        <v>461</v>
      </c>
      <c r="Y66" s="302">
        <v>404</v>
      </c>
      <c r="Z66" s="302">
        <v>4396</v>
      </c>
      <c r="AA66" s="302">
        <v>161</v>
      </c>
      <c r="AB66" s="302">
        <v>142</v>
      </c>
      <c r="AC66" s="302">
        <v>135</v>
      </c>
      <c r="AD66" s="302">
        <v>650</v>
      </c>
      <c r="AE66" s="303">
        <v>727</v>
      </c>
      <c r="AF66" s="302">
        <v>679</v>
      </c>
      <c r="AG66" s="302">
        <v>699</v>
      </c>
      <c r="AH66" s="302">
        <v>1231</v>
      </c>
      <c r="AI66" s="302">
        <v>1192</v>
      </c>
      <c r="AJ66" s="302">
        <v>1348</v>
      </c>
      <c r="AK66" s="302">
        <v>1449</v>
      </c>
      <c r="AL66" s="302">
        <v>1527</v>
      </c>
      <c r="AM66" s="302">
        <v>1529</v>
      </c>
      <c r="AN66" s="302">
        <v>1760</v>
      </c>
      <c r="AO66" s="302">
        <v>1695</v>
      </c>
      <c r="AP66" s="302">
        <v>1594</v>
      </c>
      <c r="AQ66" s="302">
        <v>1097</v>
      </c>
      <c r="AR66" s="302">
        <v>764</v>
      </c>
      <c r="AS66" s="302">
        <v>700</v>
      </c>
      <c r="AT66" s="302">
        <v>2583</v>
      </c>
      <c r="AU66" s="302">
        <v>2209</v>
      </c>
      <c r="AV66" s="302">
        <v>1856</v>
      </c>
      <c r="AW66" s="302">
        <v>1751</v>
      </c>
      <c r="AX66" s="302">
        <v>1513</v>
      </c>
      <c r="AY66" s="302">
        <v>1345</v>
      </c>
      <c r="AZ66" s="302">
        <v>1050</v>
      </c>
      <c r="BA66" s="302">
        <v>859</v>
      </c>
      <c r="BB66" s="302">
        <v>553</v>
      </c>
      <c r="BC66" s="302">
        <v>709</v>
      </c>
      <c r="BD66" s="302">
        <v>777</v>
      </c>
      <c r="BE66" s="302">
        <v>858</v>
      </c>
      <c r="BF66" s="302">
        <v>902</v>
      </c>
      <c r="BG66" s="302">
        <v>1061</v>
      </c>
      <c r="BH66" s="302">
        <v>582</v>
      </c>
      <c r="BI66" s="302">
        <v>756</v>
      </c>
      <c r="BJ66" s="302">
        <v>1012</v>
      </c>
      <c r="BK66" s="302">
        <v>1112</v>
      </c>
      <c r="BL66" s="302">
        <f>Текущий!C67</f>
        <v>1179</v>
      </c>
    </row>
    <row r="67" spans="1:64" x14ac:dyDescent="0.25">
      <c r="A67" s="287" t="s">
        <v>299</v>
      </c>
      <c r="B67" s="302">
        <v>81812</v>
      </c>
      <c r="C67" s="302">
        <v>153514</v>
      </c>
      <c r="D67" s="302">
        <v>54747</v>
      </c>
      <c r="E67" s="302">
        <v>119473</v>
      </c>
      <c r="F67" s="302">
        <v>67061</v>
      </c>
      <c r="G67" s="302">
        <v>27926</v>
      </c>
      <c r="H67" s="302">
        <v>6615</v>
      </c>
      <c r="I67" s="302">
        <v>78586</v>
      </c>
      <c r="J67" s="302">
        <v>13225</v>
      </c>
      <c r="K67" s="302">
        <v>2688</v>
      </c>
      <c r="L67" s="302">
        <v>4101</v>
      </c>
      <c r="M67" s="302">
        <v>3508</v>
      </c>
      <c r="N67" s="302">
        <v>7188</v>
      </c>
      <c r="O67" s="302">
        <v>2913</v>
      </c>
      <c r="P67" s="302">
        <v>2486</v>
      </c>
      <c r="Q67" s="302">
        <v>1968</v>
      </c>
      <c r="R67" s="302">
        <v>2019</v>
      </c>
      <c r="S67" s="302">
        <v>1779</v>
      </c>
      <c r="T67" s="302">
        <v>1444</v>
      </c>
      <c r="U67" s="302">
        <v>5707</v>
      </c>
      <c r="V67" s="302">
        <v>1707</v>
      </c>
      <c r="W67" s="302">
        <v>1781</v>
      </c>
      <c r="X67" s="302">
        <v>1698</v>
      </c>
      <c r="Y67" s="302">
        <v>1824</v>
      </c>
      <c r="Z67" s="302">
        <v>2080</v>
      </c>
      <c r="AA67" s="302">
        <v>1908</v>
      </c>
      <c r="AB67" s="302">
        <v>2361</v>
      </c>
      <c r="AC67" s="302">
        <v>3178</v>
      </c>
      <c r="AD67" s="302">
        <v>2649</v>
      </c>
      <c r="AE67" s="303">
        <v>2400</v>
      </c>
      <c r="AF67" s="302">
        <v>2985</v>
      </c>
      <c r="AG67" s="302">
        <v>3344</v>
      </c>
      <c r="AH67" s="302">
        <v>2687</v>
      </c>
      <c r="AI67" s="302">
        <v>2260</v>
      </c>
      <c r="AJ67" s="302">
        <v>1918</v>
      </c>
      <c r="AK67" s="302">
        <v>2724</v>
      </c>
      <c r="AL67" s="302">
        <v>5349</v>
      </c>
      <c r="AM67" s="302">
        <v>1912</v>
      </c>
      <c r="AN67" s="302">
        <v>1570</v>
      </c>
      <c r="AO67" s="302">
        <v>1223</v>
      </c>
      <c r="AP67" s="302">
        <v>2641</v>
      </c>
      <c r="AQ67" s="302">
        <v>17807</v>
      </c>
      <c r="AR67" s="302">
        <v>16724</v>
      </c>
      <c r="AS67" s="302">
        <v>20165</v>
      </c>
      <c r="AT67" s="302">
        <v>45408</v>
      </c>
      <c r="AU67" s="302">
        <v>44603</v>
      </c>
      <c r="AV67" s="302">
        <v>14746</v>
      </c>
      <c r="AW67" s="302">
        <v>14979</v>
      </c>
      <c r="AX67" s="302">
        <v>16454</v>
      </c>
      <c r="AY67" s="302">
        <v>41030</v>
      </c>
      <c r="AZ67" s="302">
        <v>16948</v>
      </c>
      <c r="BA67" s="302">
        <v>17271</v>
      </c>
      <c r="BB67" s="302">
        <v>14456</v>
      </c>
      <c r="BC67" s="302">
        <v>27320</v>
      </c>
      <c r="BD67" s="302">
        <v>339</v>
      </c>
      <c r="BE67" s="302">
        <v>249</v>
      </c>
      <c r="BF67" s="302">
        <v>129</v>
      </c>
      <c r="BG67" s="302">
        <v>470</v>
      </c>
      <c r="BH67" s="302">
        <v>346</v>
      </c>
      <c r="BI67" s="302">
        <v>300</v>
      </c>
      <c r="BJ67" s="302">
        <v>286</v>
      </c>
      <c r="BK67" s="302">
        <v>222</v>
      </c>
      <c r="BL67" s="302">
        <f>Текущий!C68</f>
        <v>170</v>
      </c>
    </row>
    <row r="68" spans="1:64" x14ac:dyDescent="0.25">
      <c r="A68" s="287" t="s">
        <v>300</v>
      </c>
      <c r="B68" s="302">
        <v>41.739240634663197</v>
      </c>
      <c r="C68" s="302">
        <v>80.108372397802299</v>
      </c>
      <c r="D68" s="302">
        <v>28.245380559963198</v>
      </c>
      <c r="E68" s="302">
        <v>61.211672117743298</v>
      </c>
      <c r="F68" s="302">
        <v>37.581865233403001</v>
      </c>
      <c r="G68" s="302">
        <v>14.0257107540173</v>
      </c>
      <c r="H68" s="302">
        <v>30.588676228074601</v>
      </c>
      <c r="I68" s="302">
        <v>39.645511146816602</v>
      </c>
      <c r="J68" s="302">
        <v>27.6181547189769</v>
      </c>
      <c r="K68" s="302">
        <v>30.520225731493301</v>
      </c>
      <c r="L68" s="302">
        <v>16.190858438001701</v>
      </c>
      <c r="M68" s="302">
        <v>13.9043209876543</v>
      </c>
      <c r="N68" s="302">
        <v>10.2384480044449</v>
      </c>
      <c r="O68" s="302">
        <v>1.69987027427724</v>
      </c>
      <c r="P68" s="302">
        <v>1.4683189151274301</v>
      </c>
      <c r="Q68" s="302">
        <v>1.20537391957911</v>
      </c>
      <c r="R68" s="302">
        <v>1.2542083550666201</v>
      </c>
      <c r="S68" s="302">
        <v>1.21080513530282</v>
      </c>
      <c r="T68" s="302">
        <v>1.02334458963442</v>
      </c>
      <c r="U68" s="302">
        <v>5.09091802634165</v>
      </c>
      <c r="V68" s="302">
        <v>1.06868039956029</v>
      </c>
      <c r="W68" s="302">
        <v>1.11893168779829</v>
      </c>
      <c r="X68" s="302">
        <v>1.0509151090342701</v>
      </c>
      <c r="Y68" s="302">
        <v>1.0541755382067699</v>
      </c>
      <c r="Z68" s="302">
        <v>3.0785320403118499</v>
      </c>
      <c r="AA68" s="302">
        <v>0.96786265612574296</v>
      </c>
      <c r="AB68" s="302">
        <v>1.12041181736795</v>
      </c>
      <c r="AC68" s="302">
        <v>1.2731045613495799</v>
      </c>
      <c r="AD68" s="302">
        <v>1.35421370222897</v>
      </c>
      <c r="AE68" s="303">
        <v>1.29552139868252</v>
      </c>
      <c r="AF68" s="302">
        <v>1.52615794735088</v>
      </c>
      <c r="AG68" s="302">
        <v>1.6579184778151399</v>
      </c>
      <c r="AH68" s="302">
        <v>1.4712177537456299</v>
      </c>
      <c r="AI68" s="302">
        <v>1.3074271863045901</v>
      </c>
      <c r="AJ68" s="302">
        <v>1.2435272616509301</v>
      </c>
      <c r="AK68" s="302">
        <v>1.6163768059805601</v>
      </c>
      <c r="AL68" s="302">
        <v>2.66625305362752</v>
      </c>
      <c r="AM68" s="302">
        <v>1.3119566875095301</v>
      </c>
      <c r="AN68" s="302">
        <v>1.2797847809377401</v>
      </c>
      <c r="AO68" s="302">
        <v>1.1119579300358202</v>
      </c>
      <c r="AP68" s="302">
        <v>1.6532635852592099</v>
      </c>
      <c r="AQ68" s="302">
        <v>7.4633818942713903</v>
      </c>
      <c r="AR68" s="302">
        <v>6.9089759797724399</v>
      </c>
      <c r="AS68" s="302">
        <v>8.3110934076877108</v>
      </c>
      <c r="AT68" s="302">
        <v>19.143563764011301</v>
      </c>
      <c r="AU68" s="302">
        <v>18.662839373280701</v>
      </c>
      <c r="AV68" s="302">
        <v>6.8298502550600597</v>
      </c>
      <c r="AW68" s="302">
        <v>6.5479452054794498</v>
      </c>
      <c r="AX68" s="302">
        <v>7.0511361406538198</v>
      </c>
      <c r="AY68" s="302">
        <v>16.205208612183998</v>
      </c>
      <c r="AZ68" s="302">
        <v>6.5217233757292501</v>
      </c>
      <c r="BA68" s="302">
        <v>6.0978070765505201</v>
      </c>
      <c r="BB68" s="302">
        <v>5.6565161679354796</v>
      </c>
      <c r="BC68" s="302">
        <v>10.8286972647195</v>
      </c>
      <c r="BD68" s="302">
        <v>0.44224291658410902</v>
      </c>
      <c r="BE68" s="302">
        <v>0.42300343905234999</v>
      </c>
      <c r="BF68" s="302">
        <v>0.40325419486056202</v>
      </c>
      <c r="BG68" s="302">
        <v>0.61726404064024498</v>
      </c>
      <c r="BH68" s="302">
        <v>0.37522238395600799</v>
      </c>
      <c r="BI68" s="302">
        <v>0.43369337549796699</v>
      </c>
      <c r="BJ68" s="302">
        <v>0.474345855869025</v>
      </c>
      <c r="BK68" s="302">
        <v>0.50400483602841195</v>
      </c>
      <c r="BL68" s="302">
        <f>Текущий!C69</f>
        <v>0.480413105413105</v>
      </c>
    </row>
    <row r="69" spans="1:64" x14ac:dyDescent="0.25">
      <c r="A69" s="287" t="s">
        <v>301</v>
      </c>
      <c r="B69" s="302">
        <v>0</v>
      </c>
      <c r="C69" s="302">
        <v>0</v>
      </c>
      <c r="D69" s="302">
        <v>0</v>
      </c>
      <c r="E69" s="302">
        <v>0</v>
      </c>
      <c r="F69" s="302">
        <v>0</v>
      </c>
      <c r="G69" s="302">
        <v>0</v>
      </c>
      <c r="H69" s="302">
        <v>44269</v>
      </c>
      <c r="I69" s="302">
        <v>6028</v>
      </c>
      <c r="J69" s="302">
        <v>5190</v>
      </c>
      <c r="K69" s="302">
        <v>9944</v>
      </c>
      <c r="L69" s="302">
        <v>103</v>
      </c>
      <c r="M69" s="302">
        <v>93</v>
      </c>
      <c r="N69" s="302">
        <v>81</v>
      </c>
      <c r="O69" s="302">
        <v>85</v>
      </c>
      <c r="P69" s="302">
        <v>65</v>
      </c>
      <c r="Q69" s="302">
        <v>1696</v>
      </c>
      <c r="R69" s="302">
        <v>26609</v>
      </c>
      <c r="S69" s="302">
        <v>34</v>
      </c>
      <c r="T69" s="302">
        <v>25</v>
      </c>
      <c r="U69" s="302">
        <v>16</v>
      </c>
      <c r="V69" s="302">
        <v>15</v>
      </c>
      <c r="W69" s="302">
        <v>0</v>
      </c>
      <c r="X69" s="302">
        <v>0</v>
      </c>
      <c r="Y69" s="302">
        <v>0</v>
      </c>
      <c r="Z69" s="302">
        <v>42226</v>
      </c>
      <c r="AA69" s="302">
        <v>34977</v>
      </c>
      <c r="AB69" s="302">
        <v>623</v>
      </c>
      <c r="AC69" s="302">
        <v>41761</v>
      </c>
      <c r="AD69" s="302">
        <v>21876</v>
      </c>
      <c r="AE69" s="303">
        <v>7094</v>
      </c>
      <c r="AF69" s="302">
        <v>5215</v>
      </c>
      <c r="AG69" s="302">
        <v>32362</v>
      </c>
      <c r="AH69" s="302">
        <v>28561</v>
      </c>
      <c r="AI69" s="302">
        <v>24983</v>
      </c>
      <c r="AJ69" s="302">
        <v>20075</v>
      </c>
      <c r="AK69" s="302">
        <v>14903</v>
      </c>
      <c r="AL69" s="302">
        <v>2695</v>
      </c>
      <c r="AM69" s="302">
        <v>4161</v>
      </c>
      <c r="AN69" s="302">
        <v>4282</v>
      </c>
      <c r="AO69" s="302">
        <v>3809</v>
      </c>
      <c r="AP69" s="302">
        <v>3293</v>
      </c>
      <c r="AQ69" s="302">
        <v>3868</v>
      </c>
      <c r="AR69" s="302">
        <v>2484</v>
      </c>
      <c r="AS69" s="302">
        <v>1449</v>
      </c>
      <c r="AT69" s="302">
        <v>1916</v>
      </c>
      <c r="AU69" s="302">
        <v>1770</v>
      </c>
      <c r="AV69" s="302">
        <v>2264</v>
      </c>
      <c r="AW69" s="302">
        <v>3020</v>
      </c>
      <c r="AX69" s="302">
        <v>2897</v>
      </c>
      <c r="AY69" s="302">
        <v>676</v>
      </c>
      <c r="AZ69" s="302">
        <v>887</v>
      </c>
      <c r="BA69" s="302">
        <v>926</v>
      </c>
      <c r="BB69" s="302">
        <v>966</v>
      </c>
      <c r="BC69" s="302">
        <v>895</v>
      </c>
      <c r="BD69" s="302">
        <v>1001</v>
      </c>
      <c r="BE69" s="302">
        <v>816</v>
      </c>
      <c r="BF69" s="302">
        <v>522</v>
      </c>
      <c r="BG69" s="302">
        <v>389</v>
      </c>
      <c r="BH69" s="302">
        <v>44541</v>
      </c>
      <c r="BI69" s="302">
        <v>46077</v>
      </c>
      <c r="BJ69" s="302">
        <v>8481</v>
      </c>
      <c r="BK69" s="302">
        <v>4116</v>
      </c>
      <c r="BL69" s="302">
        <f>Текущий!C70</f>
        <v>257</v>
      </c>
    </row>
    <row r="70" spans="1:64" x14ac:dyDescent="0.25">
      <c r="A70" s="287" t="s">
        <v>302</v>
      </c>
      <c r="B70" s="302">
        <v>0</v>
      </c>
      <c r="C70" s="302">
        <v>0</v>
      </c>
      <c r="D70" s="302">
        <v>0</v>
      </c>
      <c r="E70" s="302">
        <v>0</v>
      </c>
      <c r="F70" s="302">
        <v>0</v>
      </c>
      <c r="G70" s="302">
        <v>0</v>
      </c>
      <c r="H70" s="302">
        <v>44269</v>
      </c>
      <c r="I70" s="302">
        <v>6028</v>
      </c>
      <c r="J70" s="302">
        <v>5190</v>
      </c>
      <c r="K70" s="302">
        <v>9944</v>
      </c>
      <c r="L70" s="302">
        <v>103</v>
      </c>
      <c r="M70" s="302">
        <v>93</v>
      </c>
      <c r="N70" s="302">
        <v>81</v>
      </c>
      <c r="O70" s="302">
        <v>85</v>
      </c>
      <c r="P70" s="302">
        <v>65</v>
      </c>
      <c r="Q70" s="302">
        <v>1696</v>
      </c>
      <c r="R70" s="302">
        <v>26609</v>
      </c>
      <c r="S70" s="302">
        <v>34</v>
      </c>
      <c r="T70" s="302">
        <v>25</v>
      </c>
      <c r="U70" s="302">
        <v>16</v>
      </c>
      <c r="V70" s="302">
        <v>15</v>
      </c>
      <c r="W70" s="302">
        <v>0</v>
      </c>
      <c r="X70" s="302">
        <v>0</v>
      </c>
      <c r="Y70" s="302">
        <v>0</v>
      </c>
      <c r="Z70" s="302">
        <v>42226</v>
      </c>
      <c r="AA70" s="302">
        <v>34977</v>
      </c>
      <c r="AB70" s="302">
        <v>623</v>
      </c>
      <c r="AC70" s="302">
        <v>41761</v>
      </c>
      <c r="AD70" s="302">
        <v>21876</v>
      </c>
      <c r="AE70" s="303">
        <v>7094</v>
      </c>
      <c r="AF70" s="302">
        <v>5215</v>
      </c>
      <c r="AG70" s="302">
        <v>32362</v>
      </c>
      <c r="AH70" s="302">
        <v>28561</v>
      </c>
      <c r="AI70" s="302">
        <v>24983</v>
      </c>
      <c r="AJ70" s="302">
        <v>20075</v>
      </c>
      <c r="AK70" s="302">
        <v>14903</v>
      </c>
      <c r="AL70" s="302">
        <v>2695</v>
      </c>
      <c r="AM70" s="302">
        <v>4161</v>
      </c>
      <c r="AN70" s="302">
        <v>4282</v>
      </c>
      <c r="AO70" s="302">
        <v>3809</v>
      </c>
      <c r="AP70" s="302">
        <v>3293</v>
      </c>
      <c r="AQ70" s="302">
        <v>3868</v>
      </c>
      <c r="AR70" s="302">
        <v>2484</v>
      </c>
      <c r="AS70" s="302">
        <v>1449</v>
      </c>
      <c r="AT70" s="302">
        <v>1916</v>
      </c>
      <c r="AU70" s="302">
        <v>1770</v>
      </c>
      <c r="AV70" s="302">
        <v>2264</v>
      </c>
      <c r="AW70" s="302">
        <v>3020</v>
      </c>
      <c r="AX70" s="302">
        <v>2897</v>
      </c>
      <c r="AY70" s="302">
        <v>676</v>
      </c>
      <c r="AZ70" s="302">
        <v>887</v>
      </c>
      <c r="BA70" s="302">
        <v>926</v>
      </c>
      <c r="BB70" s="302">
        <v>966</v>
      </c>
      <c r="BC70" s="302">
        <v>895</v>
      </c>
      <c r="BD70" s="302">
        <v>1001</v>
      </c>
      <c r="BE70" s="302">
        <v>816</v>
      </c>
      <c r="BF70" s="302">
        <v>522</v>
      </c>
      <c r="BG70" s="302">
        <v>389</v>
      </c>
      <c r="BH70" s="302">
        <v>44541</v>
      </c>
      <c r="BI70" s="302">
        <v>46077</v>
      </c>
      <c r="BJ70" s="302">
        <v>8481</v>
      </c>
      <c r="BK70" s="302">
        <v>4116</v>
      </c>
      <c r="BL70" s="302">
        <f>Текущий!C71</f>
        <v>257</v>
      </c>
    </row>
    <row r="71" spans="1:64" x14ac:dyDescent="0.25">
      <c r="A71" s="287"/>
      <c r="B71" s="302"/>
      <c r="C71" s="302"/>
      <c r="D71" s="302"/>
      <c r="E71" s="302"/>
      <c r="F71" s="302"/>
      <c r="G71" s="302"/>
      <c r="H71" s="302"/>
      <c r="I71" s="302"/>
      <c r="J71" s="302"/>
      <c r="K71" s="302"/>
      <c r="L71" s="302"/>
      <c r="M71" s="302"/>
      <c r="N71" s="302"/>
      <c r="O71" s="302"/>
      <c r="P71" s="302"/>
      <c r="Q71" s="302"/>
      <c r="R71" s="302"/>
      <c r="S71" s="302"/>
      <c r="T71" s="302"/>
      <c r="U71" s="302"/>
      <c r="V71" s="302"/>
      <c r="W71" s="302"/>
      <c r="X71" s="302"/>
      <c r="Y71" s="302"/>
      <c r="Z71" s="302"/>
      <c r="AA71" s="302"/>
      <c r="AB71" s="302"/>
      <c r="AC71" s="302"/>
      <c r="AD71" s="302"/>
      <c r="AE71" s="303"/>
      <c r="AF71" s="302"/>
      <c r="AG71" s="302"/>
      <c r="AH71" s="302"/>
      <c r="AI71" s="302"/>
      <c r="AJ71" s="302"/>
      <c r="AK71" s="302"/>
      <c r="AL71" s="302"/>
      <c r="AM71" s="302"/>
      <c r="AN71" s="302"/>
      <c r="AO71" s="302"/>
      <c r="AP71" s="302"/>
      <c r="AQ71" s="302"/>
      <c r="AR71" s="302"/>
      <c r="AS71" s="302"/>
      <c r="AT71" s="302"/>
      <c r="AU71" s="302"/>
      <c r="AV71" s="302"/>
      <c r="AW71" s="302"/>
      <c r="AX71" s="302"/>
      <c r="AY71" s="302"/>
      <c r="AZ71" s="302"/>
      <c r="BA71" s="302">
        <v>0</v>
      </c>
      <c r="BB71" s="302">
        <v>0</v>
      </c>
      <c r="BC71" s="302">
        <v>0</v>
      </c>
      <c r="BD71" s="302">
        <v>0</v>
      </c>
      <c r="BE71" s="302">
        <v>0</v>
      </c>
      <c r="BF71" s="302">
        <v>0</v>
      </c>
      <c r="BG71" s="302">
        <v>0</v>
      </c>
      <c r="BH71" s="302">
        <v>0</v>
      </c>
      <c r="BI71" s="302">
        <v>0</v>
      </c>
      <c r="BJ71" s="302">
        <v>0</v>
      </c>
      <c r="BK71" s="302">
        <v>0</v>
      </c>
      <c r="BL71" s="302">
        <f>Текущий!C72</f>
        <v>0</v>
      </c>
    </row>
    <row r="72" spans="1:64" x14ac:dyDescent="0.25">
      <c r="A72" s="287"/>
      <c r="B72" s="305"/>
      <c r="C72" s="305"/>
      <c r="D72" s="305"/>
      <c r="E72" s="305"/>
      <c r="F72" s="305"/>
      <c r="G72" s="305"/>
      <c r="H72" s="305"/>
      <c r="I72" s="305"/>
      <c r="J72" s="305"/>
      <c r="K72" s="305"/>
      <c r="L72" s="305"/>
      <c r="M72" s="305"/>
      <c r="N72" s="305"/>
      <c r="O72" s="305"/>
      <c r="P72" s="305"/>
      <c r="Q72" s="305"/>
      <c r="R72" s="305"/>
      <c r="S72" s="305"/>
      <c r="T72" s="305"/>
      <c r="U72" s="305"/>
      <c r="V72" s="305"/>
      <c r="W72" s="305"/>
      <c r="X72" s="305"/>
      <c r="Y72" s="305"/>
      <c r="Z72" s="305"/>
      <c r="AA72" s="305"/>
      <c r="AB72" s="305"/>
      <c r="AC72" s="305"/>
      <c r="AD72" s="305"/>
      <c r="AE72" s="306"/>
      <c r="AF72" s="305"/>
      <c r="AG72" s="305"/>
      <c r="AH72" s="305"/>
      <c r="AI72" s="305">
        <v>0</v>
      </c>
      <c r="AJ72" s="305">
        <v>0</v>
      </c>
      <c r="AK72" s="305">
        <v>0</v>
      </c>
      <c r="AL72" s="305">
        <v>0</v>
      </c>
      <c r="AM72" s="305">
        <v>0</v>
      </c>
      <c r="AN72" s="305">
        <v>0</v>
      </c>
      <c r="AO72" s="305">
        <v>0</v>
      </c>
      <c r="AP72" s="305">
        <v>0</v>
      </c>
      <c r="AQ72" s="305">
        <v>0</v>
      </c>
      <c r="AR72" s="305">
        <v>0</v>
      </c>
      <c r="AS72" s="305">
        <v>0</v>
      </c>
      <c r="AT72" s="305">
        <v>0</v>
      </c>
      <c r="AU72" s="305">
        <v>0</v>
      </c>
      <c r="AV72" s="305">
        <v>0</v>
      </c>
      <c r="AW72" s="305">
        <v>0</v>
      </c>
      <c r="AX72" s="305">
        <v>0</v>
      </c>
      <c r="AY72" s="305">
        <v>0</v>
      </c>
      <c r="AZ72" s="305">
        <v>0</v>
      </c>
      <c r="BA72" s="305">
        <v>0</v>
      </c>
      <c r="BB72" s="305">
        <v>0</v>
      </c>
      <c r="BC72" s="305">
        <v>0</v>
      </c>
      <c r="BD72" s="305">
        <v>0</v>
      </c>
      <c r="BE72" s="305">
        <v>0</v>
      </c>
      <c r="BF72" s="305">
        <v>0</v>
      </c>
      <c r="BG72" s="305">
        <v>0</v>
      </c>
      <c r="BH72" s="305">
        <v>0</v>
      </c>
      <c r="BI72" s="305">
        <v>0</v>
      </c>
      <c r="BJ72" s="305">
        <v>0</v>
      </c>
      <c r="BK72" s="305">
        <v>0</v>
      </c>
      <c r="BL72" s="302">
        <f>Текущий!C73</f>
        <v>0</v>
      </c>
    </row>
    <row r="73" spans="1:64" s="309" customFormat="1" ht="31.5" x14ac:dyDescent="0.25">
      <c r="A73" s="312" t="s">
        <v>308</v>
      </c>
      <c r="B73" s="310">
        <v>28508819</v>
      </c>
      <c r="C73" s="310">
        <v>28922063</v>
      </c>
      <c r="D73" s="310">
        <v>28610804</v>
      </c>
      <c r="E73" s="310">
        <v>28921181</v>
      </c>
      <c r="F73" s="310">
        <v>29603623</v>
      </c>
      <c r="G73" s="310">
        <v>29496292</v>
      </c>
      <c r="H73" s="310">
        <v>29142012</v>
      </c>
      <c r="I73" s="310">
        <v>29419439</v>
      </c>
      <c r="J73" s="310">
        <v>30255978</v>
      </c>
      <c r="K73" s="310">
        <v>30633360</v>
      </c>
      <c r="L73" s="310">
        <v>30848862</v>
      </c>
      <c r="M73" s="310">
        <v>31294199</v>
      </c>
      <c r="N73" s="310">
        <v>31717390</v>
      </c>
      <c r="O73" s="310">
        <v>31869213</v>
      </c>
      <c r="P73" s="310">
        <v>31646885</v>
      </c>
      <c r="Q73" s="310">
        <v>31463238</v>
      </c>
      <c r="R73" s="310">
        <v>31618302</v>
      </c>
      <c r="S73" s="310">
        <v>31646961</v>
      </c>
      <c r="T73" s="310">
        <v>32055095</v>
      </c>
      <c r="U73" s="310">
        <v>32177560</v>
      </c>
      <c r="V73" s="310">
        <v>32746468</v>
      </c>
      <c r="W73" s="310">
        <v>32806430</v>
      </c>
      <c r="X73" s="310">
        <v>33135453</v>
      </c>
      <c r="Y73" s="310">
        <v>33647122</v>
      </c>
      <c r="Z73" s="310">
        <v>34633314</v>
      </c>
      <c r="AA73" s="310">
        <v>35080004</v>
      </c>
      <c r="AB73" s="310">
        <v>35955471</v>
      </c>
      <c r="AC73" s="310">
        <v>39227591</v>
      </c>
      <c r="AD73" s="310">
        <v>38217837</v>
      </c>
      <c r="AE73" s="311">
        <v>38388263</v>
      </c>
      <c r="AF73" s="310">
        <v>38517539</v>
      </c>
      <c r="AG73" s="310">
        <v>39469642</v>
      </c>
      <c r="AH73" s="310">
        <v>41373147</v>
      </c>
      <c r="AI73" s="310">
        <v>41115627</v>
      </c>
      <c r="AJ73" s="310">
        <v>41790100</v>
      </c>
      <c r="AK73" s="310">
        <v>41595610</v>
      </c>
      <c r="AL73" s="310">
        <v>42182473</v>
      </c>
      <c r="AM73" s="310">
        <v>41375413</v>
      </c>
      <c r="AN73" s="310">
        <v>41015659</v>
      </c>
      <c r="AO73" s="310">
        <v>40743144</v>
      </c>
      <c r="AP73" s="310">
        <v>40782022</v>
      </c>
      <c r="AQ73" s="310">
        <v>40596417</v>
      </c>
      <c r="AR73" s="310">
        <v>40603144</v>
      </c>
      <c r="AS73" s="310">
        <v>40352314</v>
      </c>
      <c r="AT73" s="310">
        <v>40417391</v>
      </c>
      <c r="AU73" s="310">
        <v>40344626</v>
      </c>
      <c r="AV73" s="310">
        <v>39932557</v>
      </c>
      <c r="AW73" s="310">
        <v>40671293</v>
      </c>
      <c r="AX73" s="310">
        <v>40708503</v>
      </c>
      <c r="AY73" s="310">
        <v>40750251</v>
      </c>
      <c r="AZ73" s="310">
        <v>41435340</v>
      </c>
      <c r="BA73" s="310">
        <v>42392815</v>
      </c>
      <c r="BB73" s="310">
        <v>39835333</v>
      </c>
      <c r="BC73" s="310">
        <v>39155522</v>
      </c>
      <c r="BD73" s="310">
        <v>37787423</v>
      </c>
      <c r="BE73" s="310">
        <v>37596348</v>
      </c>
      <c r="BF73" s="310">
        <v>36963484</v>
      </c>
      <c r="BG73" s="310">
        <v>36176236</v>
      </c>
      <c r="BH73" s="310">
        <v>36293551</v>
      </c>
      <c r="BI73" s="310">
        <v>36580232</v>
      </c>
      <c r="BJ73" s="310">
        <v>38392019</v>
      </c>
      <c r="BK73" s="310">
        <v>37995266</v>
      </c>
      <c r="BL73" s="302">
        <f>Текущий!C74</f>
        <v>38454967</v>
      </c>
    </row>
    <row r="74" spans="1:64" x14ac:dyDescent="0.25">
      <c r="A74" s="308" t="s">
        <v>226</v>
      </c>
      <c r="B74" s="302">
        <v>15054118</v>
      </c>
      <c r="C74" s="302">
        <v>15175416</v>
      </c>
      <c r="D74" s="302">
        <v>15271169</v>
      </c>
      <c r="E74" s="302">
        <v>15418392</v>
      </c>
      <c r="F74" s="302">
        <v>15769297</v>
      </c>
      <c r="G74" s="302">
        <v>15882336</v>
      </c>
      <c r="H74" s="302">
        <v>15850205</v>
      </c>
      <c r="I74" s="302">
        <v>16104755</v>
      </c>
      <c r="J74" s="302">
        <v>16345871</v>
      </c>
      <c r="K74" s="302">
        <v>16709991</v>
      </c>
      <c r="L74" s="302">
        <v>17068750</v>
      </c>
      <c r="M74" s="302">
        <v>17294264</v>
      </c>
      <c r="N74" s="302">
        <v>17544736</v>
      </c>
      <c r="O74" s="302">
        <v>17658490</v>
      </c>
      <c r="P74" s="302">
        <v>17740561</v>
      </c>
      <c r="Q74" s="302">
        <v>17784441</v>
      </c>
      <c r="R74" s="302">
        <v>18165081</v>
      </c>
      <c r="S74" s="302">
        <v>18403193</v>
      </c>
      <c r="T74" s="302">
        <v>18671964</v>
      </c>
      <c r="U74" s="302">
        <v>18867713</v>
      </c>
      <c r="V74" s="302">
        <v>19151544</v>
      </c>
      <c r="W74" s="302">
        <v>19339885</v>
      </c>
      <c r="X74" s="302">
        <v>19512229</v>
      </c>
      <c r="Y74" s="302">
        <v>19631165</v>
      </c>
      <c r="Z74" s="302">
        <v>20124571</v>
      </c>
      <c r="AA74" s="302">
        <v>20317760</v>
      </c>
      <c r="AB74" s="302">
        <v>20590361</v>
      </c>
      <c r="AC74" s="302">
        <v>21341587</v>
      </c>
      <c r="AD74" s="302">
        <v>21483892</v>
      </c>
      <c r="AE74" s="303">
        <v>21508091</v>
      </c>
      <c r="AF74" s="302">
        <v>21704204</v>
      </c>
      <c r="AG74" s="302">
        <v>21966138</v>
      </c>
      <c r="AH74" s="302">
        <v>22480704</v>
      </c>
      <c r="AI74" s="302">
        <v>22451401</v>
      </c>
      <c r="AJ74" s="302">
        <v>22556526</v>
      </c>
      <c r="AK74" s="302">
        <v>22505378</v>
      </c>
      <c r="AL74" s="302">
        <v>22800484</v>
      </c>
      <c r="AM74" s="302">
        <v>22682853</v>
      </c>
      <c r="AN74" s="302">
        <v>22636122</v>
      </c>
      <c r="AO74" s="302">
        <v>22562991</v>
      </c>
      <c r="AP74" s="302">
        <v>22630034</v>
      </c>
      <c r="AQ74" s="302">
        <v>22617073</v>
      </c>
      <c r="AR74" s="302">
        <v>22689094</v>
      </c>
      <c r="AS74" s="302">
        <v>22892485</v>
      </c>
      <c r="AT74" s="302">
        <v>23166185</v>
      </c>
      <c r="AU74" s="302">
        <v>23386077</v>
      </c>
      <c r="AV74" s="302">
        <v>23536984</v>
      </c>
      <c r="AW74" s="302">
        <v>23804893</v>
      </c>
      <c r="AX74" s="302">
        <v>24049962</v>
      </c>
      <c r="AY74" s="302">
        <v>24024392</v>
      </c>
      <c r="AZ74" s="302">
        <v>24154099</v>
      </c>
      <c r="BA74" s="302">
        <v>24308009</v>
      </c>
      <c r="BB74" s="302">
        <v>24244598</v>
      </c>
      <c r="BC74" s="302">
        <v>24336650</v>
      </c>
      <c r="BD74" s="302">
        <v>23641001</v>
      </c>
      <c r="BE74" s="302">
        <v>23755115</v>
      </c>
      <c r="BF74" s="302">
        <v>23783006</v>
      </c>
      <c r="BG74" s="302">
        <v>23791533</v>
      </c>
      <c r="BH74" s="302">
        <v>24197136</v>
      </c>
      <c r="BI74" s="302">
        <v>24462192</v>
      </c>
      <c r="BJ74" s="302">
        <v>25229960</v>
      </c>
      <c r="BK74" s="302">
        <v>25364884</v>
      </c>
      <c r="BL74" s="302">
        <f>Текущий!C75</f>
        <v>25562769</v>
      </c>
    </row>
    <row r="75" spans="1:64" x14ac:dyDescent="0.25">
      <c r="A75" s="307" t="s">
        <v>227</v>
      </c>
      <c r="B75" s="302">
        <v>13454701</v>
      </c>
      <c r="C75" s="302">
        <v>13746647</v>
      </c>
      <c r="D75" s="302">
        <v>13339635</v>
      </c>
      <c r="E75" s="302">
        <v>13502789</v>
      </c>
      <c r="F75" s="302">
        <v>13834326</v>
      </c>
      <c r="G75" s="302">
        <v>13613956</v>
      </c>
      <c r="H75" s="302">
        <v>13291807</v>
      </c>
      <c r="I75" s="302">
        <v>13314684</v>
      </c>
      <c r="J75" s="302">
        <v>13910107</v>
      </c>
      <c r="K75" s="302">
        <v>13923369</v>
      </c>
      <c r="L75" s="302">
        <v>13780112</v>
      </c>
      <c r="M75" s="302">
        <v>13999935</v>
      </c>
      <c r="N75" s="302">
        <v>14172654</v>
      </c>
      <c r="O75" s="302">
        <v>14210723</v>
      </c>
      <c r="P75" s="302">
        <v>13906324</v>
      </c>
      <c r="Q75" s="302">
        <v>13678797</v>
      </c>
      <c r="R75" s="302">
        <v>13453221</v>
      </c>
      <c r="S75" s="302">
        <v>13243768</v>
      </c>
      <c r="T75" s="302">
        <v>13383131</v>
      </c>
      <c r="U75" s="302">
        <v>13309847</v>
      </c>
      <c r="V75" s="302">
        <v>13594924</v>
      </c>
      <c r="W75" s="302">
        <v>13466545</v>
      </c>
      <c r="X75" s="302">
        <v>13623224</v>
      </c>
      <c r="Y75" s="302">
        <v>14015957</v>
      </c>
      <c r="Z75" s="302">
        <v>14508743</v>
      </c>
      <c r="AA75" s="302">
        <v>14762244</v>
      </c>
      <c r="AB75" s="302">
        <v>15365110</v>
      </c>
      <c r="AC75" s="302">
        <v>17886004</v>
      </c>
      <c r="AD75" s="302">
        <v>16733945</v>
      </c>
      <c r="AE75" s="303">
        <v>16880172</v>
      </c>
      <c r="AF75" s="302">
        <v>16813335</v>
      </c>
      <c r="AG75" s="302">
        <v>17503504</v>
      </c>
      <c r="AH75" s="302">
        <v>18892443</v>
      </c>
      <c r="AI75" s="302">
        <v>18664226</v>
      </c>
      <c r="AJ75" s="302">
        <v>19233574</v>
      </c>
      <c r="AK75" s="302">
        <v>19090232</v>
      </c>
      <c r="AL75" s="302">
        <v>19381989</v>
      </c>
      <c r="AM75" s="302">
        <v>18692560</v>
      </c>
      <c r="AN75" s="302">
        <v>18379537</v>
      </c>
      <c r="AO75" s="302">
        <v>18180153</v>
      </c>
      <c r="AP75" s="302">
        <v>18151988</v>
      </c>
      <c r="AQ75" s="302">
        <v>17979344</v>
      </c>
      <c r="AR75" s="302">
        <v>17914050</v>
      </c>
      <c r="AS75" s="302">
        <v>17459829</v>
      </c>
      <c r="AT75" s="302">
        <v>17251206</v>
      </c>
      <c r="AU75" s="302">
        <v>16958549</v>
      </c>
      <c r="AV75" s="302">
        <v>16395573</v>
      </c>
      <c r="AW75" s="302">
        <v>16866400</v>
      </c>
      <c r="AX75" s="302">
        <v>16658541</v>
      </c>
      <c r="AY75" s="302">
        <v>16725859</v>
      </c>
      <c r="AZ75" s="302">
        <v>17281241</v>
      </c>
      <c r="BA75" s="302">
        <v>18084806</v>
      </c>
      <c r="BB75" s="302">
        <v>15590735</v>
      </c>
      <c r="BC75" s="302">
        <v>14818872</v>
      </c>
      <c r="BD75" s="302">
        <v>14146422</v>
      </c>
      <c r="BE75" s="302">
        <v>13841233</v>
      </c>
      <c r="BF75" s="302">
        <v>13180478</v>
      </c>
      <c r="BG75" s="302">
        <v>12384703</v>
      </c>
      <c r="BH75" s="302">
        <v>12096415</v>
      </c>
      <c r="BI75" s="302">
        <v>12118040</v>
      </c>
      <c r="BJ75" s="302">
        <v>13162059</v>
      </c>
      <c r="BK75" s="302">
        <v>12630382</v>
      </c>
      <c r="BL75" s="302">
        <f>Текущий!C76</f>
        <v>12892198</v>
      </c>
    </row>
    <row r="76" spans="1:64" x14ac:dyDescent="0.25">
      <c r="A76" s="287" t="s">
        <v>297</v>
      </c>
      <c r="B76" s="302">
        <v>12964753</v>
      </c>
      <c r="C76" s="302">
        <v>13242849</v>
      </c>
      <c r="D76" s="302">
        <v>12865803</v>
      </c>
      <c r="E76" s="302">
        <v>13044737</v>
      </c>
      <c r="F76" s="302">
        <v>13357086</v>
      </c>
      <c r="G76" s="302">
        <v>13161087</v>
      </c>
      <c r="H76" s="302">
        <v>12800693</v>
      </c>
      <c r="I76" s="302">
        <v>12818536</v>
      </c>
      <c r="J76" s="302">
        <v>13409217</v>
      </c>
      <c r="K76" s="302">
        <v>13399021</v>
      </c>
      <c r="L76" s="302">
        <v>13247601</v>
      </c>
      <c r="M76" s="302">
        <v>13357107</v>
      </c>
      <c r="N76" s="302">
        <v>13494295</v>
      </c>
      <c r="O76" s="302">
        <v>13437010</v>
      </c>
      <c r="P76" s="302">
        <v>13133165</v>
      </c>
      <c r="Q76" s="302">
        <v>12837277</v>
      </c>
      <c r="R76" s="302">
        <v>12640816</v>
      </c>
      <c r="S76" s="302">
        <v>12476373</v>
      </c>
      <c r="T76" s="302">
        <v>12608631</v>
      </c>
      <c r="U76" s="302">
        <v>12550866</v>
      </c>
      <c r="V76" s="302">
        <v>12883113</v>
      </c>
      <c r="W76" s="302">
        <v>12741216</v>
      </c>
      <c r="X76" s="302">
        <v>12885777</v>
      </c>
      <c r="Y76" s="302">
        <v>13281260</v>
      </c>
      <c r="Z76" s="302">
        <v>13781877</v>
      </c>
      <c r="AA76" s="302">
        <v>14057170</v>
      </c>
      <c r="AB76" s="302">
        <v>14677029</v>
      </c>
      <c r="AC76" s="302">
        <v>17219158</v>
      </c>
      <c r="AD76" s="302">
        <v>16048494</v>
      </c>
      <c r="AE76" s="303">
        <v>16171151</v>
      </c>
      <c r="AF76" s="302">
        <v>16109799</v>
      </c>
      <c r="AG76" s="302">
        <v>16817771</v>
      </c>
      <c r="AH76" s="302">
        <v>18161010</v>
      </c>
      <c r="AI76" s="302">
        <v>17941149</v>
      </c>
      <c r="AJ76" s="302">
        <v>18364461</v>
      </c>
      <c r="AK76" s="302">
        <v>18163876</v>
      </c>
      <c r="AL76" s="302">
        <v>18387173</v>
      </c>
      <c r="AM76" s="302">
        <v>17685808</v>
      </c>
      <c r="AN76" s="302">
        <v>17331608</v>
      </c>
      <c r="AO76" s="302">
        <v>17161450</v>
      </c>
      <c r="AP76" s="302">
        <v>17121159</v>
      </c>
      <c r="AQ76" s="302">
        <v>16920570</v>
      </c>
      <c r="AR76" s="302">
        <v>16818103</v>
      </c>
      <c r="AS76" s="302">
        <v>16374020</v>
      </c>
      <c r="AT76" s="302">
        <v>16170911</v>
      </c>
      <c r="AU76" s="302">
        <v>15869878</v>
      </c>
      <c r="AV76" s="302">
        <v>15287869</v>
      </c>
      <c r="AW76" s="302">
        <v>15783866</v>
      </c>
      <c r="AX76" s="302">
        <v>15593827</v>
      </c>
      <c r="AY76" s="302">
        <v>15704946</v>
      </c>
      <c r="AZ76" s="302">
        <v>16302354</v>
      </c>
      <c r="BA76" s="302">
        <v>17009668</v>
      </c>
      <c r="BB76" s="302">
        <v>14453214</v>
      </c>
      <c r="BC76" s="302">
        <v>13569594</v>
      </c>
      <c r="BD76" s="302">
        <v>12523285</v>
      </c>
      <c r="BE76" s="302">
        <v>12412482</v>
      </c>
      <c r="BF76" s="302">
        <v>11828351</v>
      </c>
      <c r="BG76" s="302">
        <v>10913074</v>
      </c>
      <c r="BH76" s="302">
        <v>10769230</v>
      </c>
      <c r="BI76" s="302">
        <v>10654005</v>
      </c>
      <c r="BJ76" s="302">
        <v>11701238</v>
      </c>
      <c r="BK76" s="302">
        <v>11152010</v>
      </c>
      <c r="BL76" s="302">
        <f>Текущий!C77</f>
        <v>11430115</v>
      </c>
    </row>
    <row r="77" spans="1:64" x14ac:dyDescent="0.25">
      <c r="A77" s="287" t="s">
        <v>298</v>
      </c>
      <c r="B77" s="302">
        <v>6822320</v>
      </c>
      <c r="C77" s="302">
        <v>6767097</v>
      </c>
      <c r="D77" s="302">
        <v>6762285</v>
      </c>
      <c r="E77" s="302">
        <v>6885957</v>
      </c>
      <c r="F77" s="302">
        <v>6974427</v>
      </c>
      <c r="G77" s="302">
        <v>6931306</v>
      </c>
      <c r="H77" s="302">
        <v>6723091</v>
      </c>
      <c r="I77" s="302">
        <v>6611883</v>
      </c>
      <c r="J77" s="302">
        <v>6851120</v>
      </c>
      <c r="K77" s="302">
        <v>6790412</v>
      </c>
      <c r="L77" s="302">
        <v>6763868</v>
      </c>
      <c r="M77" s="302">
        <v>6891415</v>
      </c>
      <c r="N77" s="302">
        <v>6989896</v>
      </c>
      <c r="O77" s="302">
        <v>6985770</v>
      </c>
      <c r="P77" s="302">
        <v>6938600</v>
      </c>
      <c r="Q77" s="302">
        <v>6656483</v>
      </c>
      <c r="R77" s="302">
        <v>6524475</v>
      </c>
      <c r="S77" s="302">
        <v>6363420</v>
      </c>
      <c r="T77" s="302">
        <v>6222837</v>
      </c>
      <c r="U77" s="302">
        <v>6144391</v>
      </c>
      <c r="V77" s="302">
        <v>6308910</v>
      </c>
      <c r="W77" s="302">
        <v>6247978</v>
      </c>
      <c r="X77" s="302">
        <v>6253123</v>
      </c>
      <c r="Y77" s="302">
        <v>6455572</v>
      </c>
      <c r="Z77" s="302">
        <v>6374730</v>
      </c>
      <c r="AA77" s="302">
        <v>6419495</v>
      </c>
      <c r="AB77" s="302">
        <v>6680174</v>
      </c>
      <c r="AC77" s="302">
        <v>7713107</v>
      </c>
      <c r="AD77" s="302">
        <v>7468271</v>
      </c>
      <c r="AE77" s="303">
        <v>7557417</v>
      </c>
      <c r="AF77" s="302">
        <v>7148841</v>
      </c>
      <c r="AG77" s="302">
        <v>7231707</v>
      </c>
      <c r="AH77" s="302">
        <v>7678033</v>
      </c>
      <c r="AI77" s="302">
        <v>7765613</v>
      </c>
      <c r="AJ77" s="302">
        <v>8247082</v>
      </c>
      <c r="AK77" s="302">
        <v>8131508</v>
      </c>
      <c r="AL77" s="302">
        <v>8577316</v>
      </c>
      <c r="AM77" s="302">
        <v>8193929</v>
      </c>
      <c r="AN77" s="302">
        <v>7883683</v>
      </c>
      <c r="AO77" s="302">
        <v>8106223</v>
      </c>
      <c r="AP77" s="302">
        <v>7829168</v>
      </c>
      <c r="AQ77" s="302">
        <v>7742519</v>
      </c>
      <c r="AR77" s="302">
        <v>7804064</v>
      </c>
      <c r="AS77" s="302">
        <v>7490241</v>
      </c>
      <c r="AT77" s="302">
        <v>7360174</v>
      </c>
      <c r="AU77" s="302">
        <v>7411443</v>
      </c>
      <c r="AV77" s="302">
        <v>7248458</v>
      </c>
      <c r="AW77" s="302">
        <v>7625909</v>
      </c>
      <c r="AX77" s="302">
        <v>7625944</v>
      </c>
      <c r="AY77" s="302">
        <v>7782707</v>
      </c>
      <c r="AZ77" s="302">
        <v>8087248</v>
      </c>
      <c r="BA77" s="302">
        <v>8781794</v>
      </c>
      <c r="BB77" s="302">
        <v>7724025</v>
      </c>
      <c r="BC77" s="302">
        <v>7467269</v>
      </c>
      <c r="BD77" s="302">
        <v>7237521</v>
      </c>
      <c r="BE77" s="302">
        <v>7297826</v>
      </c>
      <c r="BF77" s="302">
        <v>7094411</v>
      </c>
      <c r="BG77" s="302">
        <v>6851232</v>
      </c>
      <c r="BH77" s="302">
        <v>6756800</v>
      </c>
      <c r="BI77" s="302">
        <v>6682893</v>
      </c>
      <c r="BJ77" s="302">
        <v>7654628</v>
      </c>
      <c r="BK77" s="302">
        <v>7303873</v>
      </c>
      <c r="BL77" s="302">
        <f>Текущий!C78</f>
        <v>7702626</v>
      </c>
    </row>
    <row r="78" spans="1:64" x14ac:dyDescent="0.25">
      <c r="A78" s="287" t="s">
        <v>299</v>
      </c>
      <c r="B78" s="302">
        <v>6140243</v>
      </c>
      <c r="C78" s="302">
        <v>6473439</v>
      </c>
      <c r="D78" s="302">
        <v>6101246</v>
      </c>
      <c r="E78" s="302">
        <v>6157792</v>
      </c>
      <c r="F78" s="302">
        <v>6381672</v>
      </c>
      <c r="G78" s="302">
        <v>6228937</v>
      </c>
      <c r="H78" s="302">
        <v>6077123</v>
      </c>
      <c r="I78" s="302">
        <v>6206180</v>
      </c>
      <c r="J78" s="302">
        <v>6557596</v>
      </c>
      <c r="K78" s="302">
        <v>6608102</v>
      </c>
      <c r="L78" s="302">
        <v>6483366</v>
      </c>
      <c r="M78" s="302">
        <v>6465409</v>
      </c>
      <c r="N78" s="302">
        <v>6504120</v>
      </c>
      <c r="O78" s="302">
        <v>6451018</v>
      </c>
      <c r="P78" s="302">
        <v>6194426</v>
      </c>
      <c r="Q78" s="302">
        <v>6180780</v>
      </c>
      <c r="R78" s="302">
        <v>6116332</v>
      </c>
      <c r="S78" s="302">
        <v>6112945</v>
      </c>
      <c r="T78" s="302">
        <v>6385788</v>
      </c>
      <c r="U78" s="302">
        <v>6406465</v>
      </c>
      <c r="V78" s="302">
        <v>6574193</v>
      </c>
      <c r="W78" s="302">
        <v>6493224</v>
      </c>
      <c r="X78" s="302">
        <v>6632642</v>
      </c>
      <c r="Y78" s="302">
        <v>6825677</v>
      </c>
      <c r="Z78" s="302">
        <v>7407132</v>
      </c>
      <c r="AA78" s="302">
        <v>7637664</v>
      </c>
      <c r="AB78" s="302">
        <v>7996841</v>
      </c>
      <c r="AC78" s="302">
        <v>9506043</v>
      </c>
      <c r="AD78" s="302">
        <v>8580214</v>
      </c>
      <c r="AE78" s="303">
        <v>8613723</v>
      </c>
      <c r="AF78" s="302">
        <v>8960945</v>
      </c>
      <c r="AG78" s="302">
        <v>9586049</v>
      </c>
      <c r="AH78" s="302">
        <v>10482962</v>
      </c>
      <c r="AI78" s="302">
        <v>10175523</v>
      </c>
      <c r="AJ78" s="302">
        <v>10117367</v>
      </c>
      <c r="AK78" s="302">
        <v>10032353</v>
      </c>
      <c r="AL78" s="302">
        <v>9809848</v>
      </c>
      <c r="AM78" s="302">
        <v>9491874</v>
      </c>
      <c r="AN78" s="302">
        <v>9447922</v>
      </c>
      <c r="AO78" s="302">
        <v>9055226</v>
      </c>
      <c r="AP78" s="302">
        <v>9291991</v>
      </c>
      <c r="AQ78" s="302">
        <v>9178050</v>
      </c>
      <c r="AR78" s="302">
        <v>9014037</v>
      </c>
      <c r="AS78" s="302">
        <v>8883776</v>
      </c>
      <c r="AT78" s="302">
        <v>8810736</v>
      </c>
      <c r="AU78" s="302">
        <v>8458435</v>
      </c>
      <c r="AV78" s="302">
        <v>8039408</v>
      </c>
      <c r="AW78" s="302">
        <v>8157956</v>
      </c>
      <c r="AX78" s="302">
        <v>7967882</v>
      </c>
      <c r="AY78" s="302">
        <v>7922237</v>
      </c>
      <c r="AZ78" s="302">
        <v>8215105</v>
      </c>
      <c r="BA78" s="302">
        <v>8227874</v>
      </c>
      <c r="BB78" s="302">
        <v>6729186</v>
      </c>
      <c r="BC78" s="302">
        <v>6102324</v>
      </c>
      <c r="BD78" s="302">
        <v>5285762</v>
      </c>
      <c r="BE78" s="302">
        <v>5114656</v>
      </c>
      <c r="BF78" s="302">
        <v>4733940</v>
      </c>
      <c r="BG78" s="302">
        <v>4061842</v>
      </c>
      <c r="BH78" s="302">
        <v>4012430</v>
      </c>
      <c r="BI78" s="302">
        <v>3971111</v>
      </c>
      <c r="BJ78" s="302">
        <v>4046609</v>
      </c>
      <c r="BK78" s="302">
        <v>3848137</v>
      </c>
      <c r="BL78" s="302">
        <f>Текущий!C79</f>
        <v>3727488</v>
      </c>
    </row>
    <row r="79" spans="1:64" x14ac:dyDescent="0.25">
      <c r="A79" s="287" t="s">
        <v>300</v>
      </c>
      <c r="B79" s="302">
        <v>6572.08546661935</v>
      </c>
      <c r="C79" s="302">
        <v>6675.1595342507198</v>
      </c>
      <c r="D79" s="302">
        <v>6585.3524082510103</v>
      </c>
      <c r="E79" s="302">
        <v>6666.3619174161904</v>
      </c>
      <c r="F79" s="302">
        <v>6647.3006867721697</v>
      </c>
      <c r="G79" s="302">
        <v>6507.3359703337501</v>
      </c>
      <c r="H79" s="302">
        <v>6396.8282444655397</v>
      </c>
      <c r="I79" s="302">
        <v>6436.3004619401499</v>
      </c>
      <c r="J79" s="302">
        <v>6447.0488965815703</v>
      </c>
      <c r="K79" s="302">
        <v>6354.1618058519498</v>
      </c>
      <c r="L79" s="302">
        <v>6255.3598073472504</v>
      </c>
      <c r="M79" s="302">
        <v>6246.3089225589201</v>
      </c>
      <c r="N79" s="302">
        <v>6247.9373090100898</v>
      </c>
      <c r="O79" s="302">
        <v>6225.4494069681296</v>
      </c>
      <c r="P79" s="302">
        <v>6141.2976385316797</v>
      </c>
      <c r="Q79" s="302">
        <v>6030.28795565577</v>
      </c>
      <c r="R79" s="302">
        <v>5994.03290815117</v>
      </c>
      <c r="S79" s="302">
        <v>5954.45664105379</v>
      </c>
      <c r="T79" s="302">
        <v>6170.7194244604298</v>
      </c>
      <c r="U79" s="302">
        <v>6168.1079221545097</v>
      </c>
      <c r="V79" s="302">
        <v>6157.3928212971396</v>
      </c>
      <c r="W79" s="302">
        <v>6142.4172009834701</v>
      </c>
      <c r="X79" s="302">
        <v>6272.2824182243003</v>
      </c>
      <c r="Y79" s="302">
        <v>6284.0123018689401</v>
      </c>
      <c r="Z79" s="302">
        <v>6551.5673131774101</v>
      </c>
      <c r="AA79" s="302">
        <v>6575.8385180333999</v>
      </c>
      <c r="AB79" s="302">
        <v>6569.8428827215803</v>
      </c>
      <c r="AC79" s="302">
        <v>6616.8996656803602</v>
      </c>
      <c r="AD79" s="302">
        <v>6587.7812897664298</v>
      </c>
      <c r="AE79" s="303">
        <v>6699.7352612172199</v>
      </c>
      <c r="AF79" s="302">
        <v>6710.1795234921701</v>
      </c>
      <c r="AG79" s="302">
        <v>6896.4860985811501</v>
      </c>
      <c r="AH79" s="302">
        <v>6819.4998310239898</v>
      </c>
      <c r="AI79" s="302">
        <v>6795.1176002726997</v>
      </c>
      <c r="AJ79" s="302">
        <v>6992.2559396893103</v>
      </c>
      <c r="AK79" s="302">
        <v>7035.6261378161698</v>
      </c>
      <c r="AL79" s="302">
        <v>7129.8510993059099</v>
      </c>
      <c r="AM79" s="302">
        <v>6743.1020283666303</v>
      </c>
      <c r="AN79" s="302">
        <v>6660.8793235972298</v>
      </c>
      <c r="AO79" s="302">
        <v>6539.6882859538146</v>
      </c>
      <c r="AP79" s="302">
        <v>6683.7753747657698</v>
      </c>
      <c r="AQ79" s="302">
        <v>6680.3150538908003</v>
      </c>
      <c r="AR79" s="302">
        <v>6644.3200853350199</v>
      </c>
      <c r="AS79" s="302">
        <v>6522.2146982672803</v>
      </c>
      <c r="AT79" s="302">
        <v>6450.5608520483502</v>
      </c>
      <c r="AU79" s="302">
        <v>6326.9457401427298</v>
      </c>
      <c r="AV79" s="302">
        <v>6289.2335856508098</v>
      </c>
      <c r="AW79" s="302">
        <v>6177.6383561643797</v>
      </c>
      <c r="AX79" s="302">
        <v>6119.7861151446205</v>
      </c>
      <c r="AY79" s="302">
        <v>6005.9451604267797</v>
      </c>
      <c r="AZ79" s="302">
        <v>5907.2920969670604</v>
      </c>
      <c r="BA79" s="302">
        <v>5720.9969056908403</v>
      </c>
      <c r="BB79" s="302">
        <v>5447.0543453682103</v>
      </c>
      <c r="BC79" s="302">
        <v>5242.4640704682397</v>
      </c>
      <c r="BD79" s="302">
        <v>4962.6649494749399</v>
      </c>
      <c r="BE79" s="302">
        <v>4743.01948796332</v>
      </c>
      <c r="BF79" s="302">
        <v>4626.4133453279601</v>
      </c>
      <c r="BG79" s="302">
        <v>4399.9008184493796</v>
      </c>
      <c r="BH79" s="302">
        <v>4354.3708555717303</v>
      </c>
      <c r="BI79" s="302">
        <v>4375.5410899831604</v>
      </c>
      <c r="BJ79" s="302">
        <v>4276.1431077327898</v>
      </c>
      <c r="BK79" s="302">
        <v>4213.3935318120002</v>
      </c>
      <c r="BL79" s="302">
        <f>Текущий!C80</f>
        <v>4070.5537749287801</v>
      </c>
    </row>
    <row r="80" spans="1:64" x14ac:dyDescent="0.25">
      <c r="A80" s="287" t="s">
        <v>301</v>
      </c>
      <c r="B80" s="302">
        <v>489948</v>
      </c>
      <c r="C80" s="302">
        <v>503798</v>
      </c>
      <c r="D80" s="302">
        <v>473832</v>
      </c>
      <c r="E80" s="302">
        <v>458052</v>
      </c>
      <c r="F80" s="302">
        <v>477240</v>
      </c>
      <c r="G80" s="302">
        <v>452869</v>
      </c>
      <c r="H80" s="302">
        <v>491114</v>
      </c>
      <c r="I80" s="302">
        <v>496148</v>
      </c>
      <c r="J80" s="302">
        <v>500890</v>
      </c>
      <c r="K80" s="302">
        <v>524348</v>
      </c>
      <c r="L80" s="302">
        <v>532511</v>
      </c>
      <c r="M80" s="302">
        <v>642828</v>
      </c>
      <c r="N80" s="302">
        <v>678359</v>
      </c>
      <c r="O80" s="302">
        <v>773713</v>
      </c>
      <c r="P80" s="302">
        <v>773159</v>
      </c>
      <c r="Q80" s="302">
        <v>841520</v>
      </c>
      <c r="R80" s="302">
        <v>812405</v>
      </c>
      <c r="S80" s="302">
        <v>767395</v>
      </c>
      <c r="T80" s="302">
        <v>774500</v>
      </c>
      <c r="U80" s="302">
        <v>758981</v>
      </c>
      <c r="V80" s="302">
        <v>711811</v>
      </c>
      <c r="W80" s="302">
        <v>725329</v>
      </c>
      <c r="X80" s="302">
        <v>737447</v>
      </c>
      <c r="Y80" s="302">
        <v>734697</v>
      </c>
      <c r="Z80" s="302">
        <v>726866</v>
      </c>
      <c r="AA80" s="302">
        <v>705074</v>
      </c>
      <c r="AB80" s="302">
        <v>688081</v>
      </c>
      <c r="AC80" s="302">
        <v>666846</v>
      </c>
      <c r="AD80" s="302">
        <v>685451</v>
      </c>
      <c r="AE80" s="303">
        <v>709021</v>
      </c>
      <c r="AF80" s="302">
        <v>703536</v>
      </c>
      <c r="AG80" s="302">
        <v>685733</v>
      </c>
      <c r="AH80" s="302">
        <v>731433</v>
      </c>
      <c r="AI80" s="302">
        <v>723077</v>
      </c>
      <c r="AJ80" s="302">
        <v>869113</v>
      </c>
      <c r="AK80" s="302">
        <v>926356</v>
      </c>
      <c r="AL80" s="302">
        <v>994816</v>
      </c>
      <c r="AM80" s="302">
        <v>1006752</v>
      </c>
      <c r="AN80" s="302">
        <v>1047929</v>
      </c>
      <c r="AO80" s="302">
        <v>1018703</v>
      </c>
      <c r="AP80" s="302">
        <v>1030829</v>
      </c>
      <c r="AQ80" s="302">
        <v>1058774</v>
      </c>
      <c r="AR80" s="302">
        <v>1095947</v>
      </c>
      <c r="AS80" s="302">
        <v>1085809</v>
      </c>
      <c r="AT80" s="302">
        <v>1080295</v>
      </c>
      <c r="AU80" s="302">
        <v>1088671</v>
      </c>
      <c r="AV80" s="302">
        <v>1107704</v>
      </c>
      <c r="AW80" s="302">
        <v>1082534</v>
      </c>
      <c r="AX80" s="302">
        <v>1064714</v>
      </c>
      <c r="AY80" s="302">
        <v>1020913</v>
      </c>
      <c r="AZ80" s="302">
        <v>978887</v>
      </c>
      <c r="BA80" s="302">
        <v>1075138</v>
      </c>
      <c r="BB80" s="302">
        <v>1137521</v>
      </c>
      <c r="BC80" s="302">
        <v>1249278</v>
      </c>
      <c r="BD80" s="302">
        <v>1623137</v>
      </c>
      <c r="BE80" s="302">
        <v>1428751</v>
      </c>
      <c r="BF80" s="302">
        <v>1352127</v>
      </c>
      <c r="BG80" s="302">
        <v>1471629</v>
      </c>
      <c r="BH80" s="302">
        <v>1327185</v>
      </c>
      <c r="BI80" s="302">
        <v>1464035</v>
      </c>
      <c r="BJ80" s="302">
        <v>1460821</v>
      </c>
      <c r="BK80" s="302">
        <v>1478372</v>
      </c>
      <c r="BL80" s="302">
        <f>Текущий!C81</f>
        <v>1462083</v>
      </c>
    </row>
    <row r="81" spans="1:67" x14ac:dyDescent="0.25">
      <c r="A81" s="287" t="s">
        <v>302</v>
      </c>
      <c r="B81" s="302">
        <v>489637</v>
      </c>
      <c r="C81" s="302">
        <v>503477</v>
      </c>
      <c r="D81" s="302">
        <v>473513</v>
      </c>
      <c r="E81" s="302">
        <v>458050</v>
      </c>
      <c r="F81" s="302">
        <v>476749</v>
      </c>
      <c r="G81" s="302">
        <v>452378</v>
      </c>
      <c r="H81" s="302">
        <v>490643</v>
      </c>
      <c r="I81" s="302">
        <v>495694</v>
      </c>
      <c r="J81" s="302">
        <v>500416</v>
      </c>
      <c r="K81" s="302">
        <v>523870</v>
      </c>
      <c r="L81" s="302">
        <v>532037</v>
      </c>
      <c r="M81" s="302">
        <v>642349</v>
      </c>
      <c r="N81" s="302">
        <v>677871</v>
      </c>
      <c r="O81" s="302">
        <v>773213</v>
      </c>
      <c r="P81" s="302">
        <v>772662</v>
      </c>
      <c r="Q81" s="302">
        <v>841028</v>
      </c>
      <c r="R81" s="302">
        <v>812405</v>
      </c>
      <c r="S81" s="302">
        <v>767394</v>
      </c>
      <c r="T81" s="302">
        <v>774499</v>
      </c>
      <c r="U81" s="302">
        <v>758981</v>
      </c>
      <c r="V81" s="302">
        <v>711810</v>
      </c>
      <c r="W81" s="302">
        <v>725329</v>
      </c>
      <c r="X81" s="302">
        <v>737446</v>
      </c>
      <c r="Y81" s="302">
        <v>734695</v>
      </c>
      <c r="Z81" s="302">
        <v>726865</v>
      </c>
      <c r="AA81" s="302">
        <v>705071</v>
      </c>
      <c r="AB81" s="302">
        <v>688080</v>
      </c>
      <c r="AC81" s="302">
        <v>666846</v>
      </c>
      <c r="AD81" s="302">
        <v>685449</v>
      </c>
      <c r="AE81" s="303">
        <v>709018</v>
      </c>
      <c r="AF81" s="302">
        <v>703535</v>
      </c>
      <c r="AG81" s="302">
        <v>685731</v>
      </c>
      <c r="AH81" s="302">
        <v>731432</v>
      </c>
      <c r="AI81" s="302">
        <v>723076</v>
      </c>
      <c r="AJ81" s="302">
        <v>869113</v>
      </c>
      <c r="AK81" s="302">
        <v>926354</v>
      </c>
      <c r="AL81" s="302">
        <v>994815</v>
      </c>
      <c r="AM81" s="302">
        <v>1006752</v>
      </c>
      <c r="AN81" s="302">
        <v>1047929</v>
      </c>
      <c r="AO81" s="302">
        <v>1018703</v>
      </c>
      <c r="AP81" s="302">
        <v>1030829</v>
      </c>
      <c r="AQ81" s="302">
        <v>1058774</v>
      </c>
      <c r="AR81" s="302">
        <v>1095947</v>
      </c>
      <c r="AS81" s="302">
        <v>1085809</v>
      </c>
      <c r="AT81" s="302">
        <v>1080295</v>
      </c>
      <c r="AU81" s="302">
        <v>1088671</v>
      </c>
      <c r="AV81" s="302">
        <v>1107704</v>
      </c>
      <c r="AW81" s="302">
        <v>1082534</v>
      </c>
      <c r="AX81" s="302">
        <v>1064714</v>
      </c>
      <c r="AY81" s="302">
        <v>1020913</v>
      </c>
      <c r="AZ81" s="302">
        <v>978887</v>
      </c>
      <c r="BA81" s="302">
        <v>1075138</v>
      </c>
      <c r="BB81" s="302">
        <v>1137521</v>
      </c>
      <c r="BC81" s="302">
        <v>1249278</v>
      </c>
      <c r="BD81" s="302">
        <v>1623137</v>
      </c>
      <c r="BE81" s="302">
        <v>1428751</v>
      </c>
      <c r="BF81" s="302">
        <v>1348534</v>
      </c>
      <c r="BG81" s="302">
        <v>1468304</v>
      </c>
      <c r="BH81" s="302">
        <v>1323884</v>
      </c>
      <c r="BI81" s="302">
        <v>1464035</v>
      </c>
      <c r="BJ81" s="302">
        <v>1460821</v>
      </c>
      <c r="BK81" s="302">
        <v>1477725</v>
      </c>
      <c r="BL81" s="302">
        <f>Текущий!C82</f>
        <v>1434048</v>
      </c>
      <c r="BM81" s="273">
        <f>BL81/2.6242/1000</f>
        <v>546.47054340370391</v>
      </c>
      <c r="BO81" s="273">
        <f>BM81+BL79</f>
        <v>4617.0243183324837</v>
      </c>
    </row>
    <row r="82" spans="1:67" x14ac:dyDescent="0.25">
      <c r="A82" s="287"/>
      <c r="B82" s="302"/>
      <c r="C82" s="302"/>
      <c r="D82" s="302"/>
      <c r="E82" s="302"/>
      <c r="F82" s="302"/>
      <c r="G82" s="302"/>
      <c r="H82" s="302"/>
      <c r="I82" s="302"/>
      <c r="J82" s="302"/>
      <c r="K82" s="302"/>
      <c r="L82" s="302"/>
      <c r="M82" s="302"/>
      <c r="N82" s="302"/>
      <c r="O82" s="302"/>
      <c r="P82" s="302"/>
      <c r="Q82" s="302"/>
      <c r="R82" s="302"/>
      <c r="S82" s="302"/>
      <c r="T82" s="302"/>
      <c r="U82" s="302"/>
      <c r="V82" s="302"/>
      <c r="W82" s="302"/>
      <c r="X82" s="302"/>
      <c r="Y82" s="302"/>
      <c r="Z82" s="302"/>
      <c r="AA82" s="302"/>
      <c r="AB82" s="302"/>
      <c r="AC82" s="302"/>
      <c r="AD82" s="302"/>
      <c r="AE82" s="303"/>
      <c r="AF82" s="302"/>
      <c r="AG82" s="302"/>
      <c r="AH82" s="302"/>
      <c r="AI82" s="302"/>
      <c r="AJ82" s="302"/>
      <c r="AK82" s="302"/>
      <c r="AL82" s="302"/>
      <c r="AM82" s="302"/>
      <c r="AN82" s="302"/>
      <c r="AO82" s="302"/>
      <c r="AP82" s="302"/>
      <c r="AQ82" s="302"/>
      <c r="AR82" s="302"/>
      <c r="AS82" s="302"/>
      <c r="AT82" s="302"/>
      <c r="AU82" s="302"/>
      <c r="AV82" s="302"/>
      <c r="AW82" s="302"/>
      <c r="AX82" s="302"/>
      <c r="AY82" s="302"/>
      <c r="AZ82" s="302"/>
      <c r="BA82" s="302">
        <v>0</v>
      </c>
      <c r="BB82" s="302">
        <v>0</v>
      </c>
      <c r="BC82" s="302">
        <v>0</v>
      </c>
      <c r="BD82" s="302">
        <v>0</v>
      </c>
      <c r="BE82" s="302">
        <v>0</v>
      </c>
      <c r="BF82" s="302">
        <v>3593</v>
      </c>
      <c r="BG82" s="302">
        <v>3325</v>
      </c>
      <c r="BH82" s="302">
        <v>3301</v>
      </c>
      <c r="BI82" s="302">
        <v>0</v>
      </c>
      <c r="BJ82" s="302">
        <v>0</v>
      </c>
      <c r="BK82" s="302">
        <v>647</v>
      </c>
      <c r="BL82" s="302">
        <f>Текущий!C83</f>
        <v>28035</v>
      </c>
    </row>
    <row r="83" spans="1:67" x14ac:dyDescent="0.25">
      <c r="A83" s="287"/>
      <c r="B83" s="305"/>
      <c r="C83" s="305"/>
      <c r="D83" s="305"/>
      <c r="E83" s="305"/>
      <c r="F83" s="305"/>
      <c r="G83" s="305"/>
      <c r="H83" s="305"/>
      <c r="I83" s="305"/>
      <c r="J83" s="305"/>
      <c r="K83" s="305"/>
      <c r="L83" s="305"/>
      <c r="M83" s="305"/>
      <c r="N83" s="305"/>
      <c r="O83" s="305"/>
      <c r="P83" s="305"/>
      <c r="Q83" s="305"/>
      <c r="R83" s="305"/>
      <c r="S83" s="305"/>
      <c r="T83" s="305"/>
      <c r="U83" s="305"/>
      <c r="V83" s="305"/>
      <c r="W83" s="305"/>
      <c r="X83" s="305"/>
      <c r="Y83" s="305"/>
      <c r="Z83" s="305"/>
      <c r="AA83" s="305"/>
      <c r="AB83" s="305"/>
      <c r="AC83" s="305"/>
      <c r="AD83" s="305"/>
      <c r="AE83" s="306"/>
      <c r="AF83" s="305"/>
      <c r="AG83" s="305"/>
      <c r="AH83" s="305"/>
      <c r="AI83" s="305">
        <v>0</v>
      </c>
      <c r="AJ83" s="305">
        <v>0</v>
      </c>
      <c r="AK83" s="305">
        <v>0</v>
      </c>
      <c r="AL83" s="305">
        <v>0</v>
      </c>
      <c r="AM83" s="305">
        <v>0</v>
      </c>
      <c r="AN83" s="305">
        <v>0</v>
      </c>
      <c r="AO83" s="305">
        <v>0</v>
      </c>
      <c r="AP83" s="305">
        <v>0</v>
      </c>
      <c r="AQ83" s="305">
        <v>0</v>
      </c>
      <c r="AR83" s="305">
        <v>0</v>
      </c>
      <c r="AS83" s="305">
        <v>0</v>
      </c>
      <c r="AT83" s="305">
        <v>0</v>
      </c>
      <c r="AU83" s="305">
        <v>0</v>
      </c>
      <c r="AV83" s="305">
        <v>0</v>
      </c>
      <c r="AW83" s="305">
        <v>0</v>
      </c>
      <c r="AX83" s="305">
        <v>0</v>
      </c>
      <c r="AY83" s="305">
        <v>0</v>
      </c>
      <c r="AZ83" s="305">
        <v>0</v>
      </c>
      <c r="BA83" s="305">
        <v>0</v>
      </c>
      <c r="BB83" s="305">
        <v>0</v>
      </c>
      <c r="BC83" s="305">
        <v>0</v>
      </c>
      <c r="BD83" s="305">
        <v>0</v>
      </c>
      <c r="BE83" s="305">
        <v>0</v>
      </c>
      <c r="BF83" s="305">
        <v>0</v>
      </c>
      <c r="BG83" s="305">
        <v>0</v>
      </c>
      <c r="BH83" s="305">
        <v>0</v>
      </c>
      <c r="BI83" s="305">
        <v>0</v>
      </c>
      <c r="BJ83" s="305">
        <v>0</v>
      </c>
      <c r="BK83" s="305">
        <v>0</v>
      </c>
      <c r="BL83" s="302">
        <f>Текущий!C84</f>
        <v>0</v>
      </c>
    </row>
    <row r="84" spans="1:67" ht="21" x14ac:dyDescent="0.25">
      <c r="A84" s="304" t="s">
        <v>309</v>
      </c>
      <c r="B84" s="302">
        <v>9581449</v>
      </c>
      <c r="C84" s="302">
        <v>9817491</v>
      </c>
      <c r="D84" s="302">
        <v>9562274</v>
      </c>
      <c r="E84" s="302">
        <v>9627337</v>
      </c>
      <c r="F84" s="302">
        <v>9696301</v>
      </c>
      <c r="G84" s="302">
        <v>9527140</v>
      </c>
      <c r="H84" s="302">
        <v>9067824</v>
      </c>
      <c r="I84" s="302">
        <v>9053451</v>
      </c>
      <c r="J84" s="302">
        <v>9304402</v>
      </c>
      <c r="K84" s="302">
        <v>9221121</v>
      </c>
      <c r="L84" s="302">
        <v>9069699</v>
      </c>
      <c r="M84" s="302">
        <v>9110926</v>
      </c>
      <c r="N84" s="302">
        <v>9050761</v>
      </c>
      <c r="O84" s="302">
        <v>9119157</v>
      </c>
      <c r="P84" s="302">
        <v>8920949</v>
      </c>
      <c r="Q84" s="302">
        <v>8553774</v>
      </c>
      <c r="R84" s="302">
        <v>8419622</v>
      </c>
      <c r="S84" s="302">
        <v>8304241</v>
      </c>
      <c r="T84" s="302">
        <v>8228831</v>
      </c>
      <c r="U84" s="302">
        <v>8182684</v>
      </c>
      <c r="V84" s="302">
        <v>8144109</v>
      </c>
      <c r="W84" s="302">
        <v>8110321</v>
      </c>
      <c r="X84" s="302">
        <v>8145917</v>
      </c>
      <c r="Y84" s="302">
        <v>8221643</v>
      </c>
      <c r="Z84" s="302">
        <v>8626279</v>
      </c>
      <c r="AA84" s="302">
        <v>8723705</v>
      </c>
      <c r="AB84" s="302">
        <v>8984436</v>
      </c>
      <c r="AC84" s="302">
        <v>9996151</v>
      </c>
      <c r="AD84" s="302">
        <v>9623837</v>
      </c>
      <c r="AE84" s="303">
        <v>9829934</v>
      </c>
      <c r="AF84" s="302">
        <v>10068794</v>
      </c>
      <c r="AG84" s="302">
        <v>10436189</v>
      </c>
      <c r="AH84" s="302">
        <v>11194932</v>
      </c>
      <c r="AI84" s="302">
        <v>11100151</v>
      </c>
      <c r="AJ84" s="302">
        <v>11917371</v>
      </c>
      <c r="AK84" s="302">
        <v>11896967</v>
      </c>
      <c r="AL84" s="302">
        <v>12216430</v>
      </c>
      <c r="AM84" s="302">
        <v>11588272</v>
      </c>
      <c r="AN84" s="302">
        <v>11441665</v>
      </c>
      <c r="AO84" s="302">
        <v>11484927</v>
      </c>
      <c r="AP84" s="302">
        <v>11497378</v>
      </c>
      <c r="AQ84" s="302">
        <v>11307602</v>
      </c>
      <c r="AR84" s="302">
        <v>11352737</v>
      </c>
      <c r="AS84" s="302">
        <v>11238008</v>
      </c>
      <c r="AT84" s="302">
        <v>11287647</v>
      </c>
      <c r="AU84" s="302">
        <v>11256754</v>
      </c>
      <c r="AV84" s="302">
        <v>11001810</v>
      </c>
      <c r="AW84" s="302">
        <v>11365669</v>
      </c>
      <c r="AX84" s="302">
        <v>11331542</v>
      </c>
      <c r="AY84" s="302">
        <v>11483104</v>
      </c>
      <c r="AZ84" s="302">
        <v>11724268</v>
      </c>
      <c r="BA84" s="302">
        <v>12126208</v>
      </c>
      <c r="BB84" s="302">
        <v>11093004</v>
      </c>
      <c r="BC84" s="302">
        <v>10833325</v>
      </c>
      <c r="BD84" s="302">
        <v>10078474</v>
      </c>
      <c r="BE84" s="302">
        <v>9999797</v>
      </c>
      <c r="BF84" s="302">
        <v>9818786</v>
      </c>
      <c r="BG84" s="302">
        <v>9485486</v>
      </c>
      <c r="BH84" s="302">
        <v>9611961</v>
      </c>
      <c r="BI84" s="302">
        <v>9798359</v>
      </c>
      <c r="BJ84" s="302">
        <v>10538536</v>
      </c>
      <c r="BK84" s="302">
        <v>10454718</v>
      </c>
      <c r="BL84" s="302">
        <f>Текущий!C85</f>
        <v>10617155</v>
      </c>
    </row>
    <row r="85" spans="1:67" x14ac:dyDescent="0.25">
      <c r="A85" s="289" t="s">
        <v>226</v>
      </c>
      <c r="B85" s="302">
        <v>3227018</v>
      </c>
      <c r="C85" s="302">
        <v>3300806</v>
      </c>
      <c r="D85" s="302">
        <v>3238239</v>
      </c>
      <c r="E85" s="302">
        <v>3257358</v>
      </c>
      <c r="F85" s="302">
        <v>3183828</v>
      </c>
      <c r="G85" s="302">
        <v>3102345</v>
      </c>
      <c r="H85" s="302">
        <v>2908499</v>
      </c>
      <c r="I85" s="302">
        <v>2902061</v>
      </c>
      <c r="J85" s="302">
        <v>2847341</v>
      </c>
      <c r="K85" s="302">
        <v>2857891</v>
      </c>
      <c r="L85" s="302">
        <v>2819061</v>
      </c>
      <c r="M85" s="302">
        <v>2757022</v>
      </c>
      <c r="N85" s="302">
        <v>2720704</v>
      </c>
      <c r="O85" s="302">
        <v>2714560</v>
      </c>
      <c r="P85" s="302">
        <v>2677355</v>
      </c>
      <c r="Q85" s="302">
        <v>2522431</v>
      </c>
      <c r="R85" s="302">
        <v>2503982</v>
      </c>
      <c r="S85" s="302">
        <v>2537602</v>
      </c>
      <c r="T85" s="302">
        <v>2592379</v>
      </c>
      <c r="U85" s="302">
        <v>2575361</v>
      </c>
      <c r="V85" s="302">
        <v>2641252</v>
      </c>
      <c r="W85" s="302">
        <v>2672639</v>
      </c>
      <c r="X85" s="302">
        <v>2683810</v>
      </c>
      <c r="Y85" s="302">
        <v>2693198</v>
      </c>
      <c r="Z85" s="302">
        <v>2797123</v>
      </c>
      <c r="AA85" s="302">
        <v>2776497</v>
      </c>
      <c r="AB85" s="302">
        <v>2769661</v>
      </c>
      <c r="AC85" s="302">
        <v>2861398</v>
      </c>
      <c r="AD85" s="302">
        <v>2907037</v>
      </c>
      <c r="AE85" s="303">
        <v>2905308</v>
      </c>
      <c r="AF85" s="302">
        <v>2887583</v>
      </c>
      <c r="AG85" s="302">
        <v>2888647</v>
      </c>
      <c r="AH85" s="302">
        <v>2982946</v>
      </c>
      <c r="AI85" s="302">
        <v>2929674</v>
      </c>
      <c r="AJ85" s="302">
        <v>2957188</v>
      </c>
      <c r="AK85" s="302">
        <v>2968111</v>
      </c>
      <c r="AL85" s="302">
        <v>3097557</v>
      </c>
      <c r="AM85" s="302">
        <v>3160962</v>
      </c>
      <c r="AN85" s="302">
        <v>3178659</v>
      </c>
      <c r="AO85" s="302">
        <v>3379068</v>
      </c>
      <c r="AP85" s="302">
        <v>3426574</v>
      </c>
      <c r="AQ85" s="302">
        <v>3334062</v>
      </c>
      <c r="AR85" s="302">
        <v>3367136</v>
      </c>
      <c r="AS85" s="302">
        <v>3474011</v>
      </c>
      <c r="AT85" s="302">
        <v>3595765</v>
      </c>
      <c r="AU85" s="302">
        <v>3715261</v>
      </c>
      <c r="AV85" s="302">
        <v>3773722</v>
      </c>
      <c r="AW85" s="302">
        <v>3937558</v>
      </c>
      <c r="AX85" s="302">
        <v>4072445</v>
      </c>
      <c r="AY85" s="302">
        <v>4130127</v>
      </c>
      <c r="AZ85" s="302">
        <v>4316532</v>
      </c>
      <c r="BA85" s="302">
        <v>4433203</v>
      </c>
      <c r="BB85" s="302">
        <v>4476255</v>
      </c>
      <c r="BC85" s="302">
        <v>4654811</v>
      </c>
      <c r="BD85" s="302">
        <v>3998996</v>
      </c>
      <c r="BE85" s="302">
        <v>3930674</v>
      </c>
      <c r="BF85" s="302">
        <v>4021413</v>
      </c>
      <c r="BG85" s="302">
        <v>4086420</v>
      </c>
      <c r="BH85" s="302">
        <v>4395665</v>
      </c>
      <c r="BI85" s="302">
        <v>4522574</v>
      </c>
      <c r="BJ85" s="302">
        <v>4866733</v>
      </c>
      <c r="BK85" s="302">
        <v>5023609</v>
      </c>
      <c r="BL85" s="302">
        <f>Текущий!C86</f>
        <v>5047313</v>
      </c>
    </row>
    <row r="86" spans="1:67" x14ac:dyDescent="0.25">
      <c r="A86" s="288" t="s">
        <v>227</v>
      </c>
      <c r="B86" s="302">
        <v>6354431</v>
      </c>
      <c r="C86" s="302">
        <v>6516685</v>
      </c>
      <c r="D86" s="302">
        <v>6324035</v>
      </c>
      <c r="E86" s="302">
        <v>6369979</v>
      </c>
      <c r="F86" s="302">
        <v>6512473</v>
      </c>
      <c r="G86" s="302">
        <v>6424795</v>
      </c>
      <c r="H86" s="302">
        <v>6159325</v>
      </c>
      <c r="I86" s="302">
        <v>6151390</v>
      </c>
      <c r="J86" s="302">
        <v>6457061</v>
      </c>
      <c r="K86" s="302">
        <v>6363230</v>
      </c>
      <c r="L86" s="302">
        <v>6250638</v>
      </c>
      <c r="M86" s="302">
        <v>6353904</v>
      </c>
      <c r="N86" s="302">
        <v>6330057</v>
      </c>
      <c r="O86" s="302">
        <v>6404597</v>
      </c>
      <c r="P86" s="302">
        <v>6243594</v>
      </c>
      <c r="Q86" s="302">
        <v>6031343</v>
      </c>
      <c r="R86" s="302">
        <v>5915640</v>
      </c>
      <c r="S86" s="302">
        <v>5766639</v>
      </c>
      <c r="T86" s="302">
        <v>5636452</v>
      </c>
      <c r="U86" s="302">
        <v>5607323</v>
      </c>
      <c r="V86" s="302">
        <v>5502857</v>
      </c>
      <c r="W86" s="302">
        <v>5437682</v>
      </c>
      <c r="X86" s="302">
        <v>5462107</v>
      </c>
      <c r="Y86" s="302">
        <v>5528445</v>
      </c>
      <c r="Z86" s="302">
        <v>5829156</v>
      </c>
      <c r="AA86" s="302">
        <v>5947208</v>
      </c>
      <c r="AB86" s="302">
        <v>6214775</v>
      </c>
      <c r="AC86" s="302">
        <v>7134753</v>
      </c>
      <c r="AD86" s="302">
        <v>6716800</v>
      </c>
      <c r="AE86" s="303">
        <v>6924626</v>
      </c>
      <c r="AF86" s="302">
        <v>7181211</v>
      </c>
      <c r="AG86" s="302">
        <v>7547542</v>
      </c>
      <c r="AH86" s="302">
        <v>8211986</v>
      </c>
      <c r="AI86" s="302">
        <v>8170477</v>
      </c>
      <c r="AJ86" s="302">
        <v>8960183</v>
      </c>
      <c r="AK86" s="302">
        <v>8928856</v>
      </c>
      <c r="AL86" s="302">
        <v>9118873</v>
      </c>
      <c r="AM86" s="302">
        <v>8427310</v>
      </c>
      <c r="AN86" s="302">
        <v>8263006</v>
      </c>
      <c r="AO86" s="302">
        <v>8105859</v>
      </c>
      <c r="AP86" s="302">
        <v>8070804</v>
      </c>
      <c r="AQ86" s="302">
        <v>7973540</v>
      </c>
      <c r="AR86" s="302">
        <v>7985601</v>
      </c>
      <c r="AS86" s="302">
        <v>7763997</v>
      </c>
      <c r="AT86" s="302">
        <v>7691882</v>
      </c>
      <c r="AU86" s="302">
        <v>7541493</v>
      </c>
      <c r="AV86" s="302">
        <v>7228088</v>
      </c>
      <c r="AW86" s="302">
        <v>7428111</v>
      </c>
      <c r="AX86" s="302">
        <v>7259097</v>
      </c>
      <c r="AY86" s="302">
        <v>7352977</v>
      </c>
      <c r="AZ86" s="302">
        <v>7407736</v>
      </c>
      <c r="BA86" s="302">
        <v>7693005</v>
      </c>
      <c r="BB86" s="302">
        <v>6616749</v>
      </c>
      <c r="BC86" s="302">
        <v>6178514</v>
      </c>
      <c r="BD86" s="302">
        <v>6079478</v>
      </c>
      <c r="BE86" s="302">
        <v>6069123</v>
      </c>
      <c r="BF86" s="302">
        <v>5797373</v>
      </c>
      <c r="BG86" s="302">
        <v>5399066</v>
      </c>
      <c r="BH86" s="302">
        <v>5216296</v>
      </c>
      <c r="BI86" s="302">
        <v>5275785</v>
      </c>
      <c r="BJ86" s="302">
        <v>5671803</v>
      </c>
      <c r="BK86" s="302">
        <v>5431109</v>
      </c>
      <c r="BL86" s="302">
        <f>Текущий!C87</f>
        <v>5569842</v>
      </c>
    </row>
    <row r="87" spans="1:67" x14ac:dyDescent="0.25">
      <c r="A87" s="287" t="s">
        <v>297</v>
      </c>
      <c r="B87" s="302">
        <v>6211712</v>
      </c>
      <c r="C87" s="302">
        <v>6366545</v>
      </c>
      <c r="D87" s="302">
        <v>6173018</v>
      </c>
      <c r="E87" s="302">
        <v>6230781</v>
      </c>
      <c r="F87" s="302">
        <v>6354659</v>
      </c>
      <c r="G87" s="302">
        <v>6281976</v>
      </c>
      <c r="H87" s="302">
        <v>6013158</v>
      </c>
      <c r="I87" s="302">
        <v>5980834</v>
      </c>
      <c r="J87" s="302">
        <v>6250876</v>
      </c>
      <c r="K87" s="302">
        <v>6151482</v>
      </c>
      <c r="L87" s="302">
        <v>6035796</v>
      </c>
      <c r="M87" s="302">
        <v>6115202</v>
      </c>
      <c r="N87" s="302">
        <v>6089686</v>
      </c>
      <c r="O87" s="302">
        <v>6153351</v>
      </c>
      <c r="P87" s="302">
        <v>5993913</v>
      </c>
      <c r="Q87" s="302">
        <v>5801622</v>
      </c>
      <c r="R87" s="302">
        <v>5681975</v>
      </c>
      <c r="S87" s="302">
        <v>5534917</v>
      </c>
      <c r="T87" s="302">
        <v>5395025</v>
      </c>
      <c r="U87" s="302">
        <v>5388248</v>
      </c>
      <c r="V87" s="302">
        <v>5291525</v>
      </c>
      <c r="W87" s="302">
        <v>5224025</v>
      </c>
      <c r="X87" s="302">
        <v>5249070</v>
      </c>
      <c r="Y87" s="302">
        <v>5352890</v>
      </c>
      <c r="Z87" s="302">
        <v>5679725</v>
      </c>
      <c r="AA87" s="302">
        <v>5793841</v>
      </c>
      <c r="AB87" s="302">
        <v>6054060</v>
      </c>
      <c r="AC87" s="302">
        <v>6973607</v>
      </c>
      <c r="AD87" s="302">
        <v>6552076</v>
      </c>
      <c r="AE87" s="303">
        <v>6749709</v>
      </c>
      <c r="AF87" s="302">
        <v>7003115</v>
      </c>
      <c r="AG87" s="302">
        <v>7368821</v>
      </c>
      <c r="AH87" s="302">
        <v>8021438</v>
      </c>
      <c r="AI87" s="302">
        <v>7990038</v>
      </c>
      <c r="AJ87" s="302">
        <v>8744188</v>
      </c>
      <c r="AK87" s="302">
        <v>8704301</v>
      </c>
      <c r="AL87" s="302">
        <v>8892539</v>
      </c>
      <c r="AM87" s="302">
        <v>8203647</v>
      </c>
      <c r="AN87" s="302">
        <v>8021919</v>
      </c>
      <c r="AO87" s="302">
        <v>7870699</v>
      </c>
      <c r="AP87" s="302">
        <v>7834533</v>
      </c>
      <c r="AQ87" s="302">
        <v>7728753</v>
      </c>
      <c r="AR87" s="302">
        <v>7737855</v>
      </c>
      <c r="AS87" s="302">
        <v>7521489</v>
      </c>
      <c r="AT87" s="302">
        <v>7450756</v>
      </c>
      <c r="AU87" s="302">
        <v>7308259</v>
      </c>
      <c r="AV87" s="302">
        <v>6992374</v>
      </c>
      <c r="AW87" s="302">
        <v>7199531</v>
      </c>
      <c r="AX87" s="302">
        <v>7041697</v>
      </c>
      <c r="AY87" s="302">
        <v>7142665</v>
      </c>
      <c r="AZ87" s="302">
        <v>7217622</v>
      </c>
      <c r="BA87" s="302">
        <v>7490741</v>
      </c>
      <c r="BB87" s="302">
        <v>6415610</v>
      </c>
      <c r="BC87" s="302">
        <v>5951578</v>
      </c>
      <c r="BD87" s="302">
        <v>5781726</v>
      </c>
      <c r="BE87" s="302">
        <v>5847395</v>
      </c>
      <c r="BF87" s="302">
        <v>5608510</v>
      </c>
      <c r="BG87" s="302">
        <v>5082250</v>
      </c>
      <c r="BH87" s="302">
        <v>4966534</v>
      </c>
      <c r="BI87" s="302">
        <v>4876427</v>
      </c>
      <c r="BJ87" s="302">
        <v>5208285</v>
      </c>
      <c r="BK87" s="302">
        <v>4966414</v>
      </c>
      <c r="BL87" s="302">
        <f>Текущий!C88</f>
        <v>5123846</v>
      </c>
    </row>
    <row r="88" spans="1:67" x14ac:dyDescent="0.25">
      <c r="A88" s="287" t="s">
        <v>298</v>
      </c>
      <c r="B88" s="302">
        <v>2859281</v>
      </c>
      <c r="C88" s="302">
        <v>2804258</v>
      </c>
      <c r="D88" s="302">
        <v>2764751</v>
      </c>
      <c r="E88" s="302">
        <v>2770698</v>
      </c>
      <c r="F88" s="302">
        <v>2814812</v>
      </c>
      <c r="G88" s="302">
        <v>2813395</v>
      </c>
      <c r="H88" s="302">
        <v>2730142</v>
      </c>
      <c r="I88" s="302">
        <v>2666355</v>
      </c>
      <c r="J88" s="302">
        <v>2759251</v>
      </c>
      <c r="K88" s="302">
        <v>2753009</v>
      </c>
      <c r="L88" s="302">
        <v>2739168</v>
      </c>
      <c r="M88" s="302">
        <v>2771347</v>
      </c>
      <c r="N88" s="302">
        <v>2794839</v>
      </c>
      <c r="O88" s="302">
        <v>2849451</v>
      </c>
      <c r="P88" s="302">
        <v>2811035</v>
      </c>
      <c r="Q88" s="302">
        <v>2759373</v>
      </c>
      <c r="R88" s="302">
        <v>2730251</v>
      </c>
      <c r="S88" s="302">
        <v>2649122</v>
      </c>
      <c r="T88" s="302">
        <v>2471126</v>
      </c>
      <c r="U88" s="302">
        <v>2499727</v>
      </c>
      <c r="V88" s="302">
        <v>2476580</v>
      </c>
      <c r="W88" s="302">
        <v>2468923</v>
      </c>
      <c r="X88" s="302">
        <v>2515015</v>
      </c>
      <c r="Y88" s="302">
        <v>2602935</v>
      </c>
      <c r="Z88" s="302">
        <v>2581807</v>
      </c>
      <c r="AA88" s="302">
        <v>2628469</v>
      </c>
      <c r="AB88" s="302">
        <v>2758692</v>
      </c>
      <c r="AC88" s="302">
        <v>3073859</v>
      </c>
      <c r="AD88" s="302">
        <v>3207720</v>
      </c>
      <c r="AE88" s="303">
        <v>3389250</v>
      </c>
      <c r="AF88" s="302">
        <v>3264302</v>
      </c>
      <c r="AG88" s="302">
        <v>3292474</v>
      </c>
      <c r="AH88" s="302">
        <v>3506975</v>
      </c>
      <c r="AI88" s="302">
        <v>3603439</v>
      </c>
      <c r="AJ88" s="302">
        <v>4267729</v>
      </c>
      <c r="AK88" s="302">
        <v>4249519</v>
      </c>
      <c r="AL88" s="302">
        <v>4716622</v>
      </c>
      <c r="AM88" s="302">
        <v>4311810</v>
      </c>
      <c r="AN88" s="302">
        <v>4150921</v>
      </c>
      <c r="AO88" s="302">
        <v>4219941</v>
      </c>
      <c r="AP88" s="302">
        <v>4029972</v>
      </c>
      <c r="AQ88" s="302">
        <v>3986829</v>
      </c>
      <c r="AR88" s="302">
        <v>4011123</v>
      </c>
      <c r="AS88" s="302">
        <v>3778386</v>
      </c>
      <c r="AT88" s="302">
        <v>3746591</v>
      </c>
      <c r="AU88" s="302">
        <v>3822807</v>
      </c>
      <c r="AV88" s="302">
        <v>3740743</v>
      </c>
      <c r="AW88" s="302">
        <v>3938663</v>
      </c>
      <c r="AX88" s="302">
        <v>3917821</v>
      </c>
      <c r="AY88" s="302">
        <v>3990792</v>
      </c>
      <c r="AZ88" s="302">
        <v>4012834</v>
      </c>
      <c r="BA88" s="302">
        <v>4290610</v>
      </c>
      <c r="BB88" s="302">
        <v>3790869</v>
      </c>
      <c r="BC88" s="302">
        <v>3662893</v>
      </c>
      <c r="BD88" s="302">
        <v>3546474</v>
      </c>
      <c r="BE88" s="302">
        <v>3631751</v>
      </c>
      <c r="BF88" s="302">
        <v>3539878</v>
      </c>
      <c r="BG88" s="302">
        <v>3407120</v>
      </c>
      <c r="BH88" s="302">
        <v>3291678</v>
      </c>
      <c r="BI88" s="302">
        <v>3202147</v>
      </c>
      <c r="BJ88" s="302">
        <v>3607760</v>
      </c>
      <c r="BK88" s="302">
        <v>3416988</v>
      </c>
      <c r="BL88" s="302">
        <f>Текущий!C89</f>
        <v>3555112</v>
      </c>
    </row>
    <row r="89" spans="1:67" x14ac:dyDescent="0.25">
      <c r="A89" s="287" t="s">
        <v>299</v>
      </c>
      <c r="B89" s="302">
        <v>3351212</v>
      </c>
      <c r="C89" s="302">
        <v>3561001</v>
      </c>
      <c r="D89" s="302">
        <v>3407002</v>
      </c>
      <c r="E89" s="302">
        <v>3460080</v>
      </c>
      <c r="F89" s="302">
        <v>3539841</v>
      </c>
      <c r="G89" s="302">
        <v>3468577</v>
      </c>
      <c r="H89" s="302">
        <v>3283012</v>
      </c>
      <c r="I89" s="302">
        <v>3314476</v>
      </c>
      <c r="J89" s="302">
        <v>3491621</v>
      </c>
      <c r="K89" s="302">
        <v>3398469</v>
      </c>
      <c r="L89" s="302">
        <v>3296625</v>
      </c>
      <c r="M89" s="302">
        <v>3343852</v>
      </c>
      <c r="N89" s="302">
        <v>3294845</v>
      </c>
      <c r="O89" s="302">
        <v>3303899</v>
      </c>
      <c r="P89" s="302">
        <v>3182877</v>
      </c>
      <c r="Q89" s="302">
        <v>3042246</v>
      </c>
      <c r="R89" s="302">
        <v>2951722</v>
      </c>
      <c r="S89" s="302">
        <v>2885793</v>
      </c>
      <c r="T89" s="302">
        <v>2923898</v>
      </c>
      <c r="U89" s="302">
        <v>2888520</v>
      </c>
      <c r="V89" s="302">
        <v>2814943</v>
      </c>
      <c r="W89" s="302">
        <v>2755100</v>
      </c>
      <c r="X89" s="302">
        <v>2734054</v>
      </c>
      <c r="Y89" s="302">
        <v>2749953</v>
      </c>
      <c r="Z89" s="302">
        <v>3097916</v>
      </c>
      <c r="AA89" s="302">
        <v>3165370</v>
      </c>
      <c r="AB89" s="302">
        <v>3295366</v>
      </c>
      <c r="AC89" s="302">
        <v>3899746</v>
      </c>
      <c r="AD89" s="302">
        <v>3344354</v>
      </c>
      <c r="AE89" s="303">
        <v>3360457</v>
      </c>
      <c r="AF89" s="302">
        <v>3738811</v>
      </c>
      <c r="AG89" s="302">
        <v>4076345</v>
      </c>
      <c r="AH89" s="302">
        <v>4514460</v>
      </c>
      <c r="AI89" s="302">
        <v>4386597</v>
      </c>
      <c r="AJ89" s="302">
        <v>4476458</v>
      </c>
      <c r="AK89" s="302">
        <v>4454781</v>
      </c>
      <c r="AL89" s="302">
        <v>4175916</v>
      </c>
      <c r="AM89" s="302">
        <v>3891837</v>
      </c>
      <c r="AN89" s="302">
        <v>3870998</v>
      </c>
      <c r="AO89" s="302">
        <v>3650758</v>
      </c>
      <c r="AP89" s="302">
        <v>3804561</v>
      </c>
      <c r="AQ89" s="302">
        <v>3741924</v>
      </c>
      <c r="AR89" s="302">
        <v>3726732</v>
      </c>
      <c r="AS89" s="302">
        <v>3743103</v>
      </c>
      <c r="AT89" s="302">
        <v>3704165</v>
      </c>
      <c r="AU89" s="302">
        <v>3485452</v>
      </c>
      <c r="AV89" s="302">
        <v>3251631</v>
      </c>
      <c r="AW89" s="302">
        <v>3260868</v>
      </c>
      <c r="AX89" s="302">
        <v>3123876</v>
      </c>
      <c r="AY89" s="302">
        <v>3151873</v>
      </c>
      <c r="AZ89" s="302">
        <v>3204787</v>
      </c>
      <c r="BA89" s="302">
        <v>3200131</v>
      </c>
      <c r="BB89" s="302">
        <v>2624741</v>
      </c>
      <c r="BC89" s="302">
        <v>2288685</v>
      </c>
      <c r="BD89" s="302">
        <v>2235252</v>
      </c>
      <c r="BE89" s="302">
        <v>2215644</v>
      </c>
      <c r="BF89" s="302">
        <v>2068632</v>
      </c>
      <c r="BG89" s="302">
        <v>1675130</v>
      </c>
      <c r="BH89" s="302">
        <v>1674856</v>
      </c>
      <c r="BI89" s="302">
        <v>1674280</v>
      </c>
      <c r="BJ89" s="302">
        <v>1600525</v>
      </c>
      <c r="BK89" s="302">
        <v>1549426</v>
      </c>
      <c r="BL89" s="302">
        <f>Текущий!C90</f>
        <v>1568734</v>
      </c>
    </row>
    <row r="90" spans="1:67" x14ac:dyDescent="0.25">
      <c r="A90" s="287" t="s">
        <v>300</v>
      </c>
      <c r="B90" s="302">
        <v>3148.83763370001</v>
      </c>
      <c r="C90" s="302">
        <v>3209.1058017037099</v>
      </c>
      <c r="D90" s="302">
        <v>3159.65501356401</v>
      </c>
      <c r="E90" s="302">
        <v>3184.1685404742402</v>
      </c>
      <c r="F90" s="302">
        <v>3162.4659102219598</v>
      </c>
      <c r="G90" s="302">
        <v>3106.0449938195302</v>
      </c>
      <c r="H90" s="302">
        <v>3004.9262905402002</v>
      </c>
      <c r="I90" s="302">
        <v>3003.0297248443499</v>
      </c>
      <c r="J90" s="302">
        <v>3005.3733352565</v>
      </c>
      <c r="K90" s="302">
        <v>2917.1916346564199</v>
      </c>
      <c r="L90" s="302">
        <v>2850.0311644159001</v>
      </c>
      <c r="M90" s="302">
        <v>2859.7091283202399</v>
      </c>
      <c r="N90" s="302">
        <v>2819.5601444578201</v>
      </c>
      <c r="O90" s="302">
        <v>2850.8853780578202</v>
      </c>
      <c r="P90" s="302">
        <v>2802.8585457096101</v>
      </c>
      <c r="Q90" s="302">
        <v>2725.301578354</v>
      </c>
      <c r="R90" s="302">
        <v>2694.2837498221802</v>
      </c>
      <c r="S90" s="302">
        <v>2641.5868849329499</v>
      </c>
      <c r="T90" s="302">
        <v>2640.3489453335301</v>
      </c>
      <c r="U90" s="302">
        <v>2648.047965402</v>
      </c>
      <c r="V90" s="302">
        <v>2529.04698179037</v>
      </c>
      <c r="W90" s="302">
        <v>2518.45200790628</v>
      </c>
      <c r="X90" s="302">
        <v>2555.0379672897202</v>
      </c>
      <c r="Y90" s="302">
        <v>2532.7135083983899</v>
      </c>
      <c r="Z90" s="302">
        <v>2700.0023768777301</v>
      </c>
      <c r="AA90" s="302">
        <v>2710.3152921364099</v>
      </c>
      <c r="AB90" s="302">
        <v>2709.9641897940901</v>
      </c>
      <c r="AC90" s="302">
        <v>2679.7859585751098</v>
      </c>
      <c r="AD90" s="302">
        <v>2689.5759615779298</v>
      </c>
      <c r="AE90" s="303">
        <v>2796.41587604093</v>
      </c>
      <c r="AF90" s="302">
        <v>2916.99225258247</v>
      </c>
      <c r="AG90" s="302">
        <v>3021.7423931764101</v>
      </c>
      <c r="AH90" s="302">
        <v>3012.0678908039499</v>
      </c>
      <c r="AI90" s="302">
        <v>3026.1856607203699</v>
      </c>
      <c r="AJ90" s="302">
        <v>3329.3435881815399</v>
      </c>
      <c r="AK90" s="302">
        <v>3371.5385211294902</v>
      </c>
      <c r="AL90" s="302">
        <v>3448.19070146186</v>
      </c>
      <c r="AM90" s="302">
        <v>3127.8202684154298</v>
      </c>
      <c r="AN90" s="302">
        <v>3082.9819369715601</v>
      </c>
      <c r="AO90" s="302">
        <v>2999.2755887508574</v>
      </c>
      <c r="AP90" s="302">
        <v>3058.4529200499701</v>
      </c>
      <c r="AQ90" s="302">
        <v>3051.3454933080702</v>
      </c>
      <c r="AR90" s="302">
        <v>3056.9907553729499</v>
      </c>
      <c r="AS90" s="302">
        <v>2996.01234813782</v>
      </c>
      <c r="AT90" s="302">
        <v>2972.0994056404302</v>
      </c>
      <c r="AU90" s="302">
        <v>2913.63034724714</v>
      </c>
      <c r="AV90" s="302">
        <v>2876.5731446437399</v>
      </c>
      <c r="AW90" s="302">
        <v>2817.82035225049</v>
      </c>
      <c r="AX90" s="302">
        <v>2763.5088889761</v>
      </c>
      <c r="AY90" s="302">
        <v>2731.5251061225999</v>
      </c>
      <c r="AZ90" s="302">
        <v>2615.3647135558199</v>
      </c>
      <c r="BA90" s="302">
        <v>2519.4204897080599</v>
      </c>
      <c r="BB90" s="302">
        <v>2417.8827165146599</v>
      </c>
      <c r="BC90" s="302">
        <v>2299.3269973728902</v>
      </c>
      <c r="BD90" s="302">
        <v>2291.1535565682598</v>
      </c>
      <c r="BE90" s="302">
        <v>2234.3886129155499</v>
      </c>
      <c r="BF90" s="302">
        <v>2193.65197324676</v>
      </c>
      <c r="BG90" s="302">
        <v>2049.0464863121401</v>
      </c>
      <c r="BH90" s="302">
        <v>2008.1408701277701</v>
      </c>
      <c r="BI90" s="302">
        <v>2002.7216723479401</v>
      </c>
      <c r="BJ90" s="302">
        <v>1903.3346732933801</v>
      </c>
      <c r="BK90" s="302">
        <v>1876.3843131328399</v>
      </c>
      <c r="BL90" s="302">
        <f>Текущий!C91</f>
        <v>1824.7314814814799</v>
      </c>
    </row>
    <row r="91" spans="1:67" x14ac:dyDescent="0.25">
      <c r="A91" s="287" t="s">
        <v>301</v>
      </c>
      <c r="B91" s="302">
        <v>142719</v>
      </c>
      <c r="C91" s="302">
        <v>150140</v>
      </c>
      <c r="D91" s="302">
        <v>151017</v>
      </c>
      <c r="E91" s="302">
        <v>139198</v>
      </c>
      <c r="F91" s="302">
        <v>157814</v>
      </c>
      <c r="G91" s="302">
        <v>142819</v>
      </c>
      <c r="H91" s="302">
        <v>146167</v>
      </c>
      <c r="I91" s="302">
        <v>170556</v>
      </c>
      <c r="J91" s="302">
        <v>206185</v>
      </c>
      <c r="K91" s="302">
        <v>211748</v>
      </c>
      <c r="L91" s="302">
        <v>214842</v>
      </c>
      <c r="M91" s="302">
        <v>238702</v>
      </c>
      <c r="N91" s="302">
        <v>240371</v>
      </c>
      <c r="O91" s="302">
        <v>251246</v>
      </c>
      <c r="P91" s="302">
        <v>249681</v>
      </c>
      <c r="Q91" s="302">
        <v>229721</v>
      </c>
      <c r="R91" s="302">
        <v>233665</v>
      </c>
      <c r="S91" s="302">
        <v>231722</v>
      </c>
      <c r="T91" s="302">
        <v>241427</v>
      </c>
      <c r="U91" s="302">
        <v>219075</v>
      </c>
      <c r="V91" s="302">
        <v>211332</v>
      </c>
      <c r="W91" s="302">
        <v>213657</v>
      </c>
      <c r="X91" s="302">
        <v>213037</v>
      </c>
      <c r="Y91" s="302">
        <v>175555</v>
      </c>
      <c r="Z91" s="302">
        <v>149431</v>
      </c>
      <c r="AA91" s="302">
        <v>153367</v>
      </c>
      <c r="AB91" s="302">
        <v>160715</v>
      </c>
      <c r="AC91" s="302">
        <v>161146</v>
      </c>
      <c r="AD91" s="302">
        <v>164724</v>
      </c>
      <c r="AE91" s="303">
        <v>174917</v>
      </c>
      <c r="AF91" s="302">
        <v>178096</v>
      </c>
      <c r="AG91" s="302">
        <v>178721</v>
      </c>
      <c r="AH91" s="302">
        <v>190548</v>
      </c>
      <c r="AI91" s="302">
        <v>180439</v>
      </c>
      <c r="AJ91" s="302">
        <v>215995</v>
      </c>
      <c r="AK91" s="302">
        <v>224555</v>
      </c>
      <c r="AL91" s="302">
        <v>226334</v>
      </c>
      <c r="AM91" s="302">
        <v>223663</v>
      </c>
      <c r="AN91" s="302">
        <v>241087</v>
      </c>
      <c r="AO91" s="302">
        <v>235160</v>
      </c>
      <c r="AP91" s="302">
        <v>236271</v>
      </c>
      <c r="AQ91" s="302">
        <v>244787</v>
      </c>
      <c r="AR91" s="302">
        <v>247746</v>
      </c>
      <c r="AS91" s="302">
        <v>242508</v>
      </c>
      <c r="AT91" s="302">
        <v>241126</v>
      </c>
      <c r="AU91" s="302">
        <v>233234</v>
      </c>
      <c r="AV91" s="302">
        <v>235714</v>
      </c>
      <c r="AW91" s="302">
        <v>228580</v>
      </c>
      <c r="AX91" s="302">
        <v>217400</v>
      </c>
      <c r="AY91" s="302">
        <v>210312</v>
      </c>
      <c r="AZ91" s="302">
        <v>190114</v>
      </c>
      <c r="BA91" s="302">
        <v>202264</v>
      </c>
      <c r="BB91" s="302">
        <v>201139</v>
      </c>
      <c r="BC91" s="302">
        <v>226936</v>
      </c>
      <c r="BD91" s="302">
        <v>297752</v>
      </c>
      <c r="BE91" s="302">
        <v>221728</v>
      </c>
      <c r="BF91" s="302">
        <v>188863</v>
      </c>
      <c r="BG91" s="302">
        <v>316816</v>
      </c>
      <c r="BH91" s="302">
        <v>249762</v>
      </c>
      <c r="BI91" s="302">
        <v>399358</v>
      </c>
      <c r="BJ91" s="302">
        <v>463518</v>
      </c>
      <c r="BK91" s="302">
        <v>464695</v>
      </c>
      <c r="BL91" s="302">
        <f>Текущий!C92</f>
        <v>445996</v>
      </c>
    </row>
    <row r="92" spans="1:67" x14ac:dyDescent="0.25">
      <c r="A92" s="287" t="s">
        <v>302</v>
      </c>
      <c r="B92" s="302">
        <v>142719</v>
      </c>
      <c r="C92" s="302">
        <v>150140</v>
      </c>
      <c r="D92" s="302">
        <v>151015</v>
      </c>
      <c r="E92" s="302">
        <v>139197</v>
      </c>
      <c r="F92" s="302">
        <v>157814</v>
      </c>
      <c r="G92" s="302">
        <v>142817</v>
      </c>
      <c r="H92" s="302">
        <v>146166</v>
      </c>
      <c r="I92" s="302">
        <v>170554</v>
      </c>
      <c r="J92" s="302">
        <v>206184</v>
      </c>
      <c r="K92" s="302">
        <v>211746</v>
      </c>
      <c r="L92" s="302">
        <v>214841</v>
      </c>
      <c r="M92" s="302">
        <v>238701</v>
      </c>
      <c r="N92" s="302">
        <v>240371</v>
      </c>
      <c r="O92" s="302">
        <v>251245</v>
      </c>
      <c r="P92" s="302">
        <v>249681</v>
      </c>
      <c r="Q92" s="302">
        <v>229720</v>
      </c>
      <c r="R92" s="302">
        <v>233665</v>
      </c>
      <c r="S92" s="302">
        <v>231722</v>
      </c>
      <c r="T92" s="302">
        <v>241427</v>
      </c>
      <c r="U92" s="302">
        <v>219075</v>
      </c>
      <c r="V92" s="302">
        <v>211332</v>
      </c>
      <c r="W92" s="302">
        <v>213657</v>
      </c>
      <c r="X92" s="302">
        <v>213036</v>
      </c>
      <c r="Y92" s="302">
        <v>175554</v>
      </c>
      <c r="Z92" s="302">
        <v>149430</v>
      </c>
      <c r="AA92" s="302">
        <v>153365</v>
      </c>
      <c r="AB92" s="302">
        <v>160715</v>
      </c>
      <c r="AC92" s="302">
        <v>161146</v>
      </c>
      <c r="AD92" s="302">
        <v>164724</v>
      </c>
      <c r="AE92" s="303">
        <v>174916</v>
      </c>
      <c r="AF92" s="302">
        <v>178095</v>
      </c>
      <c r="AG92" s="302">
        <v>178721</v>
      </c>
      <c r="AH92" s="302">
        <v>190548</v>
      </c>
      <c r="AI92" s="302">
        <v>180438</v>
      </c>
      <c r="AJ92" s="302">
        <v>215995</v>
      </c>
      <c r="AK92" s="302">
        <v>224554</v>
      </c>
      <c r="AL92" s="302">
        <v>226334</v>
      </c>
      <c r="AM92" s="302">
        <v>223663</v>
      </c>
      <c r="AN92" s="302">
        <v>241087</v>
      </c>
      <c r="AO92" s="302">
        <v>235160</v>
      </c>
      <c r="AP92" s="302">
        <v>236271</v>
      </c>
      <c r="AQ92" s="302">
        <v>244787</v>
      </c>
      <c r="AR92" s="302">
        <v>247746</v>
      </c>
      <c r="AS92" s="302">
        <v>242508</v>
      </c>
      <c r="AT92" s="302">
        <v>241126</v>
      </c>
      <c r="AU92" s="302">
        <v>233234</v>
      </c>
      <c r="AV92" s="302">
        <v>235714</v>
      </c>
      <c r="AW92" s="302">
        <v>228580</v>
      </c>
      <c r="AX92" s="302">
        <v>217400</v>
      </c>
      <c r="AY92" s="302">
        <v>210312</v>
      </c>
      <c r="AZ92" s="302">
        <v>190114</v>
      </c>
      <c r="BA92" s="302">
        <v>202264</v>
      </c>
      <c r="BB92" s="302">
        <v>201139</v>
      </c>
      <c r="BC92" s="302">
        <v>226936</v>
      </c>
      <c r="BD92" s="302">
        <v>297752</v>
      </c>
      <c r="BE92" s="302">
        <v>221728</v>
      </c>
      <c r="BF92" s="302">
        <v>185270</v>
      </c>
      <c r="BG92" s="302">
        <v>313491</v>
      </c>
      <c r="BH92" s="302">
        <v>246461</v>
      </c>
      <c r="BI92" s="302">
        <v>399358</v>
      </c>
      <c r="BJ92" s="302">
        <v>463518</v>
      </c>
      <c r="BK92" s="302">
        <v>464695</v>
      </c>
      <c r="BL92" s="302">
        <f>Текущий!C93</f>
        <v>445996</v>
      </c>
    </row>
    <row r="93" spans="1:67" x14ac:dyDescent="0.25">
      <c r="A93" s="287"/>
      <c r="B93" s="302"/>
      <c r="C93" s="302"/>
      <c r="D93" s="302"/>
      <c r="E93" s="302"/>
      <c r="F93" s="302"/>
      <c r="G93" s="302"/>
      <c r="H93" s="302"/>
      <c r="I93" s="302"/>
      <c r="J93" s="302"/>
      <c r="K93" s="302"/>
      <c r="L93" s="302"/>
      <c r="M93" s="302"/>
      <c r="N93" s="302"/>
      <c r="O93" s="302"/>
      <c r="P93" s="302"/>
      <c r="Q93" s="302"/>
      <c r="R93" s="302"/>
      <c r="S93" s="302"/>
      <c r="T93" s="302"/>
      <c r="U93" s="302"/>
      <c r="V93" s="302"/>
      <c r="W93" s="302"/>
      <c r="X93" s="302"/>
      <c r="Y93" s="302"/>
      <c r="Z93" s="302"/>
      <c r="AA93" s="302"/>
      <c r="AB93" s="302"/>
      <c r="AC93" s="302"/>
      <c r="AD93" s="302"/>
      <c r="AE93" s="303"/>
      <c r="AF93" s="302"/>
      <c r="AG93" s="302"/>
      <c r="AH93" s="302"/>
      <c r="AI93" s="302"/>
      <c r="AJ93" s="302"/>
      <c r="AK93" s="302"/>
      <c r="AL93" s="302"/>
      <c r="AM93" s="302"/>
      <c r="AN93" s="302"/>
      <c r="AO93" s="302"/>
      <c r="AP93" s="302"/>
      <c r="AQ93" s="302"/>
      <c r="AR93" s="302"/>
      <c r="AS93" s="302"/>
      <c r="AT93" s="302"/>
      <c r="AU93" s="302"/>
      <c r="AV93" s="302"/>
      <c r="AW93" s="302"/>
      <c r="AX93" s="302"/>
      <c r="AY93" s="302"/>
      <c r="AZ93" s="302"/>
      <c r="BA93" s="302">
        <v>0</v>
      </c>
      <c r="BB93" s="302">
        <v>0</v>
      </c>
      <c r="BC93" s="302">
        <v>0</v>
      </c>
      <c r="BD93" s="302">
        <v>0</v>
      </c>
      <c r="BE93" s="302">
        <v>0</v>
      </c>
      <c r="BF93" s="302">
        <v>3593</v>
      </c>
      <c r="BG93" s="302">
        <v>3325</v>
      </c>
      <c r="BH93" s="302">
        <v>3301</v>
      </c>
      <c r="BI93" s="302">
        <v>0</v>
      </c>
      <c r="BJ93" s="302">
        <v>0</v>
      </c>
      <c r="BK93" s="302">
        <v>0</v>
      </c>
      <c r="BL93" s="302">
        <f>Текущий!C94</f>
        <v>0</v>
      </c>
    </row>
    <row r="94" spans="1:67" x14ac:dyDescent="0.25">
      <c r="A94" s="287"/>
      <c r="B94" s="305"/>
      <c r="C94" s="305"/>
      <c r="D94" s="305"/>
      <c r="E94" s="305"/>
      <c r="F94" s="305"/>
      <c r="G94" s="305"/>
      <c r="H94" s="305"/>
      <c r="I94" s="305"/>
      <c r="J94" s="305"/>
      <c r="K94" s="305"/>
      <c r="L94" s="305"/>
      <c r="M94" s="305"/>
      <c r="N94" s="305"/>
      <c r="O94" s="305"/>
      <c r="P94" s="305"/>
      <c r="Q94" s="305"/>
      <c r="R94" s="305"/>
      <c r="S94" s="305"/>
      <c r="T94" s="305"/>
      <c r="U94" s="305"/>
      <c r="V94" s="305"/>
      <c r="W94" s="305"/>
      <c r="X94" s="305"/>
      <c r="Y94" s="305"/>
      <c r="Z94" s="305"/>
      <c r="AA94" s="305"/>
      <c r="AB94" s="305"/>
      <c r="AC94" s="305"/>
      <c r="AD94" s="305"/>
      <c r="AE94" s="306"/>
      <c r="AF94" s="305"/>
      <c r="AG94" s="305"/>
      <c r="AH94" s="305"/>
      <c r="AI94" s="305">
        <v>0</v>
      </c>
      <c r="AJ94" s="305">
        <v>0</v>
      </c>
      <c r="AK94" s="305">
        <v>0</v>
      </c>
      <c r="AL94" s="305">
        <v>0</v>
      </c>
      <c r="AM94" s="305">
        <v>0</v>
      </c>
      <c r="AN94" s="305">
        <v>0</v>
      </c>
      <c r="AO94" s="305">
        <v>0</v>
      </c>
      <c r="AP94" s="305">
        <v>0</v>
      </c>
      <c r="AQ94" s="305">
        <v>0</v>
      </c>
      <c r="AR94" s="305">
        <v>0</v>
      </c>
      <c r="AS94" s="305">
        <v>0</v>
      </c>
      <c r="AT94" s="305">
        <v>0</v>
      </c>
      <c r="AU94" s="305">
        <v>0</v>
      </c>
      <c r="AV94" s="305">
        <v>0</v>
      </c>
      <c r="AW94" s="305">
        <v>0</v>
      </c>
      <c r="AX94" s="305">
        <v>0</v>
      </c>
      <c r="AY94" s="305">
        <v>0</v>
      </c>
      <c r="AZ94" s="305">
        <v>0</v>
      </c>
      <c r="BA94" s="305">
        <v>0</v>
      </c>
      <c r="BB94" s="305">
        <v>0</v>
      </c>
      <c r="BC94" s="305">
        <v>0</v>
      </c>
      <c r="BD94" s="305">
        <v>0</v>
      </c>
      <c r="BE94" s="305">
        <v>0</v>
      </c>
      <c r="BF94" s="305">
        <v>0</v>
      </c>
      <c r="BG94" s="305">
        <v>0</v>
      </c>
      <c r="BH94" s="305">
        <v>0</v>
      </c>
      <c r="BI94" s="305">
        <v>0</v>
      </c>
      <c r="BJ94" s="305">
        <v>0</v>
      </c>
      <c r="BK94" s="305">
        <v>0</v>
      </c>
      <c r="BL94" s="302">
        <f>Текущий!C95</f>
        <v>0</v>
      </c>
    </row>
    <row r="95" spans="1:67" x14ac:dyDescent="0.25">
      <c r="A95" s="304" t="s">
        <v>310</v>
      </c>
      <c r="B95" s="302">
        <v>8796481</v>
      </c>
      <c r="C95" s="302">
        <v>8800372</v>
      </c>
      <c r="D95" s="302">
        <v>8591654</v>
      </c>
      <c r="E95" s="302">
        <v>8619900</v>
      </c>
      <c r="F95" s="302">
        <v>8886658</v>
      </c>
      <c r="G95" s="302">
        <v>8684733</v>
      </c>
      <c r="H95" s="302">
        <v>8597662</v>
      </c>
      <c r="I95" s="302">
        <v>8670257</v>
      </c>
      <c r="J95" s="302">
        <v>8936343</v>
      </c>
      <c r="K95" s="302">
        <v>9071528</v>
      </c>
      <c r="L95" s="302">
        <v>9151563</v>
      </c>
      <c r="M95" s="302">
        <v>9273737</v>
      </c>
      <c r="N95" s="302">
        <v>9460178</v>
      </c>
      <c r="O95" s="302">
        <v>9386956</v>
      </c>
      <c r="P95" s="302">
        <v>9234885</v>
      </c>
      <c r="Q95" s="302">
        <v>9251833</v>
      </c>
      <c r="R95" s="302">
        <v>9321449</v>
      </c>
      <c r="S95" s="302">
        <v>9249203</v>
      </c>
      <c r="T95" s="302">
        <v>9533436</v>
      </c>
      <c r="U95" s="302">
        <v>9448629</v>
      </c>
      <c r="V95" s="302">
        <v>9733849</v>
      </c>
      <c r="W95" s="302">
        <v>9620124</v>
      </c>
      <c r="X95" s="302">
        <v>9639425</v>
      </c>
      <c r="Y95" s="302">
        <v>9864860</v>
      </c>
      <c r="Z95" s="302">
        <v>10088569</v>
      </c>
      <c r="AA95" s="302">
        <v>10264497</v>
      </c>
      <c r="AB95" s="302">
        <v>10558427</v>
      </c>
      <c r="AC95" s="302">
        <v>12074400</v>
      </c>
      <c r="AD95" s="302">
        <v>11585872</v>
      </c>
      <c r="AE95" s="303">
        <v>11524500</v>
      </c>
      <c r="AF95" s="302">
        <v>11299758</v>
      </c>
      <c r="AG95" s="302">
        <v>11687502</v>
      </c>
      <c r="AH95" s="302">
        <v>12398163</v>
      </c>
      <c r="AI95" s="302">
        <v>12172971</v>
      </c>
      <c r="AJ95" s="302">
        <v>12100437</v>
      </c>
      <c r="AK95" s="302">
        <v>11944504</v>
      </c>
      <c r="AL95" s="302">
        <v>12075013</v>
      </c>
      <c r="AM95" s="302">
        <v>11968218</v>
      </c>
      <c r="AN95" s="302">
        <v>11813566</v>
      </c>
      <c r="AO95" s="302">
        <v>11443748</v>
      </c>
      <c r="AP95" s="302">
        <v>11440941</v>
      </c>
      <c r="AQ95" s="302">
        <v>11454950</v>
      </c>
      <c r="AR95" s="302">
        <v>11349620</v>
      </c>
      <c r="AS95" s="302">
        <v>11140493</v>
      </c>
      <c r="AT95" s="302">
        <v>11044310</v>
      </c>
      <c r="AU95" s="302">
        <v>10912034</v>
      </c>
      <c r="AV95" s="302">
        <v>10747636</v>
      </c>
      <c r="AW95" s="302">
        <v>10923779</v>
      </c>
      <c r="AX95" s="302">
        <v>10843787</v>
      </c>
      <c r="AY95" s="302">
        <v>10745596</v>
      </c>
      <c r="AZ95" s="302">
        <v>11037260</v>
      </c>
      <c r="BA95" s="302">
        <v>11461773</v>
      </c>
      <c r="BB95" s="302">
        <v>10312004</v>
      </c>
      <c r="BC95" s="302">
        <v>9992064</v>
      </c>
      <c r="BD95" s="302">
        <v>9409479</v>
      </c>
      <c r="BE95" s="302">
        <v>9238608</v>
      </c>
      <c r="BF95" s="302">
        <v>8800526</v>
      </c>
      <c r="BG95" s="302">
        <v>8317568</v>
      </c>
      <c r="BH95" s="302">
        <v>8275004</v>
      </c>
      <c r="BI95" s="302">
        <v>8258336</v>
      </c>
      <c r="BJ95" s="302">
        <v>8860364</v>
      </c>
      <c r="BK95" s="302">
        <v>8597197</v>
      </c>
      <c r="BL95" s="302">
        <f>Текущий!C96</f>
        <v>8661504</v>
      </c>
    </row>
    <row r="96" spans="1:67" x14ac:dyDescent="0.25">
      <c r="A96" s="289" t="s">
        <v>226</v>
      </c>
      <c r="B96" s="302">
        <v>3013410</v>
      </c>
      <c r="C96" s="302">
        <v>2919480</v>
      </c>
      <c r="D96" s="302">
        <v>2930895</v>
      </c>
      <c r="E96" s="302">
        <v>2862803</v>
      </c>
      <c r="F96" s="302">
        <v>3006643</v>
      </c>
      <c r="G96" s="302">
        <v>2961583</v>
      </c>
      <c r="H96" s="302">
        <v>2947766</v>
      </c>
      <c r="I96" s="302">
        <v>3015763</v>
      </c>
      <c r="J96" s="302">
        <v>3070506</v>
      </c>
      <c r="K96" s="302">
        <v>3182827</v>
      </c>
      <c r="L96" s="302">
        <v>3312782</v>
      </c>
      <c r="M96" s="302">
        <v>3380748</v>
      </c>
      <c r="N96" s="302">
        <v>3440899</v>
      </c>
      <c r="O96" s="302">
        <v>3431952</v>
      </c>
      <c r="P96" s="302">
        <v>3437618</v>
      </c>
      <c r="Q96" s="302">
        <v>3491646</v>
      </c>
      <c r="R96" s="302">
        <v>3578982</v>
      </c>
      <c r="S96" s="302">
        <v>3593625</v>
      </c>
      <c r="T96" s="302">
        <v>3602728</v>
      </c>
      <c r="U96" s="302">
        <v>3592059</v>
      </c>
      <c r="V96" s="302">
        <v>3574126</v>
      </c>
      <c r="W96" s="302">
        <v>3534495</v>
      </c>
      <c r="X96" s="302">
        <v>3451579</v>
      </c>
      <c r="Y96" s="302">
        <v>3463018</v>
      </c>
      <c r="Z96" s="302">
        <v>3526643</v>
      </c>
      <c r="AA96" s="302">
        <v>3614747</v>
      </c>
      <c r="AB96" s="302">
        <v>3692862</v>
      </c>
      <c r="AC96" s="302">
        <v>3929611</v>
      </c>
      <c r="AD96" s="302">
        <v>3983296</v>
      </c>
      <c r="AE96" s="303">
        <v>3932324</v>
      </c>
      <c r="AF96" s="302">
        <v>3981146</v>
      </c>
      <c r="AG96" s="302">
        <v>4049530</v>
      </c>
      <c r="AH96" s="302">
        <v>4202696</v>
      </c>
      <c r="AI96" s="302">
        <v>4133065</v>
      </c>
      <c r="AJ96" s="302">
        <v>4232952</v>
      </c>
      <c r="AK96" s="302">
        <v>4129130</v>
      </c>
      <c r="AL96" s="302">
        <v>4168615</v>
      </c>
      <c r="AM96" s="302">
        <v>4074255</v>
      </c>
      <c r="AN96" s="302">
        <v>4036510</v>
      </c>
      <c r="AO96" s="302">
        <v>3701468</v>
      </c>
      <c r="AP96" s="302">
        <v>3641349</v>
      </c>
      <c r="AQ96" s="302">
        <v>3685670</v>
      </c>
      <c r="AR96" s="302">
        <v>3647903</v>
      </c>
      <c r="AS96" s="302">
        <v>3636901</v>
      </c>
      <c r="AT96" s="302">
        <v>3650017</v>
      </c>
      <c r="AU96" s="302">
        <v>3652330</v>
      </c>
      <c r="AV96" s="302">
        <v>3656184</v>
      </c>
      <c r="AW96" s="302">
        <v>3637878</v>
      </c>
      <c r="AX96" s="302">
        <v>3600298</v>
      </c>
      <c r="AY96" s="302">
        <v>3560936</v>
      </c>
      <c r="AZ96" s="302">
        <v>3460366</v>
      </c>
      <c r="BA96" s="302">
        <v>3516951</v>
      </c>
      <c r="BB96" s="302">
        <v>3491657</v>
      </c>
      <c r="BC96" s="302">
        <v>3433892</v>
      </c>
      <c r="BD96" s="302">
        <v>3370680</v>
      </c>
      <c r="BE96" s="302">
        <v>3528254</v>
      </c>
      <c r="BF96" s="302">
        <v>3398093</v>
      </c>
      <c r="BG96" s="302">
        <v>3242558</v>
      </c>
      <c r="BH96" s="302">
        <v>3263539</v>
      </c>
      <c r="BI96" s="302">
        <v>3246268</v>
      </c>
      <c r="BJ96" s="302">
        <v>3438703</v>
      </c>
      <c r="BK96" s="302">
        <v>3381063</v>
      </c>
      <c r="BL96" s="302">
        <f>Текущий!C97</f>
        <v>3426327</v>
      </c>
    </row>
    <row r="97" spans="1:64" x14ac:dyDescent="0.25">
      <c r="A97" s="288" t="s">
        <v>227</v>
      </c>
      <c r="B97" s="302">
        <v>5783071</v>
      </c>
      <c r="C97" s="302">
        <v>5880892</v>
      </c>
      <c r="D97" s="302">
        <v>5660759</v>
      </c>
      <c r="E97" s="302">
        <v>5757097</v>
      </c>
      <c r="F97" s="302">
        <v>5880015</v>
      </c>
      <c r="G97" s="302">
        <v>5723150</v>
      </c>
      <c r="H97" s="302">
        <v>5649896</v>
      </c>
      <c r="I97" s="302">
        <v>5654494</v>
      </c>
      <c r="J97" s="302">
        <v>5865837</v>
      </c>
      <c r="K97" s="302">
        <v>5888701</v>
      </c>
      <c r="L97" s="302">
        <v>5838781</v>
      </c>
      <c r="M97" s="302">
        <v>5892989</v>
      </c>
      <c r="N97" s="302">
        <v>6019279</v>
      </c>
      <c r="O97" s="302">
        <v>5955004</v>
      </c>
      <c r="P97" s="302">
        <v>5797267</v>
      </c>
      <c r="Q97" s="302">
        <v>5760187</v>
      </c>
      <c r="R97" s="302">
        <v>5742467</v>
      </c>
      <c r="S97" s="302">
        <v>5655578</v>
      </c>
      <c r="T97" s="302">
        <v>5930708</v>
      </c>
      <c r="U97" s="302">
        <v>5856570</v>
      </c>
      <c r="V97" s="302">
        <v>6159723</v>
      </c>
      <c r="W97" s="302">
        <v>6085629</v>
      </c>
      <c r="X97" s="302">
        <v>6187846</v>
      </c>
      <c r="Y97" s="302">
        <v>6401842</v>
      </c>
      <c r="Z97" s="302">
        <v>6561926</v>
      </c>
      <c r="AA97" s="302">
        <v>6649750</v>
      </c>
      <c r="AB97" s="302">
        <v>6865565</v>
      </c>
      <c r="AC97" s="302">
        <v>8144789</v>
      </c>
      <c r="AD97" s="302">
        <v>7602576</v>
      </c>
      <c r="AE97" s="303">
        <v>7592176</v>
      </c>
      <c r="AF97" s="302">
        <v>7318612</v>
      </c>
      <c r="AG97" s="302">
        <v>7637972</v>
      </c>
      <c r="AH97" s="302">
        <v>8195467</v>
      </c>
      <c r="AI97" s="302">
        <v>8039906</v>
      </c>
      <c r="AJ97" s="302">
        <v>7867485</v>
      </c>
      <c r="AK97" s="302">
        <v>7815374</v>
      </c>
      <c r="AL97" s="302">
        <v>7906398</v>
      </c>
      <c r="AM97" s="302">
        <v>7893963</v>
      </c>
      <c r="AN97" s="302">
        <v>7777056</v>
      </c>
      <c r="AO97" s="302">
        <v>7742280</v>
      </c>
      <c r="AP97" s="302">
        <v>7799592</v>
      </c>
      <c r="AQ97" s="302">
        <v>7769280</v>
      </c>
      <c r="AR97" s="302">
        <v>7701717</v>
      </c>
      <c r="AS97" s="302">
        <v>7503592</v>
      </c>
      <c r="AT97" s="302">
        <v>7394293</v>
      </c>
      <c r="AU97" s="302">
        <v>7259704</v>
      </c>
      <c r="AV97" s="302">
        <v>7091452</v>
      </c>
      <c r="AW97" s="302">
        <v>7285901</v>
      </c>
      <c r="AX97" s="302">
        <v>7243489</v>
      </c>
      <c r="AY97" s="302">
        <v>7184660</v>
      </c>
      <c r="AZ97" s="302">
        <v>7576894</v>
      </c>
      <c r="BA97" s="302">
        <v>7944822</v>
      </c>
      <c r="BB97" s="302">
        <v>6820347</v>
      </c>
      <c r="BC97" s="302">
        <v>6558172</v>
      </c>
      <c r="BD97" s="302">
        <v>6038799</v>
      </c>
      <c r="BE97" s="302">
        <v>5710354</v>
      </c>
      <c r="BF97" s="302">
        <v>5402433</v>
      </c>
      <c r="BG97" s="302">
        <v>5075010</v>
      </c>
      <c r="BH97" s="302">
        <v>5011465</v>
      </c>
      <c r="BI97" s="302">
        <v>5012068</v>
      </c>
      <c r="BJ97" s="302">
        <v>5421661</v>
      </c>
      <c r="BK97" s="302">
        <v>5216134</v>
      </c>
      <c r="BL97" s="302">
        <f>Текущий!C98</f>
        <v>5235177</v>
      </c>
    </row>
    <row r="98" spans="1:64" x14ac:dyDescent="0.25">
      <c r="A98" s="287" t="s">
        <v>297</v>
      </c>
      <c r="B98" s="302">
        <v>5436915</v>
      </c>
      <c r="C98" s="302">
        <v>5528121</v>
      </c>
      <c r="D98" s="302">
        <v>5338775</v>
      </c>
      <c r="E98" s="302">
        <v>5439622</v>
      </c>
      <c r="F98" s="302">
        <v>5563680</v>
      </c>
      <c r="G98" s="302">
        <v>5417523</v>
      </c>
      <c r="H98" s="302">
        <v>5311758</v>
      </c>
      <c r="I98" s="302">
        <v>5336652</v>
      </c>
      <c r="J98" s="302">
        <v>5580713</v>
      </c>
      <c r="K98" s="302">
        <v>5588442</v>
      </c>
      <c r="L98" s="302">
        <v>5533730</v>
      </c>
      <c r="M98" s="302">
        <v>5504068</v>
      </c>
      <c r="N98" s="302">
        <v>5598289</v>
      </c>
      <c r="O98" s="302">
        <v>5450415</v>
      </c>
      <c r="P98" s="302">
        <v>5288633</v>
      </c>
      <c r="Q98" s="302">
        <v>5162698</v>
      </c>
      <c r="R98" s="302">
        <v>5176980</v>
      </c>
      <c r="S98" s="302">
        <v>5131348</v>
      </c>
      <c r="T98" s="302">
        <v>5414719</v>
      </c>
      <c r="U98" s="302">
        <v>5332324</v>
      </c>
      <c r="V98" s="302">
        <v>5673310</v>
      </c>
      <c r="W98" s="302">
        <v>5586821</v>
      </c>
      <c r="X98" s="302">
        <v>5675457</v>
      </c>
      <c r="Y98" s="302">
        <v>5853753</v>
      </c>
      <c r="Z98" s="302">
        <v>5995500</v>
      </c>
      <c r="AA98" s="302">
        <v>6105049</v>
      </c>
      <c r="AB98" s="302">
        <v>6345092</v>
      </c>
      <c r="AC98" s="302">
        <v>7645420</v>
      </c>
      <c r="AD98" s="302">
        <v>7088724</v>
      </c>
      <c r="AE98" s="303">
        <v>7065108</v>
      </c>
      <c r="AF98" s="302">
        <v>6797513</v>
      </c>
      <c r="AG98" s="302">
        <v>7135405</v>
      </c>
      <c r="AH98" s="302">
        <v>7659453</v>
      </c>
      <c r="AI98" s="302">
        <v>7503658</v>
      </c>
      <c r="AJ98" s="302">
        <v>7223138</v>
      </c>
      <c r="AK98" s="302">
        <v>7126824</v>
      </c>
      <c r="AL98" s="302">
        <v>7155768</v>
      </c>
      <c r="AM98" s="302">
        <v>7132310</v>
      </c>
      <c r="AN98" s="302">
        <v>6994160</v>
      </c>
      <c r="AO98" s="302">
        <v>6985269</v>
      </c>
      <c r="AP98" s="302">
        <v>7036110</v>
      </c>
      <c r="AQ98" s="302">
        <v>6993613</v>
      </c>
      <c r="AR98" s="302">
        <v>6894759</v>
      </c>
      <c r="AS98" s="302">
        <v>6703472</v>
      </c>
      <c r="AT98" s="302">
        <v>6600382</v>
      </c>
      <c r="AU98" s="302">
        <v>6461724</v>
      </c>
      <c r="AV98" s="302">
        <v>6283524</v>
      </c>
      <c r="AW98" s="302">
        <v>6501360</v>
      </c>
      <c r="AX98" s="302">
        <v>6473255</v>
      </c>
      <c r="AY98" s="302">
        <v>6448899</v>
      </c>
      <c r="AZ98" s="302">
        <v>6865305</v>
      </c>
      <c r="BA98" s="302">
        <v>7156657</v>
      </c>
      <c r="BB98" s="302">
        <v>5982480</v>
      </c>
      <c r="BC98" s="302">
        <v>5641125</v>
      </c>
      <c r="BD98" s="302">
        <v>4839127</v>
      </c>
      <c r="BE98" s="302">
        <v>4611662</v>
      </c>
      <c r="BF98" s="302">
        <v>4339480</v>
      </c>
      <c r="BG98" s="302">
        <v>4019520</v>
      </c>
      <c r="BH98" s="302">
        <v>4025107</v>
      </c>
      <c r="BI98" s="302">
        <v>4034604</v>
      </c>
      <c r="BJ98" s="302">
        <v>4505024</v>
      </c>
      <c r="BK98" s="302">
        <v>4281734</v>
      </c>
      <c r="BL98" s="302">
        <f>Текущий!C99</f>
        <v>4296246</v>
      </c>
    </row>
    <row r="99" spans="1:64" x14ac:dyDescent="0.25">
      <c r="A99" s="287" t="s">
        <v>298</v>
      </c>
      <c r="B99" s="302">
        <v>2775998</v>
      </c>
      <c r="C99" s="302">
        <v>2747174</v>
      </c>
      <c r="D99" s="302">
        <v>2775949</v>
      </c>
      <c r="E99" s="302">
        <v>2872667</v>
      </c>
      <c r="F99" s="302">
        <v>2864408</v>
      </c>
      <c r="G99" s="302">
        <v>2795632</v>
      </c>
      <c r="H99" s="302">
        <v>2657917</v>
      </c>
      <c r="I99" s="302">
        <v>2592531</v>
      </c>
      <c r="J99" s="302">
        <v>2678403</v>
      </c>
      <c r="K99" s="302">
        <v>2555696</v>
      </c>
      <c r="L99" s="302">
        <v>2519560</v>
      </c>
      <c r="M99" s="302">
        <v>2571228</v>
      </c>
      <c r="N99" s="302">
        <v>2584472</v>
      </c>
      <c r="O99" s="302">
        <v>2505963</v>
      </c>
      <c r="P99" s="302">
        <v>2485013</v>
      </c>
      <c r="Q99" s="302">
        <v>2230954</v>
      </c>
      <c r="R99" s="302">
        <v>2223691</v>
      </c>
      <c r="S99" s="302">
        <v>2122739</v>
      </c>
      <c r="T99" s="302">
        <v>2176156</v>
      </c>
      <c r="U99" s="302">
        <v>2055772</v>
      </c>
      <c r="V99" s="302">
        <v>2178658</v>
      </c>
      <c r="W99" s="302">
        <v>2111163</v>
      </c>
      <c r="X99" s="302">
        <v>2056431</v>
      </c>
      <c r="Y99" s="302">
        <v>2090955</v>
      </c>
      <c r="Z99" s="302">
        <v>2003797</v>
      </c>
      <c r="AA99" s="302">
        <v>1946536</v>
      </c>
      <c r="AB99" s="302">
        <v>1967010</v>
      </c>
      <c r="AC99" s="302">
        <v>2389551</v>
      </c>
      <c r="AD99" s="302">
        <v>2173337</v>
      </c>
      <c r="AE99" s="303">
        <v>2131080</v>
      </c>
      <c r="AF99" s="302">
        <v>1893439</v>
      </c>
      <c r="AG99" s="302">
        <v>1955316</v>
      </c>
      <c r="AH99" s="302">
        <v>2040128</v>
      </c>
      <c r="AI99" s="302">
        <v>2069414</v>
      </c>
      <c r="AJ99" s="302">
        <v>1928225</v>
      </c>
      <c r="AK99" s="302">
        <v>1888676</v>
      </c>
      <c r="AL99" s="302">
        <v>1855769</v>
      </c>
      <c r="AM99" s="302">
        <v>1857140</v>
      </c>
      <c r="AN99" s="302">
        <v>1734416</v>
      </c>
      <c r="AO99" s="302">
        <v>1881563</v>
      </c>
      <c r="AP99" s="302">
        <v>1844722</v>
      </c>
      <c r="AQ99" s="302">
        <v>1845807</v>
      </c>
      <c r="AR99" s="302">
        <v>1884483</v>
      </c>
      <c r="AS99" s="302">
        <v>1831411</v>
      </c>
      <c r="AT99" s="302">
        <v>1755779</v>
      </c>
      <c r="AU99" s="302">
        <v>1738568</v>
      </c>
      <c r="AV99" s="302">
        <v>1729434</v>
      </c>
      <c r="AW99" s="302">
        <v>1835449</v>
      </c>
      <c r="AX99" s="302">
        <v>1838558</v>
      </c>
      <c r="AY99" s="302">
        <v>1888077</v>
      </c>
      <c r="AZ99" s="302">
        <v>2074346</v>
      </c>
      <c r="BA99" s="302">
        <v>2350355</v>
      </c>
      <c r="BB99" s="302">
        <v>2049947</v>
      </c>
      <c r="BC99" s="302">
        <v>1987792</v>
      </c>
      <c r="BD99" s="302">
        <v>1923324</v>
      </c>
      <c r="BE99" s="302">
        <v>1842950</v>
      </c>
      <c r="BF99" s="302">
        <v>1788199</v>
      </c>
      <c r="BG99" s="302">
        <v>1735882</v>
      </c>
      <c r="BH99" s="302">
        <v>1770914</v>
      </c>
      <c r="BI99" s="302">
        <v>1820964</v>
      </c>
      <c r="BJ99" s="302">
        <v>2150635</v>
      </c>
      <c r="BK99" s="302">
        <v>2061369</v>
      </c>
      <c r="BL99" s="302">
        <f>Текущий!C100</f>
        <v>2214130</v>
      </c>
    </row>
    <row r="100" spans="1:64" x14ac:dyDescent="0.25">
      <c r="A100" s="287" t="s">
        <v>299</v>
      </c>
      <c r="B100" s="302">
        <v>2659955</v>
      </c>
      <c r="C100" s="302">
        <v>2779929</v>
      </c>
      <c r="D100" s="302">
        <v>2561830</v>
      </c>
      <c r="E100" s="302">
        <v>2565976</v>
      </c>
      <c r="F100" s="302">
        <v>2698301</v>
      </c>
      <c r="G100" s="302">
        <v>2621057</v>
      </c>
      <c r="H100" s="302">
        <v>2653372</v>
      </c>
      <c r="I100" s="302">
        <v>2743659</v>
      </c>
      <c r="J100" s="302">
        <v>2901820</v>
      </c>
      <c r="K100" s="302">
        <v>3032251</v>
      </c>
      <c r="L100" s="302">
        <v>3013817</v>
      </c>
      <c r="M100" s="302">
        <v>2932568</v>
      </c>
      <c r="N100" s="302">
        <v>3013546</v>
      </c>
      <c r="O100" s="302">
        <v>2944236</v>
      </c>
      <c r="P100" s="302">
        <v>2803488</v>
      </c>
      <c r="Q100" s="302">
        <v>2931741</v>
      </c>
      <c r="R100" s="302">
        <v>2953285</v>
      </c>
      <c r="S100" s="302">
        <v>3008608</v>
      </c>
      <c r="T100" s="302">
        <v>3238561</v>
      </c>
      <c r="U100" s="302">
        <v>3276549</v>
      </c>
      <c r="V100" s="302">
        <v>3494648</v>
      </c>
      <c r="W100" s="302">
        <v>3475652</v>
      </c>
      <c r="X100" s="302">
        <v>3619020</v>
      </c>
      <c r="Y100" s="302">
        <v>3762796</v>
      </c>
      <c r="Z100" s="302">
        <v>3991698</v>
      </c>
      <c r="AA100" s="302">
        <v>4158510</v>
      </c>
      <c r="AB100" s="302">
        <v>4378076</v>
      </c>
      <c r="AC100" s="302">
        <v>5255867</v>
      </c>
      <c r="AD100" s="302">
        <v>4915384</v>
      </c>
      <c r="AE100" s="303">
        <v>4934025</v>
      </c>
      <c r="AF100" s="302">
        <v>4904069</v>
      </c>
      <c r="AG100" s="302">
        <v>5180083</v>
      </c>
      <c r="AH100" s="302">
        <v>5619320</v>
      </c>
      <c r="AI100" s="302">
        <v>5434242</v>
      </c>
      <c r="AJ100" s="302">
        <v>5294908</v>
      </c>
      <c r="AK100" s="302">
        <v>5238139</v>
      </c>
      <c r="AL100" s="302">
        <v>5299995</v>
      </c>
      <c r="AM100" s="302">
        <v>5275166</v>
      </c>
      <c r="AN100" s="302">
        <v>5259741</v>
      </c>
      <c r="AO100" s="302">
        <v>5103705</v>
      </c>
      <c r="AP100" s="302">
        <v>5191388</v>
      </c>
      <c r="AQ100" s="302">
        <v>5147805</v>
      </c>
      <c r="AR100" s="302">
        <v>5010274</v>
      </c>
      <c r="AS100" s="302">
        <v>4872059</v>
      </c>
      <c r="AT100" s="302">
        <v>4844602</v>
      </c>
      <c r="AU100" s="302">
        <v>4723156</v>
      </c>
      <c r="AV100" s="302">
        <v>4554087</v>
      </c>
      <c r="AW100" s="302">
        <v>4665911</v>
      </c>
      <c r="AX100" s="302">
        <v>4634697</v>
      </c>
      <c r="AY100" s="302">
        <v>4560820</v>
      </c>
      <c r="AZ100" s="302">
        <v>4790959</v>
      </c>
      <c r="BA100" s="302">
        <v>4806302</v>
      </c>
      <c r="BB100" s="302">
        <v>3932531</v>
      </c>
      <c r="BC100" s="302">
        <v>3653332</v>
      </c>
      <c r="BD100" s="302">
        <v>2915801</v>
      </c>
      <c r="BE100" s="302">
        <v>2768712</v>
      </c>
      <c r="BF100" s="302">
        <v>2551281</v>
      </c>
      <c r="BG100" s="302">
        <v>2283638</v>
      </c>
      <c r="BH100" s="302">
        <v>2254193</v>
      </c>
      <c r="BI100" s="302">
        <v>2213639</v>
      </c>
      <c r="BJ100" s="302">
        <v>2354388</v>
      </c>
      <c r="BK100" s="302">
        <v>2220365</v>
      </c>
      <c r="BL100" s="302">
        <f>Текущий!C101</f>
        <v>2082116</v>
      </c>
    </row>
    <row r="101" spans="1:64" x14ac:dyDescent="0.25">
      <c r="A101" s="287" t="s">
        <v>300</v>
      </c>
      <c r="B101" s="302">
        <v>2756.0779642114899</v>
      </c>
      <c r="C101" s="302">
        <v>2786.4917586571901</v>
      </c>
      <c r="D101" s="302">
        <v>2732.6483083380299</v>
      </c>
      <c r="E101" s="302">
        <v>2779.8558871627101</v>
      </c>
      <c r="F101" s="302">
        <v>2768.8265153777302</v>
      </c>
      <c r="G101" s="302">
        <v>2678.62694684796</v>
      </c>
      <c r="H101" s="302">
        <v>2654.41906951177</v>
      </c>
      <c r="I101" s="302">
        <v>2679.5802369953799</v>
      </c>
      <c r="J101" s="302">
        <v>2683.1640944276201</v>
      </c>
      <c r="K101" s="302">
        <v>2650.1835253947902</v>
      </c>
      <c r="L101" s="302">
        <v>2612.96156388705</v>
      </c>
      <c r="M101" s="302">
        <v>2573.9188178077102</v>
      </c>
      <c r="N101" s="302">
        <v>2592.0404667098801</v>
      </c>
      <c r="O101" s="302">
        <v>2525.2108042994801</v>
      </c>
      <c r="P101" s="302">
        <v>2473.0572831423901</v>
      </c>
      <c r="Q101" s="302">
        <v>2425.16816986095</v>
      </c>
      <c r="R101" s="302">
        <v>2454.8247901749701</v>
      </c>
      <c r="S101" s="302">
        <v>2448.98009831528</v>
      </c>
      <c r="T101" s="302">
        <v>2649.9872754857302</v>
      </c>
      <c r="U101" s="302">
        <v>2620.56418321211</v>
      </c>
      <c r="V101" s="302">
        <v>2711.5184247000898</v>
      </c>
      <c r="W101" s="302">
        <v>2693.3524562502998</v>
      </c>
      <c r="X101" s="302">
        <v>2762.5861565420601</v>
      </c>
      <c r="Y101" s="302">
        <v>2769.6962384670001</v>
      </c>
      <c r="Z101" s="302">
        <v>2850.1140901312001</v>
      </c>
      <c r="AA101" s="302">
        <v>2855.8960565093298</v>
      </c>
      <c r="AB101" s="302">
        <v>2840.2381378692899</v>
      </c>
      <c r="AC101" s="302">
        <v>2937.9472005533598</v>
      </c>
      <c r="AD101" s="302">
        <v>2909.8657690570999</v>
      </c>
      <c r="AE101" s="303">
        <v>2927.0862161826199</v>
      </c>
      <c r="AF101" s="302">
        <v>2831.3532989003702</v>
      </c>
      <c r="AG101" s="302">
        <v>2926.02517838104</v>
      </c>
      <c r="AH101" s="302">
        <v>2876.1417145432001</v>
      </c>
      <c r="AI101" s="302">
        <v>2841.9717456349699</v>
      </c>
      <c r="AJ101" s="302">
        <v>2750.2048431312801</v>
      </c>
      <c r="AK101" s="302">
        <v>2760.51593910989</v>
      </c>
      <c r="AL101" s="302">
        <v>2774.7365155686498</v>
      </c>
      <c r="AM101" s="302">
        <v>2719.3495500991298</v>
      </c>
      <c r="AN101" s="302">
        <v>2687.99385088394</v>
      </c>
      <c r="AO101" s="302">
        <v>2661.8660925234358</v>
      </c>
      <c r="AP101" s="302">
        <v>2746.7637414116198</v>
      </c>
      <c r="AQ101" s="302">
        <v>2761.10900548778</v>
      </c>
      <c r="AR101" s="302">
        <v>2723.9092130214899</v>
      </c>
      <c r="AS101" s="302">
        <v>2670.17406891057</v>
      </c>
      <c r="AT101" s="302">
        <v>2632.8860345446601</v>
      </c>
      <c r="AU101" s="302">
        <v>2576.1368257385502</v>
      </c>
      <c r="AV101" s="302">
        <v>2584.9613296034199</v>
      </c>
      <c r="AW101" s="302">
        <v>2544.5636007827802</v>
      </c>
      <c r="AX101" s="302">
        <v>2540.4242376672801</v>
      </c>
      <c r="AY101" s="302">
        <v>2466.2124746644199</v>
      </c>
      <c r="AZ101" s="302">
        <v>2487.69974997282</v>
      </c>
      <c r="BA101" s="302">
        <v>2407.05536122696</v>
      </c>
      <c r="BB101" s="302">
        <v>2254.6468681691399</v>
      </c>
      <c r="BC101" s="302">
        <v>2179.3868799258198</v>
      </c>
      <c r="BD101" s="302">
        <v>1917.62512383594</v>
      </c>
      <c r="BE101" s="302">
        <v>1762.19411539931</v>
      </c>
      <c r="BF101" s="302">
        <v>1697.2972972973</v>
      </c>
      <c r="BG101" s="302">
        <v>1620.5781558682399</v>
      </c>
      <c r="BH101" s="302">
        <v>1627.4894873039</v>
      </c>
      <c r="BI101" s="302">
        <v>1656.98960942955</v>
      </c>
      <c r="BJ101" s="302">
        <v>1646.3324075427599</v>
      </c>
      <c r="BK101" s="302">
        <v>1617.70213087502</v>
      </c>
      <c r="BL101" s="302">
        <f>Текущий!C102</f>
        <v>1530.0021367521399</v>
      </c>
    </row>
    <row r="102" spans="1:64" x14ac:dyDescent="0.25">
      <c r="A102" s="287" t="s">
        <v>301</v>
      </c>
      <c r="B102" s="302">
        <v>346156</v>
      </c>
      <c r="C102" s="302">
        <v>352771</v>
      </c>
      <c r="D102" s="302">
        <v>321984</v>
      </c>
      <c r="E102" s="302">
        <v>317475</v>
      </c>
      <c r="F102" s="302">
        <v>316335</v>
      </c>
      <c r="G102" s="302">
        <v>305627</v>
      </c>
      <c r="H102" s="302">
        <v>338138</v>
      </c>
      <c r="I102" s="302">
        <v>317842</v>
      </c>
      <c r="J102" s="302">
        <v>285124</v>
      </c>
      <c r="K102" s="302">
        <v>300259</v>
      </c>
      <c r="L102" s="302">
        <v>305051</v>
      </c>
      <c r="M102" s="302">
        <v>388921</v>
      </c>
      <c r="N102" s="302">
        <v>420990</v>
      </c>
      <c r="O102" s="302">
        <v>504589</v>
      </c>
      <c r="P102" s="302">
        <v>508634</v>
      </c>
      <c r="Q102" s="302">
        <v>597489</v>
      </c>
      <c r="R102" s="302">
        <v>565487</v>
      </c>
      <c r="S102" s="302">
        <v>524230</v>
      </c>
      <c r="T102" s="302">
        <v>515989</v>
      </c>
      <c r="U102" s="302">
        <v>524246</v>
      </c>
      <c r="V102" s="302">
        <v>486413</v>
      </c>
      <c r="W102" s="302">
        <v>498808</v>
      </c>
      <c r="X102" s="302">
        <v>512389</v>
      </c>
      <c r="Y102" s="302">
        <v>548089</v>
      </c>
      <c r="Z102" s="302">
        <v>566426</v>
      </c>
      <c r="AA102" s="302">
        <v>544701</v>
      </c>
      <c r="AB102" s="302">
        <v>520473</v>
      </c>
      <c r="AC102" s="302">
        <v>499369</v>
      </c>
      <c r="AD102" s="302">
        <v>513852</v>
      </c>
      <c r="AE102" s="303">
        <v>527068</v>
      </c>
      <c r="AF102" s="302">
        <v>521099</v>
      </c>
      <c r="AG102" s="302">
        <v>502567</v>
      </c>
      <c r="AH102" s="302">
        <v>536014</v>
      </c>
      <c r="AI102" s="302">
        <v>536248</v>
      </c>
      <c r="AJ102" s="302">
        <v>644347</v>
      </c>
      <c r="AK102" s="302">
        <v>688550</v>
      </c>
      <c r="AL102" s="302">
        <v>750630</v>
      </c>
      <c r="AM102" s="302">
        <v>761653</v>
      </c>
      <c r="AN102" s="302">
        <v>782896</v>
      </c>
      <c r="AO102" s="302">
        <v>757011</v>
      </c>
      <c r="AP102" s="302">
        <v>763482</v>
      </c>
      <c r="AQ102" s="302">
        <v>775667</v>
      </c>
      <c r="AR102" s="302">
        <v>806958</v>
      </c>
      <c r="AS102" s="302">
        <v>800120</v>
      </c>
      <c r="AT102" s="302">
        <v>793911</v>
      </c>
      <c r="AU102" s="302">
        <v>797980</v>
      </c>
      <c r="AV102" s="302">
        <v>807928</v>
      </c>
      <c r="AW102" s="302">
        <v>784541</v>
      </c>
      <c r="AX102" s="302">
        <v>770234</v>
      </c>
      <c r="AY102" s="302">
        <v>735761</v>
      </c>
      <c r="AZ102" s="302">
        <v>711589</v>
      </c>
      <c r="BA102" s="302">
        <v>788165</v>
      </c>
      <c r="BB102" s="302">
        <v>837867</v>
      </c>
      <c r="BC102" s="302">
        <v>917047</v>
      </c>
      <c r="BD102" s="302">
        <v>1199672</v>
      </c>
      <c r="BE102" s="302">
        <v>1098692</v>
      </c>
      <c r="BF102" s="302">
        <v>1062953</v>
      </c>
      <c r="BG102" s="302">
        <v>1055490</v>
      </c>
      <c r="BH102" s="302">
        <v>986358</v>
      </c>
      <c r="BI102" s="302">
        <v>977464</v>
      </c>
      <c r="BJ102" s="302">
        <v>916637</v>
      </c>
      <c r="BK102" s="302">
        <v>934400</v>
      </c>
      <c r="BL102" s="302">
        <f>Текущий!C103</f>
        <v>938931</v>
      </c>
    </row>
    <row r="103" spans="1:64" x14ac:dyDescent="0.25">
      <c r="A103" s="287" t="s">
        <v>302</v>
      </c>
      <c r="B103" s="302">
        <v>345845</v>
      </c>
      <c r="C103" s="302">
        <v>352450</v>
      </c>
      <c r="D103" s="302">
        <v>321667</v>
      </c>
      <c r="E103" s="302">
        <v>317474</v>
      </c>
      <c r="F103" s="302">
        <v>315844</v>
      </c>
      <c r="G103" s="302">
        <v>305138</v>
      </c>
      <c r="H103" s="302">
        <v>337668</v>
      </c>
      <c r="I103" s="302">
        <v>317390</v>
      </c>
      <c r="J103" s="302">
        <v>284651</v>
      </c>
      <c r="K103" s="302">
        <v>299783</v>
      </c>
      <c r="L103" s="302">
        <v>304578</v>
      </c>
      <c r="M103" s="302">
        <v>388443</v>
      </c>
      <c r="N103" s="302">
        <v>420502</v>
      </c>
      <c r="O103" s="302">
        <v>504090</v>
      </c>
      <c r="P103" s="302">
        <v>508137</v>
      </c>
      <c r="Q103" s="302">
        <v>596998</v>
      </c>
      <c r="R103" s="302">
        <v>565487</v>
      </c>
      <c r="S103" s="302">
        <v>524229</v>
      </c>
      <c r="T103" s="302">
        <v>515988</v>
      </c>
      <c r="U103" s="302">
        <v>524246</v>
      </c>
      <c r="V103" s="302">
        <v>486412</v>
      </c>
      <c r="W103" s="302">
        <v>498808</v>
      </c>
      <c r="X103" s="302">
        <v>512389</v>
      </c>
      <c r="Y103" s="302">
        <v>548088</v>
      </c>
      <c r="Z103" s="302">
        <v>566426</v>
      </c>
      <c r="AA103" s="302">
        <v>544700</v>
      </c>
      <c r="AB103" s="302">
        <v>520472</v>
      </c>
      <c r="AC103" s="302">
        <v>499369</v>
      </c>
      <c r="AD103" s="302">
        <v>513850</v>
      </c>
      <c r="AE103" s="303">
        <v>527066</v>
      </c>
      <c r="AF103" s="302">
        <v>521099</v>
      </c>
      <c r="AG103" s="302">
        <v>502565</v>
      </c>
      <c r="AH103" s="302">
        <v>536013</v>
      </c>
      <c r="AI103" s="302">
        <v>536248</v>
      </c>
      <c r="AJ103" s="302">
        <v>644347</v>
      </c>
      <c r="AK103" s="302">
        <v>688549</v>
      </c>
      <c r="AL103" s="302">
        <v>750629</v>
      </c>
      <c r="AM103" s="302">
        <v>761653</v>
      </c>
      <c r="AN103" s="302">
        <v>782896</v>
      </c>
      <c r="AO103" s="302">
        <v>757011</v>
      </c>
      <c r="AP103" s="302">
        <v>763482</v>
      </c>
      <c r="AQ103" s="302">
        <v>775667</v>
      </c>
      <c r="AR103" s="302">
        <v>806958</v>
      </c>
      <c r="AS103" s="302">
        <v>800120</v>
      </c>
      <c r="AT103" s="302">
        <v>793911</v>
      </c>
      <c r="AU103" s="302">
        <v>797980</v>
      </c>
      <c r="AV103" s="302">
        <v>807928</v>
      </c>
      <c r="AW103" s="302">
        <v>784541</v>
      </c>
      <c r="AX103" s="302">
        <v>770234</v>
      </c>
      <c r="AY103" s="302">
        <v>735761</v>
      </c>
      <c r="AZ103" s="302">
        <v>711589</v>
      </c>
      <c r="BA103" s="302">
        <v>788165</v>
      </c>
      <c r="BB103" s="302">
        <v>837867</v>
      </c>
      <c r="BC103" s="302">
        <v>917047</v>
      </c>
      <c r="BD103" s="302">
        <v>1199672</v>
      </c>
      <c r="BE103" s="302">
        <v>1098692</v>
      </c>
      <c r="BF103" s="302">
        <v>1062953</v>
      </c>
      <c r="BG103" s="302">
        <v>1055490</v>
      </c>
      <c r="BH103" s="302">
        <v>986358</v>
      </c>
      <c r="BI103" s="302">
        <v>977464</v>
      </c>
      <c r="BJ103" s="302">
        <v>916637</v>
      </c>
      <c r="BK103" s="302">
        <v>933753</v>
      </c>
      <c r="BL103" s="302">
        <f>Текущий!C104</f>
        <v>910896</v>
      </c>
    </row>
    <row r="104" spans="1:64" x14ac:dyDescent="0.25">
      <c r="A104" s="287"/>
      <c r="B104" s="302"/>
      <c r="C104" s="302"/>
      <c r="D104" s="302"/>
      <c r="E104" s="302"/>
      <c r="F104" s="302"/>
      <c r="G104" s="302"/>
      <c r="H104" s="302"/>
      <c r="I104" s="302"/>
      <c r="J104" s="302"/>
      <c r="K104" s="302"/>
      <c r="L104" s="302"/>
      <c r="M104" s="302"/>
      <c r="N104" s="302"/>
      <c r="O104" s="302"/>
      <c r="P104" s="302"/>
      <c r="Q104" s="302"/>
      <c r="R104" s="302"/>
      <c r="S104" s="302"/>
      <c r="T104" s="302"/>
      <c r="U104" s="302"/>
      <c r="V104" s="302"/>
      <c r="W104" s="302"/>
      <c r="X104" s="302"/>
      <c r="Y104" s="302"/>
      <c r="Z104" s="302"/>
      <c r="AA104" s="302"/>
      <c r="AB104" s="302"/>
      <c r="AC104" s="302"/>
      <c r="AD104" s="302"/>
      <c r="AE104" s="303"/>
      <c r="AF104" s="302"/>
      <c r="AG104" s="302"/>
      <c r="AH104" s="302"/>
      <c r="AI104" s="302"/>
      <c r="AJ104" s="302"/>
      <c r="AK104" s="302"/>
      <c r="AL104" s="302"/>
      <c r="AM104" s="302"/>
      <c r="AN104" s="302"/>
      <c r="AO104" s="302"/>
      <c r="AP104" s="302"/>
      <c r="AQ104" s="302"/>
      <c r="AR104" s="302"/>
      <c r="AS104" s="302"/>
      <c r="AT104" s="302"/>
      <c r="AU104" s="302"/>
      <c r="AV104" s="302"/>
      <c r="AW104" s="302"/>
      <c r="AX104" s="302"/>
      <c r="AY104" s="302"/>
      <c r="AZ104" s="302"/>
      <c r="BA104" s="302">
        <v>0</v>
      </c>
      <c r="BB104" s="302">
        <v>0</v>
      </c>
      <c r="BC104" s="302">
        <v>0</v>
      </c>
      <c r="BD104" s="302">
        <v>0</v>
      </c>
      <c r="BE104" s="302">
        <v>0</v>
      </c>
      <c r="BF104" s="302">
        <v>0</v>
      </c>
      <c r="BG104" s="302">
        <v>0</v>
      </c>
      <c r="BH104" s="302">
        <v>0</v>
      </c>
      <c r="BI104" s="302">
        <v>0</v>
      </c>
      <c r="BJ104" s="302">
        <v>0</v>
      </c>
      <c r="BK104" s="302">
        <v>647</v>
      </c>
      <c r="BL104" s="302">
        <f>Текущий!C105</f>
        <v>28035</v>
      </c>
    </row>
    <row r="105" spans="1:64" x14ac:dyDescent="0.25">
      <c r="A105" s="287"/>
      <c r="B105" s="305"/>
      <c r="C105" s="305"/>
      <c r="D105" s="305"/>
      <c r="E105" s="305"/>
      <c r="F105" s="305"/>
      <c r="G105" s="305"/>
      <c r="H105" s="305"/>
      <c r="I105" s="305"/>
      <c r="J105" s="305"/>
      <c r="K105" s="305"/>
      <c r="L105" s="305"/>
      <c r="M105" s="305"/>
      <c r="N105" s="305"/>
      <c r="O105" s="305"/>
      <c r="P105" s="305"/>
      <c r="Q105" s="305"/>
      <c r="R105" s="305"/>
      <c r="S105" s="305"/>
      <c r="T105" s="305"/>
      <c r="U105" s="305"/>
      <c r="V105" s="305"/>
      <c r="W105" s="305"/>
      <c r="X105" s="305"/>
      <c r="Y105" s="305"/>
      <c r="Z105" s="305"/>
      <c r="AA105" s="305"/>
      <c r="AB105" s="305"/>
      <c r="AC105" s="305"/>
      <c r="AD105" s="305"/>
      <c r="AE105" s="306"/>
      <c r="AF105" s="305"/>
      <c r="AG105" s="305"/>
      <c r="AH105" s="305"/>
      <c r="AI105" s="305">
        <v>0</v>
      </c>
      <c r="AJ105" s="305">
        <v>0</v>
      </c>
      <c r="AK105" s="305">
        <v>0</v>
      </c>
      <c r="AL105" s="305">
        <v>0</v>
      </c>
      <c r="AM105" s="305">
        <v>0</v>
      </c>
      <c r="AN105" s="305">
        <v>0</v>
      </c>
      <c r="AO105" s="305">
        <v>0</v>
      </c>
      <c r="AP105" s="305">
        <v>0</v>
      </c>
      <c r="AQ105" s="305">
        <v>0</v>
      </c>
      <c r="AR105" s="305">
        <v>0</v>
      </c>
      <c r="AS105" s="305">
        <v>0</v>
      </c>
      <c r="AT105" s="305">
        <v>0</v>
      </c>
      <c r="AU105" s="305">
        <v>0</v>
      </c>
      <c r="AV105" s="305">
        <v>0</v>
      </c>
      <c r="AW105" s="305">
        <v>0</v>
      </c>
      <c r="AX105" s="305">
        <v>0</v>
      </c>
      <c r="AY105" s="305">
        <v>0</v>
      </c>
      <c r="AZ105" s="305">
        <v>0</v>
      </c>
      <c r="BA105" s="305">
        <v>0</v>
      </c>
      <c r="BB105" s="305">
        <v>0</v>
      </c>
      <c r="BC105" s="305">
        <v>0</v>
      </c>
      <c r="BD105" s="305">
        <v>0</v>
      </c>
      <c r="BE105" s="305">
        <v>0</v>
      </c>
      <c r="BF105" s="305">
        <v>0</v>
      </c>
      <c r="BG105" s="305">
        <v>0</v>
      </c>
      <c r="BH105" s="305">
        <v>0</v>
      </c>
      <c r="BI105" s="305">
        <v>0</v>
      </c>
      <c r="BJ105" s="305">
        <v>0</v>
      </c>
      <c r="BK105" s="305">
        <v>0</v>
      </c>
      <c r="BL105" s="302">
        <f>Текущий!C106</f>
        <v>0</v>
      </c>
    </row>
    <row r="106" spans="1:64" x14ac:dyDescent="0.25">
      <c r="A106" s="304" t="s">
        <v>311</v>
      </c>
      <c r="B106" s="302">
        <v>8731104</v>
      </c>
      <c r="C106" s="302">
        <v>8863035</v>
      </c>
      <c r="D106" s="302">
        <v>8998207</v>
      </c>
      <c r="E106" s="302">
        <v>9184410</v>
      </c>
      <c r="F106" s="302">
        <v>9418915</v>
      </c>
      <c r="G106" s="302">
        <v>9647765</v>
      </c>
      <c r="H106" s="302">
        <v>9824030</v>
      </c>
      <c r="I106" s="302">
        <v>10016888</v>
      </c>
      <c r="J106" s="302">
        <v>10257390</v>
      </c>
      <c r="K106" s="302">
        <v>10496546</v>
      </c>
      <c r="L106" s="302">
        <v>10761964</v>
      </c>
      <c r="M106" s="302">
        <v>10979141</v>
      </c>
      <c r="N106" s="302">
        <v>11187726</v>
      </c>
      <c r="O106" s="302">
        <v>11313419</v>
      </c>
      <c r="P106" s="302">
        <v>11423527</v>
      </c>
      <c r="Q106" s="302">
        <v>11570518</v>
      </c>
      <c r="R106" s="302">
        <v>11777047</v>
      </c>
      <c r="S106" s="302">
        <v>11968787</v>
      </c>
      <c r="T106" s="302">
        <v>12173154</v>
      </c>
      <c r="U106" s="302">
        <v>12413019</v>
      </c>
      <c r="V106" s="302">
        <v>12652804</v>
      </c>
      <c r="W106" s="302">
        <v>12909493</v>
      </c>
      <c r="X106" s="302">
        <v>13158765</v>
      </c>
      <c r="Y106" s="302">
        <v>13284062</v>
      </c>
      <c r="Z106" s="302">
        <v>13607804</v>
      </c>
      <c r="AA106" s="302">
        <v>13730505</v>
      </c>
      <c r="AB106" s="302">
        <v>13932765</v>
      </c>
      <c r="AC106" s="302">
        <v>14356893</v>
      </c>
      <c r="AD106" s="302">
        <v>14397441</v>
      </c>
      <c r="AE106" s="303">
        <v>14474788</v>
      </c>
      <c r="AF106" s="302">
        <v>14640087</v>
      </c>
      <c r="AG106" s="302">
        <v>14824958</v>
      </c>
      <c r="AH106" s="302">
        <v>15084916</v>
      </c>
      <c r="AI106" s="302">
        <v>15173591</v>
      </c>
      <c r="AJ106" s="302">
        <v>15140550</v>
      </c>
      <c r="AK106" s="302">
        <v>15171326</v>
      </c>
      <c r="AL106" s="302">
        <v>15267593</v>
      </c>
      <c r="AM106" s="302">
        <v>15175687</v>
      </c>
      <c r="AN106" s="302">
        <v>15148378</v>
      </c>
      <c r="AO106" s="302">
        <v>15186983</v>
      </c>
      <c r="AP106" s="302">
        <v>15263597</v>
      </c>
      <c r="AQ106" s="302">
        <v>15297675</v>
      </c>
      <c r="AR106" s="302">
        <v>15376732</v>
      </c>
      <c r="AS106" s="302">
        <v>15485186</v>
      </c>
      <c r="AT106" s="302">
        <v>15618219</v>
      </c>
      <c r="AU106" s="302">
        <v>15711164</v>
      </c>
      <c r="AV106" s="302">
        <v>15791284</v>
      </c>
      <c r="AW106" s="302">
        <v>15898760</v>
      </c>
      <c r="AX106" s="302">
        <v>16044138</v>
      </c>
      <c r="AY106" s="302">
        <v>15997527</v>
      </c>
      <c r="AZ106" s="302">
        <v>16039420</v>
      </c>
      <c r="BA106" s="302">
        <v>16015355</v>
      </c>
      <c r="BB106" s="302">
        <v>15931288</v>
      </c>
      <c r="BC106" s="302">
        <v>15909497</v>
      </c>
      <c r="BD106" s="302">
        <v>15935942</v>
      </c>
      <c r="BE106" s="302">
        <v>15964560</v>
      </c>
      <c r="BF106" s="302">
        <v>16055603</v>
      </c>
      <c r="BG106" s="302">
        <v>16154083</v>
      </c>
      <c r="BH106" s="302">
        <v>16262259</v>
      </c>
      <c r="BI106" s="302">
        <v>16421170</v>
      </c>
      <c r="BJ106" s="302">
        <v>16624846</v>
      </c>
      <c r="BK106" s="302">
        <v>16661308</v>
      </c>
      <c r="BL106" s="302">
        <f>Текущий!C107</f>
        <v>16774734</v>
      </c>
    </row>
    <row r="107" spans="1:64" x14ac:dyDescent="0.25">
      <c r="A107" s="289" t="s">
        <v>226</v>
      </c>
      <c r="B107" s="302">
        <v>8680273</v>
      </c>
      <c r="C107" s="302">
        <v>8813200</v>
      </c>
      <c r="D107" s="302">
        <v>8950292</v>
      </c>
      <c r="E107" s="302">
        <v>9137345</v>
      </c>
      <c r="F107" s="302">
        <v>9371559</v>
      </c>
      <c r="G107" s="302">
        <v>9601053</v>
      </c>
      <c r="H107" s="302">
        <v>9778708</v>
      </c>
      <c r="I107" s="302">
        <v>9972559</v>
      </c>
      <c r="J107" s="302">
        <v>10212073</v>
      </c>
      <c r="K107" s="302">
        <v>10451370</v>
      </c>
      <c r="L107" s="302">
        <v>10717733</v>
      </c>
      <c r="M107" s="302">
        <v>10935411</v>
      </c>
      <c r="N107" s="302">
        <v>11144749</v>
      </c>
      <c r="O107" s="302">
        <v>11271849</v>
      </c>
      <c r="P107" s="302">
        <v>11383429</v>
      </c>
      <c r="Q107" s="302">
        <v>11531387</v>
      </c>
      <c r="R107" s="302">
        <v>11739054</v>
      </c>
      <c r="S107" s="302">
        <v>11931774</v>
      </c>
      <c r="T107" s="302">
        <v>12137741</v>
      </c>
      <c r="U107" s="302">
        <v>12378502</v>
      </c>
      <c r="V107" s="302">
        <v>12618195</v>
      </c>
      <c r="W107" s="302">
        <v>12875879</v>
      </c>
      <c r="X107" s="302">
        <v>13126406</v>
      </c>
      <c r="Y107" s="302">
        <v>13251462</v>
      </c>
      <c r="Z107" s="302">
        <v>13576202</v>
      </c>
      <c r="AA107" s="302">
        <v>13699191</v>
      </c>
      <c r="AB107" s="302">
        <v>13900928</v>
      </c>
      <c r="AC107" s="302">
        <v>14320828</v>
      </c>
      <c r="AD107" s="302">
        <v>14364426</v>
      </c>
      <c r="AE107" s="303">
        <v>14443141</v>
      </c>
      <c r="AF107" s="302">
        <v>14609538</v>
      </c>
      <c r="AG107" s="302">
        <v>14794791</v>
      </c>
      <c r="AH107" s="302">
        <v>15052840</v>
      </c>
      <c r="AI107" s="302">
        <v>15142510</v>
      </c>
      <c r="AJ107" s="302">
        <v>15110338</v>
      </c>
      <c r="AK107" s="302">
        <v>15142331</v>
      </c>
      <c r="AL107" s="302">
        <v>15239415</v>
      </c>
      <c r="AM107" s="302">
        <v>15147688</v>
      </c>
      <c r="AN107" s="302">
        <v>15121304</v>
      </c>
      <c r="AO107" s="302">
        <v>15160559</v>
      </c>
      <c r="AP107" s="302">
        <v>15238517</v>
      </c>
      <c r="AQ107" s="302">
        <v>15273535</v>
      </c>
      <c r="AR107" s="302">
        <v>15353319</v>
      </c>
      <c r="AS107" s="302">
        <v>15462474</v>
      </c>
      <c r="AT107" s="302">
        <v>15596270</v>
      </c>
      <c r="AU107" s="302">
        <v>15689728</v>
      </c>
      <c r="AV107" s="302">
        <v>15770971</v>
      </c>
      <c r="AW107" s="302">
        <v>15878017</v>
      </c>
      <c r="AX107" s="302">
        <v>16024080</v>
      </c>
      <c r="AY107" s="302">
        <v>15977565</v>
      </c>
      <c r="AZ107" s="302">
        <v>16018817</v>
      </c>
      <c r="BA107" s="302">
        <v>15994001</v>
      </c>
      <c r="BB107" s="302">
        <v>15912755</v>
      </c>
      <c r="BC107" s="302">
        <v>15891873</v>
      </c>
      <c r="BD107" s="302">
        <v>15919108</v>
      </c>
      <c r="BE107" s="302">
        <v>15947512</v>
      </c>
      <c r="BF107" s="302">
        <v>16039352</v>
      </c>
      <c r="BG107" s="302">
        <v>16138777</v>
      </c>
      <c r="BH107" s="302">
        <v>16247346</v>
      </c>
      <c r="BI107" s="302">
        <v>16406891</v>
      </c>
      <c r="BJ107" s="302">
        <v>16609256</v>
      </c>
      <c r="BK107" s="302">
        <v>16646569</v>
      </c>
      <c r="BL107" s="302">
        <f>Текущий!C108</f>
        <v>16759568</v>
      </c>
    </row>
    <row r="108" spans="1:64" x14ac:dyDescent="0.25">
      <c r="A108" s="288" t="s">
        <v>227</v>
      </c>
      <c r="B108" s="302">
        <v>50831</v>
      </c>
      <c r="C108" s="302">
        <v>49835</v>
      </c>
      <c r="D108" s="302">
        <v>47915</v>
      </c>
      <c r="E108" s="302">
        <v>47065</v>
      </c>
      <c r="F108" s="302">
        <v>47356</v>
      </c>
      <c r="G108" s="302">
        <v>46712</v>
      </c>
      <c r="H108" s="302">
        <v>45322</v>
      </c>
      <c r="I108" s="302">
        <v>44329</v>
      </c>
      <c r="J108" s="302">
        <v>45317</v>
      </c>
      <c r="K108" s="302">
        <v>45176</v>
      </c>
      <c r="L108" s="302">
        <v>44231</v>
      </c>
      <c r="M108" s="302">
        <v>43730</v>
      </c>
      <c r="N108" s="302">
        <v>42977</v>
      </c>
      <c r="O108" s="302">
        <v>41570</v>
      </c>
      <c r="P108" s="302">
        <v>40098</v>
      </c>
      <c r="Q108" s="302">
        <v>39131</v>
      </c>
      <c r="R108" s="302">
        <v>37993</v>
      </c>
      <c r="S108" s="302">
        <v>37013</v>
      </c>
      <c r="T108" s="302">
        <v>35413</v>
      </c>
      <c r="U108" s="302">
        <v>34517</v>
      </c>
      <c r="V108" s="302">
        <v>34609</v>
      </c>
      <c r="W108" s="302">
        <v>33614</v>
      </c>
      <c r="X108" s="302">
        <v>32359</v>
      </c>
      <c r="Y108" s="302">
        <v>32600</v>
      </c>
      <c r="Z108" s="302">
        <v>31602</v>
      </c>
      <c r="AA108" s="302">
        <v>31314</v>
      </c>
      <c r="AB108" s="302">
        <v>31837</v>
      </c>
      <c r="AC108" s="302">
        <v>36065</v>
      </c>
      <c r="AD108" s="302">
        <v>33015</v>
      </c>
      <c r="AE108" s="303">
        <v>31647</v>
      </c>
      <c r="AF108" s="302">
        <v>30549</v>
      </c>
      <c r="AG108" s="302">
        <v>30167</v>
      </c>
      <c r="AH108" s="302">
        <v>32076</v>
      </c>
      <c r="AI108" s="302">
        <v>31081</v>
      </c>
      <c r="AJ108" s="302">
        <v>30212</v>
      </c>
      <c r="AK108" s="302">
        <v>28995</v>
      </c>
      <c r="AL108" s="302">
        <v>28178</v>
      </c>
      <c r="AM108" s="302">
        <v>27999</v>
      </c>
      <c r="AN108" s="302">
        <v>27074</v>
      </c>
      <c r="AO108" s="302">
        <v>26424</v>
      </c>
      <c r="AP108" s="302">
        <v>25080</v>
      </c>
      <c r="AQ108" s="302">
        <v>24140</v>
      </c>
      <c r="AR108" s="302">
        <v>23413</v>
      </c>
      <c r="AS108" s="302">
        <v>22712</v>
      </c>
      <c r="AT108" s="302">
        <v>21949</v>
      </c>
      <c r="AU108" s="302">
        <v>21436</v>
      </c>
      <c r="AV108" s="302">
        <v>20313</v>
      </c>
      <c r="AW108" s="302">
        <v>20743</v>
      </c>
      <c r="AX108" s="302">
        <v>20058</v>
      </c>
      <c r="AY108" s="302">
        <v>19962</v>
      </c>
      <c r="AZ108" s="302">
        <v>20603</v>
      </c>
      <c r="BA108" s="302">
        <v>21354</v>
      </c>
      <c r="BB108" s="302">
        <v>18533</v>
      </c>
      <c r="BC108" s="302">
        <v>17624</v>
      </c>
      <c r="BD108" s="302">
        <v>16834</v>
      </c>
      <c r="BE108" s="302">
        <v>17048</v>
      </c>
      <c r="BF108" s="302">
        <v>16251</v>
      </c>
      <c r="BG108" s="302">
        <v>15306</v>
      </c>
      <c r="BH108" s="302">
        <v>14913</v>
      </c>
      <c r="BI108" s="302">
        <v>14279</v>
      </c>
      <c r="BJ108" s="302">
        <v>15590</v>
      </c>
      <c r="BK108" s="302">
        <v>14739</v>
      </c>
      <c r="BL108" s="302">
        <f>Текущий!C109</f>
        <v>15166</v>
      </c>
    </row>
    <row r="109" spans="1:64" x14ac:dyDescent="0.25">
      <c r="A109" s="287" t="s">
        <v>297</v>
      </c>
      <c r="B109" s="302">
        <v>50827</v>
      </c>
      <c r="C109" s="302">
        <v>49832</v>
      </c>
      <c r="D109" s="302">
        <v>47912</v>
      </c>
      <c r="E109" s="302">
        <v>47063</v>
      </c>
      <c r="F109" s="302">
        <v>47355</v>
      </c>
      <c r="G109" s="302">
        <v>46712</v>
      </c>
      <c r="H109" s="302">
        <v>45322</v>
      </c>
      <c r="I109" s="302">
        <v>44329</v>
      </c>
      <c r="J109" s="302">
        <v>45317</v>
      </c>
      <c r="K109" s="302">
        <v>45176</v>
      </c>
      <c r="L109" s="302">
        <v>44231</v>
      </c>
      <c r="M109" s="302">
        <v>43730</v>
      </c>
      <c r="N109" s="302">
        <v>42977</v>
      </c>
      <c r="O109" s="302">
        <v>41570</v>
      </c>
      <c r="P109" s="302">
        <v>40098</v>
      </c>
      <c r="Q109" s="302">
        <v>39131</v>
      </c>
      <c r="R109" s="302">
        <v>37993</v>
      </c>
      <c r="S109" s="302">
        <v>37013</v>
      </c>
      <c r="T109" s="302">
        <v>35413</v>
      </c>
      <c r="U109" s="302">
        <v>34517</v>
      </c>
      <c r="V109" s="302">
        <v>34609</v>
      </c>
      <c r="W109" s="302">
        <v>33614</v>
      </c>
      <c r="X109" s="302">
        <v>32359</v>
      </c>
      <c r="Y109" s="302">
        <v>32600</v>
      </c>
      <c r="Z109" s="302">
        <v>31602</v>
      </c>
      <c r="AA109" s="302">
        <v>31314</v>
      </c>
      <c r="AB109" s="302">
        <v>31837</v>
      </c>
      <c r="AC109" s="302">
        <v>36065</v>
      </c>
      <c r="AD109" s="302">
        <v>33015</v>
      </c>
      <c r="AE109" s="303">
        <v>31647</v>
      </c>
      <c r="AF109" s="302">
        <v>30549</v>
      </c>
      <c r="AG109" s="302">
        <v>30167</v>
      </c>
      <c r="AH109" s="302">
        <v>32076</v>
      </c>
      <c r="AI109" s="302">
        <v>31081</v>
      </c>
      <c r="AJ109" s="302">
        <v>30212</v>
      </c>
      <c r="AK109" s="302">
        <v>28995</v>
      </c>
      <c r="AL109" s="302">
        <v>28178</v>
      </c>
      <c r="AM109" s="302">
        <v>27999</v>
      </c>
      <c r="AN109" s="302">
        <v>27074</v>
      </c>
      <c r="AO109" s="302">
        <v>26424</v>
      </c>
      <c r="AP109" s="302">
        <v>25080</v>
      </c>
      <c r="AQ109" s="302">
        <v>24140</v>
      </c>
      <c r="AR109" s="302">
        <v>23413</v>
      </c>
      <c r="AS109" s="302">
        <v>22712</v>
      </c>
      <c r="AT109" s="302">
        <v>21949</v>
      </c>
      <c r="AU109" s="302">
        <v>21436</v>
      </c>
      <c r="AV109" s="302">
        <v>20313</v>
      </c>
      <c r="AW109" s="302">
        <v>20743</v>
      </c>
      <c r="AX109" s="302">
        <v>20058</v>
      </c>
      <c r="AY109" s="302">
        <v>19962</v>
      </c>
      <c r="AZ109" s="302">
        <v>20603</v>
      </c>
      <c r="BA109" s="302">
        <v>21354</v>
      </c>
      <c r="BB109" s="302">
        <v>18533</v>
      </c>
      <c r="BC109" s="302">
        <v>17624</v>
      </c>
      <c r="BD109" s="302">
        <v>16834</v>
      </c>
      <c r="BE109" s="302">
        <v>17048</v>
      </c>
      <c r="BF109" s="302">
        <v>16251</v>
      </c>
      <c r="BG109" s="302">
        <v>15306</v>
      </c>
      <c r="BH109" s="302">
        <v>14913</v>
      </c>
      <c r="BI109" s="302">
        <v>14279</v>
      </c>
      <c r="BJ109" s="302">
        <v>15590</v>
      </c>
      <c r="BK109" s="302">
        <v>14739</v>
      </c>
      <c r="BL109" s="302">
        <f>Текущий!C110</f>
        <v>15166</v>
      </c>
    </row>
    <row r="110" spans="1:64" x14ac:dyDescent="0.25">
      <c r="A110" s="287" t="s">
        <v>298</v>
      </c>
      <c r="B110" s="302">
        <v>50346</v>
      </c>
      <c r="C110" s="302">
        <v>49341</v>
      </c>
      <c r="D110" s="302">
        <v>47432</v>
      </c>
      <c r="E110" s="302">
        <v>46589</v>
      </c>
      <c r="F110" s="302">
        <v>46882</v>
      </c>
      <c r="G110" s="302">
        <v>46262</v>
      </c>
      <c r="H110" s="302">
        <v>44884</v>
      </c>
      <c r="I110" s="302">
        <v>43891</v>
      </c>
      <c r="J110" s="302">
        <v>44866</v>
      </c>
      <c r="K110" s="302">
        <v>44723</v>
      </c>
      <c r="L110" s="302">
        <v>43800</v>
      </c>
      <c r="M110" s="302">
        <v>43301</v>
      </c>
      <c r="N110" s="302">
        <v>42548</v>
      </c>
      <c r="O110" s="302">
        <v>41147</v>
      </c>
      <c r="P110" s="302">
        <v>39684</v>
      </c>
      <c r="Q110" s="302">
        <v>38729</v>
      </c>
      <c r="R110" s="302">
        <v>37608</v>
      </c>
      <c r="S110" s="302">
        <v>36635</v>
      </c>
      <c r="T110" s="302">
        <v>35041</v>
      </c>
      <c r="U110" s="302">
        <v>34158</v>
      </c>
      <c r="V110" s="302">
        <v>34249</v>
      </c>
      <c r="W110" s="302">
        <v>33291</v>
      </c>
      <c r="X110" s="302">
        <v>32040</v>
      </c>
      <c r="Y110" s="302">
        <v>32279</v>
      </c>
      <c r="Z110" s="302">
        <v>31280</v>
      </c>
      <c r="AA110" s="302">
        <v>30999</v>
      </c>
      <c r="AB110" s="302">
        <v>31514</v>
      </c>
      <c r="AC110" s="302">
        <v>35689</v>
      </c>
      <c r="AD110" s="302">
        <v>32676</v>
      </c>
      <c r="AE110" s="303">
        <v>31316</v>
      </c>
      <c r="AF110" s="302">
        <v>30218</v>
      </c>
      <c r="AG110" s="302">
        <v>29834</v>
      </c>
      <c r="AH110" s="302">
        <v>31715</v>
      </c>
      <c r="AI110" s="302">
        <v>30733</v>
      </c>
      <c r="AJ110" s="302">
        <v>29871</v>
      </c>
      <c r="AK110" s="302">
        <v>28661</v>
      </c>
      <c r="AL110" s="302">
        <v>27843</v>
      </c>
      <c r="AM110" s="302">
        <v>27673</v>
      </c>
      <c r="AN110" s="302">
        <v>26753</v>
      </c>
      <c r="AO110" s="302">
        <v>26118</v>
      </c>
      <c r="AP110" s="302">
        <v>24776</v>
      </c>
      <c r="AQ110" s="302">
        <v>23844</v>
      </c>
      <c r="AR110" s="302">
        <v>23128</v>
      </c>
      <c r="AS110" s="302">
        <v>22435</v>
      </c>
      <c r="AT110" s="302">
        <v>21679</v>
      </c>
      <c r="AU110" s="302">
        <v>21174</v>
      </c>
      <c r="AV110" s="302">
        <v>20063</v>
      </c>
      <c r="AW110" s="302">
        <v>20493</v>
      </c>
      <c r="AX110" s="302">
        <v>19813</v>
      </c>
      <c r="AY110" s="302">
        <v>19717</v>
      </c>
      <c r="AZ110" s="302">
        <v>20350</v>
      </c>
      <c r="BA110" s="302">
        <v>21089</v>
      </c>
      <c r="BB110" s="302">
        <v>18312</v>
      </c>
      <c r="BC110" s="302">
        <v>17417</v>
      </c>
      <c r="BD110" s="302">
        <v>16634</v>
      </c>
      <c r="BE110" s="302">
        <v>16851</v>
      </c>
      <c r="BF110" s="302">
        <v>16066</v>
      </c>
      <c r="BG110" s="302">
        <v>15136</v>
      </c>
      <c r="BH110" s="302">
        <v>14743</v>
      </c>
      <c r="BI110" s="302">
        <v>14108</v>
      </c>
      <c r="BJ110" s="302">
        <v>15397</v>
      </c>
      <c r="BK110" s="302">
        <v>14552</v>
      </c>
      <c r="BL110" s="302">
        <f>Текущий!C111</f>
        <v>14978</v>
      </c>
    </row>
    <row r="111" spans="1:64" x14ac:dyDescent="0.25">
      <c r="A111" s="287" t="s">
        <v>299</v>
      </c>
      <c r="B111" s="302">
        <v>476</v>
      </c>
      <c r="C111" s="302">
        <v>487</v>
      </c>
      <c r="D111" s="302">
        <v>472</v>
      </c>
      <c r="E111" s="302">
        <v>469</v>
      </c>
      <c r="F111" s="302">
        <v>466</v>
      </c>
      <c r="G111" s="302">
        <v>446</v>
      </c>
      <c r="H111" s="302">
        <v>433</v>
      </c>
      <c r="I111" s="302">
        <v>433</v>
      </c>
      <c r="J111" s="302">
        <v>446</v>
      </c>
      <c r="K111" s="302">
        <v>447</v>
      </c>
      <c r="L111" s="302">
        <v>424</v>
      </c>
      <c r="M111" s="302">
        <v>422</v>
      </c>
      <c r="N111" s="302">
        <v>424</v>
      </c>
      <c r="O111" s="302">
        <v>419</v>
      </c>
      <c r="P111" s="302">
        <v>409</v>
      </c>
      <c r="Q111" s="302">
        <v>396</v>
      </c>
      <c r="R111" s="302">
        <v>384</v>
      </c>
      <c r="S111" s="302">
        <v>375</v>
      </c>
      <c r="T111" s="302">
        <v>370</v>
      </c>
      <c r="U111" s="302">
        <v>355</v>
      </c>
      <c r="V111" s="302">
        <v>357</v>
      </c>
      <c r="W111" s="302">
        <v>317</v>
      </c>
      <c r="X111" s="302">
        <v>316</v>
      </c>
      <c r="Y111" s="302">
        <v>316</v>
      </c>
      <c r="Z111" s="302">
        <v>316</v>
      </c>
      <c r="AA111" s="302">
        <v>311</v>
      </c>
      <c r="AB111" s="302">
        <v>319</v>
      </c>
      <c r="AC111" s="302">
        <v>372</v>
      </c>
      <c r="AD111" s="302">
        <v>336</v>
      </c>
      <c r="AE111" s="303">
        <v>327</v>
      </c>
      <c r="AF111" s="302">
        <v>326</v>
      </c>
      <c r="AG111" s="302">
        <v>328</v>
      </c>
      <c r="AH111" s="302">
        <v>357</v>
      </c>
      <c r="AI111" s="302">
        <v>342</v>
      </c>
      <c r="AJ111" s="302">
        <v>336</v>
      </c>
      <c r="AK111" s="302">
        <v>331</v>
      </c>
      <c r="AL111" s="302">
        <v>333</v>
      </c>
      <c r="AM111" s="302">
        <v>326</v>
      </c>
      <c r="AN111" s="302">
        <v>321</v>
      </c>
      <c r="AO111" s="302">
        <v>306</v>
      </c>
      <c r="AP111" s="302">
        <v>304</v>
      </c>
      <c r="AQ111" s="302">
        <v>296</v>
      </c>
      <c r="AR111" s="302">
        <v>285</v>
      </c>
      <c r="AS111" s="302">
        <v>277</v>
      </c>
      <c r="AT111" s="302">
        <v>270</v>
      </c>
      <c r="AU111" s="302">
        <v>262</v>
      </c>
      <c r="AV111" s="302">
        <v>250</v>
      </c>
      <c r="AW111" s="302">
        <v>249</v>
      </c>
      <c r="AX111" s="302">
        <v>244</v>
      </c>
      <c r="AY111" s="302">
        <v>245</v>
      </c>
      <c r="AZ111" s="302">
        <v>253</v>
      </c>
      <c r="BA111" s="302">
        <v>265</v>
      </c>
      <c r="BB111" s="302">
        <v>220</v>
      </c>
      <c r="BC111" s="302">
        <v>207</v>
      </c>
      <c r="BD111" s="302">
        <v>200</v>
      </c>
      <c r="BE111" s="302">
        <v>197</v>
      </c>
      <c r="BF111" s="302">
        <v>185</v>
      </c>
      <c r="BG111" s="302">
        <v>170</v>
      </c>
      <c r="BH111" s="302">
        <v>170</v>
      </c>
      <c r="BI111" s="302">
        <v>171</v>
      </c>
      <c r="BJ111" s="302">
        <v>193</v>
      </c>
      <c r="BK111" s="302">
        <v>187</v>
      </c>
      <c r="BL111" s="302">
        <f>Текущий!C112</f>
        <v>187</v>
      </c>
    </row>
    <row r="112" spans="1:64" x14ac:dyDescent="0.25">
      <c r="A112" s="287" t="s">
        <v>300</v>
      </c>
      <c r="B112" s="302">
        <v>25.765194910528699</v>
      </c>
      <c r="C112" s="302">
        <v>25.1182015222541</v>
      </c>
      <c r="D112" s="302">
        <v>24.523724215590899</v>
      </c>
      <c r="E112" s="302">
        <v>24.051001635323001</v>
      </c>
      <c r="F112" s="302">
        <v>23.566736339205701</v>
      </c>
      <c r="G112" s="302">
        <v>23.0961681087763</v>
      </c>
      <c r="H112" s="302">
        <v>22.6485433011844</v>
      </c>
      <c r="I112" s="302">
        <v>22.257983530829499</v>
      </c>
      <c r="J112" s="302">
        <v>21.788066733977601</v>
      </c>
      <c r="K112" s="302">
        <v>21.423625930668202</v>
      </c>
      <c r="L112" s="302">
        <v>20.8853527245255</v>
      </c>
      <c r="M112" s="302">
        <v>20.449869060980198</v>
      </c>
      <c r="N112" s="302">
        <v>19.898601722381699</v>
      </c>
      <c r="O112" s="302">
        <v>19.2596367679763</v>
      </c>
      <c r="P112" s="302">
        <v>18.750526069675001</v>
      </c>
      <c r="Q112" s="302">
        <v>18.381717399473899</v>
      </c>
      <c r="R112" s="302">
        <v>18.015553131964499</v>
      </c>
      <c r="S112" s="302">
        <v>17.664773540781699</v>
      </c>
      <c r="T112" s="302">
        <v>17.331277834874999</v>
      </c>
      <c r="U112" s="302">
        <v>16.9633379201887</v>
      </c>
      <c r="V112" s="302">
        <v>16.541126989437501</v>
      </c>
      <c r="W112" s="302">
        <v>16.204984814154201</v>
      </c>
      <c r="X112" s="302">
        <v>15.7510708722741</v>
      </c>
      <c r="Y112" s="302">
        <v>15.424651052756101</v>
      </c>
      <c r="Z112" s="302">
        <v>15.022818026240699</v>
      </c>
      <c r="AA112" s="302">
        <v>14.648453945829599</v>
      </c>
      <c r="AB112" s="302">
        <v>14.251119068934599</v>
      </c>
      <c r="AC112" s="302">
        <v>13.8588940552588</v>
      </c>
      <c r="AD112" s="302">
        <v>13.5523993267928</v>
      </c>
      <c r="AE112" s="303">
        <v>13.1114057256494</v>
      </c>
      <c r="AF112" s="302">
        <v>12.7245084971676</v>
      </c>
      <c r="AG112" s="302">
        <v>12.370622488313</v>
      </c>
      <c r="AH112" s="302">
        <v>12.044609665427499</v>
      </c>
      <c r="AI112" s="302">
        <v>11.7717683596561</v>
      </c>
      <c r="AJ112" s="302">
        <v>11.5031982942431</v>
      </c>
      <c r="AK112" s="302">
        <v>11.230971840260301</v>
      </c>
      <c r="AL112" s="302">
        <v>10.9263639536236</v>
      </c>
      <c r="AM112" s="302">
        <v>10.6752325758731</v>
      </c>
      <c r="AN112" s="302">
        <v>10.405073020753299</v>
      </c>
      <c r="AO112" s="302">
        <v>10.069354469933694</v>
      </c>
      <c r="AP112" s="302">
        <v>9.7907557776389798</v>
      </c>
      <c r="AQ112" s="302">
        <v>9.5305775987998</v>
      </c>
      <c r="AR112" s="302">
        <v>9.2497629582806606</v>
      </c>
      <c r="AS112" s="302">
        <v>9.0468034256124295</v>
      </c>
      <c r="AT112" s="302">
        <v>8.7554349994016505</v>
      </c>
      <c r="AU112" s="302">
        <v>8.5460271897301006</v>
      </c>
      <c r="AV112" s="302">
        <v>8.3565081454665098</v>
      </c>
      <c r="AW112" s="302">
        <v>8.1185909980430502</v>
      </c>
      <c r="AX112" s="302">
        <v>7.8717475766257197</v>
      </c>
      <c r="AY112" s="302">
        <v>7.6339439366706197</v>
      </c>
      <c r="AZ112" s="302">
        <v>7.4656665579592003</v>
      </c>
      <c r="BA112" s="302">
        <v>7.1821606350060501</v>
      </c>
      <c r="BB112" s="302">
        <v>6.9846235019220604</v>
      </c>
      <c r="BC112" s="302">
        <v>6.8088394374903398</v>
      </c>
      <c r="BD112" s="302">
        <v>6.67089360015851</v>
      </c>
      <c r="BE112" s="302">
        <v>6.5143293847917496</v>
      </c>
      <c r="BF112" s="302">
        <v>6.3562404662259899</v>
      </c>
      <c r="BG112" s="302">
        <v>6.1710276982623098</v>
      </c>
      <c r="BH112" s="302">
        <v>6.02983988355167</v>
      </c>
      <c r="BI112" s="302">
        <v>5.8643065423631402</v>
      </c>
      <c r="BJ112" s="302">
        <v>5.6972664815085503</v>
      </c>
      <c r="BK112" s="302">
        <v>5.5686111530905196</v>
      </c>
      <c r="BL112" s="302">
        <f>Текущий!C113</f>
        <v>5.4009971509971502</v>
      </c>
    </row>
    <row r="113" spans="1:80" x14ac:dyDescent="0.25">
      <c r="A113" s="287" t="s">
        <v>301</v>
      </c>
      <c r="B113" s="302">
        <v>4</v>
      </c>
      <c r="C113" s="302">
        <v>3</v>
      </c>
      <c r="D113" s="302">
        <v>3</v>
      </c>
      <c r="E113" s="302">
        <v>2</v>
      </c>
      <c r="F113" s="302">
        <v>1</v>
      </c>
      <c r="G113" s="302">
        <v>0</v>
      </c>
      <c r="H113" s="302">
        <v>0</v>
      </c>
      <c r="I113" s="302">
        <v>0</v>
      </c>
      <c r="J113" s="302">
        <v>0</v>
      </c>
      <c r="K113" s="302">
        <v>0</v>
      </c>
      <c r="L113" s="302">
        <v>0</v>
      </c>
      <c r="M113" s="302">
        <v>0</v>
      </c>
      <c r="N113" s="302">
        <v>0</v>
      </c>
      <c r="O113" s="302">
        <v>0</v>
      </c>
      <c r="P113" s="302">
        <v>0</v>
      </c>
      <c r="Q113" s="302">
        <v>0</v>
      </c>
      <c r="R113" s="302">
        <v>0</v>
      </c>
      <c r="S113" s="302">
        <v>0</v>
      </c>
      <c r="T113" s="302">
        <v>0</v>
      </c>
      <c r="U113" s="302">
        <v>0</v>
      </c>
      <c r="V113" s="302">
        <v>0</v>
      </c>
      <c r="W113" s="302">
        <v>0</v>
      </c>
      <c r="X113" s="302">
        <v>0</v>
      </c>
      <c r="Y113" s="302">
        <v>0</v>
      </c>
      <c r="Z113" s="302">
        <v>0</v>
      </c>
      <c r="AA113" s="302">
        <v>0</v>
      </c>
      <c r="AB113" s="302">
        <v>0</v>
      </c>
      <c r="AC113" s="302">
        <v>0</v>
      </c>
      <c r="AD113" s="302">
        <v>0</v>
      </c>
      <c r="AE113" s="303">
        <v>0</v>
      </c>
      <c r="AF113" s="302">
        <v>0</v>
      </c>
      <c r="AG113" s="302">
        <v>0</v>
      </c>
      <c r="AH113" s="302">
        <v>0</v>
      </c>
      <c r="AI113" s="302">
        <v>0</v>
      </c>
      <c r="AJ113" s="302">
        <v>0</v>
      </c>
      <c r="AK113" s="302">
        <v>0</v>
      </c>
      <c r="AL113" s="302">
        <v>0</v>
      </c>
      <c r="AM113" s="302">
        <v>0</v>
      </c>
      <c r="AN113" s="302">
        <v>0</v>
      </c>
      <c r="AO113" s="302">
        <v>0</v>
      </c>
      <c r="AP113" s="302">
        <v>0</v>
      </c>
      <c r="AQ113" s="302">
        <v>0</v>
      </c>
      <c r="AR113" s="302">
        <v>0</v>
      </c>
      <c r="AS113" s="302">
        <v>0</v>
      </c>
      <c r="AT113" s="302">
        <v>0</v>
      </c>
      <c r="AU113" s="302">
        <v>0</v>
      </c>
      <c r="AV113" s="302">
        <v>0</v>
      </c>
      <c r="AW113" s="302">
        <v>0</v>
      </c>
      <c r="AX113" s="302">
        <v>0</v>
      </c>
      <c r="AY113" s="302">
        <v>0</v>
      </c>
      <c r="AZ113" s="302">
        <v>0</v>
      </c>
      <c r="BA113" s="302">
        <v>0</v>
      </c>
      <c r="BB113" s="302">
        <v>0</v>
      </c>
      <c r="BC113" s="302">
        <v>0</v>
      </c>
      <c r="BD113" s="302">
        <v>0</v>
      </c>
      <c r="BE113" s="302">
        <v>0</v>
      </c>
      <c r="BF113" s="302">
        <v>0</v>
      </c>
      <c r="BG113" s="302">
        <v>0</v>
      </c>
      <c r="BH113" s="302">
        <v>0</v>
      </c>
      <c r="BI113" s="302">
        <v>0</v>
      </c>
      <c r="BJ113" s="302">
        <v>0</v>
      </c>
      <c r="BK113" s="302">
        <v>0</v>
      </c>
      <c r="BL113" s="302">
        <f>Текущий!C114</f>
        <v>0</v>
      </c>
    </row>
    <row r="114" spans="1:80" x14ac:dyDescent="0.25">
      <c r="A114" s="287" t="s">
        <v>302</v>
      </c>
      <c r="B114" s="302">
        <v>4</v>
      </c>
      <c r="C114" s="302">
        <v>3</v>
      </c>
      <c r="D114" s="302">
        <v>3</v>
      </c>
      <c r="E114" s="302">
        <v>2</v>
      </c>
      <c r="F114" s="302">
        <v>1</v>
      </c>
      <c r="G114" s="302">
        <v>0</v>
      </c>
      <c r="H114" s="302">
        <v>0</v>
      </c>
      <c r="I114" s="302">
        <v>0</v>
      </c>
      <c r="J114" s="302">
        <v>0</v>
      </c>
      <c r="K114" s="302">
        <v>0</v>
      </c>
      <c r="L114" s="302">
        <v>0</v>
      </c>
      <c r="M114" s="302">
        <v>0</v>
      </c>
      <c r="N114" s="302">
        <v>0</v>
      </c>
      <c r="O114" s="302">
        <v>0</v>
      </c>
      <c r="P114" s="302">
        <v>0</v>
      </c>
      <c r="Q114" s="302">
        <v>0</v>
      </c>
      <c r="R114" s="302">
        <v>0</v>
      </c>
      <c r="S114" s="302">
        <v>0</v>
      </c>
      <c r="T114" s="302">
        <v>0</v>
      </c>
      <c r="U114" s="302">
        <v>0</v>
      </c>
      <c r="V114" s="302">
        <v>0</v>
      </c>
      <c r="W114" s="302">
        <v>0</v>
      </c>
      <c r="X114" s="302">
        <v>0</v>
      </c>
      <c r="Y114" s="302">
        <v>0</v>
      </c>
      <c r="Z114" s="302">
        <v>0</v>
      </c>
      <c r="AA114" s="302">
        <v>0</v>
      </c>
      <c r="AB114" s="302">
        <v>0</v>
      </c>
      <c r="AC114" s="302">
        <v>0</v>
      </c>
      <c r="AD114" s="302">
        <v>0</v>
      </c>
      <c r="AE114" s="303">
        <v>0</v>
      </c>
      <c r="AF114" s="302">
        <v>0</v>
      </c>
      <c r="AG114" s="302">
        <v>0</v>
      </c>
      <c r="AH114" s="302">
        <v>0</v>
      </c>
      <c r="AI114" s="302">
        <v>0</v>
      </c>
      <c r="AJ114" s="302">
        <v>0</v>
      </c>
      <c r="AK114" s="302">
        <v>0</v>
      </c>
      <c r="AL114" s="302">
        <v>0</v>
      </c>
      <c r="AM114" s="302">
        <v>0</v>
      </c>
      <c r="AN114" s="302">
        <v>0</v>
      </c>
      <c r="AO114" s="302">
        <v>0</v>
      </c>
      <c r="AP114" s="302">
        <v>0</v>
      </c>
      <c r="AQ114" s="302">
        <v>0</v>
      </c>
      <c r="AR114" s="302">
        <v>0</v>
      </c>
      <c r="AS114" s="302">
        <v>0</v>
      </c>
      <c r="AT114" s="302">
        <v>0</v>
      </c>
      <c r="AU114" s="302">
        <v>0</v>
      </c>
      <c r="AV114" s="302">
        <v>0</v>
      </c>
      <c r="AW114" s="302">
        <v>0</v>
      </c>
      <c r="AX114" s="302">
        <v>0</v>
      </c>
      <c r="AY114" s="302">
        <v>0</v>
      </c>
      <c r="AZ114" s="302">
        <v>0</v>
      </c>
      <c r="BA114" s="302">
        <v>0</v>
      </c>
      <c r="BB114" s="302">
        <v>0</v>
      </c>
      <c r="BC114" s="302">
        <v>0</v>
      </c>
      <c r="BD114" s="302">
        <v>0</v>
      </c>
      <c r="BE114" s="302">
        <v>0</v>
      </c>
      <c r="BF114" s="302">
        <v>0</v>
      </c>
      <c r="BG114" s="302">
        <v>0</v>
      </c>
      <c r="BH114" s="302">
        <v>0</v>
      </c>
      <c r="BI114" s="302">
        <v>0</v>
      </c>
      <c r="BJ114" s="302">
        <v>0</v>
      </c>
      <c r="BK114" s="302">
        <v>0</v>
      </c>
      <c r="BL114" s="302">
        <f>Текущий!C115</f>
        <v>0</v>
      </c>
    </row>
    <row r="115" spans="1:80" x14ac:dyDescent="0.25">
      <c r="A115" s="287"/>
      <c r="B115" s="302"/>
      <c r="C115" s="302"/>
      <c r="D115" s="302"/>
      <c r="E115" s="302"/>
      <c r="F115" s="302"/>
      <c r="G115" s="302"/>
      <c r="H115" s="302"/>
      <c r="I115" s="302"/>
      <c r="J115" s="302"/>
      <c r="K115" s="302"/>
      <c r="L115" s="302"/>
      <c r="M115" s="302"/>
      <c r="N115" s="302"/>
      <c r="O115" s="302"/>
      <c r="P115" s="302"/>
      <c r="Q115" s="302"/>
      <c r="R115" s="302"/>
      <c r="S115" s="302"/>
      <c r="T115" s="302"/>
      <c r="U115" s="302"/>
      <c r="V115" s="302"/>
      <c r="W115" s="302"/>
      <c r="X115" s="302"/>
      <c r="Y115" s="302"/>
      <c r="Z115" s="302"/>
      <c r="AA115" s="302"/>
      <c r="AB115" s="302"/>
      <c r="AC115" s="302"/>
      <c r="AD115" s="302"/>
      <c r="AE115" s="303"/>
      <c r="AF115" s="302"/>
      <c r="AG115" s="302"/>
      <c r="AH115" s="302"/>
      <c r="AI115" s="302"/>
      <c r="AJ115" s="302"/>
      <c r="AK115" s="302"/>
      <c r="AL115" s="302"/>
      <c r="AM115" s="302"/>
      <c r="AN115" s="302"/>
      <c r="AO115" s="302"/>
      <c r="AP115" s="302"/>
      <c r="AQ115" s="302"/>
      <c r="AR115" s="302"/>
      <c r="AS115" s="302"/>
      <c r="AT115" s="302"/>
      <c r="AU115" s="302"/>
      <c r="AV115" s="302"/>
      <c r="AW115" s="302"/>
      <c r="AX115" s="302"/>
      <c r="AY115" s="302"/>
      <c r="AZ115" s="302"/>
      <c r="BA115" s="302">
        <v>0</v>
      </c>
      <c r="BB115" s="302">
        <v>0</v>
      </c>
      <c r="BC115" s="302">
        <v>0</v>
      </c>
      <c r="BD115" s="302">
        <v>0</v>
      </c>
      <c r="BE115" s="302">
        <v>0</v>
      </c>
      <c r="BF115" s="302">
        <v>0</v>
      </c>
      <c r="BG115" s="302">
        <v>0</v>
      </c>
      <c r="BH115" s="302">
        <v>0</v>
      </c>
      <c r="BI115" s="302">
        <v>0</v>
      </c>
      <c r="BJ115" s="302">
        <v>0</v>
      </c>
      <c r="BK115" s="302">
        <v>0</v>
      </c>
      <c r="BL115" s="302">
        <f>Текущий!C116</f>
        <v>0</v>
      </c>
    </row>
    <row r="116" spans="1:80" x14ac:dyDescent="0.25">
      <c r="A116" s="287"/>
      <c r="B116" s="305"/>
      <c r="C116" s="305"/>
      <c r="D116" s="305"/>
      <c r="E116" s="305"/>
      <c r="F116" s="305"/>
      <c r="G116" s="305"/>
      <c r="H116" s="305"/>
      <c r="I116" s="305"/>
      <c r="J116" s="305"/>
      <c r="K116" s="305"/>
      <c r="L116" s="305"/>
      <c r="M116" s="305"/>
      <c r="N116" s="305"/>
      <c r="O116" s="305"/>
      <c r="P116" s="305"/>
      <c r="Q116" s="305"/>
      <c r="R116" s="305"/>
      <c r="S116" s="305"/>
      <c r="T116" s="305"/>
      <c r="U116" s="305"/>
      <c r="V116" s="305"/>
      <c r="W116" s="305"/>
      <c r="X116" s="305"/>
      <c r="Y116" s="305"/>
      <c r="Z116" s="305"/>
      <c r="AA116" s="305"/>
      <c r="AB116" s="305"/>
      <c r="AC116" s="305"/>
      <c r="AD116" s="305"/>
      <c r="AE116" s="306"/>
      <c r="AF116" s="305"/>
      <c r="AG116" s="305"/>
      <c r="AH116" s="305"/>
      <c r="AI116" s="305">
        <v>0</v>
      </c>
      <c r="AJ116" s="305">
        <v>0</v>
      </c>
      <c r="AK116" s="305">
        <v>0</v>
      </c>
      <c r="AL116" s="305">
        <v>0</v>
      </c>
      <c r="AM116" s="305">
        <v>0</v>
      </c>
      <c r="AN116" s="305">
        <v>0</v>
      </c>
      <c r="AO116" s="305">
        <v>0</v>
      </c>
      <c r="AP116" s="305">
        <v>0</v>
      </c>
      <c r="AQ116" s="305">
        <v>0</v>
      </c>
      <c r="AR116" s="305">
        <v>0</v>
      </c>
      <c r="AS116" s="305">
        <v>0</v>
      </c>
      <c r="AT116" s="305">
        <v>0</v>
      </c>
      <c r="AU116" s="305">
        <v>0</v>
      </c>
      <c r="AV116" s="305">
        <v>0</v>
      </c>
      <c r="AW116" s="305">
        <v>0</v>
      </c>
      <c r="AX116" s="305">
        <v>0</v>
      </c>
      <c r="AY116" s="305">
        <v>0</v>
      </c>
      <c r="AZ116" s="305">
        <v>0</v>
      </c>
      <c r="BA116" s="305">
        <v>0</v>
      </c>
      <c r="BB116" s="305">
        <v>0</v>
      </c>
      <c r="BC116" s="305">
        <v>0</v>
      </c>
      <c r="BD116" s="305">
        <v>0</v>
      </c>
      <c r="BE116" s="305">
        <v>0</v>
      </c>
      <c r="BF116" s="305">
        <v>0</v>
      </c>
      <c r="BG116" s="305">
        <v>0</v>
      </c>
      <c r="BH116" s="305">
        <v>0</v>
      </c>
      <c r="BI116" s="305">
        <v>0</v>
      </c>
      <c r="BJ116" s="305">
        <v>0</v>
      </c>
      <c r="BK116" s="305">
        <v>0</v>
      </c>
      <c r="BL116" s="302">
        <f>Текущий!C117</f>
        <v>0</v>
      </c>
    </row>
    <row r="117" spans="1:80" ht="21" x14ac:dyDescent="0.25">
      <c r="A117" s="304" t="s">
        <v>312</v>
      </c>
      <c r="B117" s="302">
        <v>1399785</v>
      </c>
      <c r="C117" s="302">
        <v>1441165</v>
      </c>
      <c r="D117" s="302">
        <v>1458669</v>
      </c>
      <c r="E117" s="302">
        <v>1489534</v>
      </c>
      <c r="F117" s="302">
        <v>1601749</v>
      </c>
      <c r="G117" s="302">
        <v>1636654</v>
      </c>
      <c r="H117" s="302">
        <v>1652496</v>
      </c>
      <c r="I117" s="302">
        <v>1678843</v>
      </c>
      <c r="J117" s="302">
        <v>1757843</v>
      </c>
      <c r="K117" s="302">
        <v>1844165</v>
      </c>
      <c r="L117" s="302">
        <v>1865636</v>
      </c>
      <c r="M117" s="302">
        <v>1930395</v>
      </c>
      <c r="N117" s="302">
        <v>2018725</v>
      </c>
      <c r="O117" s="302">
        <v>2049681</v>
      </c>
      <c r="P117" s="302">
        <v>2067524</v>
      </c>
      <c r="Q117" s="302">
        <v>2087113</v>
      </c>
      <c r="R117" s="302">
        <v>2100184</v>
      </c>
      <c r="S117" s="302">
        <v>2124730</v>
      </c>
      <c r="T117" s="302">
        <v>2119674</v>
      </c>
      <c r="U117" s="302">
        <v>2133228</v>
      </c>
      <c r="V117" s="302">
        <v>2215706</v>
      </c>
      <c r="W117" s="302">
        <v>2166492</v>
      </c>
      <c r="X117" s="302">
        <v>2191346</v>
      </c>
      <c r="Y117" s="302">
        <v>2276557</v>
      </c>
      <c r="Z117" s="302">
        <v>2310662</v>
      </c>
      <c r="AA117" s="302">
        <v>2361297</v>
      </c>
      <c r="AB117" s="302">
        <v>2479843</v>
      </c>
      <c r="AC117" s="302">
        <v>2800147</v>
      </c>
      <c r="AD117" s="302">
        <v>2610687</v>
      </c>
      <c r="AE117" s="303">
        <v>2559041</v>
      </c>
      <c r="AF117" s="302">
        <v>2508900</v>
      </c>
      <c r="AG117" s="302">
        <v>2520993</v>
      </c>
      <c r="AH117" s="302">
        <v>2695136</v>
      </c>
      <c r="AI117" s="302">
        <v>2668914</v>
      </c>
      <c r="AJ117" s="302">
        <v>2631742</v>
      </c>
      <c r="AK117" s="302">
        <v>2582813</v>
      </c>
      <c r="AL117" s="302">
        <v>2623437</v>
      </c>
      <c r="AM117" s="302">
        <v>2643236</v>
      </c>
      <c r="AN117" s="302">
        <v>2612050</v>
      </c>
      <c r="AO117" s="302">
        <v>2627486</v>
      </c>
      <c r="AP117" s="302">
        <v>2580106</v>
      </c>
      <c r="AQ117" s="302">
        <v>2536190</v>
      </c>
      <c r="AR117" s="302">
        <v>2524055</v>
      </c>
      <c r="AS117" s="302">
        <v>2488627</v>
      </c>
      <c r="AT117" s="302">
        <v>2467215</v>
      </c>
      <c r="AU117" s="302">
        <v>2464674</v>
      </c>
      <c r="AV117" s="302">
        <v>2391827</v>
      </c>
      <c r="AW117" s="302">
        <v>2483085</v>
      </c>
      <c r="AX117" s="302">
        <v>2489036</v>
      </c>
      <c r="AY117" s="302">
        <v>2524024</v>
      </c>
      <c r="AZ117" s="302">
        <v>2634392</v>
      </c>
      <c r="BA117" s="302">
        <v>2789479</v>
      </c>
      <c r="BB117" s="302">
        <v>2499037</v>
      </c>
      <c r="BC117" s="302">
        <v>2420636</v>
      </c>
      <c r="BD117" s="302">
        <v>2363528</v>
      </c>
      <c r="BE117" s="302">
        <v>2393383</v>
      </c>
      <c r="BF117" s="302">
        <v>2288569</v>
      </c>
      <c r="BG117" s="302">
        <v>2219099</v>
      </c>
      <c r="BH117" s="302">
        <v>2144327</v>
      </c>
      <c r="BI117" s="302">
        <v>2102367</v>
      </c>
      <c r="BJ117" s="302">
        <v>2368273</v>
      </c>
      <c r="BK117" s="302">
        <v>2282043</v>
      </c>
      <c r="BL117" s="302">
        <f>Текущий!C118</f>
        <v>2401574</v>
      </c>
    </row>
    <row r="118" spans="1:80" x14ac:dyDescent="0.25">
      <c r="A118" s="289" t="s">
        <v>226</v>
      </c>
      <c r="B118" s="302">
        <v>133417</v>
      </c>
      <c r="C118" s="302">
        <v>141930</v>
      </c>
      <c r="D118" s="302">
        <v>151743</v>
      </c>
      <c r="E118" s="302">
        <v>160886</v>
      </c>
      <c r="F118" s="302">
        <v>207267</v>
      </c>
      <c r="G118" s="302">
        <v>217355</v>
      </c>
      <c r="H118" s="302">
        <v>215232</v>
      </c>
      <c r="I118" s="302">
        <v>214372</v>
      </c>
      <c r="J118" s="302">
        <v>215951</v>
      </c>
      <c r="K118" s="302">
        <v>217903</v>
      </c>
      <c r="L118" s="302">
        <v>219174</v>
      </c>
      <c r="M118" s="302">
        <v>221083</v>
      </c>
      <c r="N118" s="302">
        <v>238384</v>
      </c>
      <c r="O118" s="302">
        <v>240129</v>
      </c>
      <c r="P118" s="302">
        <v>242159</v>
      </c>
      <c r="Q118" s="302">
        <v>238977</v>
      </c>
      <c r="R118" s="302">
        <v>343063</v>
      </c>
      <c r="S118" s="302">
        <v>340192</v>
      </c>
      <c r="T118" s="302">
        <v>339116</v>
      </c>
      <c r="U118" s="302">
        <v>321791</v>
      </c>
      <c r="V118" s="302">
        <v>317971</v>
      </c>
      <c r="W118" s="302">
        <v>256872</v>
      </c>
      <c r="X118" s="302">
        <v>250434</v>
      </c>
      <c r="Y118" s="302">
        <v>223487</v>
      </c>
      <c r="Z118" s="302">
        <v>224603</v>
      </c>
      <c r="AA118" s="302">
        <v>227325</v>
      </c>
      <c r="AB118" s="302">
        <v>226910</v>
      </c>
      <c r="AC118" s="302">
        <v>229750</v>
      </c>
      <c r="AD118" s="302">
        <v>229133</v>
      </c>
      <c r="AE118" s="303">
        <v>227318</v>
      </c>
      <c r="AF118" s="302">
        <v>225937</v>
      </c>
      <c r="AG118" s="302">
        <v>233170</v>
      </c>
      <c r="AH118" s="302">
        <v>242222</v>
      </c>
      <c r="AI118" s="302">
        <v>246152</v>
      </c>
      <c r="AJ118" s="302">
        <v>256048</v>
      </c>
      <c r="AK118" s="302">
        <v>265806</v>
      </c>
      <c r="AL118" s="302">
        <v>294897</v>
      </c>
      <c r="AM118" s="302">
        <v>299948</v>
      </c>
      <c r="AN118" s="302">
        <v>299649</v>
      </c>
      <c r="AO118" s="302">
        <v>321896</v>
      </c>
      <c r="AP118" s="302">
        <v>323594</v>
      </c>
      <c r="AQ118" s="302">
        <v>323806</v>
      </c>
      <c r="AR118" s="302">
        <v>320736</v>
      </c>
      <c r="AS118" s="302">
        <v>319099</v>
      </c>
      <c r="AT118" s="302">
        <v>324133</v>
      </c>
      <c r="AU118" s="302">
        <v>328758</v>
      </c>
      <c r="AV118" s="302">
        <v>336107</v>
      </c>
      <c r="AW118" s="302">
        <v>351440</v>
      </c>
      <c r="AX118" s="302">
        <v>353139</v>
      </c>
      <c r="AY118" s="302">
        <v>355764</v>
      </c>
      <c r="AZ118" s="302">
        <v>358384</v>
      </c>
      <c r="BA118" s="302">
        <v>363854</v>
      </c>
      <c r="BB118" s="302">
        <v>363931</v>
      </c>
      <c r="BC118" s="302">
        <v>356074</v>
      </c>
      <c r="BD118" s="302">
        <v>352217</v>
      </c>
      <c r="BE118" s="302">
        <v>348675</v>
      </c>
      <c r="BF118" s="302">
        <v>324148</v>
      </c>
      <c r="BG118" s="302">
        <v>323778</v>
      </c>
      <c r="BH118" s="302">
        <v>290586</v>
      </c>
      <c r="BI118" s="302">
        <v>286459</v>
      </c>
      <c r="BJ118" s="302">
        <v>315268</v>
      </c>
      <c r="BK118" s="302">
        <v>313643</v>
      </c>
      <c r="BL118" s="302">
        <f>Текущий!C119</f>
        <v>329561</v>
      </c>
    </row>
    <row r="119" spans="1:80" x14ac:dyDescent="0.25">
      <c r="A119" s="288" t="s">
        <v>227</v>
      </c>
      <c r="B119" s="302">
        <v>1266368</v>
      </c>
      <c r="C119" s="302">
        <v>1299235</v>
      </c>
      <c r="D119" s="302">
        <v>1306926</v>
      </c>
      <c r="E119" s="302">
        <v>1328648</v>
      </c>
      <c r="F119" s="302">
        <v>1394482</v>
      </c>
      <c r="G119" s="302">
        <v>1419299</v>
      </c>
      <c r="H119" s="302">
        <v>1437264</v>
      </c>
      <c r="I119" s="302">
        <v>1464471</v>
      </c>
      <c r="J119" s="302">
        <v>1541892</v>
      </c>
      <c r="K119" s="302">
        <v>1626262</v>
      </c>
      <c r="L119" s="302">
        <v>1646462</v>
      </c>
      <c r="M119" s="302">
        <v>1709312</v>
      </c>
      <c r="N119" s="302">
        <v>1780341</v>
      </c>
      <c r="O119" s="302">
        <v>1809552</v>
      </c>
      <c r="P119" s="302">
        <v>1825365</v>
      </c>
      <c r="Q119" s="302">
        <v>1848136</v>
      </c>
      <c r="R119" s="302">
        <v>1757121</v>
      </c>
      <c r="S119" s="302">
        <v>1784538</v>
      </c>
      <c r="T119" s="302">
        <v>1780558</v>
      </c>
      <c r="U119" s="302">
        <v>1811437</v>
      </c>
      <c r="V119" s="302">
        <v>1897735</v>
      </c>
      <c r="W119" s="302">
        <v>1909620</v>
      </c>
      <c r="X119" s="302">
        <v>1940912</v>
      </c>
      <c r="Y119" s="302">
        <v>2053070</v>
      </c>
      <c r="Z119" s="302">
        <v>2086059</v>
      </c>
      <c r="AA119" s="302">
        <v>2133972</v>
      </c>
      <c r="AB119" s="302">
        <v>2252933</v>
      </c>
      <c r="AC119" s="302">
        <v>2570397</v>
      </c>
      <c r="AD119" s="302">
        <v>2381554</v>
      </c>
      <c r="AE119" s="303">
        <v>2331723</v>
      </c>
      <c r="AF119" s="302">
        <v>2282963</v>
      </c>
      <c r="AG119" s="302">
        <v>2287823</v>
      </c>
      <c r="AH119" s="302">
        <v>2452914</v>
      </c>
      <c r="AI119" s="302">
        <v>2422762</v>
      </c>
      <c r="AJ119" s="302">
        <v>2375694</v>
      </c>
      <c r="AK119" s="302">
        <v>2317007</v>
      </c>
      <c r="AL119" s="302">
        <v>2328540</v>
      </c>
      <c r="AM119" s="302">
        <v>2343288</v>
      </c>
      <c r="AN119" s="302">
        <v>2312401</v>
      </c>
      <c r="AO119" s="302">
        <v>2305590</v>
      </c>
      <c r="AP119" s="302">
        <v>2256512</v>
      </c>
      <c r="AQ119" s="302">
        <v>2212384</v>
      </c>
      <c r="AR119" s="302">
        <v>2203319</v>
      </c>
      <c r="AS119" s="302">
        <v>2169528</v>
      </c>
      <c r="AT119" s="302">
        <v>2143082</v>
      </c>
      <c r="AU119" s="302">
        <v>2135916</v>
      </c>
      <c r="AV119" s="302">
        <v>2055720</v>
      </c>
      <c r="AW119" s="302">
        <v>2131645</v>
      </c>
      <c r="AX119" s="302">
        <v>2135897</v>
      </c>
      <c r="AY119" s="302">
        <v>2168260</v>
      </c>
      <c r="AZ119" s="302">
        <v>2276008</v>
      </c>
      <c r="BA119" s="302">
        <v>2425625</v>
      </c>
      <c r="BB119" s="302">
        <v>2135106</v>
      </c>
      <c r="BC119" s="302">
        <v>2064562</v>
      </c>
      <c r="BD119" s="302">
        <v>2011311</v>
      </c>
      <c r="BE119" s="302">
        <v>2044708</v>
      </c>
      <c r="BF119" s="302">
        <v>1964421</v>
      </c>
      <c r="BG119" s="302">
        <v>1895321</v>
      </c>
      <c r="BH119" s="302">
        <v>1853741</v>
      </c>
      <c r="BI119" s="302">
        <v>1815908</v>
      </c>
      <c r="BJ119" s="302">
        <v>2053005</v>
      </c>
      <c r="BK119" s="302">
        <v>1968400</v>
      </c>
      <c r="BL119" s="302">
        <f>Текущий!C120</f>
        <v>2072013</v>
      </c>
    </row>
    <row r="120" spans="1:80" x14ac:dyDescent="0.25">
      <c r="A120" s="287" t="s">
        <v>297</v>
      </c>
      <c r="B120" s="302">
        <v>1265299</v>
      </c>
      <c r="C120" s="302">
        <v>1298351</v>
      </c>
      <c r="D120" s="302">
        <v>1306098</v>
      </c>
      <c r="E120" s="302">
        <v>1327271</v>
      </c>
      <c r="F120" s="302">
        <v>1391392</v>
      </c>
      <c r="G120" s="302">
        <v>1414876</v>
      </c>
      <c r="H120" s="302">
        <v>1430455</v>
      </c>
      <c r="I120" s="302">
        <v>1456721</v>
      </c>
      <c r="J120" s="302">
        <v>1532311</v>
      </c>
      <c r="K120" s="302">
        <v>1613921</v>
      </c>
      <c r="L120" s="302">
        <v>1633844</v>
      </c>
      <c r="M120" s="302">
        <v>1694107</v>
      </c>
      <c r="N120" s="302">
        <v>1763343</v>
      </c>
      <c r="O120" s="302">
        <v>1791674</v>
      </c>
      <c r="P120" s="302">
        <v>1810521</v>
      </c>
      <c r="Q120" s="302">
        <v>1833826</v>
      </c>
      <c r="R120" s="302">
        <v>1743868</v>
      </c>
      <c r="S120" s="302">
        <v>1773095</v>
      </c>
      <c r="T120" s="302">
        <v>1763474</v>
      </c>
      <c r="U120" s="302">
        <v>1795777</v>
      </c>
      <c r="V120" s="302">
        <v>1883669</v>
      </c>
      <c r="W120" s="302">
        <v>1896756</v>
      </c>
      <c r="X120" s="302">
        <v>1928891</v>
      </c>
      <c r="Y120" s="302">
        <v>2042017</v>
      </c>
      <c r="Z120" s="302">
        <v>2075050</v>
      </c>
      <c r="AA120" s="302">
        <v>2126966</v>
      </c>
      <c r="AB120" s="302">
        <v>2246040</v>
      </c>
      <c r="AC120" s="302">
        <v>2564066</v>
      </c>
      <c r="AD120" s="302">
        <v>2374679</v>
      </c>
      <c r="AE120" s="303">
        <v>2324687</v>
      </c>
      <c r="AF120" s="302">
        <v>2278622</v>
      </c>
      <c r="AG120" s="302">
        <v>2283378</v>
      </c>
      <c r="AH120" s="302">
        <v>2448043</v>
      </c>
      <c r="AI120" s="302">
        <v>2416372</v>
      </c>
      <c r="AJ120" s="302">
        <v>2366923</v>
      </c>
      <c r="AK120" s="302">
        <v>2303756</v>
      </c>
      <c r="AL120" s="302">
        <v>2310688</v>
      </c>
      <c r="AM120" s="302">
        <v>2321852</v>
      </c>
      <c r="AN120" s="302">
        <v>2288455</v>
      </c>
      <c r="AO120" s="302">
        <v>2279058</v>
      </c>
      <c r="AP120" s="302">
        <v>2225436</v>
      </c>
      <c r="AQ120" s="302">
        <v>2174064</v>
      </c>
      <c r="AR120" s="302">
        <v>2162076</v>
      </c>
      <c r="AS120" s="302">
        <v>2126347</v>
      </c>
      <c r="AT120" s="302">
        <v>2097824</v>
      </c>
      <c r="AU120" s="302">
        <v>2078459</v>
      </c>
      <c r="AV120" s="302">
        <v>1991658</v>
      </c>
      <c r="AW120" s="302">
        <v>2062232</v>
      </c>
      <c r="AX120" s="302">
        <v>2058817</v>
      </c>
      <c r="AY120" s="302">
        <v>2093420</v>
      </c>
      <c r="AZ120" s="302">
        <v>2198824</v>
      </c>
      <c r="BA120" s="302">
        <v>2340916</v>
      </c>
      <c r="BB120" s="302">
        <v>2036591</v>
      </c>
      <c r="BC120" s="302">
        <v>1959267</v>
      </c>
      <c r="BD120" s="302">
        <v>1885598</v>
      </c>
      <c r="BE120" s="302">
        <v>1936377</v>
      </c>
      <c r="BF120" s="302">
        <v>1864110</v>
      </c>
      <c r="BG120" s="302">
        <v>1795998</v>
      </c>
      <c r="BH120" s="302">
        <v>1762676</v>
      </c>
      <c r="BI120" s="302">
        <v>1728695</v>
      </c>
      <c r="BJ120" s="302">
        <v>1972339</v>
      </c>
      <c r="BK120" s="302">
        <v>1889123</v>
      </c>
      <c r="BL120" s="302">
        <f>Текущий!C121</f>
        <v>1994857</v>
      </c>
    </row>
    <row r="121" spans="1:80" x14ac:dyDescent="0.25">
      <c r="A121" s="287" t="s">
        <v>298</v>
      </c>
      <c r="B121" s="302">
        <v>1136695</v>
      </c>
      <c r="C121" s="302">
        <v>1166324</v>
      </c>
      <c r="D121" s="302">
        <v>1174153</v>
      </c>
      <c r="E121" s="302">
        <v>1196003</v>
      </c>
      <c r="F121" s="302">
        <v>1248325</v>
      </c>
      <c r="G121" s="302">
        <v>1276017</v>
      </c>
      <c r="H121" s="302">
        <v>1290148</v>
      </c>
      <c r="I121" s="302">
        <v>1309106</v>
      </c>
      <c r="J121" s="302">
        <v>1368600</v>
      </c>
      <c r="K121" s="302">
        <v>1436984</v>
      </c>
      <c r="L121" s="302">
        <v>1461340</v>
      </c>
      <c r="M121" s="302">
        <v>1505539</v>
      </c>
      <c r="N121" s="302">
        <v>1568037</v>
      </c>
      <c r="O121" s="302">
        <v>1589209</v>
      </c>
      <c r="P121" s="302">
        <v>1602868</v>
      </c>
      <c r="Q121" s="302">
        <v>1627427</v>
      </c>
      <c r="R121" s="302">
        <v>1532925</v>
      </c>
      <c r="S121" s="302">
        <v>1554924</v>
      </c>
      <c r="T121" s="302">
        <v>1540514</v>
      </c>
      <c r="U121" s="302">
        <v>1554734</v>
      </c>
      <c r="V121" s="302">
        <v>1619423</v>
      </c>
      <c r="W121" s="302">
        <v>1634601</v>
      </c>
      <c r="X121" s="302">
        <v>1649637</v>
      </c>
      <c r="Y121" s="302">
        <v>1729403</v>
      </c>
      <c r="Z121" s="302">
        <v>1757846</v>
      </c>
      <c r="AA121" s="302">
        <v>1813491</v>
      </c>
      <c r="AB121" s="302">
        <v>1922958</v>
      </c>
      <c r="AC121" s="302">
        <v>2214008</v>
      </c>
      <c r="AD121" s="302">
        <v>2054538</v>
      </c>
      <c r="AE121" s="303">
        <v>2005771</v>
      </c>
      <c r="AF121" s="302">
        <v>1960882</v>
      </c>
      <c r="AG121" s="302">
        <v>1954083</v>
      </c>
      <c r="AH121" s="302">
        <v>2099215</v>
      </c>
      <c r="AI121" s="302">
        <v>2062027</v>
      </c>
      <c r="AJ121" s="302">
        <v>2021257</v>
      </c>
      <c r="AK121" s="302">
        <v>1964652</v>
      </c>
      <c r="AL121" s="302">
        <v>1977082</v>
      </c>
      <c r="AM121" s="302">
        <v>1997306</v>
      </c>
      <c r="AN121" s="302">
        <v>1971593</v>
      </c>
      <c r="AO121" s="302">
        <v>1978601</v>
      </c>
      <c r="AP121" s="302">
        <v>1929698</v>
      </c>
      <c r="AQ121" s="302">
        <v>1886039</v>
      </c>
      <c r="AR121" s="302">
        <v>1885330</v>
      </c>
      <c r="AS121" s="302">
        <v>1858009</v>
      </c>
      <c r="AT121" s="302">
        <v>1836125</v>
      </c>
      <c r="AU121" s="302">
        <v>1828894</v>
      </c>
      <c r="AV121" s="302">
        <v>1758218</v>
      </c>
      <c r="AW121" s="302">
        <v>1831304</v>
      </c>
      <c r="AX121" s="302">
        <v>1849752</v>
      </c>
      <c r="AY121" s="302">
        <v>1884121</v>
      </c>
      <c r="AZ121" s="302">
        <v>1979718</v>
      </c>
      <c r="BA121" s="302">
        <v>2119740</v>
      </c>
      <c r="BB121" s="302">
        <v>1864897</v>
      </c>
      <c r="BC121" s="302">
        <v>1799167</v>
      </c>
      <c r="BD121" s="302">
        <v>1751089</v>
      </c>
      <c r="BE121" s="302">
        <v>1806274</v>
      </c>
      <c r="BF121" s="302">
        <v>1750268</v>
      </c>
      <c r="BG121" s="302">
        <v>1693094</v>
      </c>
      <c r="BH121" s="302">
        <v>1679465</v>
      </c>
      <c r="BI121" s="302">
        <v>1645674</v>
      </c>
      <c r="BJ121" s="302">
        <v>1880836</v>
      </c>
      <c r="BK121" s="302">
        <v>1810964</v>
      </c>
      <c r="BL121" s="302">
        <f>Текущий!C122</f>
        <v>1918406</v>
      </c>
    </row>
    <row r="122" spans="1:80" x14ac:dyDescent="0.25">
      <c r="A122" s="287" t="s">
        <v>299</v>
      </c>
      <c r="B122" s="302">
        <v>128600</v>
      </c>
      <c r="C122" s="302">
        <v>132022</v>
      </c>
      <c r="D122" s="302">
        <v>131942</v>
      </c>
      <c r="E122" s="302">
        <v>131267</v>
      </c>
      <c r="F122" s="302">
        <v>143064</v>
      </c>
      <c r="G122" s="302">
        <v>138857</v>
      </c>
      <c r="H122" s="302">
        <v>140306</v>
      </c>
      <c r="I122" s="302">
        <v>147612</v>
      </c>
      <c r="J122" s="302">
        <v>163709</v>
      </c>
      <c r="K122" s="302">
        <v>176935</v>
      </c>
      <c r="L122" s="302">
        <v>172500</v>
      </c>
      <c r="M122" s="302">
        <v>188567</v>
      </c>
      <c r="N122" s="302">
        <v>195305</v>
      </c>
      <c r="O122" s="302">
        <v>202464</v>
      </c>
      <c r="P122" s="302">
        <v>207652</v>
      </c>
      <c r="Q122" s="302">
        <v>206397</v>
      </c>
      <c r="R122" s="302">
        <v>210941</v>
      </c>
      <c r="S122" s="302">
        <v>218169</v>
      </c>
      <c r="T122" s="302">
        <v>222959</v>
      </c>
      <c r="U122" s="302">
        <v>241041</v>
      </c>
      <c r="V122" s="302">
        <v>264245</v>
      </c>
      <c r="W122" s="302">
        <v>262155</v>
      </c>
      <c r="X122" s="302">
        <v>279252</v>
      </c>
      <c r="Y122" s="302">
        <v>312612</v>
      </c>
      <c r="Z122" s="302">
        <v>317202</v>
      </c>
      <c r="AA122" s="302">
        <v>313473</v>
      </c>
      <c r="AB122" s="302">
        <v>323080</v>
      </c>
      <c r="AC122" s="302">
        <v>350058</v>
      </c>
      <c r="AD122" s="302">
        <v>320140</v>
      </c>
      <c r="AE122" s="303">
        <v>318914</v>
      </c>
      <c r="AF122" s="302">
        <v>317739</v>
      </c>
      <c r="AG122" s="302">
        <v>329293</v>
      </c>
      <c r="AH122" s="302">
        <v>348825</v>
      </c>
      <c r="AI122" s="302">
        <v>354342</v>
      </c>
      <c r="AJ122" s="302">
        <v>345665</v>
      </c>
      <c r="AK122" s="302">
        <v>339102</v>
      </c>
      <c r="AL122" s="302">
        <v>333604</v>
      </c>
      <c r="AM122" s="302">
        <v>324545</v>
      </c>
      <c r="AN122" s="302">
        <v>316862</v>
      </c>
      <c r="AO122" s="302">
        <v>300457</v>
      </c>
      <c r="AP122" s="302">
        <v>295738</v>
      </c>
      <c r="AQ122" s="302">
        <v>288025</v>
      </c>
      <c r="AR122" s="302">
        <v>276746</v>
      </c>
      <c r="AS122" s="302">
        <v>268337</v>
      </c>
      <c r="AT122" s="302">
        <v>261699</v>
      </c>
      <c r="AU122" s="302">
        <v>249565</v>
      </c>
      <c r="AV122" s="302">
        <v>233440</v>
      </c>
      <c r="AW122" s="302">
        <v>230928</v>
      </c>
      <c r="AX122" s="302">
        <v>209065</v>
      </c>
      <c r="AY122" s="302">
        <v>209299</v>
      </c>
      <c r="AZ122" s="302">
        <v>219106</v>
      </c>
      <c r="BA122" s="302">
        <v>221176</v>
      </c>
      <c r="BB122" s="302">
        <v>171694</v>
      </c>
      <c r="BC122" s="302">
        <v>160100</v>
      </c>
      <c r="BD122" s="302">
        <v>134509</v>
      </c>
      <c r="BE122" s="302">
        <v>130103</v>
      </c>
      <c r="BF122" s="302">
        <v>113842</v>
      </c>
      <c r="BG122" s="302">
        <v>102904</v>
      </c>
      <c r="BH122" s="302">
        <v>83211</v>
      </c>
      <c r="BI122" s="302">
        <v>83021</v>
      </c>
      <c r="BJ122" s="302">
        <v>91503</v>
      </c>
      <c r="BK122" s="302">
        <v>78159</v>
      </c>
      <c r="BL122" s="302">
        <f>Текущий!C123</f>
        <v>76451</v>
      </c>
      <c r="BM122" s="273">
        <f>BL129-AF129</f>
        <v>10110106</v>
      </c>
    </row>
    <row r="123" spans="1:80" x14ac:dyDescent="0.25">
      <c r="A123" s="287" t="s">
        <v>300</v>
      </c>
      <c r="B123" s="302">
        <v>641.404673797334</v>
      </c>
      <c r="C123" s="302">
        <v>654.44377236755895</v>
      </c>
      <c r="D123" s="302">
        <v>668.52536213338794</v>
      </c>
      <c r="E123" s="302">
        <v>678.28648814390795</v>
      </c>
      <c r="F123" s="302">
        <v>692.44152483328401</v>
      </c>
      <c r="G123" s="302">
        <v>699.56786155747795</v>
      </c>
      <c r="H123" s="302">
        <v>714.83434111238796</v>
      </c>
      <c r="I123" s="302">
        <v>731.43251656959205</v>
      </c>
      <c r="J123" s="302">
        <v>736.72340016347005</v>
      </c>
      <c r="K123" s="302">
        <v>765.36301987006198</v>
      </c>
      <c r="L123" s="302">
        <v>771.48172631976604</v>
      </c>
      <c r="M123" s="302">
        <v>792.23110736999604</v>
      </c>
      <c r="N123" s="302">
        <v>816.43809612001098</v>
      </c>
      <c r="O123" s="302">
        <v>830.093587842847</v>
      </c>
      <c r="P123" s="302">
        <v>846.63128361000702</v>
      </c>
      <c r="Q123" s="302">
        <v>861.43649004133795</v>
      </c>
      <c r="R123" s="302">
        <v>826.908815022049</v>
      </c>
      <c r="S123" s="302">
        <v>846.22488426478299</v>
      </c>
      <c r="T123" s="302">
        <v>863.05192580629398</v>
      </c>
      <c r="U123" s="302">
        <v>882.53243562020805</v>
      </c>
      <c r="V123" s="302">
        <v>900.28628781723501</v>
      </c>
      <c r="W123" s="302">
        <v>914.40775201272697</v>
      </c>
      <c r="X123" s="302">
        <v>938.90722352024898</v>
      </c>
      <c r="Y123" s="302">
        <v>966.17790395079305</v>
      </c>
      <c r="Z123" s="302">
        <v>986.42802814223205</v>
      </c>
      <c r="AA123" s="302">
        <v>994.97871544182999</v>
      </c>
      <c r="AB123" s="302">
        <v>1005.3894359892601</v>
      </c>
      <c r="AC123" s="302">
        <v>985.30761249663703</v>
      </c>
      <c r="AD123" s="302">
        <v>974.78715980460595</v>
      </c>
      <c r="AE123" s="303">
        <v>963.12176326801205</v>
      </c>
      <c r="AF123" s="302">
        <v>949.10946351216296</v>
      </c>
      <c r="AG123" s="302">
        <v>936.34790453538903</v>
      </c>
      <c r="AH123" s="302">
        <v>919.245616011415</v>
      </c>
      <c r="AI123" s="302">
        <v>915.18842555770198</v>
      </c>
      <c r="AJ123" s="302">
        <v>901.20431008224205</v>
      </c>
      <c r="AK123" s="302">
        <v>892.34070573653003</v>
      </c>
      <c r="AL123" s="302">
        <v>895.99751832176503</v>
      </c>
      <c r="AM123" s="302">
        <v>885.25697727619297</v>
      </c>
      <c r="AN123" s="302">
        <v>879.49846272098398</v>
      </c>
      <c r="AO123" s="302">
        <v>868.47725020958762</v>
      </c>
      <c r="AP123" s="302">
        <v>868.76795752654596</v>
      </c>
      <c r="AQ123" s="302">
        <v>858.32997749615095</v>
      </c>
      <c r="AR123" s="302">
        <v>854.17035398230098</v>
      </c>
      <c r="AS123" s="302">
        <v>846.98147779326803</v>
      </c>
      <c r="AT123" s="302">
        <v>836.81997686385603</v>
      </c>
      <c r="AU123" s="302">
        <v>828.63253996730805</v>
      </c>
      <c r="AV123" s="302">
        <v>819.34260325818695</v>
      </c>
      <c r="AW123" s="302">
        <v>807.13581213307202</v>
      </c>
      <c r="AX123" s="302">
        <v>807.98124092461001</v>
      </c>
      <c r="AY123" s="302">
        <v>800.57363570308598</v>
      </c>
      <c r="AZ123" s="302">
        <v>796.76196688045798</v>
      </c>
      <c r="BA123" s="302">
        <v>787.33889412081305</v>
      </c>
      <c r="BB123" s="302">
        <v>767.54013718248302</v>
      </c>
      <c r="BC123" s="302">
        <v>756.94135373203505</v>
      </c>
      <c r="BD123" s="302">
        <v>747.21537547057699</v>
      </c>
      <c r="BE123" s="302">
        <v>739.922430263661</v>
      </c>
      <c r="BF123" s="302">
        <v>729.10783431767504</v>
      </c>
      <c r="BG123" s="302">
        <v>724.10514857073701</v>
      </c>
      <c r="BH123" s="302">
        <v>712.71065825650999</v>
      </c>
      <c r="BI123" s="302">
        <v>709.96550166331303</v>
      </c>
      <c r="BJ123" s="302">
        <v>720.77876041514401</v>
      </c>
      <c r="BK123" s="302">
        <v>713.73847665104995</v>
      </c>
      <c r="BL123" s="302">
        <f>Текущий!C124</f>
        <v>710.41915954416004</v>
      </c>
    </row>
    <row r="124" spans="1:80" x14ac:dyDescent="0.25">
      <c r="A124" s="287" t="s">
        <v>301</v>
      </c>
      <c r="B124" s="302">
        <v>1069</v>
      </c>
      <c r="C124" s="302">
        <v>884</v>
      </c>
      <c r="D124" s="302">
        <v>828</v>
      </c>
      <c r="E124" s="302">
        <v>1377</v>
      </c>
      <c r="F124" s="302">
        <v>3090</v>
      </c>
      <c r="G124" s="302">
        <v>4423</v>
      </c>
      <c r="H124" s="302">
        <v>6809</v>
      </c>
      <c r="I124" s="302">
        <v>7750</v>
      </c>
      <c r="J124" s="302">
        <v>9581</v>
      </c>
      <c r="K124" s="302">
        <v>12341</v>
      </c>
      <c r="L124" s="302">
        <v>12618</v>
      </c>
      <c r="M124" s="302">
        <v>15205</v>
      </c>
      <c r="N124" s="302">
        <v>16998</v>
      </c>
      <c r="O124" s="302">
        <v>17878</v>
      </c>
      <c r="P124" s="302">
        <v>14844</v>
      </c>
      <c r="Q124" s="302">
        <v>14310</v>
      </c>
      <c r="R124" s="302">
        <v>13253</v>
      </c>
      <c r="S124" s="302">
        <v>11443</v>
      </c>
      <c r="T124" s="302">
        <v>17084</v>
      </c>
      <c r="U124" s="302">
        <v>15660</v>
      </c>
      <c r="V124" s="302">
        <v>14066</v>
      </c>
      <c r="W124" s="302">
        <v>12864</v>
      </c>
      <c r="X124" s="302">
        <v>12021</v>
      </c>
      <c r="Y124" s="302">
        <v>11053</v>
      </c>
      <c r="Z124" s="302">
        <v>11009</v>
      </c>
      <c r="AA124" s="302">
        <v>7006</v>
      </c>
      <c r="AB124" s="302">
        <v>6893</v>
      </c>
      <c r="AC124" s="302">
        <v>6331</v>
      </c>
      <c r="AD124" s="302">
        <v>6875</v>
      </c>
      <c r="AE124" s="303">
        <v>7036</v>
      </c>
      <c r="AF124" s="302">
        <v>4341</v>
      </c>
      <c r="AG124" s="302">
        <v>4445</v>
      </c>
      <c r="AH124" s="302">
        <v>4871</v>
      </c>
      <c r="AI124" s="302">
        <v>6390</v>
      </c>
      <c r="AJ124" s="302">
        <v>8771</v>
      </c>
      <c r="AK124" s="302">
        <v>13251</v>
      </c>
      <c r="AL124" s="302">
        <v>17852</v>
      </c>
      <c r="AM124" s="302">
        <v>21436</v>
      </c>
      <c r="AN124" s="302">
        <v>23946</v>
      </c>
      <c r="AO124" s="302">
        <v>26532</v>
      </c>
      <c r="AP124" s="302">
        <v>31076</v>
      </c>
      <c r="AQ124" s="302">
        <v>38320</v>
      </c>
      <c r="AR124" s="302">
        <v>41243</v>
      </c>
      <c r="AS124" s="302">
        <v>43181</v>
      </c>
      <c r="AT124" s="302">
        <v>45258</v>
      </c>
      <c r="AU124" s="302">
        <v>57457</v>
      </c>
      <c r="AV124" s="302">
        <v>64062</v>
      </c>
      <c r="AW124" s="302">
        <v>69413</v>
      </c>
      <c r="AX124" s="302">
        <v>77080</v>
      </c>
      <c r="AY124" s="302">
        <v>74840</v>
      </c>
      <c r="AZ124" s="302">
        <v>77184</v>
      </c>
      <c r="BA124" s="302">
        <v>84709</v>
      </c>
      <c r="BB124" s="302">
        <v>98515</v>
      </c>
      <c r="BC124" s="302">
        <v>105295</v>
      </c>
      <c r="BD124" s="302">
        <v>125713</v>
      </c>
      <c r="BE124" s="302">
        <v>108331</v>
      </c>
      <c r="BF124" s="302">
        <v>100311</v>
      </c>
      <c r="BG124" s="302">
        <v>99323</v>
      </c>
      <c r="BH124" s="302">
        <v>91065</v>
      </c>
      <c r="BI124" s="302">
        <v>87213</v>
      </c>
      <c r="BJ124" s="302">
        <v>80666</v>
      </c>
      <c r="BK124" s="302">
        <v>79277</v>
      </c>
      <c r="BL124" s="302">
        <f>Текущий!C125</f>
        <v>77156</v>
      </c>
      <c r="BM124" s="273">
        <f>BL129-AX129</f>
        <v>6365000</v>
      </c>
      <c r="BP124" s="273">
        <f>BL129-AH129</f>
        <v>8562261</v>
      </c>
    </row>
    <row r="125" spans="1:80" x14ac:dyDescent="0.25">
      <c r="A125" s="286" t="s">
        <v>302</v>
      </c>
      <c r="B125" s="302">
        <v>1069</v>
      </c>
      <c r="C125" s="302">
        <v>884</v>
      </c>
      <c r="D125" s="302">
        <v>828</v>
      </c>
      <c r="E125" s="302">
        <v>1377</v>
      </c>
      <c r="F125" s="302">
        <v>3090</v>
      </c>
      <c r="G125" s="302">
        <v>4423</v>
      </c>
      <c r="H125" s="302">
        <v>6809</v>
      </c>
      <c r="I125" s="302">
        <v>7750</v>
      </c>
      <c r="J125" s="302">
        <v>9581</v>
      </c>
      <c r="K125" s="302">
        <v>12341</v>
      </c>
      <c r="L125" s="302">
        <v>12618</v>
      </c>
      <c r="M125" s="302">
        <v>15205</v>
      </c>
      <c r="N125" s="302">
        <v>16998</v>
      </c>
      <c r="O125" s="302">
        <v>17878</v>
      </c>
      <c r="P125" s="302">
        <v>14844</v>
      </c>
      <c r="Q125" s="302">
        <v>14310</v>
      </c>
      <c r="R125" s="302">
        <v>13253</v>
      </c>
      <c r="S125" s="302">
        <v>11443</v>
      </c>
      <c r="T125" s="302">
        <v>17084</v>
      </c>
      <c r="U125" s="302">
        <v>15660</v>
      </c>
      <c r="V125" s="302">
        <v>14066</v>
      </c>
      <c r="W125" s="302">
        <v>12864</v>
      </c>
      <c r="X125" s="302">
        <v>12021</v>
      </c>
      <c r="Y125" s="302">
        <v>11053</v>
      </c>
      <c r="Z125" s="302">
        <v>11009</v>
      </c>
      <c r="AA125" s="302">
        <v>7006</v>
      </c>
      <c r="AB125" s="302">
        <v>6893</v>
      </c>
      <c r="AC125" s="302">
        <v>6331</v>
      </c>
      <c r="AD125" s="302">
        <v>6875</v>
      </c>
      <c r="AE125" s="303">
        <v>7036</v>
      </c>
      <c r="AF125" s="302">
        <v>4341</v>
      </c>
      <c r="AG125" s="302">
        <v>4445</v>
      </c>
      <c r="AH125" s="302">
        <v>4871</v>
      </c>
      <c r="AI125" s="302">
        <v>6390</v>
      </c>
      <c r="AJ125" s="302">
        <v>8771</v>
      </c>
      <c r="AK125" s="302">
        <v>13251</v>
      </c>
      <c r="AL125" s="302">
        <v>17852</v>
      </c>
      <c r="AM125" s="302">
        <v>21436</v>
      </c>
      <c r="AN125" s="302">
        <v>23946</v>
      </c>
      <c r="AO125" s="302">
        <v>26532</v>
      </c>
      <c r="AP125" s="302">
        <v>31076</v>
      </c>
      <c r="AQ125" s="302">
        <v>38320</v>
      </c>
      <c r="AR125" s="302">
        <v>41243</v>
      </c>
      <c r="AS125" s="302">
        <v>43181</v>
      </c>
      <c r="AT125" s="302">
        <v>45258</v>
      </c>
      <c r="AU125" s="302">
        <v>57457</v>
      </c>
      <c r="AV125" s="302">
        <v>64062</v>
      </c>
      <c r="AW125" s="302">
        <v>69413</v>
      </c>
      <c r="AX125" s="302">
        <v>77080</v>
      </c>
      <c r="AY125" s="302">
        <v>74840</v>
      </c>
      <c r="AZ125" s="302">
        <v>77184</v>
      </c>
      <c r="BA125" s="302">
        <v>84709</v>
      </c>
      <c r="BB125" s="302">
        <v>98515</v>
      </c>
      <c r="BC125" s="302">
        <v>105295</v>
      </c>
      <c r="BD125" s="302">
        <v>125713</v>
      </c>
      <c r="BE125" s="302">
        <v>108331</v>
      </c>
      <c r="BF125" s="302">
        <v>100311</v>
      </c>
      <c r="BG125" s="302">
        <v>99323</v>
      </c>
      <c r="BH125" s="302">
        <v>91065</v>
      </c>
      <c r="BI125" s="302">
        <v>87213</v>
      </c>
      <c r="BJ125" s="302">
        <v>80666</v>
      </c>
      <c r="BK125" s="302">
        <v>79277</v>
      </c>
      <c r="BL125" s="302">
        <f>Текущий!C126</f>
        <v>77156</v>
      </c>
      <c r="BM125" s="273">
        <f>BL131-AX131</f>
        <v>-2764.2567916645585</v>
      </c>
    </row>
    <row r="126" spans="1:80" ht="15.75" thickBot="1" x14ac:dyDescent="0.3">
      <c r="A126" s="286"/>
      <c r="B126" s="302"/>
      <c r="C126" s="302"/>
      <c r="D126" s="302"/>
      <c r="E126" s="302"/>
      <c r="F126" s="302"/>
      <c r="G126" s="302"/>
      <c r="H126" s="302"/>
      <c r="I126" s="302"/>
      <c r="J126" s="302"/>
      <c r="K126" s="302"/>
      <c r="L126" s="302"/>
      <c r="M126" s="302"/>
      <c r="N126" s="302"/>
      <c r="O126" s="302"/>
      <c r="P126" s="302"/>
      <c r="Q126" s="302"/>
      <c r="R126" s="302"/>
      <c r="S126" s="302"/>
      <c r="T126" s="302"/>
      <c r="U126" s="302"/>
      <c r="V126" s="302"/>
      <c r="W126" s="302"/>
      <c r="X126" s="302"/>
      <c r="Y126" s="302"/>
      <c r="Z126" s="302"/>
      <c r="AA126" s="302"/>
      <c r="AB126" s="302"/>
      <c r="AC126" s="302"/>
      <c r="AD126" s="302"/>
      <c r="AE126" s="303"/>
      <c r="AF126" s="302"/>
      <c r="AG126" s="302"/>
      <c r="AH126" s="302"/>
      <c r="AI126" s="302"/>
      <c r="AJ126" s="302"/>
      <c r="AK126" s="302"/>
      <c r="AL126" s="302"/>
      <c r="AM126" s="302"/>
      <c r="AN126" s="302"/>
      <c r="AO126" s="302"/>
      <c r="AP126" s="302"/>
      <c r="AQ126" s="302"/>
      <c r="AR126" s="302"/>
      <c r="AS126" s="302"/>
      <c r="AT126" s="302"/>
      <c r="AU126" s="302"/>
      <c r="AV126" s="302"/>
      <c r="AW126" s="302"/>
      <c r="AX126" s="302"/>
      <c r="AY126" s="302"/>
      <c r="AZ126" s="302"/>
      <c r="BA126" s="302">
        <v>0</v>
      </c>
      <c r="BB126" s="302">
        <v>0</v>
      </c>
      <c r="BC126" s="302">
        <v>0</v>
      </c>
      <c r="BD126" s="302">
        <v>0</v>
      </c>
      <c r="BE126" s="302">
        <v>0</v>
      </c>
      <c r="BF126" s="302">
        <v>0</v>
      </c>
      <c r="BG126" s="302">
        <v>0</v>
      </c>
      <c r="BH126" s="302">
        <v>0</v>
      </c>
      <c r="BI126" s="302">
        <v>0</v>
      </c>
      <c r="BJ126" s="302">
        <v>0</v>
      </c>
      <c r="BK126" s="302">
        <v>0</v>
      </c>
      <c r="BL126" s="302">
        <f>Текущий!C127</f>
        <v>0</v>
      </c>
    </row>
    <row r="127" spans="1:80" ht="16.5" thickBot="1" x14ac:dyDescent="0.3">
      <c r="A127" s="286"/>
      <c r="B127" s="302"/>
      <c r="C127" s="302"/>
      <c r="D127" s="302"/>
      <c r="E127" s="302"/>
      <c r="F127" s="302"/>
      <c r="G127" s="302"/>
      <c r="H127" s="302"/>
      <c r="I127" s="302"/>
      <c r="J127" s="302"/>
      <c r="K127" s="302"/>
      <c r="L127" s="302"/>
      <c r="M127" s="302"/>
      <c r="N127" s="302"/>
      <c r="O127" s="302"/>
      <c r="P127" s="302"/>
      <c r="Q127" s="302"/>
      <c r="R127" s="302"/>
      <c r="S127" s="302"/>
      <c r="T127" s="302"/>
      <c r="U127" s="302"/>
      <c r="V127" s="302"/>
      <c r="W127" s="302"/>
      <c r="X127" s="302"/>
      <c r="Y127" s="302"/>
      <c r="Z127" s="302"/>
      <c r="AA127" s="302"/>
      <c r="AB127" s="302"/>
      <c r="AC127" s="302"/>
      <c r="AD127" s="302"/>
      <c r="AE127" s="303"/>
      <c r="AF127" s="302"/>
      <c r="AG127" s="302"/>
      <c r="AH127" s="302"/>
      <c r="AI127" s="302"/>
      <c r="AJ127" s="302"/>
      <c r="AK127" s="302"/>
      <c r="AL127" s="302"/>
      <c r="AM127" s="302"/>
      <c r="AN127" s="302"/>
      <c r="AO127" s="302"/>
      <c r="AP127" s="302"/>
      <c r="AQ127" s="302"/>
      <c r="AR127" s="302"/>
      <c r="AS127" s="302"/>
      <c r="AT127" s="302"/>
      <c r="AU127" s="302"/>
      <c r="AV127" s="302"/>
      <c r="AW127" s="302"/>
      <c r="AX127" s="302"/>
      <c r="AY127" s="302"/>
      <c r="AZ127" s="302"/>
      <c r="BA127" s="302"/>
      <c r="BB127" s="302"/>
      <c r="BC127" s="302"/>
      <c r="BD127" s="302"/>
      <c r="BE127" s="302"/>
      <c r="BF127" s="302"/>
      <c r="BG127" s="302"/>
      <c r="BH127" s="302"/>
      <c r="BI127" s="302"/>
      <c r="BJ127" s="302"/>
      <c r="BK127" s="302"/>
      <c r="BL127" s="302"/>
      <c r="BN127" s="961">
        <f>BL129/BD129-1</f>
        <v>0.27803171866008047</v>
      </c>
      <c r="BW127" s="290" t="s">
        <v>390</v>
      </c>
      <c r="BX127" s="290" t="s">
        <v>538</v>
      </c>
      <c r="CA127" s="2120" t="s">
        <v>587</v>
      </c>
      <c r="CB127" s="2121"/>
    </row>
    <row r="128" spans="1:80" s="290" customFormat="1" ht="15.75" x14ac:dyDescent="0.25">
      <c r="A128" s="301" t="s">
        <v>313</v>
      </c>
      <c r="B128" s="291">
        <f t="shared" ref="B128:AF128" si="0">B129+B130</f>
        <v>29730611</v>
      </c>
      <c r="C128" s="291">
        <f t="shared" si="0"/>
        <v>30022221</v>
      </c>
      <c r="D128" s="291">
        <f t="shared" si="0"/>
        <v>29606976</v>
      </c>
      <c r="E128" s="291">
        <f t="shared" si="0"/>
        <v>29829827</v>
      </c>
      <c r="F128" s="291">
        <f t="shared" si="0"/>
        <v>30801222</v>
      </c>
      <c r="G128" s="291">
        <f t="shared" si="0"/>
        <v>30279776</v>
      </c>
      <c r="H128" s="291">
        <f t="shared" si="0"/>
        <v>30141438</v>
      </c>
      <c r="I128" s="291">
        <f t="shared" si="0"/>
        <v>30108947</v>
      </c>
      <c r="J128" s="291">
        <f t="shared" si="0"/>
        <v>31156977</v>
      </c>
      <c r="K128" s="291">
        <f t="shared" si="0"/>
        <v>31394687</v>
      </c>
      <c r="L128" s="291">
        <f t="shared" si="0"/>
        <v>31558784</v>
      </c>
      <c r="M128" s="291">
        <f t="shared" si="0"/>
        <v>32145977</v>
      </c>
      <c r="N128" s="291">
        <f t="shared" si="0"/>
        <v>32464563</v>
      </c>
      <c r="O128" s="291">
        <f t="shared" si="0"/>
        <v>32411015</v>
      </c>
      <c r="P128" s="291">
        <f t="shared" si="0"/>
        <v>32233250</v>
      </c>
      <c r="Q128" s="291">
        <f t="shared" si="0"/>
        <v>32003868</v>
      </c>
      <c r="R128" s="291">
        <f t="shared" si="0"/>
        <v>32426774</v>
      </c>
      <c r="S128" s="291">
        <f t="shared" si="0"/>
        <v>32397879</v>
      </c>
      <c r="T128" s="291">
        <f t="shared" si="0"/>
        <v>32779952</v>
      </c>
      <c r="U128" s="291">
        <f t="shared" si="0"/>
        <v>32445767</v>
      </c>
      <c r="V128" s="291">
        <f t="shared" si="0"/>
        <v>33163318</v>
      </c>
      <c r="W128" s="291">
        <f t="shared" si="0"/>
        <v>32548071</v>
      </c>
      <c r="X128" s="291">
        <f t="shared" si="0"/>
        <v>33011061</v>
      </c>
      <c r="Y128" s="291">
        <f t="shared" si="0"/>
        <v>33469317</v>
      </c>
      <c r="Z128" s="291">
        <f t="shared" si="0"/>
        <v>34340129</v>
      </c>
      <c r="AA128" s="291">
        <f t="shared" si="0"/>
        <v>35454853</v>
      </c>
      <c r="AB128" s="291">
        <f t="shared" si="0"/>
        <v>36189798</v>
      </c>
      <c r="AC128" s="291">
        <f t="shared" si="0"/>
        <v>40878116</v>
      </c>
      <c r="AD128" s="291">
        <f t="shared" si="0"/>
        <v>39188757</v>
      </c>
      <c r="AE128" s="292">
        <f t="shared" si="0"/>
        <v>38750389</v>
      </c>
      <c r="AF128" s="291">
        <f t="shared" si="0"/>
        <v>38553455</v>
      </c>
      <c r="AG128" s="291">
        <v>39799082</v>
      </c>
      <c r="AH128" s="291">
        <f>AH129+AH130</f>
        <v>42961102</v>
      </c>
      <c r="AI128" s="291">
        <v>41849707</v>
      </c>
      <c r="AJ128" s="291">
        <v>42946265</v>
      </c>
      <c r="AK128" s="291">
        <v>42663842</v>
      </c>
      <c r="AL128" s="291">
        <v>42973366</v>
      </c>
      <c r="AM128" s="291">
        <v>42942557</v>
      </c>
      <c r="AN128" s="291">
        <v>42352184</v>
      </c>
      <c r="AO128" s="291">
        <v>41405198</v>
      </c>
      <c r="AP128" s="291">
        <v>42005771</v>
      </c>
      <c r="AQ128" s="291">
        <v>42227241</v>
      </c>
      <c r="AR128" s="291">
        <v>41855648</v>
      </c>
      <c r="AS128" s="291">
        <v>42171540</v>
      </c>
      <c r="AT128" s="291">
        <v>42273315</v>
      </c>
      <c r="AU128" s="291">
        <v>42418110</v>
      </c>
      <c r="AV128" s="291">
        <v>42691337</v>
      </c>
      <c r="AW128" s="291">
        <v>43623681</v>
      </c>
      <c r="AX128" s="291">
        <v>43939521</v>
      </c>
      <c r="AY128" s="291">
        <v>45086113</v>
      </c>
      <c r="AZ128" s="291">
        <v>47306750</v>
      </c>
      <c r="BA128" s="291">
        <v>48951461</v>
      </c>
      <c r="BB128" s="291">
        <v>46417975</v>
      </c>
      <c r="BC128" s="291">
        <v>45658045</v>
      </c>
      <c r="BD128" s="291">
        <v>45785353</v>
      </c>
      <c r="BE128" s="291">
        <v>44590298</v>
      </c>
      <c r="BF128" s="291">
        <v>43055925</v>
      </c>
      <c r="BG128" s="291">
        <v>42219660</v>
      </c>
      <c r="BH128" s="291">
        <v>42289502</v>
      </c>
      <c r="BI128" s="291">
        <v>42247526</v>
      </c>
      <c r="BJ128" s="291">
        <v>45128670</v>
      </c>
      <c r="BK128" s="291">
        <v>44639036</v>
      </c>
      <c r="BL128" s="291">
        <f>BL129+BL130</f>
        <v>45311555</v>
      </c>
      <c r="BM128" s="2122" t="s">
        <v>391</v>
      </c>
      <c r="BN128" s="2123"/>
      <c r="BO128" s="2123" t="s">
        <v>392</v>
      </c>
      <c r="BP128" s="2123"/>
      <c r="BQ128" s="2123" t="s">
        <v>547</v>
      </c>
      <c r="BR128" s="2123"/>
      <c r="BS128" s="2123" t="s">
        <v>548</v>
      </c>
      <c r="BT128" s="2123"/>
      <c r="BU128" s="2124">
        <v>2021</v>
      </c>
      <c r="BV128" s="2125"/>
      <c r="BW128" s="269">
        <f t="shared" ref="BW128:BW130" si="1">BL128-BJ128</f>
        <v>182885</v>
      </c>
      <c r="BX128" s="372">
        <f t="shared" ref="BX128:BX131" si="2">BL128/BJ128-1</f>
        <v>4.0525235953108307E-3</v>
      </c>
      <c r="BY128" s="899" t="s">
        <v>393</v>
      </c>
      <c r="BZ128" s="900" t="s">
        <v>538</v>
      </c>
      <c r="CA128" s="1174" t="s">
        <v>588</v>
      </c>
      <c r="CB128" s="1175" t="s">
        <v>538</v>
      </c>
    </row>
    <row r="129" spans="1:80" s="294" customFormat="1" x14ac:dyDescent="0.25">
      <c r="A129" s="300" t="s">
        <v>226</v>
      </c>
      <c r="B129" s="296">
        <f t="shared" ref="B129:AF129" si="3">B118+B96+B85+B63+B41+B30</f>
        <v>10096602</v>
      </c>
      <c r="C129" s="296">
        <f t="shared" si="3"/>
        <v>10140493</v>
      </c>
      <c r="D129" s="296">
        <f t="shared" si="3"/>
        <v>10198454</v>
      </c>
      <c r="E129" s="296">
        <f t="shared" si="3"/>
        <v>10241870</v>
      </c>
      <c r="F129" s="296">
        <f t="shared" si="3"/>
        <v>10613380</v>
      </c>
      <c r="G129" s="296">
        <f t="shared" si="3"/>
        <v>10406428</v>
      </c>
      <c r="H129" s="296">
        <f t="shared" si="3"/>
        <v>10324307</v>
      </c>
      <c r="I129" s="296">
        <f t="shared" si="3"/>
        <v>10377318</v>
      </c>
      <c r="J129" s="296">
        <f t="shared" si="3"/>
        <v>10622466</v>
      </c>
      <c r="K129" s="296">
        <f t="shared" si="3"/>
        <v>10785710</v>
      </c>
      <c r="L129" s="296">
        <f t="shared" si="3"/>
        <v>11023058</v>
      </c>
      <c r="M129" s="296">
        <f t="shared" si="3"/>
        <v>11084692</v>
      </c>
      <c r="N129" s="296">
        <f t="shared" si="3"/>
        <v>11169735</v>
      </c>
      <c r="O129" s="296">
        <f t="shared" si="3"/>
        <v>11124466</v>
      </c>
      <c r="P129" s="296">
        <f t="shared" si="3"/>
        <v>11152621</v>
      </c>
      <c r="Q129" s="296">
        <f t="shared" si="3"/>
        <v>11079573</v>
      </c>
      <c r="R129" s="296">
        <f t="shared" si="3"/>
        <v>11506591</v>
      </c>
      <c r="S129" s="296">
        <f t="shared" si="3"/>
        <v>11625207</v>
      </c>
      <c r="T129" s="296">
        <f t="shared" si="3"/>
        <v>11748873</v>
      </c>
      <c r="U129" s="296">
        <f t="shared" si="3"/>
        <v>11792077</v>
      </c>
      <c r="V129" s="296">
        <f t="shared" si="3"/>
        <v>11827616</v>
      </c>
      <c r="W129" s="296">
        <f t="shared" si="3"/>
        <v>11721371</v>
      </c>
      <c r="X129" s="296">
        <f t="shared" si="3"/>
        <v>11750341</v>
      </c>
      <c r="Y129" s="296">
        <f t="shared" si="3"/>
        <v>11663675</v>
      </c>
      <c r="Z129" s="296">
        <f t="shared" si="3"/>
        <v>11832176</v>
      </c>
      <c r="AA129" s="296">
        <f t="shared" si="3"/>
        <v>11921464</v>
      </c>
      <c r="AB129" s="296">
        <f t="shared" si="3"/>
        <v>12033469</v>
      </c>
      <c r="AC129" s="296">
        <f t="shared" si="3"/>
        <v>12756511</v>
      </c>
      <c r="AD129" s="296">
        <f t="shared" si="3"/>
        <v>13002838</v>
      </c>
      <c r="AE129" s="297">
        <f t="shared" si="3"/>
        <v>12907423</v>
      </c>
      <c r="AF129" s="296">
        <f t="shared" si="3"/>
        <v>13046051</v>
      </c>
      <c r="AG129" s="296">
        <v>13430927</v>
      </c>
      <c r="AH129" s="296">
        <f>AH118+AH96+AH85+AH63+AH41+AH30</f>
        <v>14593896</v>
      </c>
      <c r="AI129" s="296">
        <v>14406777</v>
      </c>
      <c r="AJ129" s="296">
        <v>14797041</v>
      </c>
      <c r="AK129" s="296">
        <v>14730078</v>
      </c>
      <c r="AL129" s="296">
        <v>15284262</v>
      </c>
      <c r="AM129" s="296">
        <v>15333912</v>
      </c>
      <c r="AN129" s="296">
        <v>15235627</v>
      </c>
      <c r="AO129" s="296">
        <v>15058066</v>
      </c>
      <c r="AP129" s="296">
        <v>15273280</v>
      </c>
      <c r="AQ129" s="296">
        <v>15202601</v>
      </c>
      <c r="AR129" s="296">
        <v>15172322</v>
      </c>
      <c r="AS129" s="296">
        <v>15511769</v>
      </c>
      <c r="AT129" s="296">
        <v>15771062</v>
      </c>
      <c r="AU129" s="296">
        <v>16101757</v>
      </c>
      <c r="AV129" s="296">
        <v>16520157</v>
      </c>
      <c r="AW129" s="296">
        <v>16486517</v>
      </c>
      <c r="AX129" s="296">
        <v>16791157</v>
      </c>
      <c r="AY129" s="296">
        <v>17187338</v>
      </c>
      <c r="AZ129" s="296">
        <v>17932800</v>
      </c>
      <c r="BA129" s="296">
        <v>18410440</v>
      </c>
      <c r="BB129" s="296">
        <v>19055426</v>
      </c>
      <c r="BC129" s="296">
        <v>18989727</v>
      </c>
      <c r="BD129" s="296">
        <v>18118609</v>
      </c>
      <c r="BE129" s="296">
        <v>18819153</v>
      </c>
      <c r="BF129" s="296">
        <v>18798263</v>
      </c>
      <c r="BG129" s="296">
        <v>19359897</v>
      </c>
      <c r="BH129" s="296">
        <v>20119764</v>
      </c>
      <c r="BI129" s="296">
        <v>20317033</v>
      </c>
      <c r="BJ129" s="296">
        <v>22439053</v>
      </c>
      <c r="BK129" s="296">
        <v>22816600</v>
      </c>
      <c r="BL129" s="296">
        <f>BL118+BL96+BL85+BL63+BL41+BL30</f>
        <v>23156157</v>
      </c>
      <c r="BM129" s="917">
        <f>AO129-AL129</f>
        <v>-226196</v>
      </c>
      <c r="BN129" s="918">
        <f>BM129/AL129%</f>
        <v>-1.4799275228336179</v>
      </c>
      <c r="BO129" s="918">
        <f>AR129-AO129</f>
        <v>114256</v>
      </c>
      <c r="BP129" s="918">
        <f>BO129/AO129%</f>
        <v>0.7587694196585405</v>
      </c>
      <c r="BQ129" s="918">
        <f>AU129-AR129</f>
        <v>929435</v>
      </c>
      <c r="BR129" s="918">
        <f>BQ129/AR129%</f>
        <v>6.125858652353938</v>
      </c>
      <c r="BS129" s="918">
        <f>AX129-AU129</f>
        <v>689400</v>
      </c>
      <c r="BT129" s="918">
        <f>BS129/AU129%</f>
        <v>4.28152033346423</v>
      </c>
      <c r="BU129" s="919">
        <f>AX129-AL129</f>
        <v>1506895</v>
      </c>
      <c r="BV129" s="919">
        <f>BU129/AL129%</f>
        <v>9.8591282981147543</v>
      </c>
      <c r="BW129" s="269">
        <f t="shared" si="1"/>
        <v>717104</v>
      </c>
      <c r="BX129" s="372">
        <f t="shared" si="2"/>
        <v>3.1957854905908967E-2</v>
      </c>
      <c r="BY129" s="295">
        <f t="shared" ref="BY129:BY131" si="4">BL129-BK129</f>
        <v>339557</v>
      </c>
      <c r="BZ129" s="898">
        <f t="shared" ref="BZ129:BZ131" si="5">BL129/BK129-1</f>
        <v>1.4882015725392828E-2</v>
      </c>
      <c r="CA129" s="1176">
        <f>BL129-'23022022'!C130</f>
        <v>5449287</v>
      </c>
      <c r="CB129" s="1177">
        <f>'Статистика ЮЛ'!$CA129/'23022022'!C130</f>
        <v>0.30774987335424048</v>
      </c>
    </row>
    <row r="130" spans="1:80" s="294" customFormat="1" x14ac:dyDescent="0.25">
      <c r="A130" s="299" t="s">
        <v>227</v>
      </c>
      <c r="B130" s="296">
        <f t="shared" ref="B130:Z130" si="6">B119+B97+B86+B64+B42+B31</f>
        <v>19634009</v>
      </c>
      <c r="C130" s="296">
        <f t="shared" si="6"/>
        <v>19881728</v>
      </c>
      <c r="D130" s="296">
        <f t="shared" si="6"/>
        <v>19408522</v>
      </c>
      <c r="E130" s="296">
        <f t="shared" si="6"/>
        <v>19587957</v>
      </c>
      <c r="F130" s="296">
        <f t="shared" si="6"/>
        <v>20187842</v>
      </c>
      <c r="G130" s="296">
        <f t="shared" si="6"/>
        <v>19873348</v>
      </c>
      <c r="H130" s="296">
        <f t="shared" si="6"/>
        <v>19817131</v>
      </c>
      <c r="I130" s="296">
        <f t="shared" si="6"/>
        <v>19731629</v>
      </c>
      <c r="J130" s="296">
        <f t="shared" si="6"/>
        <v>20534511</v>
      </c>
      <c r="K130" s="296">
        <f t="shared" si="6"/>
        <v>20608977</v>
      </c>
      <c r="L130" s="296">
        <f t="shared" si="6"/>
        <v>20535726</v>
      </c>
      <c r="M130" s="296">
        <f t="shared" si="6"/>
        <v>21061285</v>
      </c>
      <c r="N130" s="296">
        <f t="shared" si="6"/>
        <v>21294828</v>
      </c>
      <c r="O130" s="296">
        <f t="shared" si="6"/>
        <v>21286549</v>
      </c>
      <c r="P130" s="296">
        <f t="shared" si="6"/>
        <v>21080629</v>
      </c>
      <c r="Q130" s="296">
        <f t="shared" si="6"/>
        <v>20924295</v>
      </c>
      <c r="R130" s="296">
        <f t="shared" si="6"/>
        <v>20920183</v>
      </c>
      <c r="S130" s="296">
        <f t="shared" si="6"/>
        <v>20772672</v>
      </c>
      <c r="T130" s="296">
        <f t="shared" si="6"/>
        <v>21031079</v>
      </c>
      <c r="U130" s="296">
        <f t="shared" si="6"/>
        <v>20653690</v>
      </c>
      <c r="V130" s="296">
        <f t="shared" si="6"/>
        <v>21335702</v>
      </c>
      <c r="W130" s="296">
        <f t="shared" si="6"/>
        <v>20826700</v>
      </c>
      <c r="X130" s="296">
        <f t="shared" si="6"/>
        <v>21260720</v>
      </c>
      <c r="Y130" s="296">
        <f t="shared" si="6"/>
        <v>21805642</v>
      </c>
      <c r="Z130" s="296">
        <f t="shared" si="6"/>
        <v>22507953</v>
      </c>
      <c r="AA130" s="296">
        <f t="shared" ref="AA130:BB130" si="7">AA9-AA53-AA108</f>
        <v>23533389</v>
      </c>
      <c r="AB130" s="296">
        <f t="shared" si="7"/>
        <v>24156329</v>
      </c>
      <c r="AC130" s="296">
        <f t="shared" si="7"/>
        <v>28121605</v>
      </c>
      <c r="AD130" s="296">
        <f t="shared" si="7"/>
        <v>26185919</v>
      </c>
      <c r="AE130" s="297">
        <f t="shared" si="7"/>
        <v>25842966</v>
      </c>
      <c r="AF130" s="296">
        <f t="shared" si="7"/>
        <v>25507404</v>
      </c>
      <c r="AG130" s="296">
        <f t="shared" si="7"/>
        <v>26368155</v>
      </c>
      <c r="AH130" s="296">
        <f t="shared" si="7"/>
        <v>28367206</v>
      </c>
      <c r="AI130" s="296">
        <f t="shared" si="7"/>
        <v>27442930</v>
      </c>
      <c r="AJ130" s="296">
        <f t="shared" si="7"/>
        <v>28149224</v>
      </c>
      <c r="AK130" s="296">
        <f t="shared" si="7"/>
        <v>27933764</v>
      </c>
      <c r="AL130" s="296">
        <f t="shared" si="7"/>
        <v>27689104</v>
      </c>
      <c r="AM130" s="296">
        <f t="shared" si="7"/>
        <v>27608645</v>
      </c>
      <c r="AN130" s="296">
        <f t="shared" si="7"/>
        <v>27116557</v>
      </c>
      <c r="AO130" s="296">
        <f t="shared" si="7"/>
        <v>26347132</v>
      </c>
      <c r="AP130" s="296">
        <f t="shared" si="7"/>
        <v>26732491</v>
      </c>
      <c r="AQ130" s="296">
        <f t="shared" si="7"/>
        <v>27024640</v>
      </c>
      <c r="AR130" s="296">
        <f t="shared" si="7"/>
        <v>26683326</v>
      </c>
      <c r="AS130" s="296">
        <f t="shared" si="7"/>
        <v>26659771</v>
      </c>
      <c r="AT130" s="296">
        <f t="shared" si="7"/>
        <v>26502253</v>
      </c>
      <c r="AU130" s="296">
        <f t="shared" si="7"/>
        <v>26316353</v>
      </c>
      <c r="AV130" s="296">
        <f t="shared" si="7"/>
        <v>26171180</v>
      </c>
      <c r="AW130" s="296">
        <f t="shared" si="7"/>
        <v>27137164</v>
      </c>
      <c r="AX130" s="296">
        <f t="shared" si="7"/>
        <v>27148364</v>
      </c>
      <c r="AY130" s="296">
        <f t="shared" si="7"/>
        <v>27898775</v>
      </c>
      <c r="AZ130" s="296">
        <f t="shared" si="7"/>
        <v>29373950</v>
      </c>
      <c r="BA130" s="296">
        <f t="shared" si="7"/>
        <v>30541021</v>
      </c>
      <c r="BB130" s="296">
        <f t="shared" si="7"/>
        <v>27362549</v>
      </c>
      <c r="BC130" s="296">
        <v>26668318</v>
      </c>
      <c r="BD130" s="296">
        <v>27666744</v>
      </c>
      <c r="BE130" s="296">
        <v>25771145</v>
      </c>
      <c r="BF130" s="296">
        <v>24257662</v>
      </c>
      <c r="BG130" s="296">
        <v>22859763</v>
      </c>
      <c r="BH130" s="296">
        <v>22169738</v>
      </c>
      <c r="BI130" s="296">
        <v>21930493</v>
      </c>
      <c r="BJ130" s="296">
        <v>22689617</v>
      </c>
      <c r="BK130" s="296">
        <v>21822436</v>
      </c>
      <c r="BL130" s="296">
        <f>BL9-BL53-BL108</f>
        <v>22155398</v>
      </c>
      <c r="BM130" s="917">
        <f>AO130-AL130</f>
        <v>-1341972</v>
      </c>
      <c r="BN130" s="918">
        <f>BM130/AL130%</f>
        <v>-4.8465706943785545</v>
      </c>
      <c r="BO130" s="918">
        <f>AR130-AO130</f>
        <v>336194</v>
      </c>
      <c r="BP130" s="918">
        <f>BO130/AO130%</f>
        <v>1.2760174428093349</v>
      </c>
      <c r="BQ130" s="918">
        <f>AU130-AR130</f>
        <v>-366973</v>
      </c>
      <c r="BR130" s="918">
        <f>BQ130/AR130%</f>
        <v>-1.3752895722219936</v>
      </c>
      <c r="BS130" s="918">
        <f>AX130-AU130</f>
        <v>832011</v>
      </c>
      <c r="BT130" s="918">
        <f>BS130/AU130%</f>
        <v>3.161574098052264</v>
      </c>
      <c r="BU130" s="919">
        <f>AX130-AL130</f>
        <v>-540740</v>
      </c>
      <c r="BV130" s="919">
        <f>BU130/AL130%</f>
        <v>-1.9528981508394061</v>
      </c>
      <c r="BW130" s="269">
        <f t="shared" si="1"/>
        <v>-534219</v>
      </c>
      <c r="BX130" s="372">
        <f t="shared" si="2"/>
        <v>-2.3544645993804125E-2</v>
      </c>
      <c r="BY130" s="295">
        <f t="shared" si="4"/>
        <v>332962</v>
      </c>
      <c r="BZ130" s="898">
        <f t="shared" si="5"/>
        <v>1.5257783319882368E-2</v>
      </c>
      <c r="CA130" s="1176">
        <f>BL130-'23022022'!C131</f>
        <v>-5838248</v>
      </c>
      <c r="CB130" s="1177">
        <f>'Статистика ЮЛ'!$CA130/'23022022'!C131</f>
        <v>-0.20855618449986829</v>
      </c>
    </row>
    <row r="131" spans="1:80" s="294" customFormat="1" ht="15.75" thickBot="1" x14ac:dyDescent="0.3">
      <c r="A131" s="298" t="s">
        <v>314</v>
      </c>
      <c r="B131" s="296">
        <f t="shared" ref="B131:AF131" si="8">B130/B6/1000</f>
        <v>9952.8610533786195</v>
      </c>
      <c r="C131" s="296">
        <f t="shared" si="8"/>
        <v>10021.537375875801</v>
      </c>
      <c r="D131" s="296">
        <f t="shared" si="8"/>
        <v>9934.2386241490512</v>
      </c>
      <c r="E131" s="296">
        <f t="shared" si="8"/>
        <v>10010.198793949305</v>
      </c>
      <c r="F131" s="296">
        <f t="shared" si="8"/>
        <v>10046.701502936201</v>
      </c>
      <c r="G131" s="296">
        <f t="shared" si="8"/>
        <v>9826.1300370828194</v>
      </c>
      <c r="H131" s="296">
        <f t="shared" si="8"/>
        <v>9903.1187846684334</v>
      </c>
      <c r="I131" s="296">
        <f t="shared" si="8"/>
        <v>9907.4256878891338</v>
      </c>
      <c r="J131" s="296">
        <f t="shared" si="8"/>
        <v>9872.8357132554465</v>
      </c>
      <c r="K131" s="296">
        <f t="shared" si="8"/>
        <v>9773.3091478161914</v>
      </c>
      <c r="L131" s="296">
        <f t="shared" si="8"/>
        <v>9696.7258475776762</v>
      </c>
      <c r="M131" s="296">
        <f t="shared" si="8"/>
        <v>9849.0857650579892</v>
      </c>
      <c r="N131" s="296">
        <f t="shared" si="8"/>
        <v>9859.6295953329009</v>
      </c>
      <c r="O131" s="296">
        <f t="shared" si="8"/>
        <v>9862.189121571535</v>
      </c>
      <c r="P131" s="296">
        <f t="shared" si="8"/>
        <v>9857.6707972878175</v>
      </c>
      <c r="Q131" s="296">
        <f t="shared" si="8"/>
        <v>9829.150225479143</v>
      </c>
      <c r="R131" s="296">
        <f t="shared" si="8"/>
        <v>9919.9502110104786</v>
      </c>
      <c r="S131" s="296">
        <f t="shared" si="8"/>
        <v>9913.9369064095845</v>
      </c>
      <c r="T131" s="296">
        <f t="shared" si="8"/>
        <v>10292.70249106837</v>
      </c>
      <c r="U131" s="296">
        <f t="shared" si="8"/>
        <v>10150.230980931787</v>
      </c>
      <c r="V131" s="296">
        <f t="shared" si="8"/>
        <v>10197.248004588253</v>
      </c>
      <c r="W131" s="296">
        <f t="shared" si="8"/>
        <v>10040.350961770237</v>
      </c>
      <c r="X131" s="296">
        <f t="shared" si="8"/>
        <v>10348.870716510904</v>
      </c>
      <c r="Y131" s="296">
        <f t="shared" si="8"/>
        <v>10317.313461083511</v>
      </c>
      <c r="Z131" s="296">
        <f t="shared" si="8"/>
        <v>10699.73046206503</v>
      </c>
      <c r="AA131" s="296">
        <f t="shared" si="8"/>
        <v>11008.742573794265</v>
      </c>
      <c r="AB131" s="296">
        <f t="shared" si="8"/>
        <v>10813.038943598925</v>
      </c>
      <c r="AC131" s="296">
        <f t="shared" si="8"/>
        <v>10806.442377896477</v>
      </c>
      <c r="AD131" s="296">
        <f t="shared" si="8"/>
        <v>10749.114978859652</v>
      </c>
      <c r="AE131" s="297">
        <f t="shared" si="8"/>
        <v>10706.784604549033</v>
      </c>
      <c r="AF131" s="296">
        <f t="shared" si="8"/>
        <v>10624.543485504832</v>
      </c>
      <c r="AG131" s="296">
        <v>10812.82498154679</v>
      </c>
      <c r="AH131" s="296">
        <f>AH130/AH6/1000</f>
        <v>10651.949232097932</v>
      </c>
      <c r="AI131" s="296">
        <v>10393.868121046851</v>
      </c>
      <c r="AJ131" s="296">
        <v>10717.797745964057</v>
      </c>
      <c r="AK131" s="296">
        <v>10819.910911414958</v>
      </c>
      <c r="AL131" s="296">
        <v>10736.788553259143</v>
      </c>
      <c r="AM131" s="296">
        <v>10526.401174317523</v>
      </c>
      <c r="AN131" s="296">
        <v>10421.42851652575</v>
      </c>
      <c r="AO131" s="296">
        <v>10040.062495236643</v>
      </c>
      <c r="AP131" s="296">
        <f>AP130/AP6/1000</f>
        <v>10435.856886321049</v>
      </c>
      <c r="AQ131" s="296">
        <f>AQ130/AQ6/1000</f>
        <v>10669.446089462672</v>
      </c>
      <c r="AR131" s="296">
        <v>10541.76912136536</v>
      </c>
      <c r="AS131" s="296">
        <v>10619.307309300937</v>
      </c>
      <c r="AT131" s="296">
        <v>10571.723243846982</v>
      </c>
      <c r="AU131" s="296">
        <v>10491.708727026273</v>
      </c>
      <c r="AV131" s="296">
        <v>10766.488398881025</v>
      </c>
      <c r="AW131" s="296">
        <v>10621.199217221136</v>
      </c>
      <c r="AX131" s="296">
        <v>10654.355794513562</v>
      </c>
      <c r="AY131" s="296">
        <v>10669.155608245059</v>
      </c>
      <c r="AZ131" s="296">
        <v>10643.892452078124</v>
      </c>
      <c r="BA131" s="296">
        <v>10272.104466568007</v>
      </c>
      <c r="BB131" s="296">
        <v>10312.259365342579</v>
      </c>
      <c r="BC131" s="296">
        <v>10303.012671920877</v>
      </c>
      <c r="BD131" s="296">
        <v>10963.639389736478</v>
      </c>
      <c r="BE131" s="296">
        <v>9847.5907527703475</v>
      </c>
      <c r="BF131" s="296">
        <v>9487.8796886611635</v>
      </c>
      <c r="BG131" s="296">
        <v>9216.5314679675848</v>
      </c>
      <c r="BH131" s="296">
        <v>8963.989163836326</v>
      </c>
      <c r="BI131" s="296">
        <v>9006.7325146823277</v>
      </c>
      <c r="BJ131" s="296">
        <v>8291.7764215757925</v>
      </c>
      <c r="BK131" s="296">
        <v>8244.8375396705469</v>
      </c>
      <c r="BL131" s="296">
        <f>BL130/BL6/1000</f>
        <v>7890.0990028490032</v>
      </c>
      <c r="BM131" s="917">
        <f>AO131-AL131</f>
        <v>-696.72605802249927</v>
      </c>
      <c r="BN131" s="918">
        <f>BM131/Z131%</f>
        <v>-6.5116225169660238</v>
      </c>
      <c r="BO131" s="918">
        <f>AR131-AO131</f>
        <v>501.70662612871638</v>
      </c>
      <c r="BP131" s="918">
        <f>BO131/AO131%</f>
        <v>4.9970468447456735</v>
      </c>
      <c r="BQ131" s="918">
        <f>AU131-AR131</f>
        <v>-50.060394339086997</v>
      </c>
      <c r="BR131" s="918">
        <f>BQ131/AR131%</f>
        <v>-0.47487659578531183</v>
      </c>
      <c r="BS131" s="918">
        <f>AX131-AU131</f>
        <v>162.64706748728895</v>
      </c>
      <c r="BT131" s="918">
        <f>BS131/AU131%</f>
        <v>1.5502438327163603</v>
      </c>
      <c r="BU131" s="919">
        <f>AX131-AL131</f>
        <v>-82.432758745580941</v>
      </c>
      <c r="BV131" s="919">
        <f>BU131/AL131%</f>
        <v>-0.7677599157017817</v>
      </c>
      <c r="BW131" s="269">
        <f>BL131-BJ131</f>
        <v>-401.67741872678926</v>
      </c>
      <c r="BX131" s="901">
        <f t="shared" si="2"/>
        <v>-4.8442866558919273E-2</v>
      </c>
      <c r="BY131" s="295">
        <f t="shared" si="4"/>
        <v>-354.73853682154368</v>
      </c>
      <c r="BZ131" s="898">
        <f t="shared" si="5"/>
        <v>-4.3025533870703625E-2</v>
      </c>
      <c r="CA131" s="1178">
        <f>BL131-('23022022'!C138/1000)</f>
        <v>-2930.7923771278038</v>
      </c>
      <c r="CB131" s="1179">
        <f>'Статистика ЮЛ'!$CA131/('23022022'!C138/1000)</f>
        <v>-0.27084574405311934</v>
      </c>
    </row>
    <row r="132" spans="1:80" x14ac:dyDescent="0.25">
      <c r="A132" s="287" t="s">
        <v>297</v>
      </c>
      <c r="B132" s="284">
        <f t="shared" ref="B132:AF132" si="9">B120+B98+B87+B65+B43+B32</f>
        <v>18639106</v>
      </c>
      <c r="C132" s="284">
        <f t="shared" si="9"/>
        <v>18811887</v>
      </c>
      <c r="D132" s="284">
        <f t="shared" si="9"/>
        <v>18282656</v>
      </c>
      <c r="E132" s="284">
        <f t="shared" si="9"/>
        <v>18464256</v>
      </c>
      <c r="F132" s="284">
        <f t="shared" si="9"/>
        <v>19060148</v>
      </c>
      <c r="G132" s="284">
        <f t="shared" si="9"/>
        <v>18725736</v>
      </c>
      <c r="H132" s="284">
        <f t="shared" si="9"/>
        <v>18587911</v>
      </c>
      <c r="I132" s="284">
        <f t="shared" si="9"/>
        <v>18526341</v>
      </c>
      <c r="J132" s="284">
        <f t="shared" si="9"/>
        <v>19376667</v>
      </c>
      <c r="K132" s="284">
        <f t="shared" si="9"/>
        <v>19373834</v>
      </c>
      <c r="L132" s="284">
        <f t="shared" si="9"/>
        <v>19210414</v>
      </c>
      <c r="M132" s="284">
        <f t="shared" si="9"/>
        <v>19608643</v>
      </c>
      <c r="N132" s="284">
        <f t="shared" si="9"/>
        <v>19710999</v>
      </c>
      <c r="O132" s="284">
        <f t="shared" si="9"/>
        <v>19552163</v>
      </c>
      <c r="P132" s="284">
        <f t="shared" si="9"/>
        <v>19328751</v>
      </c>
      <c r="Q132" s="284">
        <f t="shared" si="9"/>
        <v>19026750</v>
      </c>
      <c r="R132" s="284">
        <f t="shared" si="9"/>
        <v>19056913</v>
      </c>
      <c r="S132" s="284">
        <f t="shared" si="9"/>
        <v>18997059</v>
      </c>
      <c r="T132" s="284">
        <f t="shared" si="9"/>
        <v>19234634</v>
      </c>
      <c r="U132" s="284">
        <f t="shared" si="9"/>
        <v>18873101</v>
      </c>
      <c r="V132" s="284">
        <f t="shared" si="9"/>
        <v>19639529</v>
      </c>
      <c r="W132" s="284">
        <f t="shared" si="9"/>
        <v>19073310</v>
      </c>
      <c r="X132" s="284">
        <f t="shared" si="9"/>
        <v>19470729</v>
      </c>
      <c r="Y132" s="284">
        <f t="shared" si="9"/>
        <v>19970519</v>
      </c>
      <c r="Z132" s="284">
        <f t="shared" si="9"/>
        <v>20642408</v>
      </c>
      <c r="AA132" s="284">
        <f t="shared" si="9"/>
        <v>21713431</v>
      </c>
      <c r="AB132" s="284">
        <f t="shared" si="9"/>
        <v>22469161</v>
      </c>
      <c r="AC132" s="284">
        <f t="shared" si="9"/>
        <v>26439462</v>
      </c>
      <c r="AD132" s="284">
        <f t="shared" si="9"/>
        <v>24375682</v>
      </c>
      <c r="AE132" s="285">
        <f t="shared" si="9"/>
        <v>23947069</v>
      </c>
      <c r="AF132" s="284">
        <f t="shared" si="9"/>
        <v>23688086</v>
      </c>
      <c r="AG132" s="284">
        <v>24660858</v>
      </c>
      <c r="AH132" s="284">
        <f>AH120+AH98+AH87+AH65+AH43+AH32</f>
        <v>26486389</v>
      </c>
      <c r="AI132" s="284">
        <v>25545301</v>
      </c>
      <c r="AJ132" s="284">
        <v>25977804</v>
      </c>
      <c r="AK132" s="284">
        <v>25543249</v>
      </c>
      <c r="AL132" s="284">
        <v>25149920</v>
      </c>
      <c r="AM132" s="284">
        <v>25064369</v>
      </c>
      <c r="AN132" s="284">
        <v>24470188</v>
      </c>
      <c r="AO132" s="284">
        <v>23785043</v>
      </c>
      <c r="AP132" s="284">
        <v>24084784</v>
      </c>
      <c r="AQ132" s="284">
        <v>24331689</v>
      </c>
      <c r="AR132" s="284">
        <v>23935976</v>
      </c>
      <c r="AS132" s="284">
        <v>23742731</v>
      </c>
      <c r="AT132" s="284">
        <v>23680625</v>
      </c>
      <c r="AU132" s="284">
        <v>23431752</v>
      </c>
      <c r="AV132" s="284">
        <v>23242536</v>
      </c>
      <c r="AW132" s="284">
        <v>24367931</v>
      </c>
      <c r="AX132" s="284">
        <v>24505777</v>
      </c>
      <c r="AY132" s="284">
        <v>25268548</v>
      </c>
      <c r="AZ132" s="284">
        <v>26776489</v>
      </c>
      <c r="BA132" s="284">
        <v>25763376</v>
      </c>
      <c r="BB132" s="284">
        <v>19583651</v>
      </c>
      <c r="BC132" s="284">
        <v>16822906</v>
      </c>
      <c r="BD132" s="284">
        <v>15389100</v>
      </c>
      <c r="BE132" s="284">
        <v>14971193</v>
      </c>
      <c r="BF132" s="284">
        <v>14197007</v>
      </c>
      <c r="BG132" s="284">
        <v>13230549</v>
      </c>
      <c r="BH132" s="284">
        <v>13065898</v>
      </c>
      <c r="BI132" s="284">
        <v>12770461</v>
      </c>
      <c r="BJ132" s="284">
        <v>13848313</v>
      </c>
      <c r="BK132" s="284">
        <v>13100602</v>
      </c>
      <c r="BL132" s="284">
        <f t="shared" ref="BL132:BL137" si="10">BL120+BL98+BL87+BL65+BL43+BL32</f>
        <v>13400110</v>
      </c>
    </row>
    <row r="133" spans="1:80" x14ac:dyDescent="0.25">
      <c r="A133" s="287" t="s">
        <v>298</v>
      </c>
      <c r="B133" s="284">
        <f t="shared" ref="B133:AF133" si="11">B121+B99+B88+B66+B44+B33</f>
        <v>9815091</v>
      </c>
      <c r="C133" s="284">
        <f t="shared" si="11"/>
        <v>9587017</v>
      </c>
      <c r="D133" s="284">
        <f t="shared" si="11"/>
        <v>9640719</v>
      </c>
      <c r="E133" s="284">
        <f t="shared" si="11"/>
        <v>9835077</v>
      </c>
      <c r="F133" s="284">
        <f t="shared" si="11"/>
        <v>10102669</v>
      </c>
      <c r="G133" s="284">
        <f t="shared" si="11"/>
        <v>9935698</v>
      </c>
      <c r="H133" s="284">
        <f t="shared" si="11"/>
        <v>9854346</v>
      </c>
      <c r="I133" s="284">
        <f t="shared" si="11"/>
        <v>9602298</v>
      </c>
      <c r="J133" s="284">
        <f t="shared" si="11"/>
        <v>10018542</v>
      </c>
      <c r="K133" s="284">
        <f t="shared" si="11"/>
        <v>9892844</v>
      </c>
      <c r="L133" s="284">
        <f t="shared" si="11"/>
        <v>9806867</v>
      </c>
      <c r="M133" s="284">
        <f t="shared" si="11"/>
        <v>10026368</v>
      </c>
      <c r="N133" s="284">
        <f t="shared" si="11"/>
        <v>9617499</v>
      </c>
      <c r="O133" s="284">
        <f t="shared" si="11"/>
        <v>9444074</v>
      </c>
      <c r="P133" s="284">
        <f t="shared" si="11"/>
        <v>9374581</v>
      </c>
      <c r="Q133" s="284">
        <f t="shared" si="11"/>
        <v>9015925</v>
      </c>
      <c r="R133" s="284">
        <f t="shared" si="11"/>
        <v>8930184</v>
      </c>
      <c r="S133" s="284">
        <f t="shared" si="11"/>
        <v>8691123</v>
      </c>
      <c r="T133" s="284">
        <f t="shared" si="11"/>
        <v>8501410</v>
      </c>
      <c r="U133" s="284">
        <f t="shared" si="11"/>
        <v>8510445</v>
      </c>
      <c r="V133" s="284">
        <f t="shared" si="11"/>
        <v>8807753</v>
      </c>
      <c r="W133" s="284">
        <f t="shared" si="11"/>
        <v>8870593</v>
      </c>
      <c r="X133" s="284">
        <f t="shared" si="11"/>
        <v>8668413</v>
      </c>
      <c r="Y133" s="284">
        <f t="shared" si="11"/>
        <v>9074975</v>
      </c>
      <c r="Z133" s="284">
        <f t="shared" si="11"/>
        <v>8828594</v>
      </c>
      <c r="AA133" s="284">
        <f t="shared" si="11"/>
        <v>9037979</v>
      </c>
      <c r="AB133" s="284">
        <f t="shared" si="11"/>
        <v>9439738</v>
      </c>
      <c r="AC133" s="284">
        <f t="shared" si="11"/>
        <v>11024748</v>
      </c>
      <c r="AD133" s="284">
        <f t="shared" si="11"/>
        <v>10835049</v>
      </c>
      <c r="AE133" s="285">
        <f t="shared" si="11"/>
        <v>11003152</v>
      </c>
      <c r="AF133" s="284">
        <f t="shared" si="11"/>
        <v>10617937</v>
      </c>
      <c r="AG133" s="284">
        <v>10478734</v>
      </c>
      <c r="AH133" s="284">
        <f>AH121+AH99+AH88+AH66+AH44+AH33</f>
        <v>11156601</v>
      </c>
      <c r="AI133" s="284">
        <v>10950016</v>
      </c>
      <c r="AJ133" s="284">
        <v>11350813</v>
      </c>
      <c r="AK133" s="284">
        <v>11107291</v>
      </c>
      <c r="AL133" s="284">
        <v>11399511</v>
      </c>
      <c r="AM133" s="284">
        <v>10852843</v>
      </c>
      <c r="AN133" s="284">
        <v>10586863</v>
      </c>
      <c r="AO133" s="284">
        <v>10617171</v>
      </c>
      <c r="AP133" s="284">
        <v>10495739</v>
      </c>
      <c r="AQ133" s="284">
        <v>10428551</v>
      </c>
      <c r="AR133" s="284">
        <v>10495392</v>
      </c>
      <c r="AS133" s="284">
        <v>10208427</v>
      </c>
      <c r="AT133" s="284">
        <v>10032121</v>
      </c>
      <c r="AU133" s="284">
        <v>10117037</v>
      </c>
      <c r="AV133" s="284">
        <v>10107421</v>
      </c>
      <c r="AW133" s="284">
        <v>10973760</v>
      </c>
      <c r="AX133" s="284">
        <v>10791766</v>
      </c>
      <c r="AY133" s="284">
        <v>11064847</v>
      </c>
      <c r="AZ133" s="284">
        <v>11364807</v>
      </c>
      <c r="BA133" s="284">
        <v>12138088</v>
      </c>
      <c r="BB133" s="284">
        <v>10458374</v>
      </c>
      <c r="BC133" s="284">
        <v>9407379</v>
      </c>
      <c r="BD133" s="284">
        <v>8978755</v>
      </c>
      <c r="BE133" s="284">
        <v>8938974</v>
      </c>
      <c r="BF133" s="284">
        <v>8637454</v>
      </c>
      <c r="BG133" s="284">
        <v>8661867</v>
      </c>
      <c r="BH133" s="284">
        <v>8540682</v>
      </c>
      <c r="BI133" s="284">
        <v>8282321</v>
      </c>
      <c r="BJ133" s="284">
        <v>9316130</v>
      </c>
      <c r="BK133" s="284">
        <v>8804811</v>
      </c>
      <c r="BL133" s="284">
        <f t="shared" si="10"/>
        <v>9283898</v>
      </c>
      <c r="BN133" s="273">
        <f>AM129-AL129</f>
        <v>49650</v>
      </c>
      <c r="BO133" s="273">
        <f>AN129-AM129</f>
        <v>-98285</v>
      </c>
      <c r="BP133" s="273">
        <f>AO129-AN129</f>
        <v>-177561</v>
      </c>
      <c r="BW133" s="273">
        <f>BL129-AO129</f>
        <v>8098091</v>
      </c>
    </row>
    <row r="134" spans="1:80" ht="15.75" thickBot="1" x14ac:dyDescent="0.3">
      <c r="A134" s="287" t="s">
        <v>299</v>
      </c>
      <c r="B134" s="284">
        <f t="shared" ref="B134:AF134" si="12">B122+B100+B89+B67+B45+B34</f>
        <v>8821822</v>
      </c>
      <c r="C134" s="284">
        <f t="shared" si="12"/>
        <v>9222556</v>
      </c>
      <c r="D134" s="284">
        <f t="shared" si="12"/>
        <v>8639666</v>
      </c>
      <c r="E134" s="284">
        <f t="shared" si="12"/>
        <v>8628190</v>
      </c>
      <c r="F134" s="284">
        <f t="shared" si="12"/>
        <v>8956491</v>
      </c>
      <c r="G134" s="284">
        <f t="shared" si="12"/>
        <v>8789188</v>
      </c>
      <c r="H134" s="284">
        <f t="shared" si="12"/>
        <v>8733083</v>
      </c>
      <c r="I134" s="284">
        <f t="shared" si="12"/>
        <v>8923564</v>
      </c>
      <c r="J134" s="284">
        <f t="shared" si="12"/>
        <v>9357623</v>
      </c>
      <c r="K134" s="284">
        <f t="shared" si="12"/>
        <v>9480481</v>
      </c>
      <c r="L134" s="284">
        <f t="shared" si="12"/>
        <v>9403182</v>
      </c>
      <c r="M134" s="284">
        <f t="shared" si="12"/>
        <v>9581992</v>
      </c>
      <c r="N134" s="284">
        <f t="shared" si="12"/>
        <v>10093219</v>
      </c>
      <c r="O134" s="284">
        <f t="shared" si="12"/>
        <v>10107866</v>
      </c>
      <c r="P134" s="284">
        <f t="shared" si="12"/>
        <v>9954030</v>
      </c>
      <c r="Q134" s="284">
        <f t="shared" si="12"/>
        <v>10010815</v>
      </c>
      <c r="R134" s="284">
        <f t="shared" si="12"/>
        <v>10126719</v>
      </c>
      <c r="S134" s="284">
        <f t="shared" si="12"/>
        <v>10305926</v>
      </c>
      <c r="T134" s="284">
        <f t="shared" si="12"/>
        <v>10733217</v>
      </c>
      <c r="U134" s="284">
        <f t="shared" si="12"/>
        <v>10362643</v>
      </c>
      <c r="V134" s="284">
        <f t="shared" si="12"/>
        <v>10831765</v>
      </c>
      <c r="W134" s="284">
        <f t="shared" si="12"/>
        <v>10202705</v>
      </c>
      <c r="X134" s="284">
        <f t="shared" si="12"/>
        <v>10802300</v>
      </c>
      <c r="Y134" s="284">
        <f t="shared" si="12"/>
        <v>10895533</v>
      </c>
      <c r="Z134" s="284">
        <f t="shared" si="12"/>
        <v>11813798</v>
      </c>
      <c r="AA134" s="284">
        <f t="shared" si="12"/>
        <v>12675439</v>
      </c>
      <c r="AB134" s="284">
        <f t="shared" si="12"/>
        <v>13029408</v>
      </c>
      <c r="AC134" s="284">
        <f t="shared" si="12"/>
        <v>15414704</v>
      </c>
      <c r="AD134" s="284">
        <f t="shared" si="12"/>
        <v>13540623</v>
      </c>
      <c r="AE134" s="285">
        <f t="shared" si="12"/>
        <v>12943905</v>
      </c>
      <c r="AF134" s="284">
        <f t="shared" si="12"/>
        <v>13070139</v>
      </c>
      <c r="AG134" s="284">
        <v>14182109</v>
      </c>
      <c r="AH134" s="284">
        <f>AH122+AH100+AH89+AH67+AH45+AH34</f>
        <v>15329769</v>
      </c>
      <c r="AI134" s="284">
        <v>14595272</v>
      </c>
      <c r="AJ134" s="284">
        <v>14626981</v>
      </c>
      <c r="AK134" s="284">
        <v>14435942</v>
      </c>
      <c r="AL134" s="284">
        <v>13750398</v>
      </c>
      <c r="AM134" s="284">
        <v>14211519</v>
      </c>
      <c r="AN134" s="284">
        <v>13883322</v>
      </c>
      <c r="AO134" s="284">
        <v>13167871</v>
      </c>
      <c r="AP134" s="284">
        <v>13589045</v>
      </c>
      <c r="AQ134" s="284">
        <v>13903137</v>
      </c>
      <c r="AR134" s="284">
        <v>13440582</v>
      </c>
      <c r="AS134" s="284">
        <v>13534301</v>
      </c>
      <c r="AT134" s="284">
        <v>13648503</v>
      </c>
      <c r="AU134" s="284">
        <v>13314714</v>
      </c>
      <c r="AV134" s="284">
        <v>13135112</v>
      </c>
      <c r="AW134" s="284">
        <v>13394171</v>
      </c>
      <c r="AX134" s="284">
        <v>13714011</v>
      </c>
      <c r="AY134" s="284">
        <v>14203699</v>
      </c>
      <c r="AZ134" s="284">
        <v>15411680</v>
      </c>
      <c r="BA134" s="284">
        <v>13625288</v>
      </c>
      <c r="BB134" s="284">
        <v>9125274</v>
      </c>
      <c r="BC134" s="284">
        <v>7415525</v>
      </c>
      <c r="BD134" s="284">
        <v>6410343</v>
      </c>
      <c r="BE134" s="284">
        <v>6032219</v>
      </c>
      <c r="BF134" s="284">
        <v>5559553</v>
      </c>
      <c r="BG134" s="284">
        <v>4568682</v>
      </c>
      <c r="BH134" s="284">
        <v>4525216</v>
      </c>
      <c r="BI134" s="284">
        <v>4488139</v>
      </c>
      <c r="BJ134" s="284">
        <v>4532182</v>
      </c>
      <c r="BK134" s="284">
        <v>4295791</v>
      </c>
      <c r="BL134" s="284">
        <f t="shared" si="10"/>
        <v>4116212</v>
      </c>
      <c r="BM134" s="273">
        <f>BL128-BD128</f>
        <v>-473798</v>
      </c>
    </row>
    <row r="135" spans="1:80" x14ac:dyDescent="0.25">
      <c r="A135" s="287" t="s">
        <v>300</v>
      </c>
      <c r="B135" s="284">
        <f t="shared" ref="B135:AF135" si="13">B123+B101+B90+B68+B46+B35</f>
        <v>9448.5253713185084</v>
      </c>
      <c r="C135" s="284">
        <f t="shared" si="13"/>
        <v>9482.2758203538469</v>
      </c>
      <c r="D135" s="284">
        <f t="shared" si="13"/>
        <v>9357.9648871372392</v>
      </c>
      <c r="E135" s="284">
        <f t="shared" si="13"/>
        <v>9435.9443990187974</v>
      </c>
      <c r="F135" s="284">
        <f t="shared" si="13"/>
        <v>9485.4921867224093</v>
      </c>
      <c r="G135" s="284">
        <f t="shared" si="13"/>
        <v>9258.7075401730581</v>
      </c>
      <c r="H135" s="284">
        <f t="shared" si="13"/>
        <v>9288.8466343511082</v>
      </c>
      <c r="I135" s="284">
        <f t="shared" si="13"/>
        <v>9302.2399076119746</v>
      </c>
      <c r="J135" s="284">
        <f t="shared" si="13"/>
        <v>9316.1531804413717</v>
      </c>
      <c r="K135" s="284">
        <f t="shared" si="13"/>
        <v>9187.5724379949679</v>
      </c>
      <c r="L135" s="284">
        <f t="shared" si="13"/>
        <v>9070.9292662196567</v>
      </c>
      <c r="M135" s="284">
        <f t="shared" si="13"/>
        <v>9169.773194912088</v>
      </c>
      <c r="N135" s="284">
        <f t="shared" si="13"/>
        <v>9126.3075284748611</v>
      </c>
      <c r="O135" s="284">
        <f t="shared" si="13"/>
        <v>9058.6374166048936</v>
      </c>
      <c r="P135" s="284">
        <f t="shared" si="13"/>
        <v>9038.4620060790276</v>
      </c>
      <c r="Q135" s="284">
        <f t="shared" si="13"/>
        <v>8937.7818489289675</v>
      </c>
      <c r="R135" s="284">
        <f t="shared" si="13"/>
        <v>9036.4232538290034</v>
      </c>
      <c r="S135" s="284">
        <f t="shared" si="13"/>
        <v>9066.5102849234027</v>
      </c>
      <c r="T135" s="284">
        <f t="shared" si="13"/>
        <v>9413.5144129594282</v>
      </c>
      <c r="U135" s="284">
        <f t="shared" si="13"/>
        <v>9275.1626695498326</v>
      </c>
      <c r="V135" s="284">
        <f t="shared" si="13"/>
        <v>9386.5741050518482</v>
      </c>
      <c r="W135" s="284">
        <f t="shared" si="13"/>
        <v>9195.0585739767557</v>
      </c>
      <c r="X135" s="284">
        <f t="shared" si="13"/>
        <v>9477.5744742990719</v>
      </c>
      <c r="Y135" s="284">
        <f t="shared" si="13"/>
        <v>9449.0272060563075</v>
      </c>
      <c r="Z135" s="284">
        <f t="shared" si="13"/>
        <v>9812.8959878303795</v>
      </c>
      <c r="AA135" s="284">
        <f t="shared" si="13"/>
        <v>10157.379894278896</v>
      </c>
      <c r="AB135" s="284">
        <f t="shared" si="13"/>
        <v>10057.816025067139</v>
      </c>
      <c r="AC135" s="284">
        <f t="shared" si="13"/>
        <v>10160.036121892177</v>
      </c>
      <c r="AD135" s="284">
        <f t="shared" si="13"/>
        <v>10006.026846188579</v>
      </c>
      <c r="AE135" s="285">
        <f t="shared" si="13"/>
        <v>9921.3112648630704</v>
      </c>
      <c r="AF135" s="284">
        <f t="shared" si="13"/>
        <v>9866.7469176941049</v>
      </c>
      <c r="AG135" s="284">
        <v>10112.711391782168</v>
      </c>
      <c r="AH135" s="284">
        <f>AH123+AH101+AH90+AH68+AH46+AH35</f>
        <v>9945.6982464045686</v>
      </c>
      <c r="AI135" s="284">
        <v>9675.1509298185883</v>
      </c>
      <c r="AJ135" s="284">
        <v>9891.0310691440682</v>
      </c>
      <c r="AK135" s="284">
        <v>9893.964829375991</v>
      </c>
      <c r="AL135" s="284">
        <v>9752.1889177556277</v>
      </c>
      <c r="AM135" s="284">
        <v>9556.3401708098118</v>
      </c>
      <c r="AN135" s="284">
        <v>9404.3766333589629</v>
      </c>
      <c r="AO135" s="284">
        <v>9063.7310418413235</v>
      </c>
      <c r="AP135" s="284">
        <v>9402.2423485321742</v>
      </c>
      <c r="AQ135" s="284">
        <v>9606.2572545303829</v>
      </c>
      <c r="AR135" s="284">
        <v>9456.3748419721906</v>
      </c>
      <c r="AS135" s="284">
        <v>9457.3714399521959</v>
      </c>
      <c r="AT135" s="284">
        <v>9446.1785472097072</v>
      </c>
      <c r="AU135" s="284">
        <v>9341.6864011481994</v>
      </c>
      <c r="AV135" s="284">
        <v>9561.6817508639069</v>
      </c>
      <c r="AW135" s="284">
        <v>9537.3506849315108</v>
      </c>
      <c r="AX135" s="284">
        <v>9617.2744397786537</v>
      </c>
      <c r="AY135" s="284">
        <v>9663.2941986309197</v>
      </c>
      <c r="AZ135" s="284">
        <v>9702.6810885241066</v>
      </c>
      <c r="BA135" s="284">
        <v>8665.2011300955237</v>
      </c>
      <c r="BB135" s="284">
        <v>7380.5875480515515</v>
      </c>
      <c r="BC135" s="284">
        <v>6499.3455416473425</v>
      </c>
      <c r="BD135" s="284">
        <v>6098.3158311868428</v>
      </c>
      <c r="BE135" s="284">
        <v>5720.7462743599499</v>
      </c>
      <c r="BF135" s="284">
        <v>5552.8638479289712</v>
      </c>
      <c r="BG135" s="284">
        <v>5334.2535177196278</v>
      </c>
      <c r="BH135" s="284">
        <v>5282.9928837134112</v>
      </c>
      <c r="BI135" s="284">
        <v>5244.7578956014677</v>
      </c>
      <c r="BJ135" s="284">
        <v>5060.7780295278508</v>
      </c>
      <c r="BK135" s="284">
        <v>4949.6002720265997</v>
      </c>
      <c r="BL135" s="284">
        <f t="shared" si="10"/>
        <v>4772.1189458689478</v>
      </c>
      <c r="BM135" s="273">
        <f>BL129-BD129</f>
        <v>5037548</v>
      </c>
      <c r="BW135" s="889"/>
      <c r="BX135" s="890" t="s">
        <v>394</v>
      </c>
      <c r="BY135" s="891"/>
    </row>
    <row r="136" spans="1:80" ht="15.75" x14ac:dyDescent="0.25">
      <c r="A136" s="287" t="s">
        <v>301</v>
      </c>
      <c r="B136" s="284">
        <f t="shared" ref="B136:AF136" si="14">B124+B102+B91+B69+B47+B36</f>
        <v>994903</v>
      </c>
      <c r="C136" s="284">
        <f t="shared" si="14"/>
        <v>1069841</v>
      </c>
      <c r="D136" s="284">
        <f t="shared" si="14"/>
        <v>1125866</v>
      </c>
      <c r="E136" s="284">
        <f t="shared" si="14"/>
        <v>1123701</v>
      </c>
      <c r="F136" s="284">
        <f t="shared" si="14"/>
        <v>1127694</v>
      </c>
      <c r="G136" s="284">
        <f t="shared" si="14"/>
        <v>1147612</v>
      </c>
      <c r="H136" s="284">
        <f t="shared" si="14"/>
        <v>1229220</v>
      </c>
      <c r="I136" s="284">
        <f t="shared" si="14"/>
        <v>1205288</v>
      </c>
      <c r="J136" s="284">
        <f t="shared" si="14"/>
        <v>1157844</v>
      </c>
      <c r="K136" s="284">
        <f t="shared" si="14"/>
        <v>1235143</v>
      </c>
      <c r="L136" s="284">
        <f t="shared" si="14"/>
        <v>1325312</v>
      </c>
      <c r="M136" s="284">
        <f t="shared" si="14"/>
        <v>1452642</v>
      </c>
      <c r="N136" s="284">
        <f t="shared" si="14"/>
        <v>1583829</v>
      </c>
      <c r="O136" s="284">
        <f t="shared" si="14"/>
        <v>1734386</v>
      </c>
      <c r="P136" s="284">
        <f t="shared" si="14"/>
        <v>1751878</v>
      </c>
      <c r="Q136" s="284">
        <f t="shared" si="14"/>
        <v>1897545</v>
      </c>
      <c r="R136" s="284">
        <f t="shared" si="14"/>
        <v>1863270</v>
      </c>
      <c r="S136" s="284">
        <f t="shared" si="14"/>
        <v>1775613</v>
      </c>
      <c r="T136" s="284">
        <f t="shared" si="14"/>
        <v>1796445</v>
      </c>
      <c r="U136" s="284">
        <f t="shared" si="14"/>
        <v>1780589</v>
      </c>
      <c r="V136" s="284">
        <f t="shared" si="14"/>
        <v>1696173</v>
      </c>
      <c r="W136" s="284">
        <f t="shared" si="14"/>
        <v>1753390</v>
      </c>
      <c r="X136" s="284">
        <f t="shared" si="14"/>
        <v>1789991</v>
      </c>
      <c r="Y136" s="284">
        <f t="shared" si="14"/>
        <v>1835123</v>
      </c>
      <c r="Z136" s="284">
        <f t="shared" si="14"/>
        <v>1865545</v>
      </c>
      <c r="AA136" s="284">
        <f t="shared" si="14"/>
        <v>1819958</v>
      </c>
      <c r="AB136" s="284">
        <f t="shared" si="14"/>
        <v>1687168</v>
      </c>
      <c r="AC136" s="284">
        <f t="shared" si="14"/>
        <v>1682143</v>
      </c>
      <c r="AD136" s="284">
        <f t="shared" si="14"/>
        <v>1810237</v>
      </c>
      <c r="AE136" s="285">
        <f t="shared" si="14"/>
        <v>1895897</v>
      </c>
      <c r="AF136" s="284">
        <f t="shared" si="14"/>
        <v>1819318</v>
      </c>
      <c r="AG136" s="284">
        <v>1707297</v>
      </c>
      <c r="AH136" s="284">
        <f>AH124+AH102+AH91+AH69+AH47+AH36</f>
        <v>1880817</v>
      </c>
      <c r="AI136" s="284">
        <v>1897629</v>
      </c>
      <c r="AJ136" s="284">
        <v>2171420</v>
      </c>
      <c r="AK136" s="284">
        <v>2390515</v>
      </c>
      <c r="AL136" s="284">
        <v>2539184</v>
      </c>
      <c r="AM136" s="284">
        <v>2544276</v>
      </c>
      <c r="AN136" s="284">
        <v>2646369</v>
      </c>
      <c r="AO136" s="284">
        <v>2562089</v>
      </c>
      <c r="AP136" s="284">
        <v>2647707</v>
      </c>
      <c r="AQ136" s="284">
        <v>2692951</v>
      </c>
      <c r="AR136" s="284">
        <v>2747350</v>
      </c>
      <c r="AS136" s="284">
        <v>2917040</v>
      </c>
      <c r="AT136" s="284">
        <v>2821628</v>
      </c>
      <c r="AU136" s="284">
        <v>2884601</v>
      </c>
      <c r="AV136" s="284">
        <v>2928644</v>
      </c>
      <c r="AW136" s="284">
        <v>2769233</v>
      </c>
      <c r="AX136" s="284">
        <v>2642587</v>
      </c>
      <c r="AY136" s="284">
        <v>2630227</v>
      </c>
      <c r="AZ136" s="284">
        <v>2597461</v>
      </c>
      <c r="BA136" s="284">
        <v>4777645</v>
      </c>
      <c r="BB136" s="284">
        <v>7778898</v>
      </c>
      <c r="BC136" s="284">
        <v>9845412</v>
      </c>
      <c r="BD136" s="284">
        <v>12277644</v>
      </c>
      <c r="BE136" s="284">
        <v>10799952</v>
      </c>
      <c r="BF136" s="284">
        <v>10060655</v>
      </c>
      <c r="BG136" s="284">
        <v>9629214</v>
      </c>
      <c r="BH136" s="284">
        <v>9103840</v>
      </c>
      <c r="BI136" s="284">
        <v>9160032</v>
      </c>
      <c r="BJ136" s="284">
        <v>8841304</v>
      </c>
      <c r="BK136" s="284">
        <v>8721834</v>
      </c>
      <c r="BL136" s="284">
        <f t="shared" si="10"/>
        <v>8755288</v>
      </c>
      <c r="BM136" s="273">
        <f>BL130-BD130</f>
        <v>-5511346</v>
      </c>
      <c r="BW136" s="892" t="s">
        <v>313</v>
      </c>
      <c r="BX136" s="888">
        <f>BL128-AZ128</f>
        <v>-1995195</v>
      </c>
      <c r="BY136" s="893">
        <f>BL128/BC128-1</f>
        <v>-7.5888049959212944E-3</v>
      </c>
    </row>
    <row r="137" spans="1:80" x14ac:dyDescent="0.25">
      <c r="A137" s="286" t="s">
        <v>302</v>
      </c>
      <c r="B137" s="284">
        <f t="shared" ref="B137:AF137" si="15">B127+B103+B92+B70+B48+B37</f>
        <v>970219</v>
      </c>
      <c r="C137" s="284">
        <f t="shared" si="15"/>
        <v>1044762</v>
      </c>
      <c r="D137" s="284">
        <f t="shared" si="15"/>
        <v>1100767</v>
      </c>
      <c r="E137" s="284">
        <f t="shared" si="15"/>
        <v>1103920</v>
      </c>
      <c r="F137" s="284">
        <f t="shared" si="15"/>
        <v>1105377</v>
      </c>
      <c r="G137" s="284">
        <f t="shared" si="15"/>
        <v>1124087</v>
      </c>
      <c r="H137" s="284">
        <f t="shared" si="15"/>
        <v>1207998</v>
      </c>
      <c r="I137" s="284">
        <f t="shared" si="15"/>
        <v>1186965</v>
      </c>
      <c r="J137" s="284">
        <f t="shared" si="15"/>
        <v>1139416</v>
      </c>
      <c r="K137" s="284">
        <f t="shared" si="15"/>
        <v>1216162</v>
      </c>
      <c r="L137" s="284">
        <f t="shared" si="15"/>
        <v>1308048</v>
      </c>
      <c r="M137" s="284">
        <f t="shared" si="15"/>
        <v>1435641</v>
      </c>
      <c r="N137" s="284">
        <f t="shared" si="15"/>
        <v>1558119</v>
      </c>
      <c r="O137" s="284">
        <f t="shared" si="15"/>
        <v>1704293</v>
      </c>
      <c r="P137" s="284">
        <f t="shared" si="15"/>
        <v>1723997</v>
      </c>
      <c r="Q137" s="284">
        <f t="shared" si="15"/>
        <v>1870356</v>
      </c>
      <c r="R137" s="284">
        <f t="shared" si="15"/>
        <v>1837482</v>
      </c>
      <c r="S137" s="284">
        <f t="shared" si="15"/>
        <v>1752027</v>
      </c>
      <c r="T137" s="284">
        <f t="shared" si="15"/>
        <v>1767257</v>
      </c>
      <c r="U137" s="284">
        <f t="shared" si="15"/>
        <v>1752672</v>
      </c>
      <c r="V137" s="284">
        <f t="shared" si="15"/>
        <v>1669978</v>
      </c>
      <c r="W137" s="284">
        <f t="shared" si="15"/>
        <v>1728463</v>
      </c>
      <c r="X137" s="284">
        <f t="shared" si="15"/>
        <v>1773308</v>
      </c>
      <c r="Y137" s="284">
        <f t="shared" si="15"/>
        <v>1811922</v>
      </c>
      <c r="Z137" s="284">
        <f t="shared" si="15"/>
        <v>1842547</v>
      </c>
      <c r="AA137" s="284">
        <f t="shared" si="15"/>
        <v>1800680</v>
      </c>
      <c r="AB137" s="284">
        <f t="shared" si="15"/>
        <v>1667585</v>
      </c>
      <c r="AC137" s="284">
        <f t="shared" si="15"/>
        <v>1661559</v>
      </c>
      <c r="AD137" s="284">
        <f t="shared" si="15"/>
        <v>1789989</v>
      </c>
      <c r="AE137" s="285">
        <f t="shared" si="15"/>
        <v>1875756</v>
      </c>
      <c r="AF137" s="284">
        <f t="shared" si="15"/>
        <v>1802037</v>
      </c>
      <c r="AG137" s="284">
        <v>1694017</v>
      </c>
      <c r="AH137" s="284">
        <f>AH127+AH103+AH92+AH70+AH48+AH37</f>
        <v>1870617</v>
      </c>
      <c r="AI137" s="284">
        <v>1897114</v>
      </c>
      <c r="AJ137" s="284">
        <v>2171184</v>
      </c>
      <c r="AK137" s="284">
        <v>2390277</v>
      </c>
      <c r="AL137" s="284">
        <v>2538944</v>
      </c>
      <c r="AM137" s="284">
        <v>2544033</v>
      </c>
      <c r="AN137" s="284">
        <v>2646127</v>
      </c>
      <c r="AO137" s="284">
        <v>2562089</v>
      </c>
      <c r="AP137" s="284">
        <v>2647707</v>
      </c>
      <c r="AQ137" s="284">
        <v>2692951</v>
      </c>
      <c r="AR137" s="284">
        <v>2747350</v>
      </c>
      <c r="AS137" s="284">
        <v>2917040</v>
      </c>
      <c r="AT137" s="284">
        <v>2821628</v>
      </c>
      <c r="AU137" s="284">
        <v>2884601</v>
      </c>
      <c r="AV137" s="284">
        <v>2928644</v>
      </c>
      <c r="AW137" s="284">
        <v>2769233</v>
      </c>
      <c r="AX137" s="284">
        <v>2642587</v>
      </c>
      <c r="AY137" s="284">
        <v>2630227</v>
      </c>
      <c r="AZ137" s="284">
        <f t="shared" ref="AZ137:BH137" si="16">AZ125+AZ103+AZ92+AZ70+AZ48+AZ37</f>
        <v>2597461</v>
      </c>
      <c r="BA137" s="284">
        <f t="shared" si="16"/>
        <v>4777645</v>
      </c>
      <c r="BB137" s="284">
        <f t="shared" si="16"/>
        <v>7756820</v>
      </c>
      <c r="BC137" s="284">
        <f t="shared" si="16"/>
        <v>9824045</v>
      </c>
      <c r="BD137" s="284">
        <f t="shared" si="16"/>
        <v>12256927</v>
      </c>
      <c r="BE137" s="284">
        <f t="shared" si="16"/>
        <v>10778366</v>
      </c>
      <c r="BF137" s="284">
        <f t="shared" si="16"/>
        <v>10011249</v>
      </c>
      <c r="BG137" s="284">
        <f t="shared" si="16"/>
        <v>9567748</v>
      </c>
      <c r="BH137" s="284">
        <f t="shared" si="16"/>
        <v>9042888</v>
      </c>
      <c r="BI137" s="284">
        <v>9028149</v>
      </c>
      <c r="BJ137" s="284">
        <v>8752075</v>
      </c>
      <c r="BK137" s="284">
        <v>8630301</v>
      </c>
      <c r="BL137" s="284">
        <f t="shared" si="10"/>
        <v>8592381</v>
      </c>
      <c r="BW137" s="894" t="s">
        <v>226</v>
      </c>
      <c r="BX137" s="888">
        <f>BL129-AZ129</f>
        <v>5223357</v>
      </c>
      <c r="BY137" s="893">
        <f>BL129/BC129-1</f>
        <v>0.21940441797820465</v>
      </c>
    </row>
    <row r="138" spans="1:80" s="290" customFormat="1" ht="21" x14ac:dyDescent="0.25">
      <c r="A138" s="293" t="s">
        <v>315</v>
      </c>
      <c r="B138" s="291">
        <f t="shared" ref="B138:AF138" si="17">B139+B140</f>
        <v>9031897</v>
      </c>
      <c r="C138" s="291">
        <f t="shared" si="17"/>
        <v>9192004</v>
      </c>
      <c r="D138" s="291">
        <f t="shared" si="17"/>
        <v>9327774</v>
      </c>
      <c r="E138" s="291">
        <f t="shared" si="17"/>
        <v>9515966</v>
      </c>
      <c r="F138" s="291">
        <f t="shared" si="17"/>
        <v>9750439</v>
      </c>
      <c r="G138" s="291">
        <f t="shared" si="17"/>
        <v>9990871</v>
      </c>
      <c r="H138" s="291">
        <f t="shared" si="17"/>
        <v>10162454</v>
      </c>
      <c r="I138" s="291">
        <f t="shared" si="17"/>
        <v>10373433</v>
      </c>
      <c r="J138" s="291">
        <f t="shared" si="17"/>
        <v>10629548</v>
      </c>
      <c r="K138" s="291">
        <f t="shared" si="17"/>
        <v>10885900</v>
      </c>
      <c r="L138" s="291">
        <f t="shared" si="17"/>
        <v>11167819</v>
      </c>
      <c r="M138" s="291">
        <f t="shared" si="17"/>
        <v>11384076</v>
      </c>
      <c r="N138" s="291">
        <f t="shared" si="17"/>
        <v>11596418</v>
      </c>
      <c r="O138" s="291">
        <f t="shared" si="17"/>
        <v>11728555</v>
      </c>
      <c r="P138" s="291">
        <f t="shared" si="17"/>
        <v>11827054</v>
      </c>
      <c r="Q138" s="291">
        <f t="shared" si="17"/>
        <v>11972678</v>
      </c>
      <c r="R138" s="291">
        <f t="shared" si="17"/>
        <v>12180590</v>
      </c>
      <c r="S138" s="291">
        <f t="shared" si="17"/>
        <v>12371469</v>
      </c>
      <c r="T138" s="291">
        <f t="shared" si="17"/>
        <v>12571985</v>
      </c>
      <c r="U138" s="291">
        <f t="shared" si="17"/>
        <v>12824382</v>
      </c>
      <c r="V138" s="291">
        <f t="shared" si="17"/>
        <v>13071969</v>
      </c>
      <c r="W138" s="291">
        <f t="shared" si="17"/>
        <v>13343384</v>
      </c>
      <c r="X138" s="291">
        <f t="shared" si="17"/>
        <v>13598620</v>
      </c>
      <c r="Y138" s="291">
        <f t="shared" si="17"/>
        <v>13720460</v>
      </c>
      <c r="Z138" s="291">
        <f t="shared" si="17"/>
        <v>14048798</v>
      </c>
      <c r="AA138" s="291">
        <f t="shared" si="17"/>
        <v>14159972</v>
      </c>
      <c r="AB138" s="291">
        <f t="shared" si="17"/>
        <v>14337243</v>
      </c>
      <c r="AC138" s="291">
        <f t="shared" si="17"/>
        <v>14772504</v>
      </c>
      <c r="AD138" s="291">
        <f t="shared" si="17"/>
        <v>14782976</v>
      </c>
      <c r="AE138" s="292">
        <f t="shared" si="17"/>
        <v>14838990</v>
      </c>
      <c r="AF138" s="291">
        <f t="shared" si="17"/>
        <v>14992054</v>
      </c>
      <c r="AG138" s="291">
        <v>15166361</v>
      </c>
      <c r="AH138" s="291">
        <f>AH139+AH140</f>
        <v>15438093</v>
      </c>
      <c r="AI138" s="291">
        <v>15512386</v>
      </c>
      <c r="AJ138" s="291">
        <v>15467535</v>
      </c>
      <c r="AK138" s="291">
        <v>15503932</v>
      </c>
      <c r="AL138" s="291">
        <v>15612896</v>
      </c>
      <c r="AM138" s="291">
        <v>15513554</v>
      </c>
      <c r="AN138" s="291">
        <v>15480809</v>
      </c>
      <c r="AO138" s="291">
        <v>15531554</v>
      </c>
      <c r="AP138" s="291">
        <v>15603189</v>
      </c>
      <c r="AQ138" s="291">
        <v>15637084</v>
      </c>
      <c r="AR138" s="291">
        <v>15708794</v>
      </c>
      <c r="AS138" s="291">
        <v>15814300</v>
      </c>
      <c r="AT138" s="291">
        <v>15961375</v>
      </c>
      <c r="AU138" s="291">
        <v>16052971</v>
      </c>
      <c r="AV138" s="291">
        <v>16128748</v>
      </c>
      <c r="AW138" s="291">
        <v>16248276</v>
      </c>
      <c r="AX138" s="291">
        <v>16392456</v>
      </c>
      <c r="AY138" s="291">
        <v>16343256</v>
      </c>
      <c r="AZ138" s="291">
        <v>16382355</v>
      </c>
      <c r="BA138" s="291">
        <v>16366127</v>
      </c>
      <c r="BB138" s="291">
        <v>16254945</v>
      </c>
      <c r="BC138" s="291">
        <v>16229969</v>
      </c>
      <c r="BD138" s="291">
        <v>16243156</v>
      </c>
      <c r="BE138" s="291">
        <v>16264801</v>
      </c>
      <c r="BF138" s="291">
        <v>16362256</v>
      </c>
      <c r="BG138" s="291">
        <v>16452605</v>
      </c>
      <c r="BH138" s="291">
        <v>16562155</v>
      </c>
      <c r="BI138" s="291">
        <v>16709719</v>
      </c>
      <c r="BJ138" s="291">
        <v>16911072</v>
      </c>
      <c r="BK138" s="291">
        <v>16956451</v>
      </c>
      <c r="BL138" s="291">
        <f>BL139+BL140</f>
        <v>17060694</v>
      </c>
      <c r="BM138" s="290">
        <f>AI138-Z138</f>
        <v>1463588</v>
      </c>
      <c r="BN138" s="290">
        <f>BM138/Z138%</f>
        <v>10.41788770825803</v>
      </c>
      <c r="BW138" s="895" t="s">
        <v>227</v>
      </c>
      <c r="BX138" s="888">
        <f>BL130-AZ130</f>
        <v>-7218552</v>
      </c>
      <c r="BY138" s="893">
        <f>BL130/BC130-1</f>
        <v>-0.16922402080251175</v>
      </c>
    </row>
    <row r="139" spans="1:80" ht="15.75" thickBot="1" x14ac:dyDescent="0.3">
      <c r="A139" s="289" t="s">
        <v>226</v>
      </c>
      <c r="B139" s="284">
        <f t="shared" ref="B139:AF139" si="18">B107+B52</f>
        <v>8981066</v>
      </c>
      <c r="C139" s="284">
        <f t="shared" si="18"/>
        <v>9142169</v>
      </c>
      <c r="D139" s="284">
        <f t="shared" si="18"/>
        <v>9279859</v>
      </c>
      <c r="E139" s="284">
        <f t="shared" si="18"/>
        <v>9468901</v>
      </c>
      <c r="F139" s="284">
        <f t="shared" si="18"/>
        <v>9703083</v>
      </c>
      <c r="G139" s="284">
        <f t="shared" si="18"/>
        <v>9944159</v>
      </c>
      <c r="H139" s="284">
        <f t="shared" si="18"/>
        <v>10117132</v>
      </c>
      <c r="I139" s="284">
        <f t="shared" si="18"/>
        <v>10329104</v>
      </c>
      <c r="J139" s="284">
        <f t="shared" si="18"/>
        <v>10584231</v>
      </c>
      <c r="K139" s="284">
        <f t="shared" si="18"/>
        <v>10840724</v>
      </c>
      <c r="L139" s="284">
        <f t="shared" si="18"/>
        <v>11123588</v>
      </c>
      <c r="M139" s="284">
        <f t="shared" si="18"/>
        <v>11340346</v>
      </c>
      <c r="N139" s="284">
        <f t="shared" si="18"/>
        <v>11553441</v>
      </c>
      <c r="O139" s="284">
        <f t="shared" si="18"/>
        <v>11686985</v>
      </c>
      <c r="P139" s="284">
        <f t="shared" si="18"/>
        <v>11786956</v>
      </c>
      <c r="Q139" s="284">
        <f t="shared" si="18"/>
        <v>11933547</v>
      </c>
      <c r="R139" s="284">
        <f t="shared" si="18"/>
        <v>12142597</v>
      </c>
      <c r="S139" s="284">
        <f t="shared" si="18"/>
        <v>12334456</v>
      </c>
      <c r="T139" s="284">
        <f t="shared" si="18"/>
        <v>12536572</v>
      </c>
      <c r="U139" s="284">
        <f t="shared" si="18"/>
        <v>12789865</v>
      </c>
      <c r="V139" s="284">
        <f t="shared" si="18"/>
        <v>13037360</v>
      </c>
      <c r="W139" s="284">
        <f t="shared" si="18"/>
        <v>13309770</v>
      </c>
      <c r="X139" s="284">
        <f t="shared" si="18"/>
        <v>13566261</v>
      </c>
      <c r="Y139" s="284">
        <f t="shared" si="18"/>
        <v>13687860</v>
      </c>
      <c r="Z139" s="284">
        <f t="shared" si="18"/>
        <v>14017196</v>
      </c>
      <c r="AA139" s="284">
        <f t="shared" si="18"/>
        <v>14128658</v>
      </c>
      <c r="AB139" s="284">
        <f t="shared" si="18"/>
        <v>14305406</v>
      </c>
      <c r="AC139" s="284">
        <f t="shared" si="18"/>
        <v>14736439</v>
      </c>
      <c r="AD139" s="284">
        <f t="shared" si="18"/>
        <v>14749961</v>
      </c>
      <c r="AE139" s="285">
        <f t="shared" si="18"/>
        <v>14807343</v>
      </c>
      <c r="AF139" s="284">
        <f t="shared" si="18"/>
        <v>14961505</v>
      </c>
      <c r="AG139" s="284">
        <v>15136194</v>
      </c>
      <c r="AH139" s="284">
        <f t="shared" ref="AH139:AH146" si="19">AH107+AH52</f>
        <v>15406017</v>
      </c>
      <c r="AI139" s="284">
        <v>15481305</v>
      </c>
      <c r="AJ139" s="284">
        <v>15437323</v>
      </c>
      <c r="AK139" s="284">
        <v>15474937</v>
      </c>
      <c r="AL139" s="284">
        <v>15584718</v>
      </c>
      <c r="AM139" s="284">
        <v>15485555</v>
      </c>
      <c r="AN139" s="284">
        <v>15453735</v>
      </c>
      <c r="AO139" s="284">
        <v>15505130</v>
      </c>
      <c r="AP139" s="284">
        <v>15578109</v>
      </c>
      <c r="AQ139" s="284">
        <v>15612944</v>
      </c>
      <c r="AR139" s="284">
        <v>15685381</v>
      </c>
      <c r="AS139" s="284">
        <v>15791588</v>
      </c>
      <c r="AT139" s="284">
        <v>15939426</v>
      </c>
      <c r="AU139" s="284">
        <v>16031535</v>
      </c>
      <c r="AV139" s="284">
        <v>16108435</v>
      </c>
      <c r="AW139" s="284">
        <v>16227533</v>
      </c>
      <c r="AX139" s="284">
        <v>16372398</v>
      </c>
      <c r="AY139" s="284">
        <v>16323294</v>
      </c>
      <c r="AZ139" s="284">
        <v>16361752</v>
      </c>
      <c r="BA139" s="284">
        <v>16344773</v>
      </c>
      <c r="BB139" s="284">
        <v>16236412</v>
      </c>
      <c r="BC139" s="284">
        <v>16212345</v>
      </c>
      <c r="BD139" s="284">
        <v>16226322</v>
      </c>
      <c r="BE139" s="284">
        <v>16247753</v>
      </c>
      <c r="BF139" s="284">
        <v>16346005</v>
      </c>
      <c r="BG139" s="284">
        <v>16437299</v>
      </c>
      <c r="BH139" s="284">
        <v>16547242</v>
      </c>
      <c r="BI139" s="284">
        <v>16695440</v>
      </c>
      <c r="BJ139" s="284">
        <v>16895482</v>
      </c>
      <c r="BK139" s="284">
        <v>16941712</v>
      </c>
      <c r="BL139" s="284">
        <f t="shared" ref="BL139:BL146" si="20">BL107+BL52</f>
        <v>17045528</v>
      </c>
      <c r="BW139" s="886" t="s">
        <v>314</v>
      </c>
      <c r="BX139" s="1304">
        <f>BL131-AZ131</f>
        <v>-2753.7934492291206</v>
      </c>
      <c r="BY139" s="893">
        <f>BL131/BC131-1</f>
        <v>-0.2341949627653922</v>
      </c>
    </row>
    <row r="140" spans="1:80" ht="15.75" thickBot="1" x14ac:dyDescent="0.3">
      <c r="A140" s="288" t="s">
        <v>227</v>
      </c>
      <c r="B140" s="284">
        <f t="shared" ref="B140:AF140" si="21">B108+B53</f>
        <v>50831</v>
      </c>
      <c r="C140" s="284">
        <f t="shared" si="21"/>
        <v>49835</v>
      </c>
      <c r="D140" s="284">
        <f t="shared" si="21"/>
        <v>47915</v>
      </c>
      <c r="E140" s="284">
        <f t="shared" si="21"/>
        <v>47065</v>
      </c>
      <c r="F140" s="284">
        <f t="shared" si="21"/>
        <v>47356</v>
      </c>
      <c r="G140" s="284">
        <f t="shared" si="21"/>
        <v>46712</v>
      </c>
      <c r="H140" s="284">
        <f t="shared" si="21"/>
        <v>45322</v>
      </c>
      <c r="I140" s="284">
        <f t="shared" si="21"/>
        <v>44329</v>
      </c>
      <c r="J140" s="284">
        <f t="shared" si="21"/>
        <v>45317</v>
      </c>
      <c r="K140" s="284">
        <f t="shared" si="21"/>
        <v>45176</v>
      </c>
      <c r="L140" s="284">
        <f t="shared" si="21"/>
        <v>44231</v>
      </c>
      <c r="M140" s="284">
        <f t="shared" si="21"/>
        <v>43730</v>
      </c>
      <c r="N140" s="284">
        <f t="shared" si="21"/>
        <v>42977</v>
      </c>
      <c r="O140" s="284">
        <f t="shared" si="21"/>
        <v>41570</v>
      </c>
      <c r="P140" s="284">
        <f t="shared" si="21"/>
        <v>40098</v>
      </c>
      <c r="Q140" s="284">
        <f t="shared" si="21"/>
        <v>39131</v>
      </c>
      <c r="R140" s="284">
        <f t="shared" si="21"/>
        <v>37993</v>
      </c>
      <c r="S140" s="284">
        <f t="shared" si="21"/>
        <v>37013</v>
      </c>
      <c r="T140" s="284">
        <f t="shared" si="21"/>
        <v>35413</v>
      </c>
      <c r="U140" s="284">
        <f t="shared" si="21"/>
        <v>34517</v>
      </c>
      <c r="V140" s="284">
        <f t="shared" si="21"/>
        <v>34609</v>
      </c>
      <c r="W140" s="284">
        <f t="shared" si="21"/>
        <v>33614</v>
      </c>
      <c r="X140" s="284">
        <f t="shared" si="21"/>
        <v>32359</v>
      </c>
      <c r="Y140" s="284">
        <f t="shared" si="21"/>
        <v>32600</v>
      </c>
      <c r="Z140" s="284">
        <f t="shared" si="21"/>
        <v>31602</v>
      </c>
      <c r="AA140" s="284">
        <f t="shared" si="21"/>
        <v>31314</v>
      </c>
      <c r="AB140" s="284">
        <f t="shared" si="21"/>
        <v>31837</v>
      </c>
      <c r="AC140" s="284">
        <f t="shared" si="21"/>
        <v>36065</v>
      </c>
      <c r="AD140" s="284">
        <f t="shared" si="21"/>
        <v>33015</v>
      </c>
      <c r="AE140" s="285">
        <f t="shared" si="21"/>
        <v>31647</v>
      </c>
      <c r="AF140" s="284">
        <f t="shared" si="21"/>
        <v>30549</v>
      </c>
      <c r="AG140" s="284">
        <v>30167</v>
      </c>
      <c r="AH140" s="284">
        <f t="shared" si="19"/>
        <v>32076</v>
      </c>
      <c r="AI140" s="284">
        <v>31081</v>
      </c>
      <c r="AJ140" s="284">
        <v>30212</v>
      </c>
      <c r="AK140" s="284">
        <v>28995</v>
      </c>
      <c r="AL140" s="284">
        <v>28178</v>
      </c>
      <c r="AM140" s="284">
        <v>27999</v>
      </c>
      <c r="AN140" s="284">
        <v>27074</v>
      </c>
      <c r="AO140" s="284">
        <v>26424</v>
      </c>
      <c r="AP140" s="284">
        <v>25080</v>
      </c>
      <c r="AQ140" s="284">
        <v>24140</v>
      </c>
      <c r="AR140" s="284">
        <v>23413</v>
      </c>
      <c r="AS140" s="284">
        <v>22712</v>
      </c>
      <c r="AT140" s="284">
        <v>21949</v>
      </c>
      <c r="AU140" s="284">
        <v>21436</v>
      </c>
      <c r="AV140" s="284">
        <v>20313</v>
      </c>
      <c r="AW140" s="284">
        <v>20743</v>
      </c>
      <c r="AX140" s="284">
        <v>20058</v>
      </c>
      <c r="AY140" s="284">
        <v>19962</v>
      </c>
      <c r="AZ140" s="284">
        <v>20603</v>
      </c>
      <c r="BA140" s="284">
        <v>21354</v>
      </c>
      <c r="BB140" s="284">
        <v>18533</v>
      </c>
      <c r="BC140" s="284">
        <v>17624</v>
      </c>
      <c r="BD140" s="284">
        <v>16834</v>
      </c>
      <c r="BE140" s="284">
        <v>17048</v>
      </c>
      <c r="BF140" s="284">
        <v>16251</v>
      </c>
      <c r="BG140" s="284">
        <v>15306</v>
      </c>
      <c r="BH140" s="284">
        <v>14913</v>
      </c>
      <c r="BI140" s="284">
        <v>14279</v>
      </c>
      <c r="BJ140" s="284">
        <v>15590</v>
      </c>
      <c r="BK140" s="284">
        <v>14739</v>
      </c>
      <c r="BL140" s="284">
        <f t="shared" si="20"/>
        <v>15166</v>
      </c>
      <c r="BX140" s="634"/>
    </row>
    <row r="141" spans="1:80" x14ac:dyDescent="0.25">
      <c r="A141" s="287" t="s">
        <v>297</v>
      </c>
      <c r="B141" s="284">
        <f t="shared" ref="B141:AF141" si="22">B109+B54</f>
        <v>50827</v>
      </c>
      <c r="C141" s="284">
        <f t="shared" si="22"/>
        <v>49832</v>
      </c>
      <c r="D141" s="284">
        <f t="shared" si="22"/>
        <v>47912</v>
      </c>
      <c r="E141" s="284">
        <f t="shared" si="22"/>
        <v>47063</v>
      </c>
      <c r="F141" s="284">
        <f t="shared" si="22"/>
        <v>47355</v>
      </c>
      <c r="G141" s="284">
        <f t="shared" si="22"/>
        <v>46712</v>
      </c>
      <c r="H141" s="284">
        <f t="shared" si="22"/>
        <v>45322</v>
      </c>
      <c r="I141" s="284">
        <f t="shared" si="22"/>
        <v>44329</v>
      </c>
      <c r="J141" s="284">
        <f t="shared" si="22"/>
        <v>45317</v>
      </c>
      <c r="K141" s="284">
        <f t="shared" si="22"/>
        <v>45176</v>
      </c>
      <c r="L141" s="284">
        <f t="shared" si="22"/>
        <v>44231</v>
      </c>
      <c r="M141" s="284">
        <f t="shared" si="22"/>
        <v>43730</v>
      </c>
      <c r="N141" s="284">
        <f t="shared" si="22"/>
        <v>42977</v>
      </c>
      <c r="O141" s="284">
        <f t="shared" si="22"/>
        <v>41570</v>
      </c>
      <c r="P141" s="284">
        <f t="shared" si="22"/>
        <v>40098</v>
      </c>
      <c r="Q141" s="284">
        <f t="shared" si="22"/>
        <v>39131</v>
      </c>
      <c r="R141" s="284">
        <f t="shared" si="22"/>
        <v>37993</v>
      </c>
      <c r="S141" s="284">
        <f t="shared" si="22"/>
        <v>37013</v>
      </c>
      <c r="T141" s="284">
        <f t="shared" si="22"/>
        <v>35413</v>
      </c>
      <c r="U141" s="284">
        <f t="shared" si="22"/>
        <v>34517</v>
      </c>
      <c r="V141" s="284">
        <f t="shared" si="22"/>
        <v>34609</v>
      </c>
      <c r="W141" s="284">
        <f t="shared" si="22"/>
        <v>33614</v>
      </c>
      <c r="X141" s="284">
        <f t="shared" si="22"/>
        <v>32359</v>
      </c>
      <c r="Y141" s="284">
        <f t="shared" si="22"/>
        <v>32600</v>
      </c>
      <c r="Z141" s="284">
        <f t="shared" si="22"/>
        <v>31602</v>
      </c>
      <c r="AA141" s="284">
        <f t="shared" si="22"/>
        <v>31314</v>
      </c>
      <c r="AB141" s="284">
        <f t="shared" si="22"/>
        <v>31837</v>
      </c>
      <c r="AC141" s="284">
        <f t="shared" si="22"/>
        <v>36065</v>
      </c>
      <c r="AD141" s="284">
        <f t="shared" si="22"/>
        <v>33015</v>
      </c>
      <c r="AE141" s="285">
        <f t="shared" si="22"/>
        <v>31647</v>
      </c>
      <c r="AF141" s="284">
        <f t="shared" si="22"/>
        <v>30549</v>
      </c>
      <c r="AG141" s="284">
        <v>30167</v>
      </c>
      <c r="AH141" s="284">
        <f t="shared" si="19"/>
        <v>32076</v>
      </c>
      <c r="AI141" s="284">
        <v>31081</v>
      </c>
      <c r="AJ141" s="284">
        <v>30212</v>
      </c>
      <c r="AK141" s="284">
        <v>28995</v>
      </c>
      <c r="AL141" s="284">
        <v>28178</v>
      </c>
      <c r="AM141" s="284">
        <v>27999</v>
      </c>
      <c r="AN141" s="284">
        <v>27074</v>
      </c>
      <c r="AO141" s="284">
        <v>26424</v>
      </c>
      <c r="AP141" s="284">
        <v>25080</v>
      </c>
      <c r="AQ141" s="284">
        <v>24140</v>
      </c>
      <c r="AR141" s="284">
        <v>23413</v>
      </c>
      <c r="AS141" s="284">
        <v>22712</v>
      </c>
      <c r="AT141" s="284">
        <v>21949</v>
      </c>
      <c r="AU141" s="284">
        <v>21436</v>
      </c>
      <c r="AV141" s="284">
        <v>20313</v>
      </c>
      <c r="AW141" s="284">
        <v>20743</v>
      </c>
      <c r="AX141" s="284">
        <v>20058</v>
      </c>
      <c r="AY141" s="284">
        <v>19962</v>
      </c>
      <c r="AZ141" s="284">
        <v>20603</v>
      </c>
      <c r="BA141" s="284">
        <v>21354</v>
      </c>
      <c r="BB141" s="284">
        <v>18533</v>
      </c>
      <c r="BC141" s="284">
        <v>17624</v>
      </c>
      <c r="BD141" s="284">
        <v>16834</v>
      </c>
      <c r="BE141" s="284">
        <v>17048</v>
      </c>
      <c r="BF141" s="284">
        <v>16251</v>
      </c>
      <c r="BG141" s="284">
        <v>15306</v>
      </c>
      <c r="BH141" s="284">
        <v>14913</v>
      </c>
      <c r="BI141" s="284">
        <v>14279</v>
      </c>
      <c r="BJ141" s="284">
        <v>15590</v>
      </c>
      <c r="BK141" s="284">
        <v>14739</v>
      </c>
      <c r="BL141" s="284">
        <f t="shared" si="20"/>
        <v>15166</v>
      </c>
      <c r="BW141" s="889"/>
      <c r="BX141" s="279" t="s">
        <v>395</v>
      </c>
      <c r="BY141" s="896"/>
    </row>
    <row r="142" spans="1:80" ht="15.75" x14ac:dyDescent="0.25">
      <c r="A142" s="287" t="s">
        <v>298</v>
      </c>
      <c r="B142" s="284">
        <f t="shared" ref="B142:AF142" si="23">B110+B55</f>
        <v>50346</v>
      </c>
      <c r="C142" s="284">
        <f t="shared" si="23"/>
        <v>49341</v>
      </c>
      <c r="D142" s="284">
        <f t="shared" si="23"/>
        <v>47432</v>
      </c>
      <c r="E142" s="284">
        <f t="shared" si="23"/>
        <v>46589</v>
      </c>
      <c r="F142" s="284">
        <f t="shared" si="23"/>
        <v>46882</v>
      </c>
      <c r="G142" s="284">
        <f t="shared" si="23"/>
        <v>46262</v>
      </c>
      <c r="H142" s="284">
        <f t="shared" si="23"/>
        <v>44884</v>
      </c>
      <c r="I142" s="284">
        <f t="shared" si="23"/>
        <v>43891</v>
      </c>
      <c r="J142" s="284">
        <f t="shared" si="23"/>
        <v>44866</v>
      </c>
      <c r="K142" s="284">
        <f t="shared" si="23"/>
        <v>44723</v>
      </c>
      <c r="L142" s="284">
        <f t="shared" si="23"/>
        <v>43800</v>
      </c>
      <c r="M142" s="284">
        <f t="shared" si="23"/>
        <v>43301</v>
      </c>
      <c r="N142" s="284">
        <f t="shared" si="23"/>
        <v>42548</v>
      </c>
      <c r="O142" s="284">
        <f t="shared" si="23"/>
        <v>41147</v>
      </c>
      <c r="P142" s="284">
        <f t="shared" si="23"/>
        <v>39684</v>
      </c>
      <c r="Q142" s="284">
        <f t="shared" si="23"/>
        <v>38729</v>
      </c>
      <c r="R142" s="284">
        <f t="shared" si="23"/>
        <v>37608</v>
      </c>
      <c r="S142" s="284">
        <f t="shared" si="23"/>
        <v>36635</v>
      </c>
      <c r="T142" s="284">
        <f t="shared" si="23"/>
        <v>35041</v>
      </c>
      <c r="U142" s="284">
        <f t="shared" si="23"/>
        <v>34158</v>
      </c>
      <c r="V142" s="284">
        <f t="shared" si="23"/>
        <v>34249</v>
      </c>
      <c r="W142" s="284">
        <f t="shared" si="23"/>
        <v>33291</v>
      </c>
      <c r="X142" s="284">
        <f t="shared" si="23"/>
        <v>32040</v>
      </c>
      <c r="Y142" s="284">
        <f t="shared" si="23"/>
        <v>32279</v>
      </c>
      <c r="Z142" s="284">
        <f t="shared" si="23"/>
        <v>31280</v>
      </c>
      <c r="AA142" s="284">
        <f t="shared" si="23"/>
        <v>30999</v>
      </c>
      <c r="AB142" s="284">
        <f t="shared" si="23"/>
        <v>31514</v>
      </c>
      <c r="AC142" s="284">
        <f t="shared" si="23"/>
        <v>35689</v>
      </c>
      <c r="AD142" s="284">
        <f t="shared" si="23"/>
        <v>32676</v>
      </c>
      <c r="AE142" s="285">
        <f t="shared" si="23"/>
        <v>31316</v>
      </c>
      <c r="AF142" s="284">
        <f t="shared" si="23"/>
        <v>30218</v>
      </c>
      <c r="AG142" s="284">
        <v>29834</v>
      </c>
      <c r="AH142" s="284">
        <f t="shared" si="19"/>
        <v>31715</v>
      </c>
      <c r="AI142" s="284">
        <v>30733</v>
      </c>
      <c r="AJ142" s="284">
        <v>29871</v>
      </c>
      <c r="AK142" s="284">
        <v>28661</v>
      </c>
      <c r="AL142" s="284">
        <v>27843</v>
      </c>
      <c r="AM142" s="284">
        <v>27673</v>
      </c>
      <c r="AN142" s="284">
        <v>26753</v>
      </c>
      <c r="AO142" s="284">
        <v>26118</v>
      </c>
      <c r="AP142" s="284">
        <v>24776</v>
      </c>
      <c r="AQ142" s="284">
        <v>23844</v>
      </c>
      <c r="AR142" s="284">
        <v>23128</v>
      </c>
      <c r="AS142" s="284">
        <v>22435</v>
      </c>
      <c r="AT142" s="284">
        <v>21679</v>
      </c>
      <c r="AU142" s="284">
        <v>21174</v>
      </c>
      <c r="AV142" s="284">
        <v>20063</v>
      </c>
      <c r="AW142" s="284">
        <v>20493</v>
      </c>
      <c r="AX142" s="284">
        <v>19813</v>
      </c>
      <c r="AY142" s="284">
        <v>19717</v>
      </c>
      <c r="AZ142" s="284">
        <v>20350</v>
      </c>
      <c r="BA142" s="284">
        <v>21089</v>
      </c>
      <c r="BB142" s="284">
        <v>18312</v>
      </c>
      <c r="BC142" s="284">
        <v>17417</v>
      </c>
      <c r="BD142" s="284">
        <v>16634</v>
      </c>
      <c r="BE142" s="284">
        <v>16851</v>
      </c>
      <c r="BF142" s="284">
        <v>16066</v>
      </c>
      <c r="BG142" s="284">
        <v>15136</v>
      </c>
      <c r="BH142" s="284">
        <v>14743</v>
      </c>
      <c r="BI142" s="284">
        <v>14108</v>
      </c>
      <c r="BJ142" s="284">
        <v>15397</v>
      </c>
      <c r="BK142" s="284">
        <v>14552</v>
      </c>
      <c r="BL142" s="284">
        <f t="shared" si="20"/>
        <v>14978</v>
      </c>
      <c r="BW142" s="892" t="s">
        <v>313</v>
      </c>
      <c r="BX142" s="277">
        <f>BJ128-AX128</f>
        <v>1189149</v>
      </c>
      <c r="BY142" s="897">
        <f>BJ128/AX128-1</f>
        <v>2.7063312774847859E-2</v>
      </c>
    </row>
    <row r="143" spans="1:80" x14ac:dyDescent="0.25">
      <c r="A143" s="287" t="s">
        <v>299</v>
      </c>
      <c r="B143" s="284">
        <f t="shared" ref="B143:AF143" si="24">B111+B56</f>
        <v>476</v>
      </c>
      <c r="C143" s="284">
        <f t="shared" si="24"/>
        <v>487</v>
      </c>
      <c r="D143" s="284">
        <f t="shared" si="24"/>
        <v>472</v>
      </c>
      <c r="E143" s="284">
        <f t="shared" si="24"/>
        <v>469</v>
      </c>
      <c r="F143" s="284">
        <f t="shared" si="24"/>
        <v>466</v>
      </c>
      <c r="G143" s="284">
        <f t="shared" si="24"/>
        <v>446</v>
      </c>
      <c r="H143" s="284">
        <f t="shared" si="24"/>
        <v>433</v>
      </c>
      <c r="I143" s="284">
        <f t="shared" si="24"/>
        <v>433</v>
      </c>
      <c r="J143" s="284">
        <f t="shared" si="24"/>
        <v>446</v>
      </c>
      <c r="K143" s="284">
        <f t="shared" si="24"/>
        <v>447</v>
      </c>
      <c r="L143" s="284">
        <f t="shared" si="24"/>
        <v>424</v>
      </c>
      <c r="M143" s="284">
        <f t="shared" si="24"/>
        <v>422</v>
      </c>
      <c r="N143" s="284">
        <f t="shared" si="24"/>
        <v>424</v>
      </c>
      <c r="O143" s="284">
        <f t="shared" si="24"/>
        <v>419</v>
      </c>
      <c r="P143" s="284">
        <f t="shared" si="24"/>
        <v>409</v>
      </c>
      <c r="Q143" s="284">
        <f t="shared" si="24"/>
        <v>396</v>
      </c>
      <c r="R143" s="284">
        <f t="shared" si="24"/>
        <v>384</v>
      </c>
      <c r="S143" s="284">
        <f t="shared" si="24"/>
        <v>375</v>
      </c>
      <c r="T143" s="284">
        <f t="shared" si="24"/>
        <v>370</v>
      </c>
      <c r="U143" s="284">
        <f t="shared" si="24"/>
        <v>355</v>
      </c>
      <c r="V143" s="284">
        <f t="shared" si="24"/>
        <v>357</v>
      </c>
      <c r="W143" s="284">
        <f t="shared" si="24"/>
        <v>317</v>
      </c>
      <c r="X143" s="284">
        <f t="shared" si="24"/>
        <v>316</v>
      </c>
      <c r="Y143" s="284">
        <f t="shared" si="24"/>
        <v>316</v>
      </c>
      <c r="Z143" s="284">
        <f t="shared" si="24"/>
        <v>316</v>
      </c>
      <c r="AA143" s="284">
        <f t="shared" si="24"/>
        <v>311</v>
      </c>
      <c r="AB143" s="284">
        <f t="shared" si="24"/>
        <v>319</v>
      </c>
      <c r="AC143" s="284">
        <f t="shared" si="24"/>
        <v>372</v>
      </c>
      <c r="AD143" s="284">
        <f t="shared" si="24"/>
        <v>336</v>
      </c>
      <c r="AE143" s="285">
        <f t="shared" si="24"/>
        <v>327</v>
      </c>
      <c r="AF143" s="284">
        <f t="shared" si="24"/>
        <v>326</v>
      </c>
      <c r="AG143" s="284">
        <v>328</v>
      </c>
      <c r="AH143" s="284">
        <f t="shared" si="19"/>
        <v>357</v>
      </c>
      <c r="AI143" s="284">
        <v>342</v>
      </c>
      <c r="AJ143" s="284">
        <v>336</v>
      </c>
      <c r="AK143" s="284">
        <v>331</v>
      </c>
      <c r="AL143" s="284">
        <v>333</v>
      </c>
      <c r="AM143" s="284">
        <v>326</v>
      </c>
      <c r="AN143" s="284">
        <v>321</v>
      </c>
      <c r="AO143" s="284">
        <v>306</v>
      </c>
      <c r="AP143" s="284">
        <v>304</v>
      </c>
      <c r="AQ143" s="284">
        <v>296</v>
      </c>
      <c r="AR143" s="284">
        <v>285</v>
      </c>
      <c r="AS143" s="284">
        <v>277</v>
      </c>
      <c r="AT143" s="284">
        <v>270</v>
      </c>
      <c r="AU143" s="284">
        <v>262</v>
      </c>
      <c r="AV143" s="284">
        <v>250</v>
      </c>
      <c r="AW143" s="284">
        <v>249</v>
      </c>
      <c r="AX143" s="284">
        <v>244</v>
      </c>
      <c r="AY143" s="284">
        <v>245</v>
      </c>
      <c r="AZ143" s="284">
        <v>253</v>
      </c>
      <c r="BA143" s="284">
        <v>265</v>
      </c>
      <c r="BB143" s="284">
        <v>220</v>
      </c>
      <c r="BC143" s="284">
        <v>207</v>
      </c>
      <c r="BD143" s="284">
        <v>200</v>
      </c>
      <c r="BE143" s="284">
        <v>197</v>
      </c>
      <c r="BF143" s="284">
        <v>185</v>
      </c>
      <c r="BG143" s="284">
        <v>170</v>
      </c>
      <c r="BH143" s="284">
        <v>170</v>
      </c>
      <c r="BI143" s="284">
        <v>171</v>
      </c>
      <c r="BJ143" s="284">
        <v>193</v>
      </c>
      <c r="BK143" s="284">
        <v>187</v>
      </c>
      <c r="BL143" s="284">
        <f t="shared" si="20"/>
        <v>187</v>
      </c>
      <c r="BW143" s="894" t="s">
        <v>226</v>
      </c>
      <c r="BX143" s="277">
        <f t="shared" ref="BX143:BX145" si="25">BJ129-AX129</f>
        <v>5647896</v>
      </c>
      <c r="BY143" s="897">
        <f t="shared" ref="BY143:BY145" si="26">BJ129/AX129-1</f>
        <v>0.3363613359103248</v>
      </c>
    </row>
    <row r="144" spans="1:80" ht="21" x14ac:dyDescent="0.25">
      <c r="A144" s="287" t="s">
        <v>300</v>
      </c>
      <c r="B144" s="284">
        <f t="shared" ref="B144:AF144" si="27">B112+B57</f>
        <v>25.765194910528699</v>
      </c>
      <c r="C144" s="284">
        <f t="shared" si="27"/>
        <v>25.1182015222541</v>
      </c>
      <c r="D144" s="284">
        <f t="shared" si="27"/>
        <v>24.523724215590899</v>
      </c>
      <c r="E144" s="284">
        <f t="shared" si="27"/>
        <v>24.051001635323001</v>
      </c>
      <c r="F144" s="284">
        <f t="shared" si="27"/>
        <v>23.566736339205701</v>
      </c>
      <c r="G144" s="284">
        <f t="shared" si="27"/>
        <v>23.0961681087763</v>
      </c>
      <c r="H144" s="284">
        <f t="shared" si="27"/>
        <v>22.6485433011844</v>
      </c>
      <c r="I144" s="284">
        <f t="shared" si="27"/>
        <v>22.257983530829499</v>
      </c>
      <c r="J144" s="284">
        <f t="shared" si="27"/>
        <v>21.788066733977601</v>
      </c>
      <c r="K144" s="284">
        <f t="shared" si="27"/>
        <v>21.423625930668202</v>
      </c>
      <c r="L144" s="284">
        <f t="shared" si="27"/>
        <v>20.8853527245255</v>
      </c>
      <c r="M144" s="284">
        <f t="shared" si="27"/>
        <v>20.449869060980198</v>
      </c>
      <c r="N144" s="284">
        <f t="shared" si="27"/>
        <v>19.898601722381699</v>
      </c>
      <c r="O144" s="284">
        <f t="shared" si="27"/>
        <v>19.2596367679763</v>
      </c>
      <c r="P144" s="284">
        <f t="shared" si="27"/>
        <v>18.750526069675001</v>
      </c>
      <c r="Q144" s="284">
        <f t="shared" si="27"/>
        <v>18.381717399473899</v>
      </c>
      <c r="R144" s="284">
        <f t="shared" si="27"/>
        <v>18.015553131964499</v>
      </c>
      <c r="S144" s="284">
        <f t="shared" si="27"/>
        <v>17.664773540781699</v>
      </c>
      <c r="T144" s="284">
        <f t="shared" si="27"/>
        <v>17.331277834874999</v>
      </c>
      <c r="U144" s="284">
        <f t="shared" si="27"/>
        <v>16.9633379201887</v>
      </c>
      <c r="V144" s="284">
        <f t="shared" si="27"/>
        <v>16.541126989437501</v>
      </c>
      <c r="W144" s="284">
        <f t="shared" si="27"/>
        <v>16.204984814154201</v>
      </c>
      <c r="X144" s="284">
        <f t="shared" si="27"/>
        <v>15.7510708722741</v>
      </c>
      <c r="Y144" s="284">
        <f t="shared" si="27"/>
        <v>15.424651052756101</v>
      </c>
      <c r="Z144" s="284">
        <f t="shared" si="27"/>
        <v>15.022818026240699</v>
      </c>
      <c r="AA144" s="284">
        <f t="shared" si="27"/>
        <v>14.648453945829599</v>
      </c>
      <c r="AB144" s="284">
        <f t="shared" si="27"/>
        <v>14.251119068934599</v>
      </c>
      <c r="AC144" s="284">
        <f t="shared" si="27"/>
        <v>13.8588940552588</v>
      </c>
      <c r="AD144" s="284">
        <f t="shared" si="27"/>
        <v>13.5523993267928</v>
      </c>
      <c r="AE144" s="285">
        <f t="shared" si="27"/>
        <v>13.1114057256494</v>
      </c>
      <c r="AF144" s="284">
        <f t="shared" si="27"/>
        <v>12.7245084971676</v>
      </c>
      <c r="AG144" s="284">
        <v>12.370622488313</v>
      </c>
      <c r="AH144" s="284">
        <f t="shared" si="19"/>
        <v>12.044609665427499</v>
      </c>
      <c r="AI144" s="284">
        <v>11.7717683596561</v>
      </c>
      <c r="AJ144" s="284">
        <v>11.5031982942431</v>
      </c>
      <c r="AK144" s="284">
        <v>11.230971840260301</v>
      </c>
      <c r="AL144" s="284">
        <v>10.9263639536236</v>
      </c>
      <c r="AM144" s="284">
        <v>10.6752325758731</v>
      </c>
      <c r="AN144" s="284">
        <v>10.405073020753299</v>
      </c>
      <c r="AO144" s="284">
        <v>10.069354469933694</v>
      </c>
      <c r="AP144" s="284">
        <v>9.7907557776389798</v>
      </c>
      <c r="AQ144" s="284">
        <v>9.5305775987998</v>
      </c>
      <c r="AR144" s="284">
        <v>9.2497629582806606</v>
      </c>
      <c r="AS144" s="284">
        <v>9.0468034256124295</v>
      </c>
      <c r="AT144" s="284">
        <v>8.7554349994016505</v>
      </c>
      <c r="AU144" s="284">
        <v>8.5460271897301006</v>
      </c>
      <c r="AV144" s="284">
        <v>8.3565081454665098</v>
      </c>
      <c r="AW144" s="284">
        <v>8.1185909980430502</v>
      </c>
      <c r="AX144" s="284">
        <v>7.8717475766257197</v>
      </c>
      <c r="AY144" s="284">
        <v>7.6339439366706197</v>
      </c>
      <c r="AZ144" s="284">
        <v>7.4656665579592003</v>
      </c>
      <c r="BA144" s="284">
        <v>7.1821606350060501</v>
      </c>
      <c r="BB144" s="284">
        <v>6.9846235019220604</v>
      </c>
      <c r="BC144" s="284">
        <v>6.8088394374903398</v>
      </c>
      <c r="BD144" s="284">
        <v>6.67089360015851</v>
      </c>
      <c r="BE144" s="284">
        <v>6.5143293847917496</v>
      </c>
      <c r="BF144" s="284">
        <v>6.3562404662259899</v>
      </c>
      <c r="BG144" s="284">
        <v>6.1710276982623098</v>
      </c>
      <c r="BH144" s="284">
        <v>6.02983988355167</v>
      </c>
      <c r="BI144" s="284">
        <v>5.8643065423631402</v>
      </c>
      <c r="BJ144" s="284">
        <v>5.6972664815085503</v>
      </c>
      <c r="BK144" s="284">
        <v>5.5686111530905196</v>
      </c>
      <c r="BL144" s="284">
        <f t="shared" si="20"/>
        <v>5.4009971509971502</v>
      </c>
      <c r="BW144" s="895" t="s">
        <v>227</v>
      </c>
      <c r="BX144" s="277">
        <f t="shared" si="25"/>
        <v>-4458747</v>
      </c>
      <c r="BY144" s="897">
        <f t="shared" si="26"/>
        <v>-0.16423630536263623</v>
      </c>
    </row>
    <row r="145" spans="1:77" ht="15.75" thickBot="1" x14ac:dyDescent="0.3">
      <c r="A145" s="287" t="s">
        <v>301</v>
      </c>
      <c r="B145" s="284">
        <f t="shared" ref="B145:AF145" si="28">B113+B58</f>
        <v>4</v>
      </c>
      <c r="C145" s="284">
        <f t="shared" si="28"/>
        <v>3</v>
      </c>
      <c r="D145" s="284">
        <f t="shared" si="28"/>
        <v>3</v>
      </c>
      <c r="E145" s="284">
        <f t="shared" si="28"/>
        <v>2</v>
      </c>
      <c r="F145" s="284">
        <f t="shared" si="28"/>
        <v>1</v>
      </c>
      <c r="G145" s="284">
        <f t="shared" si="28"/>
        <v>0</v>
      </c>
      <c r="H145" s="284">
        <f t="shared" si="28"/>
        <v>0</v>
      </c>
      <c r="I145" s="284">
        <f t="shared" si="28"/>
        <v>0</v>
      </c>
      <c r="J145" s="284">
        <f t="shared" si="28"/>
        <v>0</v>
      </c>
      <c r="K145" s="284">
        <f t="shared" si="28"/>
        <v>0</v>
      </c>
      <c r="L145" s="284">
        <f t="shared" si="28"/>
        <v>0</v>
      </c>
      <c r="M145" s="284">
        <f t="shared" si="28"/>
        <v>0</v>
      </c>
      <c r="N145" s="284">
        <f t="shared" si="28"/>
        <v>0</v>
      </c>
      <c r="O145" s="284">
        <f t="shared" si="28"/>
        <v>0</v>
      </c>
      <c r="P145" s="284">
        <f t="shared" si="28"/>
        <v>0</v>
      </c>
      <c r="Q145" s="284">
        <f t="shared" si="28"/>
        <v>0</v>
      </c>
      <c r="R145" s="284">
        <f t="shared" si="28"/>
        <v>0</v>
      </c>
      <c r="S145" s="284">
        <f t="shared" si="28"/>
        <v>0</v>
      </c>
      <c r="T145" s="284">
        <f t="shared" si="28"/>
        <v>0</v>
      </c>
      <c r="U145" s="284">
        <f t="shared" si="28"/>
        <v>0</v>
      </c>
      <c r="V145" s="284">
        <f t="shared" si="28"/>
        <v>0</v>
      </c>
      <c r="W145" s="284">
        <f t="shared" si="28"/>
        <v>0</v>
      </c>
      <c r="X145" s="284">
        <f t="shared" si="28"/>
        <v>0</v>
      </c>
      <c r="Y145" s="284">
        <f t="shared" si="28"/>
        <v>0</v>
      </c>
      <c r="Z145" s="284">
        <f t="shared" si="28"/>
        <v>0</v>
      </c>
      <c r="AA145" s="284">
        <f t="shared" si="28"/>
        <v>0</v>
      </c>
      <c r="AB145" s="284">
        <f t="shared" si="28"/>
        <v>0</v>
      </c>
      <c r="AC145" s="284">
        <f t="shared" si="28"/>
        <v>0</v>
      </c>
      <c r="AD145" s="284">
        <f t="shared" si="28"/>
        <v>0</v>
      </c>
      <c r="AE145" s="285">
        <f t="shared" si="28"/>
        <v>0</v>
      </c>
      <c r="AF145" s="284">
        <f t="shared" si="28"/>
        <v>0</v>
      </c>
      <c r="AG145" s="284">
        <v>0</v>
      </c>
      <c r="AH145" s="284">
        <f t="shared" si="19"/>
        <v>0</v>
      </c>
      <c r="AI145" s="284">
        <v>0</v>
      </c>
      <c r="AJ145" s="284">
        <v>0</v>
      </c>
      <c r="AK145" s="284">
        <v>0</v>
      </c>
      <c r="AL145" s="284">
        <v>0</v>
      </c>
      <c r="AM145" s="284">
        <v>0</v>
      </c>
      <c r="AN145" s="284">
        <v>0</v>
      </c>
      <c r="AO145" s="284">
        <v>0</v>
      </c>
      <c r="AP145" s="284">
        <v>0</v>
      </c>
      <c r="AQ145" s="284">
        <v>0</v>
      </c>
      <c r="AR145" s="284">
        <v>0</v>
      </c>
      <c r="AS145" s="284">
        <v>0</v>
      </c>
      <c r="AT145" s="284">
        <v>0</v>
      </c>
      <c r="AU145" s="284">
        <v>0</v>
      </c>
      <c r="AV145" s="284">
        <v>0</v>
      </c>
      <c r="AW145" s="284">
        <v>0</v>
      </c>
      <c r="AX145" s="284">
        <v>0</v>
      </c>
      <c r="AY145" s="284">
        <v>0</v>
      </c>
      <c r="AZ145" s="284">
        <v>0</v>
      </c>
      <c r="BA145" s="284">
        <v>0</v>
      </c>
      <c r="BB145" s="284">
        <v>0</v>
      </c>
      <c r="BC145" s="284">
        <v>0</v>
      </c>
      <c r="BD145" s="284">
        <v>0</v>
      </c>
      <c r="BE145" s="284">
        <v>0</v>
      </c>
      <c r="BF145" s="284">
        <v>0</v>
      </c>
      <c r="BG145" s="284">
        <v>0</v>
      </c>
      <c r="BH145" s="284">
        <v>0</v>
      </c>
      <c r="BI145" s="284">
        <v>0</v>
      </c>
      <c r="BJ145" s="284">
        <v>0</v>
      </c>
      <c r="BK145" s="284">
        <v>0</v>
      </c>
      <c r="BL145" s="284">
        <f t="shared" si="20"/>
        <v>0</v>
      </c>
      <c r="BW145" s="886" t="s">
        <v>314</v>
      </c>
      <c r="BX145" s="277">
        <f t="shared" si="25"/>
        <v>-2362.5793729377692</v>
      </c>
      <c r="BY145" s="897">
        <f t="shared" si="26"/>
        <v>-0.22174774510105755</v>
      </c>
    </row>
    <row r="146" spans="1:77" x14ac:dyDescent="0.25">
      <c r="A146" s="286" t="s">
        <v>302</v>
      </c>
      <c r="B146" s="284">
        <f t="shared" ref="B146:AF146" si="29">B114+B59</f>
        <v>4</v>
      </c>
      <c r="C146" s="284">
        <f t="shared" si="29"/>
        <v>3</v>
      </c>
      <c r="D146" s="284">
        <f t="shared" si="29"/>
        <v>3</v>
      </c>
      <c r="E146" s="284">
        <f t="shared" si="29"/>
        <v>2</v>
      </c>
      <c r="F146" s="284">
        <f t="shared" si="29"/>
        <v>1</v>
      </c>
      <c r="G146" s="284">
        <f t="shared" si="29"/>
        <v>0</v>
      </c>
      <c r="H146" s="284">
        <f t="shared" si="29"/>
        <v>0</v>
      </c>
      <c r="I146" s="284">
        <f t="shared" si="29"/>
        <v>0</v>
      </c>
      <c r="J146" s="284">
        <f t="shared" si="29"/>
        <v>0</v>
      </c>
      <c r="K146" s="284">
        <f t="shared" si="29"/>
        <v>0</v>
      </c>
      <c r="L146" s="284">
        <f t="shared" si="29"/>
        <v>0</v>
      </c>
      <c r="M146" s="284">
        <f t="shared" si="29"/>
        <v>0</v>
      </c>
      <c r="N146" s="284">
        <f t="shared" si="29"/>
        <v>0</v>
      </c>
      <c r="O146" s="284">
        <f t="shared" si="29"/>
        <v>0</v>
      </c>
      <c r="P146" s="284">
        <f t="shared" si="29"/>
        <v>0</v>
      </c>
      <c r="Q146" s="284">
        <f t="shared" si="29"/>
        <v>0</v>
      </c>
      <c r="R146" s="284">
        <f t="shared" si="29"/>
        <v>0</v>
      </c>
      <c r="S146" s="284">
        <f t="shared" si="29"/>
        <v>0</v>
      </c>
      <c r="T146" s="284">
        <f t="shared" si="29"/>
        <v>0</v>
      </c>
      <c r="U146" s="284">
        <f t="shared" si="29"/>
        <v>0</v>
      </c>
      <c r="V146" s="284">
        <f t="shared" si="29"/>
        <v>0</v>
      </c>
      <c r="W146" s="284">
        <f t="shared" si="29"/>
        <v>0</v>
      </c>
      <c r="X146" s="284">
        <f t="shared" si="29"/>
        <v>0</v>
      </c>
      <c r="Y146" s="284">
        <f t="shared" si="29"/>
        <v>0</v>
      </c>
      <c r="Z146" s="284">
        <f t="shared" si="29"/>
        <v>0</v>
      </c>
      <c r="AA146" s="284">
        <f t="shared" si="29"/>
        <v>0</v>
      </c>
      <c r="AB146" s="284">
        <f t="shared" si="29"/>
        <v>0</v>
      </c>
      <c r="AC146" s="284">
        <f t="shared" si="29"/>
        <v>0</v>
      </c>
      <c r="AD146" s="284">
        <f t="shared" si="29"/>
        <v>0</v>
      </c>
      <c r="AE146" s="285">
        <f t="shared" si="29"/>
        <v>0</v>
      </c>
      <c r="AF146" s="284">
        <f t="shared" si="29"/>
        <v>0</v>
      </c>
      <c r="AG146" s="284">
        <v>0</v>
      </c>
      <c r="AH146" s="284">
        <f t="shared" si="19"/>
        <v>0</v>
      </c>
      <c r="AI146" s="284">
        <v>0</v>
      </c>
      <c r="AJ146" s="284">
        <v>0</v>
      </c>
      <c r="AK146" s="284">
        <v>0</v>
      </c>
      <c r="AL146" s="284">
        <v>0</v>
      </c>
      <c r="AM146" s="284">
        <v>0</v>
      </c>
      <c r="AN146" s="284">
        <v>0</v>
      </c>
      <c r="AO146" s="284">
        <v>0</v>
      </c>
      <c r="AP146" s="284">
        <v>0</v>
      </c>
      <c r="AQ146" s="284">
        <v>0</v>
      </c>
      <c r="AR146" s="284">
        <v>0</v>
      </c>
      <c r="AS146" s="284">
        <v>0</v>
      </c>
      <c r="AT146" s="284">
        <v>0</v>
      </c>
      <c r="AU146" s="284">
        <v>0</v>
      </c>
      <c r="AV146" s="284">
        <v>0</v>
      </c>
      <c r="AW146" s="284">
        <v>0</v>
      </c>
      <c r="AX146" s="284">
        <v>0</v>
      </c>
      <c r="AY146" s="284">
        <v>0</v>
      </c>
      <c r="AZ146" s="284">
        <v>0</v>
      </c>
      <c r="BA146" s="284">
        <v>0</v>
      </c>
      <c r="BB146" s="284">
        <v>0</v>
      </c>
      <c r="BC146" s="284">
        <v>0</v>
      </c>
      <c r="BD146" s="284">
        <v>0</v>
      </c>
      <c r="BE146" s="284">
        <v>0</v>
      </c>
      <c r="BF146" s="284">
        <v>0</v>
      </c>
      <c r="BG146" s="284">
        <v>0</v>
      </c>
      <c r="BH146" s="284">
        <v>0</v>
      </c>
      <c r="BI146" s="284">
        <v>0</v>
      </c>
      <c r="BJ146" s="284">
        <v>0</v>
      </c>
      <c r="BK146" s="284">
        <v>0</v>
      </c>
      <c r="BL146" s="284">
        <f t="shared" si="20"/>
        <v>0</v>
      </c>
    </row>
    <row r="147" spans="1:77" x14ac:dyDescent="0.25">
      <c r="A147" s="283" t="s">
        <v>396</v>
      </c>
      <c r="B147" s="282"/>
      <c r="C147" s="282"/>
      <c r="D147" s="282"/>
      <c r="E147" s="282"/>
      <c r="F147" s="282"/>
      <c r="G147" s="282"/>
      <c r="H147" s="282"/>
      <c r="I147" s="282"/>
      <c r="J147" s="282"/>
      <c r="K147" s="282"/>
      <c r="L147" s="282"/>
      <c r="M147" s="282"/>
      <c r="N147" s="282"/>
      <c r="O147" s="282"/>
      <c r="P147" s="282"/>
      <c r="Q147" s="282"/>
      <c r="R147" s="282"/>
      <c r="S147" s="282"/>
      <c r="T147" s="282"/>
      <c r="U147" s="282"/>
      <c r="V147" s="282"/>
      <c r="W147" s="282"/>
      <c r="X147" s="282"/>
      <c r="Y147" s="282"/>
      <c r="Z147" s="282">
        <v>39190</v>
      </c>
      <c r="AA147" s="282">
        <v>55510</v>
      </c>
      <c r="AB147" s="282">
        <v>51540</v>
      </c>
      <c r="AC147" s="282">
        <v>53250</v>
      </c>
      <c r="AD147" s="282">
        <v>73960</v>
      </c>
      <c r="AE147" s="282">
        <v>67825.83</v>
      </c>
      <c r="AF147" s="282">
        <v>50736.17</v>
      </c>
      <c r="AG147" s="282">
        <v>67921.27</v>
      </c>
      <c r="AH147" s="282">
        <v>83670</v>
      </c>
      <c r="AI147" s="281">
        <v>70526</v>
      </c>
      <c r="AJ147" s="281">
        <v>60236</v>
      </c>
      <c r="AK147" s="281">
        <v>64714</v>
      </c>
      <c r="AL147" s="272">
        <v>45840</v>
      </c>
      <c r="AM147" s="272">
        <v>52036</v>
      </c>
      <c r="AN147" s="272">
        <v>63446</v>
      </c>
      <c r="AO147" s="272">
        <v>48246</v>
      </c>
      <c r="AP147" s="272">
        <v>54858</v>
      </c>
      <c r="AQ147" s="272">
        <v>59568</v>
      </c>
      <c r="AR147" s="272">
        <v>55016</v>
      </c>
      <c r="AS147" s="272">
        <v>59574</v>
      </c>
      <c r="AT147" s="272">
        <v>55071</v>
      </c>
      <c r="AU147" s="272">
        <v>41558</v>
      </c>
      <c r="AV147" s="272">
        <v>53619</v>
      </c>
      <c r="AW147" s="272">
        <v>51930</v>
      </c>
      <c r="AX147" s="272">
        <v>46145</v>
      </c>
      <c r="AY147" s="272">
        <v>46145</v>
      </c>
      <c r="AZ147" s="272">
        <v>55680</v>
      </c>
      <c r="BA147" s="272">
        <v>55680</v>
      </c>
      <c r="BB147" s="272">
        <v>77415</v>
      </c>
      <c r="BC147" s="272">
        <v>84320</v>
      </c>
      <c r="BD147" s="272">
        <v>85200</v>
      </c>
      <c r="BE147" s="272">
        <v>120877</v>
      </c>
      <c r="BF147" s="272">
        <v>159472</v>
      </c>
      <c r="BG147" s="272">
        <v>118742</v>
      </c>
      <c r="BH147" s="272">
        <v>118742</v>
      </c>
      <c r="BI147" s="272">
        <v>118742</v>
      </c>
      <c r="BJ147" s="272">
        <v>118742</v>
      </c>
      <c r="BK147" s="272">
        <v>118742</v>
      </c>
      <c r="BL147" s="272">
        <f>'Просрочка ЮЛ'!C64</f>
        <v>118742</v>
      </c>
      <c r="BM147" s="282"/>
    </row>
    <row r="148" spans="1:77" ht="22.5" x14ac:dyDescent="0.25">
      <c r="A148" s="283" t="s">
        <v>397</v>
      </c>
      <c r="B148" s="282"/>
      <c r="C148" s="282"/>
      <c r="D148" s="282"/>
      <c r="E148" s="282"/>
      <c r="F148" s="282"/>
      <c r="G148" s="282"/>
      <c r="H148" s="282"/>
      <c r="I148" s="282"/>
      <c r="J148" s="282"/>
      <c r="K148" s="282"/>
      <c r="L148" s="282"/>
      <c r="M148" s="282"/>
      <c r="N148" s="282"/>
      <c r="O148" s="282"/>
      <c r="P148" s="282"/>
      <c r="Q148" s="282"/>
      <c r="R148" s="282"/>
      <c r="S148" s="282"/>
      <c r="T148" s="282"/>
      <c r="U148" s="282"/>
      <c r="V148" s="282"/>
      <c r="W148" s="282"/>
      <c r="X148" s="282"/>
      <c r="Y148" s="282"/>
      <c r="Z148" s="282">
        <f>90.19/Z6</f>
        <v>42.874120555238633</v>
      </c>
      <c r="AA148" s="282">
        <f>63.62/AA6</f>
        <v>29.760958039013889</v>
      </c>
      <c r="AB148" s="282">
        <f>26.23/AB6</f>
        <v>11.741271262309759</v>
      </c>
      <c r="AC148" s="282">
        <f>28.77/AC6</f>
        <v>11.055604657418437</v>
      </c>
      <c r="AD148" s="282">
        <f>30.5/AD6</f>
        <v>12.520011493781043</v>
      </c>
      <c r="AE148" s="282">
        <f>31.48504/AE6</f>
        <v>13.044305423209181</v>
      </c>
      <c r="AF148" s="282">
        <f>27115.04/AE6/1000</f>
        <v>11.233807018270705</v>
      </c>
      <c r="AG148" s="282">
        <f>33881.58/AF6/1000</f>
        <v>14.112620793068977</v>
      </c>
      <c r="AH148" s="282">
        <v>13.1</v>
      </c>
      <c r="AI148" s="282">
        <v>11.229784494186267</v>
      </c>
      <c r="AJ148" s="282">
        <v>13.407325616813891</v>
      </c>
      <c r="AK148" s="374">
        <v>13.923771158538946</v>
      </c>
      <c r="AL148" s="374">
        <v>11.217961146225134</v>
      </c>
      <c r="AM148" s="374">
        <v>11.371816379441819</v>
      </c>
      <c r="AN148" s="374">
        <v>7.3374327440430447</v>
      </c>
      <c r="AO148" s="374">
        <v>14.125447755506441</v>
      </c>
      <c r="AP148" s="374">
        <v>16.889053716427235</v>
      </c>
      <c r="AQ148" s="374">
        <v>17.806861700027635</v>
      </c>
      <c r="AR148" s="374">
        <v>14.747155499367887</v>
      </c>
      <c r="AS148" s="374">
        <v>13.193387771360287</v>
      </c>
      <c r="AT148" s="281">
        <v>12.963022059116838</v>
      </c>
      <c r="AU148" s="281">
        <v>12.621695969381651</v>
      </c>
      <c r="AV148" s="281">
        <v>10.016866875102847</v>
      </c>
      <c r="AW148" s="281">
        <v>10.172994129158512</v>
      </c>
      <c r="AX148" s="281">
        <v>8.9466661434009662</v>
      </c>
      <c r="AY148" s="281">
        <v>8.9466661434009662</v>
      </c>
      <c r="AZ148" s="272">
        <v>15.342247345725983</v>
      </c>
      <c r="BA148" s="272">
        <v>15.342247345725983</v>
      </c>
      <c r="BB148" s="272">
        <v>136.62653033768331</v>
      </c>
      <c r="BC148" s="272">
        <v>35.943318007085246</v>
      </c>
      <c r="BD148" s="272">
        <v>39.528036457301376</v>
      </c>
      <c r="BE148" s="272">
        <v>39.528036457301376</v>
      </c>
      <c r="BF148" s="272">
        <v>28.069777447490907</v>
      </c>
      <c r="BG148" s="272">
        <v>18.084909083578598</v>
      </c>
      <c r="BH148" s="272">
        <v>18.084909083578598</v>
      </c>
      <c r="BI148" s="272">
        <v>18.084909083578598</v>
      </c>
      <c r="BJ148" s="272">
        <v>18.084909083578598</v>
      </c>
      <c r="BK148" s="272">
        <v>18.084909083578598</v>
      </c>
      <c r="BL148" s="272">
        <f>'Просрочка ЮЛ'!C65/1000</f>
        <v>18.084909083578598</v>
      </c>
      <c r="BM148" s="375" t="s">
        <v>398</v>
      </c>
      <c r="BO148" s="88">
        <f>BL147/BL129</f>
        <v>5.1278802436863771E-3</v>
      </c>
    </row>
    <row r="149" spans="1:77" ht="15.75" thickBot="1" x14ac:dyDescent="0.3">
      <c r="A149" s="283" t="s">
        <v>399</v>
      </c>
      <c r="B149" s="282"/>
      <c r="C149" s="282"/>
      <c r="D149" s="282"/>
      <c r="E149" s="282"/>
      <c r="F149" s="282"/>
      <c r="G149" s="282"/>
      <c r="H149" s="282"/>
      <c r="I149" s="282"/>
      <c r="J149" s="282"/>
      <c r="K149" s="282"/>
      <c r="L149" s="282"/>
      <c r="M149" s="282"/>
      <c r="N149" s="282"/>
      <c r="O149" s="282"/>
      <c r="P149" s="282"/>
      <c r="Q149" s="282"/>
      <c r="R149" s="282"/>
      <c r="S149" s="282"/>
      <c r="T149" s="282"/>
      <c r="U149" s="282"/>
      <c r="V149" s="282"/>
      <c r="W149" s="282"/>
      <c r="X149" s="282"/>
      <c r="Y149" s="282"/>
      <c r="Z149" s="282"/>
      <c r="AA149" s="282"/>
      <c r="AB149" s="282"/>
      <c r="AC149" s="282"/>
      <c r="AD149" s="282"/>
      <c r="AE149" s="282"/>
      <c r="AF149" s="282"/>
      <c r="AG149" s="281">
        <f>AG148*AG6*1000</f>
        <v>34415.037065978009</v>
      </c>
      <c r="AH149" s="281">
        <f>AH148*AH6*1000</f>
        <v>34886.61</v>
      </c>
      <c r="AI149" s="281">
        <f>AI148*AI6*1000</f>
        <v>29650.000000000004</v>
      </c>
      <c r="AJ149" s="281">
        <v>35213</v>
      </c>
      <c r="AK149" s="281">
        <v>35947</v>
      </c>
      <c r="AL149" s="281">
        <v>28930</v>
      </c>
      <c r="AM149" s="281">
        <v>29826</v>
      </c>
      <c r="AN149" s="281">
        <v>19092</v>
      </c>
      <c r="AO149" s="281">
        <v>37068</v>
      </c>
      <c r="AP149" s="281">
        <v>43263</v>
      </c>
      <c r="AQ149" s="281">
        <v>45103</v>
      </c>
      <c r="AR149" s="281">
        <v>37328</v>
      </c>
      <c r="AS149" s="281">
        <v>33122</v>
      </c>
      <c r="AT149" s="281">
        <v>32497</v>
      </c>
      <c r="AU149" s="281">
        <v>31659</v>
      </c>
      <c r="AV149" s="281">
        <v>24349</v>
      </c>
      <c r="AW149" s="281">
        <v>25992</v>
      </c>
      <c r="AX149" s="281">
        <v>22797</v>
      </c>
      <c r="AY149" s="281">
        <v>22797</v>
      </c>
      <c r="AZ149" s="272">
        <v>42340</v>
      </c>
      <c r="BA149" s="272">
        <v>42340</v>
      </c>
      <c r="BB149" s="272">
        <v>406218</v>
      </c>
      <c r="BC149" s="272">
        <v>95372</v>
      </c>
      <c r="BD149" s="272">
        <v>99749</v>
      </c>
      <c r="BE149" s="272">
        <v>99749</v>
      </c>
      <c r="BF149" s="272">
        <v>71766</v>
      </c>
      <c r="BG149" s="272">
        <v>44856</v>
      </c>
      <c r="BH149" s="272">
        <v>44856</v>
      </c>
      <c r="BI149" s="272">
        <v>44856</v>
      </c>
      <c r="BJ149" s="272">
        <v>44856</v>
      </c>
      <c r="BK149" s="272">
        <v>44856</v>
      </c>
      <c r="BL149" s="272">
        <f>'Просрочка ЮЛ'!C66</f>
        <v>44856</v>
      </c>
      <c r="BM149" s="376">
        <f>100*(BL147+BL149)/Текущий!C143</f>
        <v>0.36105139185799295</v>
      </c>
      <c r="BO149" s="88">
        <f>BL148/BL131</f>
        <v>2.2921016678052321E-3</v>
      </c>
    </row>
    <row r="150" spans="1:77" ht="16.5" hidden="1" thickBot="1" x14ac:dyDescent="0.3">
      <c r="A150" s="280" t="s">
        <v>316</v>
      </c>
      <c r="B150" s="279"/>
      <c r="C150" s="279"/>
      <c r="D150" s="279"/>
      <c r="E150" s="279"/>
      <c r="F150" s="279"/>
      <c r="G150" s="279"/>
      <c r="H150" s="279"/>
      <c r="I150" s="279"/>
      <c r="J150" s="279"/>
      <c r="K150" s="279"/>
      <c r="L150" s="279"/>
      <c r="M150" s="279"/>
      <c r="N150" s="279"/>
      <c r="O150" s="279"/>
      <c r="P150" s="279"/>
      <c r="Q150" s="279"/>
      <c r="R150" s="279"/>
      <c r="S150" s="279"/>
      <c r="T150" s="279"/>
      <c r="U150" s="279"/>
      <c r="V150" s="279"/>
      <c r="W150" s="279"/>
      <c r="X150" s="279"/>
      <c r="Y150" s="279"/>
      <c r="Z150" s="279"/>
      <c r="AA150" s="279"/>
      <c r="AB150" s="279"/>
      <c r="AC150" s="279"/>
      <c r="AD150" s="279"/>
      <c r="AE150" s="279"/>
      <c r="AF150" s="279"/>
      <c r="AG150" s="274"/>
      <c r="AH150" s="274"/>
      <c r="AI150" s="274"/>
      <c r="AJ150" s="274"/>
      <c r="AK150" s="274"/>
      <c r="AL150" s="274"/>
      <c r="AM150" s="274"/>
      <c r="AN150" s="274"/>
      <c r="AO150" s="274"/>
      <c r="AP150" s="274"/>
      <c r="AQ150" s="274"/>
      <c r="AR150" s="274"/>
      <c r="AS150" s="274"/>
      <c r="AT150" s="274"/>
      <c r="AU150" s="274"/>
      <c r="AV150" s="274"/>
      <c r="AW150" s="274"/>
      <c r="AX150" s="274"/>
      <c r="AY150" s="274"/>
      <c r="AZ150" s="274"/>
      <c r="BA150" s="274"/>
      <c r="BB150" s="274"/>
      <c r="BC150" s="274"/>
      <c r="BD150" s="274"/>
      <c r="BE150" s="274"/>
      <c r="BF150" s="274"/>
      <c r="BG150" s="274"/>
      <c r="BH150" s="274"/>
      <c r="BI150" s="274"/>
      <c r="BJ150" s="274"/>
      <c r="BK150" s="274"/>
      <c r="BL150" s="274"/>
    </row>
    <row r="151" spans="1:77" ht="16.5" hidden="1" thickBot="1" x14ac:dyDescent="0.3">
      <c r="A151" s="278" t="s">
        <v>317</v>
      </c>
      <c r="B151" s="277">
        <f t="shared" ref="B151:AF151" si="30">IFERROR(B18/B7%,"-")</f>
        <v>26.452594347094362</v>
      </c>
      <c r="C151" s="277">
        <f t="shared" si="30"/>
        <v>26.245991091243038</v>
      </c>
      <c r="D151" s="277">
        <f t="shared" si="30"/>
        <v>26.516019750993649</v>
      </c>
      <c r="E151" s="277">
        <f t="shared" si="30"/>
        <v>26.49485803984177</v>
      </c>
      <c r="F151" s="277">
        <f t="shared" si="30"/>
        <v>26.997754789871617</v>
      </c>
      <c r="G151" s="277">
        <f t="shared" si="30"/>
        <v>26.75485943893576</v>
      </c>
      <c r="H151" s="277">
        <f t="shared" si="30"/>
        <v>27.694298108976671</v>
      </c>
      <c r="I151" s="277">
        <f t="shared" si="30"/>
        <v>27.327792980551045</v>
      </c>
      <c r="J151" s="277">
        <f t="shared" si="30"/>
        <v>27.593936083462314</v>
      </c>
      <c r="K151" s="277">
        <f t="shared" si="30"/>
        <v>27.547458127769136</v>
      </c>
      <c r="L151" s="277">
        <f t="shared" si="30"/>
        <v>27.799404038743727</v>
      </c>
      <c r="M151" s="277">
        <f t="shared" si="30"/>
        <v>28.108980248657172</v>
      </c>
      <c r="N151" s="277">
        <f t="shared" si="30"/>
        <v>28.01478932119101</v>
      </c>
      <c r="O151" s="277">
        <f t="shared" si="30"/>
        <v>27.798995323243972</v>
      </c>
      <c r="P151" s="277">
        <f t="shared" si="30"/>
        <v>28.17370256909712</v>
      </c>
      <c r="Q151" s="277">
        <f t="shared" si="30"/>
        <v>28.454503907605659</v>
      </c>
      <c r="R151" s="277">
        <f t="shared" si="30"/>
        <v>29.118649557503552</v>
      </c>
      <c r="S151" s="277">
        <f t="shared" si="30"/>
        <v>29.31109695857085</v>
      </c>
      <c r="T151" s="277">
        <f t="shared" si="30"/>
        <v>29.319237235666474</v>
      </c>
      <c r="U151" s="277">
        <f t="shared" si="30"/>
        <v>28.921020339473589</v>
      </c>
      <c r="V151" s="277">
        <f t="shared" si="30"/>
        <v>29.174294949223523</v>
      </c>
      <c r="W151" s="277">
        <f t="shared" si="30"/>
        <v>28.512987875411664</v>
      </c>
      <c r="X151" s="277">
        <f t="shared" si="30"/>
        <v>28.908646682220375</v>
      </c>
      <c r="Y151" s="277">
        <f t="shared" si="30"/>
        <v>28.698281409551903</v>
      </c>
      <c r="Z151" s="277">
        <f t="shared" si="30"/>
        <v>28.42719161761946</v>
      </c>
      <c r="AA151" s="277">
        <f t="shared" si="30"/>
        <v>29.295318485956567</v>
      </c>
      <c r="AB151" s="277">
        <f t="shared" si="30"/>
        <v>28.839151693050859</v>
      </c>
      <c r="AC151" s="277">
        <f t="shared" si="30"/>
        <v>29.510954235550297</v>
      </c>
      <c r="AD151" s="277">
        <f t="shared" si="30"/>
        <v>29.189160926146286</v>
      </c>
      <c r="AE151" s="277">
        <f t="shared" si="30"/>
        <v>28.365911834880563</v>
      </c>
      <c r="AF151" s="277">
        <f t="shared" si="30"/>
        <v>28.065789793874217</v>
      </c>
      <c r="AG151" s="277">
        <v>28.191896861451657</v>
      </c>
      <c r="AH151" s="277">
        <f>IFERROR(AH18/AH7%,"-")</f>
        <v>29.154593654929663</v>
      </c>
      <c r="AI151" s="277">
        <v>28.322652034332148</v>
      </c>
      <c r="AJ151" s="277">
        <v>28.458514939962818</v>
      </c>
      <c r="AK151" s="277">
        <v>28.490283984393145</v>
      </c>
      <c r="AL151" s="277">
        <v>27.999378079454875</v>
      </c>
      <c r="AM151" s="277">
        <v>29.219696123815012</v>
      </c>
      <c r="AN151" s="277">
        <v>29.079134811508023</v>
      </c>
      <c r="AO151" s="277">
        <v>28.067157317087801</v>
      </c>
      <c r="AP151" s="277">
        <v>29.20889042260093</v>
      </c>
      <c r="AQ151" s="277">
        <v>29.842062445211276</v>
      </c>
      <c r="AR151" s="277">
        <v>29.464887369185302</v>
      </c>
      <c r="AS151" s="277">
        <v>30.410055282462061</v>
      </c>
      <c r="AT151" s="277">
        <v>30.595679310733857</v>
      </c>
      <c r="AU151" s="277">
        <v>31.000718115678414</v>
      </c>
      <c r="AV151" s="277">
        <v>32.110677840740969</v>
      </c>
      <c r="AW151" s="277">
        <v>32.069544678487794</v>
      </c>
      <c r="AX151" s="277">
        <v>32.525826229762039</v>
      </c>
      <c r="AY151" s="277">
        <v>33.663243390958485</v>
      </c>
      <c r="AZ151" s="277">
        <v>34.941243090164321</v>
      </c>
      <c r="BA151" s="277">
        <v>35.097396737919958</v>
      </c>
      <c r="BB151" s="277">
        <v>36.439321799590637</v>
      </c>
      <c r="BC151" s="277">
        <v>36.731655341210335</v>
      </c>
      <c r="BD151" s="277">
        <v>39.080555684483727</v>
      </c>
      <c r="BE151" s="277">
        <v>38.219888525692809</v>
      </c>
      <c r="BF151" s="277">
        <v>37.790953243755474</v>
      </c>
      <c r="BG151" s="277">
        <v>38.341845163127758</v>
      </c>
      <c r="BH151" s="277">
        <v>38.330451766209407</v>
      </c>
      <c r="BI151" s="277">
        <v>37.954644929558704</v>
      </c>
      <c r="BJ151" s="277">
        <v>38.117055676988464</v>
      </c>
      <c r="BK151" s="277">
        <v>38.314854138583236</v>
      </c>
      <c r="BL151" s="277">
        <f>IFERROR(BL18/BL7%,"-")</f>
        <v>38.346031101107158</v>
      </c>
    </row>
    <row r="152" spans="1:77" ht="16.5" hidden="1" thickBot="1" x14ac:dyDescent="0.3">
      <c r="A152" s="278" t="s">
        <v>318</v>
      </c>
      <c r="B152" s="277">
        <f t="shared" ref="B152:AF152" si="31">IFERROR(B73/B7%,"-")</f>
        <v>73.547405652905638</v>
      </c>
      <c r="C152" s="277">
        <f t="shared" si="31"/>
        <v>73.754008908756958</v>
      </c>
      <c r="D152" s="277">
        <f t="shared" si="31"/>
        <v>73.483980249006351</v>
      </c>
      <c r="E152" s="277">
        <f t="shared" si="31"/>
        <v>73.505141960158227</v>
      </c>
      <c r="F152" s="277">
        <f t="shared" si="31"/>
        <v>73.002245210128393</v>
      </c>
      <c r="G152" s="277">
        <f t="shared" si="31"/>
        <v>73.245140561064247</v>
      </c>
      <c r="H152" s="277">
        <f t="shared" si="31"/>
        <v>72.305701891023332</v>
      </c>
      <c r="I152" s="277">
        <f t="shared" si="31"/>
        <v>72.672207019448962</v>
      </c>
      <c r="J152" s="277">
        <f t="shared" si="31"/>
        <v>72.40606391653769</v>
      </c>
      <c r="K152" s="277">
        <f t="shared" si="31"/>
        <v>72.452541872230867</v>
      </c>
      <c r="L152" s="277">
        <f t="shared" si="31"/>
        <v>72.200595961256269</v>
      </c>
      <c r="M152" s="277">
        <f t="shared" si="31"/>
        <v>71.891019751342824</v>
      </c>
      <c r="N152" s="277">
        <f t="shared" si="31"/>
        <v>71.985210678808997</v>
      </c>
      <c r="O152" s="277">
        <f t="shared" si="31"/>
        <v>72.201004676756028</v>
      </c>
      <c r="P152" s="277">
        <f t="shared" si="31"/>
        <v>71.826297430902883</v>
      </c>
      <c r="Q152" s="277">
        <f t="shared" si="31"/>
        <v>71.545496092394345</v>
      </c>
      <c r="R152" s="277">
        <f t="shared" si="31"/>
        <v>70.881350442496441</v>
      </c>
      <c r="S152" s="277">
        <f t="shared" si="31"/>
        <v>70.688903041429157</v>
      </c>
      <c r="T152" s="277">
        <f t="shared" si="31"/>
        <v>70.680762764333522</v>
      </c>
      <c r="U152" s="277">
        <f t="shared" si="31"/>
        <v>71.078979660526414</v>
      </c>
      <c r="V152" s="277">
        <f t="shared" si="31"/>
        <v>70.825705050776477</v>
      </c>
      <c r="W152" s="277">
        <f t="shared" si="31"/>
        <v>71.487012124588333</v>
      </c>
      <c r="X152" s="277">
        <f t="shared" si="31"/>
        <v>71.091353317779621</v>
      </c>
      <c r="Y152" s="277">
        <f t="shared" si="31"/>
        <v>71.30171859044809</v>
      </c>
      <c r="Z152" s="277">
        <f t="shared" si="31"/>
        <v>71.572808382380543</v>
      </c>
      <c r="AA152" s="277">
        <f t="shared" si="31"/>
        <v>70.704681514043429</v>
      </c>
      <c r="AB152" s="277">
        <f t="shared" si="31"/>
        <v>71.160848306949148</v>
      </c>
      <c r="AC152" s="277">
        <f t="shared" si="31"/>
        <v>70.489045764449713</v>
      </c>
      <c r="AD152" s="277">
        <f t="shared" si="31"/>
        <v>70.810839073853714</v>
      </c>
      <c r="AE152" s="277">
        <f t="shared" si="31"/>
        <v>71.634088165119437</v>
      </c>
      <c r="AF152" s="277">
        <f t="shared" si="31"/>
        <v>71.934210206125783</v>
      </c>
      <c r="AG152" s="277">
        <v>71.808103138548333</v>
      </c>
      <c r="AH152" s="277">
        <f>IFERROR(AH73/AH7%,"-")</f>
        <v>70.845406345070344</v>
      </c>
      <c r="AI152" s="277">
        <v>71.677347965667849</v>
      </c>
      <c r="AJ152" s="277">
        <v>71.541485060037189</v>
      </c>
      <c r="AK152" s="277">
        <v>71.509716015606855</v>
      </c>
      <c r="AL152" s="277">
        <v>72.000621920545129</v>
      </c>
      <c r="AM152" s="277">
        <v>70.780303876184988</v>
      </c>
      <c r="AN152" s="277">
        <v>70.920865188491973</v>
      </c>
      <c r="AO152" s="277">
        <v>70.617013345065658</v>
      </c>
      <c r="AP152" s="277">
        <v>70.79110957739907</v>
      </c>
      <c r="AQ152" s="277">
        <v>70.157937554788717</v>
      </c>
      <c r="AR152" s="277">
        <v>70.535112630814695</v>
      </c>
      <c r="AS152" s="277">
        <v>69.589944717537932</v>
      </c>
      <c r="AT152" s="277">
        <v>69.404320689266143</v>
      </c>
      <c r="AU152" s="277">
        <v>68.999281884321576</v>
      </c>
      <c r="AV152" s="277">
        <v>67.889322159259038</v>
      </c>
      <c r="AW152" s="277">
        <v>67.930455321512213</v>
      </c>
      <c r="AX152" s="277">
        <v>67.474173770237954</v>
      </c>
      <c r="AY152" s="277">
        <v>66.336756609041515</v>
      </c>
      <c r="AZ152" s="277">
        <v>65.058756909835679</v>
      </c>
      <c r="BA152" s="277">
        <v>64.902603262080035</v>
      </c>
      <c r="BB152" s="277">
        <v>63.56067820040937</v>
      </c>
      <c r="BC152" s="277">
        <v>63.268344658789665</v>
      </c>
      <c r="BD152" s="277">
        <v>60.919444315516273</v>
      </c>
      <c r="BE152" s="277">
        <v>61.780111474307191</v>
      </c>
      <c r="BF152" s="277">
        <v>62.209046756244518</v>
      </c>
      <c r="BG152" s="277">
        <v>61.658154836872242</v>
      </c>
      <c r="BH152" s="277">
        <v>61.6695482337906</v>
      </c>
      <c r="BI152" s="277">
        <v>62.045355070441303</v>
      </c>
      <c r="BJ152" s="277">
        <v>61.882944323011529</v>
      </c>
      <c r="BK152" s="277">
        <v>61.685145861416764</v>
      </c>
      <c r="BL152" s="277">
        <f>IFERROR(BL73/BL7%,"-")</f>
        <v>61.653968898892842</v>
      </c>
    </row>
    <row r="153" spans="1:77" ht="16.5" hidden="1" thickBot="1" x14ac:dyDescent="0.3">
      <c r="A153" s="278" t="s">
        <v>313</v>
      </c>
      <c r="B153" s="277">
        <f t="shared" ref="B153:AF153" si="32">IFERROR(B128/B7%,"-")</f>
        <v>76.69939984275527</v>
      </c>
      <c r="C153" s="277">
        <f t="shared" si="32"/>
        <v>76.559516348977951</v>
      </c>
      <c r="D153" s="277">
        <f t="shared" si="32"/>
        <v>76.042548109336778</v>
      </c>
      <c r="E153" s="277">
        <f t="shared" si="32"/>
        <v>75.814527362556902</v>
      </c>
      <c r="F153" s="277">
        <f t="shared" si="32"/>
        <v>75.955512648421475</v>
      </c>
      <c r="G153" s="277">
        <f t="shared" si="32"/>
        <v>75.190686655717258</v>
      </c>
      <c r="H153" s="277">
        <f t="shared" si="32"/>
        <v>74.785427670359979</v>
      </c>
      <c r="I153" s="277">
        <f t="shared" si="32"/>
        <v>74.375436918481569</v>
      </c>
      <c r="J153" s="277">
        <f t="shared" si="32"/>
        <v>74.562259005744082</v>
      </c>
      <c r="K153" s="277">
        <f t="shared" si="32"/>
        <v>74.25319568056139</v>
      </c>
      <c r="L153" s="277">
        <f t="shared" si="32"/>
        <v>73.862141579568117</v>
      </c>
      <c r="M153" s="277">
        <f t="shared" si="32"/>
        <v>73.847778223472403</v>
      </c>
      <c r="N153" s="277">
        <f t="shared" si="32"/>
        <v>73.680980911432727</v>
      </c>
      <c r="O153" s="277">
        <f t="shared" si="32"/>
        <v>73.428479253422722</v>
      </c>
      <c r="P153" s="277">
        <f t="shared" si="32"/>
        <v>73.157121203702999</v>
      </c>
      <c r="Q153" s="277">
        <f t="shared" si="32"/>
        <v>72.774855942529001</v>
      </c>
      <c r="R153" s="277">
        <f t="shared" si="32"/>
        <v>72.693768679090738</v>
      </c>
      <c r="S153" s="277">
        <f t="shared" si="32"/>
        <v>72.366206896736585</v>
      </c>
      <c r="T153" s="277">
        <f t="shared" si="32"/>
        <v>72.27905612939972</v>
      </c>
      <c r="U153" s="277">
        <f t="shared" si="32"/>
        <v>71.671438501340035</v>
      </c>
      <c r="V153" s="277">
        <f t="shared" si="32"/>
        <v>71.727289159035607</v>
      </c>
      <c r="W153" s="277">
        <f t="shared" si="32"/>
        <v>70.924033679036768</v>
      </c>
      <c r="X153" s="277">
        <f t="shared" si="32"/>
        <v>70.82447313896013</v>
      </c>
      <c r="Y153" s="277">
        <f t="shared" si="32"/>
        <v>70.924931474035148</v>
      </c>
      <c r="Z153" s="277">
        <f t="shared" si="32"/>
        <v>70.966915633405137</v>
      </c>
      <c r="AA153" s="277">
        <f t="shared" si="32"/>
        <v>71.460199647988276</v>
      </c>
      <c r="AB153" s="277">
        <f t="shared" si="32"/>
        <v>71.624613837964517</v>
      </c>
      <c r="AC153" s="277">
        <f t="shared" si="32"/>
        <v>73.454915686473939</v>
      </c>
      <c r="AD153" s="277">
        <f t="shared" si="32"/>
        <v>72.60978075319538</v>
      </c>
      <c r="AE153" s="277">
        <f t="shared" si="32"/>
        <v>72.309830274390748</v>
      </c>
      <c r="AF153" s="277">
        <f t="shared" si="32"/>
        <v>72.001285859473299</v>
      </c>
      <c r="AG153" s="277">
        <v>72.407461539061913</v>
      </c>
      <c r="AH153" s="277">
        <f>IFERROR(AH128/AH7%,"-")</f>
        <v>73.564544853743286</v>
      </c>
      <c r="AI153" s="277">
        <v>72.95707811777369</v>
      </c>
      <c r="AJ153" s="277">
        <v>73.520751945601901</v>
      </c>
      <c r="AK153" s="277">
        <v>73.346183060056589</v>
      </c>
      <c r="AL153" s="277">
        <v>73.350585159367228</v>
      </c>
      <c r="AM153" s="277">
        <v>73.461193817700263</v>
      </c>
      <c r="AN153" s="277">
        <v>73.23187302445163</v>
      </c>
      <c r="AO153" s="277">
        <v>71.76450152499487</v>
      </c>
      <c r="AP153" s="277">
        <v>72.91534337714134</v>
      </c>
      <c r="AQ153" s="277">
        <v>72.976295843769023</v>
      </c>
      <c r="AR153" s="277">
        <v>72.710941938775321</v>
      </c>
      <c r="AS153" s="277">
        <v>72.727307218451955</v>
      </c>
      <c r="AT153" s="277">
        <v>72.591293952109979</v>
      </c>
      <c r="AU153" s="277">
        <v>72.545451998741044</v>
      </c>
      <c r="AV153" s="277">
        <v>72.57952279395721</v>
      </c>
      <c r="AW153" s="277">
        <v>72.861625351581552</v>
      </c>
      <c r="AX153" s="277">
        <v>72.829572616193232</v>
      </c>
      <c r="AY153" s="277">
        <v>73.395044966195243</v>
      </c>
      <c r="AZ153" s="277">
        <v>74.277617812340111</v>
      </c>
      <c r="BA153" s="277">
        <v>74.943767060106381</v>
      </c>
      <c r="BB153" s="277">
        <v>74.063846075785207</v>
      </c>
      <c r="BC153" s="277">
        <v>73.775262848150206</v>
      </c>
      <c r="BD153" s="277">
        <v>73.813402479172922</v>
      </c>
      <c r="BE153" s="277">
        <v>73.272903557350219</v>
      </c>
      <c r="BF153" s="277">
        <v>72.462543072464626</v>
      </c>
      <c r="BG153" s="277">
        <v>71.958462827368265</v>
      </c>
      <c r="BH153" s="277">
        <v>71.857793230868594</v>
      </c>
      <c r="BI153" s="277">
        <v>71.657903960743084</v>
      </c>
      <c r="BJ153" s="277">
        <v>72.741550085749864</v>
      </c>
      <c r="BK153" s="277">
        <v>72.471276994692815</v>
      </c>
      <c r="BL153" s="277">
        <f>IFERROR(BL128/BL7%,"-")</f>
        <v>72.646979588630842</v>
      </c>
    </row>
    <row r="154" spans="1:77" ht="16.5" hidden="1" thickBot="1" x14ac:dyDescent="0.3">
      <c r="A154" s="276" t="s">
        <v>315</v>
      </c>
      <c r="B154" s="275">
        <f t="shared" ref="B154:AF154" si="33">IFERROR(B138/B7%,"-")</f>
        <v>23.300600157244727</v>
      </c>
      <c r="C154" s="275">
        <f t="shared" si="33"/>
        <v>23.440483651022046</v>
      </c>
      <c r="D154" s="275">
        <f t="shared" si="33"/>
        <v>23.957451890663226</v>
      </c>
      <c r="E154" s="275">
        <f t="shared" si="33"/>
        <v>24.185472637443095</v>
      </c>
      <c r="F154" s="275">
        <f t="shared" si="33"/>
        <v>24.044487351578521</v>
      </c>
      <c r="G154" s="275">
        <f t="shared" si="33"/>
        <v>24.809313344282749</v>
      </c>
      <c r="H154" s="275">
        <f t="shared" si="33"/>
        <v>25.214572329640028</v>
      </c>
      <c r="I154" s="275">
        <f t="shared" si="33"/>
        <v>25.624563081518428</v>
      </c>
      <c r="J154" s="275">
        <f t="shared" si="33"/>
        <v>25.437740994255922</v>
      </c>
      <c r="K154" s="275">
        <f t="shared" si="33"/>
        <v>25.746804319438613</v>
      </c>
      <c r="L154" s="275">
        <f t="shared" si="33"/>
        <v>26.137858420431879</v>
      </c>
      <c r="M154" s="275">
        <f t="shared" si="33"/>
        <v>26.152221776527586</v>
      </c>
      <c r="N154" s="275">
        <f t="shared" si="33"/>
        <v>26.319019088567273</v>
      </c>
      <c r="O154" s="275">
        <f t="shared" si="33"/>
        <v>26.571520746577278</v>
      </c>
      <c r="P154" s="275">
        <f t="shared" si="33"/>
        <v>26.842878796297004</v>
      </c>
      <c r="Q154" s="275">
        <f t="shared" si="33"/>
        <v>27.225144057470995</v>
      </c>
      <c r="R154" s="275">
        <f t="shared" si="33"/>
        <v>27.306231320909255</v>
      </c>
      <c r="S154" s="275">
        <f t="shared" si="33"/>
        <v>27.633793103263422</v>
      </c>
      <c r="T154" s="275">
        <f t="shared" si="33"/>
        <v>27.72094387060028</v>
      </c>
      <c r="U154" s="275">
        <f t="shared" si="33"/>
        <v>28.328561498659969</v>
      </c>
      <c r="V154" s="275">
        <f t="shared" si="33"/>
        <v>28.272710840964393</v>
      </c>
      <c r="W154" s="275">
        <f t="shared" si="33"/>
        <v>29.075966320963239</v>
      </c>
      <c r="X154" s="275">
        <f t="shared" si="33"/>
        <v>29.175526861039877</v>
      </c>
      <c r="Y154" s="275">
        <f t="shared" si="33"/>
        <v>29.075068525964848</v>
      </c>
      <c r="Z154" s="275">
        <f t="shared" si="33"/>
        <v>29.03308436659486</v>
      </c>
      <c r="AA154" s="275">
        <f t="shared" si="33"/>
        <v>28.539800352011721</v>
      </c>
      <c r="AB154" s="275">
        <f t="shared" si="33"/>
        <v>28.375386162035493</v>
      </c>
      <c r="AC154" s="275">
        <f t="shared" si="33"/>
        <v>26.545084313526068</v>
      </c>
      <c r="AD154" s="275">
        <f t="shared" si="33"/>
        <v>27.39021924680462</v>
      </c>
      <c r="AE154" s="275">
        <f t="shared" si="33"/>
        <v>27.690169725609245</v>
      </c>
      <c r="AF154" s="275">
        <f t="shared" si="33"/>
        <v>27.998714140526708</v>
      </c>
      <c r="AG154" s="275">
        <v>27.592538460938083</v>
      </c>
      <c r="AH154" s="275">
        <f>IFERROR(AH138/AH7%,"-")</f>
        <v>26.435455146256729</v>
      </c>
      <c r="AI154" s="275">
        <v>27.042921882226295</v>
      </c>
      <c r="AJ154" s="275">
        <v>26.479248054398106</v>
      </c>
      <c r="AK154" s="275">
        <v>26.653816939943415</v>
      </c>
      <c r="AL154" s="275">
        <v>26.649414840632776</v>
      </c>
      <c r="AM154" s="275">
        <v>26.538806182299744</v>
      </c>
      <c r="AN154" s="275">
        <v>26.768126975548366</v>
      </c>
      <c r="AO154" s="275">
        <v>26.919669137158582</v>
      </c>
      <c r="AP154" s="275">
        <v>27.084656622858667</v>
      </c>
      <c r="AQ154" s="275">
        <v>27.023704156230977</v>
      </c>
      <c r="AR154" s="275">
        <v>27.289058061224669</v>
      </c>
      <c r="AS154" s="275">
        <v>27.272692781548045</v>
      </c>
      <c r="AT154" s="275">
        <v>27.408706047890011</v>
      </c>
      <c r="AU154" s="275">
        <v>27.454548001258946</v>
      </c>
      <c r="AV154" s="275">
        <v>27.420477206042801</v>
      </c>
      <c r="AW154" s="275">
        <v>27.138374648418459</v>
      </c>
      <c r="AX154" s="275">
        <v>27.170427383806764</v>
      </c>
      <c r="AY154" s="275">
        <v>26.60495503380476</v>
      </c>
      <c r="AZ154" s="275">
        <v>25.722382187659882</v>
      </c>
      <c r="BA154" s="275">
        <v>25.056232939893615</v>
      </c>
      <c r="BB154" s="275">
        <v>25.9361539242148</v>
      </c>
      <c r="BC154" s="275">
        <v>26.224737151849791</v>
      </c>
      <c r="BD154" s="275">
        <v>26.186597520827078</v>
      </c>
      <c r="BE154" s="275">
        <v>26.727096442649778</v>
      </c>
      <c r="BF154" s="275">
        <v>27.537456927535359</v>
      </c>
      <c r="BG154" s="275">
        <v>28.041537172631735</v>
      </c>
      <c r="BH154" s="275">
        <v>28.142206769131413</v>
      </c>
      <c r="BI154" s="275">
        <v>28.342096039256926</v>
      </c>
      <c r="BJ154" s="275">
        <v>27.258449914250125</v>
      </c>
      <c r="BK154" s="275">
        <v>27.528723005307192</v>
      </c>
      <c r="BL154" s="275">
        <f>IFERROR(BL138/BL7%,"-")</f>
        <v>27.353020411369165</v>
      </c>
    </row>
    <row r="155" spans="1:77" ht="15.75" x14ac:dyDescent="0.25">
      <c r="A155" s="787" t="s">
        <v>480</v>
      </c>
      <c r="B155" s="788"/>
      <c r="C155" s="788"/>
      <c r="D155" s="788"/>
      <c r="E155" s="788"/>
      <c r="F155" s="788"/>
      <c r="G155" s="788"/>
      <c r="H155" s="788"/>
      <c r="I155" s="788"/>
      <c r="J155" s="788"/>
      <c r="K155" s="788"/>
      <c r="L155" s="788"/>
      <c r="M155" s="788"/>
      <c r="N155" s="788"/>
      <c r="O155" s="788"/>
      <c r="P155" s="788"/>
      <c r="Q155" s="788"/>
      <c r="R155" s="788"/>
      <c r="S155" s="788"/>
      <c r="T155" s="788"/>
      <c r="U155" s="788"/>
      <c r="V155" s="788"/>
      <c r="W155" s="788"/>
      <c r="X155" s="788"/>
      <c r="Y155" s="788"/>
      <c r="Z155" s="789">
        <v>43831</v>
      </c>
      <c r="AA155" s="789">
        <v>43862</v>
      </c>
      <c r="AB155" s="789">
        <v>43891</v>
      </c>
      <c r="AC155" s="789">
        <v>43922</v>
      </c>
      <c r="AD155" s="789">
        <v>43952</v>
      </c>
      <c r="AE155" s="789">
        <v>43983</v>
      </c>
      <c r="AF155" s="789">
        <v>44013</v>
      </c>
      <c r="AG155" s="789">
        <v>44044</v>
      </c>
      <c r="AH155" s="789">
        <v>44075</v>
      </c>
      <c r="AI155" s="789">
        <v>44105</v>
      </c>
      <c r="AJ155" s="789">
        <v>44136</v>
      </c>
      <c r="AK155" s="789">
        <v>44166</v>
      </c>
      <c r="AL155" s="789">
        <v>44197</v>
      </c>
      <c r="AM155" s="789">
        <v>44228</v>
      </c>
      <c r="AN155" s="789">
        <v>44256</v>
      </c>
      <c r="AO155" s="789">
        <v>44287</v>
      </c>
      <c r="AP155" s="789">
        <v>44317</v>
      </c>
      <c r="AQ155" s="789">
        <v>44348</v>
      </c>
      <c r="AR155" s="789">
        <v>44378</v>
      </c>
      <c r="AS155" s="789">
        <v>44409</v>
      </c>
      <c r="AT155" s="789">
        <v>44440</v>
      </c>
      <c r="AU155" s="789">
        <v>44470</v>
      </c>
      <c r="AV155" s="789">
        <v>44501</v>
      </c>
      <c r="AW155" s="789">
        <v>44531</v>
      </c>
      <c r="AX155" s="789">
        <v>44562</v>
      </c>
      <c r="AY155" s="789">
        <v>44593</v>
      </c>
      <c r="AZ155" s="790">
        <v>44621</v>
      </c>
      <c r="BA155" s="790">
        <v>44652</v>
      </c>
      <c r="BB155" s="790">
        <f>BB4</f>
        <v>44682</v>
      </c>
      <c r="BC155" s="790">
        <v>44713</v>
      </c>
      <c r="BD155" s="790">
        <v>44743</v>
      </c>
      <c r="BE155" s="790">
        <v>44774</v>
      </c>
      <c r="BF155" s="790">
        <v>44805</v>
      </c>
      <c r="BG155" s="790">
        <v>44837</v>
      </c>
      <c r="BH155" s="790">
        <v>44869</v>
      </c>
      <c r="BI155" s="790">
        <v>44896</v>
      </c>
      <c r="BJ155" s="790">
        <v>44927</v>
      </c>
      <c r="BK155" s="790">
        <v>44953</v>
      </c>
      <c r="BL155" s="790">
        <f>BL4</f>
        <v>44986</v>
      </c>
    </row>
    <row r="156" spans="1:77" x14ac:dyDescent="0.25">
      <c r="A156" s="791" t="s">
        <v>400</v>
      </c>
      <c r="B156" s="274"/>
      <c r="C156" s="274"/>
      <c r="D156" s="274"/>
      <c r="E156" s="274"/>
      <c r="F156" s="274"/>
      <c r="G156" s="274"/>
      <c r="H156" s="274"/>
      <c r="I156" s="274"/>
      <c r="J156" s="274"/>
      <c r="K156" s="274"/>
      <c r="L156" s="274"/>
      <c r="M156" s="274"/>
      <c r="N156" s="274"/>
      <c r="O156" s="274"/>
      <c r="P156" s="274"/>
      <c r="Q156" s="274"/>
      <c r="R156" s="274"/>
      <c r="S156" s="274"/>
      <c r="T156" s="274"/>
      <c r="U156" s="274"/>
      <c r="V156" s="274"/>
      <c r="W156" s="274"/>
      <c r="X156" s="274"/>
      <c r="Y156" s="274"/>
      <c r="Z156" s="1136">
        <f t="shared" ref="Z156:AF156" si="34">Z147/Z129%</f>
        <v>0.33121549239970738</v>
      </c>
      <c r="AA156" s="1136">
        <f t="shared" si="34"/>
        <v>0.46563073125918092</v>
      </c>
      <c r="AB156" s="1136">
        <f t="shared" si="34"/>
        <v>0.42830542049013465</v>
      </c>
      <c r="AC156" s="1136">
        <f t="shared" si="34"/>
        <v>0.41743388925075203</v>
      </c>
      <c r="AD156" s="1136">
        <f t="shared" si="34"/>
        <v>0.5687989037470127</v>
      </c>
      <c r="AE156" s="1136">
        <f t="shared" si="34"/>
        <v>0.52547925329479017</v>
      </c>
      <c r="AF156" s="1136">
        <f t="shared" si="34"/>
        <v>0.38890059528358428</v>
      </c>
      <c r="AG156" s="1136">
        <f t="shared" ref="AG156:AN156" si="35">AG147/AG129%</f>
        <v>0.50570798277736162</v>
      </c>
      <c r="AH156" s="1136">
        <f t="shared" si="35"/>
        <v>0.57332188745212387</v>
      </c>
      <c r="AI156" s="1136">
        <f t="shared" si="35"/>
        <v>0.48953350218442337</v>
      </c>
      <c r="AJ156" s="1136">
        <f t="shared" si="35"/>
        <v>0.40708138877225519</v>
      </c>
      <c r="AK156" s="1136">
        <f t="shared" si="35"/>
        <v>0.43933236470302467</v>
      </c>
      <c r="AL156" s="1136">
        <f t="shared" si="35"/>
        <v>0.29991634532305189</v>
      </c>
      <c r="AM156" s="1136">
        <f t="shared" si="35"/>
        <v>0.33935241052642012</v>
      </c>
      <c r="AN156" s="1136">
        <f t="shared" si="35"/>
        <v>0.41643182784666494</v>
      </c>
      <c r="AO156" s="1136">
        <v>0.3203997113573549</v>
      </c>
      <c r="AP156" s="1136">
        <v>0.43830794695049136</v>
      </c>
      <c r="AQ156" s="1136">
        <v>0.39182768790682593</v>
      </c>
      <c r="AR156" s="1136">
        <v>0.36260764832172687</v>
      </c>
      <c r="AS156" s="1136">
        <f>AS147/AS129%</f>
        <v>0.38405677650305392</v>
      </c>
      <c r="AT156" s="1136">
        <f t="shared" ref="AT156:AX156" si="36">AT147/AT129%</f>
        <v>0.34919018135874424</v>
      </c>
      <c r="AU156" s="1136">
        <f t="shared" si="36"/>
        <v>0.25809605746751735</v>
      </c>
      <c r="AV156" s="1136">
        <f t="shared" si="36"/>
        <v>0.32456713335109344</v>
      </c>
      <c r="AW156" s="1136">
        <f t="shared" si="36"/>
        <v>0.31498466292182875</v>
      </c>
      <c r="AX156" s="1136">
        <f t="shared" si="36"/>
        <v>0.2748172743545903</v>
      </c>
      <c r="AY156" s="1136">
        <v>0.299912411323142</v>
      </c>
      <c r="AZ156" s="1136">
        <v>0.31049250535331907</v>
      </c>
      <c r="BA156" s="1136">
        <v>0.42049511038302184</v>
      </c>
      <c r="BB156" s="1136">
        <v>0.44249863529684402</v>
      </c>
      <c r="BC156" s="1136">
        <v>0.48332448381169463</v>
      </c>
      <c r="BD156" s="1136">
        <v>0.46204961957372342</v>
      </c>
      <c r="BE156" s="1136">
        <f>BE147/BE129%</f>
        <v>0.64230839719513411</v>
      </c>
      <c r="BF156" s="1136">
        <v>0.84833369976789874</v>
      </c>
      <c r="BG156" s="1136">
        <v>0.61334003998058462</v>
      </c>
      <c r="BH156" s="1136">
        <v>0.59017590862397784</v>
      </c>
      <c r="BI156" s="1136">
        <v>0.5844455733275622</v>
      </c>
      <c r="BJ156" s="1136">
        <v>0.5291756296488983</v>
      </c>
      <c r="BK156" s="1136">
        <v>0.5204193438110849</v>
      </c>
      <c r="BL156" s="1136">
        <f>BL147/BL129%</f>
        <v>0.51278802436863768</v>
      </c>
    </row>
    <row r="157" spans="1:77" ht="15.75" thickBot="1" x14ac:dyDescent="0.3">
      <c r="A157" s="792" t="s">
        <v>401</v>
      </c>
      <c r="B157" s="793"/>
      <c r="C157" s="793"/>
      <c r="D157" s="793"/>
      <c r="E157" s="793"/>
      <c r="F157" s="793"/>
      <c r="G157" s="793"/>
      <c r="H157" s="793"/>
      <c r="I157" s="793"/>
      <c r="J157" s="793"/>
      <c r="K157" s="793"/>
      <c r="L157" s="793"/>
      <c r="M157" s="793"/>
      <c r="N157" s="793"/>
      <c r="O157" s="793"/>
      <c r="P157" s="793"/>
      <c r="Q157" s="793"/>
      <c r="R157" s="793"/>
      <c r="S157" s="793"/>
      <c r="T157" s="793"/>
      <c r="U157" s="793"/>
      <c r="V157" s="793"/>
      <c r="W157" s="793"/>
      <c r="X157" s="793"/>
      <c r="Y157" s="793"/>
      <c r="Z157" s="1137">
        <f t="shared" ref="Z157:AF157" si="37">Z148/Z131%</f>
        <v>0.40070280935809666</v>
      </c>
      <c r="AA157" s="1137">
        <f t="shared" si="37"/>
        <v>0.27033930387161825</v>
      </c>
      <c r="AB157" s="1137">
        <f t="shared" si="37"/>
        <v>0.10858437968782426</v>
      </c>
      <c r="AC157" s="1137">
        <f t="shared" si="37"/>
        <v>0.10230568276597297</v>
      </c>
      <c r="AD157" s="1137">
        <f t="shared" si="37"/>
        <v>0.11647481228365521</v>
      </c>
      <c r="AE157" s="1137">
        <f t="shared" si="37"/>
        <v>0.12183214573745134</v>
      </c>
      <c r="AF157" s="1137">
        <f t="shared" si="37"/>
        <v>0.10573449140282683</v>
      </c>
      <c r="AG157" s="1137">
        <f t="shared" ref="AG157:AN157" si="38">AG148/AG131%</f>
        <v>0.13051742553082687</v>
      </c>
      <c r="AH157" s="1137">
        <f t="shared" si="38"/>
        <v>0.1229821858381118</v>
      </c>
      <c r="AI157" s="1137">
        <f t="shared" si="38"/>
        <v>0.10804239926276094</v>
      </c>
      <c r="AJ157" s="1137">
        <f t="shared" si="38"/>
        <v>0.12509403456379473</v>
      </c>
      <c r="AK157" s="1137">
        <f t="shared" si="38"/>
        <v>0.12868656010697305</v>
      </c>
      <c r="AL157" s="1137">
        <f t="shared" si="38"/>
        <v>0.1044815317967674</v>
      </c>
      <c r="AM157" s="1137">
        <f t="shared" si="38"/>
        <v>0.1080313793016644</v>
      </c>
      <c r="AN157" s="1137">
        <f t="shared" si="38"/>
        <v>7.0407168579698379E-2</v>
      </c>
      <c r="AO157" s="1137">
        <v>0.14069083496450394</v>
      </c>
      <c r="AP157" s="1137">
        <v>0.16614749428099557</v>
      </c>
      <c r="AQ157" s="1137">
        <v>0.16686948375748945</v>
      </c>
      <c r="AR157" s="1137">
        <v>0.2207132382986981</v>
      </c>
      <c r="AS157" s="1137">
        <f>AS148/AS131%</f>
        <v>0.12423962681449888</v>
      </c>
      <c r="AT157" s="1137">
        <f t="shared" ref="AT157:BL157" si="39">AT148/AT131%</f>
        <v>0.12261976368575156</v>
      </c>
      <c r="AU157" s="1137">
        <f t="shared" si="39"/>
        <v>0.12030162386102662</v>
      </c>
      <c r="AV157" s="1137">
        <f t="shared" si="39"/>
        <v>9.303745570509242E-2</v>
      </c>
      <c r="AW157" s="1137">
        <f t="shared" si="39"/>
        <v>9.5780089621745293E-2</v>
      </c>
      <c r="AX157" s="1137">
        <f t="shared" si="39"/>
        <v>8.3971910793593299E-2</v>
      </c>
      <c r="AY157" s="1137">
        <v>9.0957623665860909E-2</v>
      </c>
      <c r="AZ157" s="1137">
        <v>0.14414132249833611</v>
      </c>
      <c r="BA157" s="1137">
        <v>1.3300734117566011</v>
      </c>
      <c r="BB157" s="1137">
        <v>0.34854939866896167</v>
      </c>
      <c r="BC157" s="1137">
        <v>0.42285006500972439</v>
      </c>
      <c r="BD157" s="1137">
        <v>0.37701991406625113</v>
      </c>
      <c r="BE157" s="1137">
        <f t="shared" ref="BE157" si="40">BE148/BE131%</f>
        <v>0.40139804191376716</v>
      </c>
      <c r="BF157" s="1137">
        <v>0.29584879202290809</v>
      </c>
      <c r="BG157" s="1137">
        <v>0.19622250676877095</v>
      </c>
      <c r="BH157" s="1137">
        <v>0.20175067989304421</v>
      </c>
      <c r="BI157" s="1137">
        <v>0.20079322944361319</v>
      </c>
      <c r="BJ157" s="1137">
        <v>0.21810656925722668</v>
      </c>
      <c r="BK157" s="1137">
        <v>0.21934827698619816</v>
      </c>
      <c r="BL157" s="1137">
        <f t="shared" si="39"/>
        <v>0.22921016678052319</v>
      </c>
    </row>
    <row r="158" spans="1:77" ht="15.75" thickBot="1" x14ac:dyDescent="0.3"/>
    <row r="159" spans="1:77" s="433" customFormat="1" ht="15.75" hidden="1" thickBot="1" x14ac:dyDescent="0.3">
      <c r="A159" s="434" t="s">
        <v>323</v>
      </c>
      <c r="B159" s="435">
        <f t="shared" ref="B159:AL159" si="41">B4</f>
        <v>43101</v>
      </c>
      <c r="C159" s="435">
        <f t="shared" si="41"/>
        <v>43132</v>
      </c>
      <c r="D159" s="435">
        <f t="shared" si="41"/>
        <v>43160</v>
      </c>
      <c r="E159" s="435">
        <f t="shared" si="41"/>
        <v>43191</v>
      </c>
      <c r="F159" s="435">
        <f t="shared" si="41"/>
        <v>43221</v>
      </c>
      <c r="G159" s="435">
        <f t="shared" si="41"/>
        <v>43252</v>
      </c>
      <c r="H159" s="435">
        <f t="shared" si="41"/>
        <v>43282</v>
      </c>
      <c r="I159" s="435">
        <f t="shared" si="41"/>
        <v>43313</v>
      </c>
      <c r="J159" s="435">
        <f t="shared" si="41"/>
        <v>43344</v>
      </c>
      <c r="K159" s="435">
        <f t="shared" si="41"/>
        <v>43374</v>
      </c>
      <c r="L159" s="435">
        <f t="shared" si="41"/>
        <v>43405</v>
      </c>
      <c r="M159" s="435">
        <f t="shared" si="41"/>
        <v>43435</v>
      </c>
      <c r="N159" s="435">
        <f t="shared" si="41"/>
        <v>43466</v>
      </c>
      <c r="O159" s="435">
        <f t="shared" si="41"/>
        <v>43497</v>
      </c>
      <c r="P159" s="435">
        <f t="shared" si="41"/>
        <v>43525</v>
      </c>
      <c r="Q159" s="435">
        <f t="shared" si="41"/>
        <v>43556</v>
      </c>
      <c r="R159" s="435">
        <f t="shared" si="41"/>
        <v>43586</v>
      </c>
      <c r="S159" s="435">
        <f t="shared" si="41"/>
        <v>43617</v>
      </c>
      <c r="T159" s="435">
        <f t="shared" si="41"/>
        <v>43647</v>
      </c>
      <c r="U159" s="435">
        <f t="shared" si="41"/>
        <v>43678</v>
      </c>
      <c r="V159" s="435">
        <f t="shared" si="41"/>
        <v>43709</v>
      </c>
      <c r="W159" s="435">
        <f t="shared" si="41"/>
        <v>43739</v>
      </c>
      <c r="X159" s="435">
        <f t="shared" si="41"/>
        <v>43770</v>
      </c>
      <c r="Y159" s="435">
        <f t="shared" si="41"/>
        <v>43800</v>
      </c>
      <c r="Z159" s="435">
        <f t="shared" si="41"/>
        <v>43831</v>
      </c>
      <c r="AA159" s="435">
        <f t="shared" si="41"/>
        <v>43862</v>
      </c>
      <c r="AB159" s="435">
        <f t="shared" si="41"/>
        <v>43891</v>
      </c>
      <c r="AC159" s="435">
        <f t="shared" si="41"/>
        <v>43922</v>
      </c>
      <c r="AD159" s="435">
        <f t="shared" si="41"/>
        <v>43952</v>
      </c>
      <c r="AE159" s="435">
        <f t="shared" si="41"/>
        <v>43983</v>
      </c>
      <c r="AF159" s="435">
        <f t="shared" si="41"/>
        <v>44013</v>
      </c>
      <c r="AG159" s="435">
        <f t="shared" si="41"/>
        <v>44044</v>
      </c>
      <c r="AH159" s="435">
        <f t="shared" si="41"/>
        <v>44075</v>
      </c>
      <c r="AI159" s="435">
        <f t="shared" si="41"/>
        <v>44105</v>
      </c>
      <c r="AJ159" s="435">
        <f t="shared" si="41"/>
        <v>44136</v>
      </c>
      <c r="AK159" s="435">
        <f t="shared" si="41"/>
        <v>44166</v>
      </c>
      <c r="AL159" s="435">
        <f t="shared" si="41"/>
        <v>44197</v>
      </c>
      <c r="AM159" s="435">
        <v>44228</v>
      </c>
      <c r="AN159" s="435">
        <v>44256</v>
      </c>
      <c r="AO159" s="435">
        <v>44287</v>
      </c>
      <c r="AP159" s="435">
        <v>44322</v>
      </c>
      <c r="AQ159" s="435">
        <v>44348</v>
      </c>
      <c r="AR159" s="435">
        <v>44378</v>
      </c>
      <c r="AS159" s="435">
        <v>44409</v>
      </c>
      <c r="AT159" s="435">
        <v>44440</v>
      </c>
      <c r="AU159" s="435">
        <v>44470</v>
      </c>
      <c r="AV159" s="435">
        <v>44501</v>
      </c>
      <c r="AW159" s="435">
        <v>44531</v>
      </c>
      <c r="AX159" s="435">
        <v>44562</v>
      </c>
      <c r="AY159" s="435">
        <v>44593</v>
      </c>
      <c r="AZ159" s="435">
        <v>44621</v>
      </c>
      <c r="BA159" s="435">
        <v>44652</v>
      </c>
      <c r="BB159" s="435">
        <v>44687</v>
      </c>
      <c r="BC159" s="435">
        <v>44713</v>
      </c>
      <c r="BD159" s="435">
        <v>44742</v>
      </c>
      <c r="BE159" s="435">
        <v>44774</v>
      </c>
      <c r="BF159" s="435">
        <v>44805</v>
      </c>
      <c r="BG159" s="435">
        <v>44837</v>
      </c>
      <c r="BH159" s="435">
        <v>44869</v>
      </c>
      <c r="BI159" s="435">
        <v>44896</v>
      </c>
      <c r="BJ159" s="435">
        <v>44927</v>
      </c>
      <c r="BK159" s="435">
        <v>44953</v>
      </c>
      <c r="BL159" s="435">
        <f>BL4</f>
        <v>44986</v>
      </c>
    </row>
    <row r="160" spans="1:77" s="439" customFormat="1" hidden="1" thickBot="1" x14ac:dyDescent="0.25">
      <c r="A160" s="436" t="s">
        <v>402</v>
      </c>
      <c r="B160" s="436">
        <f t="shared" ref="B160:AA160" si="42">B161+B162</f>
        <v>9952896</v>
      </c>
      <c r="C160" s="436">
        <f t="shared" si="42"/>
        <v>9963193</v>
      </c>
      <c r="D160" s="436">
        <f t="shared" si="42"/>
        <v>9994379</v>
      </c>
      <c r="E160" s="436">
        <f t="shared" si="42"/>
        <v>10093056</v>
      </c>
      <c r="F160" s="436">
        <f t="shared" si="42"/>
        <v>10616514</v>
      </c>
      <c r="G160" s="436">
        <f t="shared" si="42"/>
        <v>10431249</v>
      </c>
      <c r="H160" s="436">
        <f t="shared" si="42"/>
        <v>10823456</v>
      </c>
      <c r="I160" s="436">
        <f t="shared" si="42"/>
        <v>10706396</v>
      </c>
      <c r="J160" s="436">
        <f t="shared" si="42"/>
        <v>11158389</v>
      </c>
      <c r="K160" s="436">
        <f t="shared" si="42"/>
        <v>11257873</v>
      </c>
      <c r="L160" s="436">
        <f t="shared" si="42"/>
        <v>11471886</v>
      </c>
      <c r="M160" s="436">
        <f t="shared" si="42"/>
        <v>11830919</v>
      </c>
      <c r="N160" s="436">
        <f t="shared" si="42"/>
        <v>11934899</v>
      </c>
      <c r="O160" s="436">
        <f t="shared" si="42"/>
        <v>11855221</v>
      </c>
      <c r="P160" s="436">
        <f t="shared" si="42"/>
        <v>12009892</v>
      </c>
      <c r="Q160" s="436">
        <f t="shared" si="42"/>
        <v>12111148</v>
      </c>
      <c r="R160" s="436">
        <f t="shared" si="42"/>
        <v>12585519</v>
      </c>
      <c r="S160" s="436">
        <f t="shared" si="42"/>
        <v>12719705</v>
      </c>
      <c r="T160" s="436">
        <f t="shared" si="42"/>
        <v>12898011</v>
      </c>
      <c r="U160" s="436">
        <f t="shared" si="42"/>
        <v>12681226</v>
      </c>
      <c r="V160" s="436">
        <f t="shared" si="42"/>
        <v>13069654</v>
      </c>
      <c r="W160" s="436">
        <f t="shared" si="42"/>
        <v>12651134</v>
      </c>
      <c r="X160" s="436">
        <f t="shared" si="42"/>
        <v>13034373</v>
      </c>
      <c r="Y160" s="436">
        <f t="shared" si="42"/>
        <v>13106257</v>
      </c>
      <c r="Z160" s="436">
        <f t="shared" si="42"/>
        <v>13314619</v>
      </c>
      <c r="AA160" s="436">
        <f t="shared" si="42"/>
        <v>14105354</v>
      </c>
      <c r="AB160" s="436">
        <f>AB161+AB162</f>
        <v>14167092</v>
      </c>
      <c r="AC160" s="436">
        <f t="shared" ref="AC160:BL160" si="43">AC161+AC162</f>
        <v>16007418</v>
      </c>
      <c r="AD160" s="436">
        <f t="shared" si="43"/>
        <v>15368361</v>
      </c>
      <c r="AE160" s="436">
        <f t="shared" si="43"/>
        <v>14836914</v>
      </c>
      <c r="AF160" s="436">
        <f t="shared" si="43"/>
        <v>14676003</v>
      </c>
      <c r="AG160" s="436">
        <f t="shared" si="43"/>
        <v>15154398</v>
      </c>
      <c r="AH160" s="436">
        <f t="shared" si="43"/>
        <v>16672871</v>
      </c>
      <c r="AI160" s="436">
        <f t="shared" si="43"/>
        <v>15907671</v>
      </c>
      <c r="AJ160" s="436">
        <f t="shared" si="43"/>
        <v>16296715</v>
      </c>
      <c r="AK160" s="436">
        <f t="shared" si="43"/>
        <v>16239558</v>
      </c>
      <c r="AL160" s="436">
        <f t="shared" si="43"/>
        <v>16058486</v>
      </c>
      <c r="AM160" s="436">
        <v>16742831</v>
      </c>
      <c r="AN160" s="436">
        <v>16484903</v>
      </c>
      <c r="AO160" s="436">
        <v>15849037</v>
      </c>
      <c r="AP160" s="436">
        <v>16487346</v>
      </c>
      <c r="AQ160" s="436">
        <v>16928499</v>
      </c>
      <c r="AR160" s="436">
        <v>16629236</v>
      </c>
      <c r="AS160" s="436">
        <v>17304412</v>
      </c>
      <c r="AT160" s="436">
        <v>17474143</v>
      </c>
      <c r="AU160" s="436">
        <v>17784648</v>
      </c>
      <c r="AV160" s="436">
        <v>18550064</v>
      </c>
      <c r="AW160" s="436">
        <v>18851148</v>
      </c>
      <c r="AX160" s="436">
        <v>19275156</v>
      </c>
      <c r="AY160" s="436">
        <v>20333389</v>
      </c>
      <c r="AZ160" s="436">
        <v>21910830</v>
      </c>
      <c r="BA160" s="436">
        <v>22574001</v>
      </c>
      <c r="BB160" s="436">
        <v>22513930</v>
      </c>
      <c r="BC160" s="436">
        <v>22412020</v>
      </c>
      <c r="BD160" s="436">
        <v>23933872</v>
      </c>
      <c r="BE160" s="436">
        <v>22958510</v>
      </c>
      <c r="BF160" s="436">
        <v>22148044</v>
      </c>
      <c r="BG160" s="436">
        <v>22197507</v>
      </c>
      <c r="BH160" s="436">
        <v>22258210</v>
      </c>
      <c r="BI160" s="436">
        <v>22088464</v>
      </c>
      <c r="BJ160" s="436">
        <v>23361497</v>
      </c>
      <c r="BK160" s="436">
        <v>23305078</v>
      </c>
      <c r="BL160" s="436">
        <f t="shared" si="43"/>
        <v>23631322</v>
      </c>
    </row>
    <row r="161" spans="1:66" s="438" customFormat="1" ht="15.75" hidden="1" thickBot="1" x14ac:dyDescent="0.3">
      <c r="A161" s="437" t="s">
        <v>403</v>
      </c>
      <c r="B161" s="437">
        <f t="shared" ref="B161:AL161" si="44">B19-B52</f>
        <v>3722757</v>
      </c>
      <c r="C161" s="437">
        <f t="shared" si="44"/>
        <v>3778277</v>
      </c>
      <c r="D161" s="437">
        <f t="shared" si="44"/>
        <v>3877577</v>
      </c>
      <c r="E161" s="437">
        <f t="shared" si="44"/>
        <v>3960823</v>
      </c>
      <c r="F161" s="437">
        <f t="shared" si="44"/>
        <v>4215642</v>
      </c>
      <c r="G161" s="437">
        <f t="shared" si="44"/>
        <v>4125145</v>
      </c>
      <c r="H161" s="437">
        <f t="shared" si="44"/>
        <v>4252810</v>
      </c>
      <c r="I161" s="437">
        <f t="shared" si="44"/>
        <v>4245122</v>
      </c>
      <c r="J161" s="437">
        <f t="shared" si="44"/>
        <v>4488668</v>
      </c>
      <c r="K161" s="437">
        <f t="shared" si="44"/>
        <v>4527089</v>
      </c>
      <c r="L161" s="437">
        <f t="shared" si="44"/>
        <v>4672041</v>
      </c>
      <c r="M161" s="437">
        <f t="shared" si="44"/>
        <v>4725839</v>
      </c>
      <c r="N161" s="437">
        <f t="shared" si="44"/>
        <v>4769748</v>
      </c>
      <c r="O161" s="437">
        <f t="shared" si="44"/>
        <v>4737825</v>
      </c>
      <c r="P161" s="437">
        <f t="shared" si="44"/>
        <v>4795489</v>
      </c>
      <c r="Q161" s="437">
        <f t="shared" si="44"/>
        <v>4826519</v>
      </c>
      <c r="R161" s="437">
        <f t="shared" si="44"/>
        <v>5080564</v>
      </c>
      <c r="S161" s="437">
        <f t="shared" si="44"/>
        <v>5153788</v>
      </c>
      <c r="T161" s="437">
        <f t="shared" si="44"/>
        <v>5214650</v>
      </c>
      <c r="U161" s="437">
        <f t="shared" si="44"/>
        <v>5302866</v>
      </c>
      <c r="V161" s="437">
        <f t="shared" si="44"/>
        <v>5294267</v>
      </c>
      <c r="W161" s="437">
        <f t="shared" si="44"/>
        <v>5257365</v>
      </c>
      <c r="X161" s="437">
        <f t="shared" si="44"/>
        <v>5364518</v>
      </c>
      <c r="Y161" s="437">
        <f t="shared" si="44"/>
        <v>5283972</v>
      </c>
      <c r="Z161" s="437">
        <f t="shared" si="44"/>
        <v>5283807</v>
      </c>
      <c r="AA161" s="437">
        <f t="shared" si="44"/>
        <v>5302895</v>
      </c>
      <c r="AB161" s="437">
        <f t="shared" si="44"/>
        <v>5344036</v>
      </c>
      <c r="AC161" s="437">
        <f t="shared" si="44"/>
        <v>5735752</v>
      </c>
      <c r="AD161" s="437">
        <f t="shared" si="44"/>
        <v>5883372</v>
      </c>
      <c r="AE161" s="437">
        <f t="shared" si="44"/>
        <v>5842473</v>
      </c>
      <c r="AF161" s="437">
        <f t="shared" si="44"/>
        <v>5951385</v>
      </c>
      <c r="AG161" s="437">
        <f t="shared" si="44"/>
        <v>6259580</v>
      </c>
      <c r="AH161" s="437">
        <f t="shared" si="44"/>
        <v>7166032</v>
      </c>
      <c r="AI161" s="437">
        <f t="shared" si="44"/>
        <v>7097886</v>
      </c>
      <c r="AJ161" s="437">
        <f t="shared" si="44"/>
        <v>7350853</v>
      </c>
      <c r="AK161" s="437">
        <f t="shared" si="44"/>
        <v>7367031</v>
      </c>
      <c r="AL161" s="437">
        <f t="shared" si="44"/>
        <v>7723193</v>
      </c>
      <c r="AM161" s="437">
        <v>7798747</v>
      </c>
      <c r="AN161" s="437">
        <v>7720809</v>
      </c>
      <c r="AO161" s="437">
        <v>7655634</v>
      </c>
      <c r="AP161" s="437">
        <v>7881763</v>
      </c>
      <c r="AQ161" s="437">
        <v>7859063</v>
      </c>
      <c r="AR161" s="437">
        <v>7836547</v>
      </c>
      <c r="AS161" s="437">
        <v>8081758</v>
      </c>
      <c r="AT161" s="437">
        <v>8201147</v>
      </c>
      <c r="AU161" s="437">
        <v>8405408</v>
      </c>
      <c r="AV161" s="437">
        <v>8754144</v>
      </c>
      <c r="AW161" s="437">
        <v>8559641</v>
      </c>
      <c r="AX161" s="437">
        <v>8765275</v>
      </c>
      <c r="AY161" s="437">
        <v>9140511</v>
      </c>
      <c r="AZ161" s="437">
        <v>9797518</v>
      </c>
      <c r="BA161" s="437">
        <v>10096432</v>
      </c>
      <c r="BB161" s="437">
        <v>10723583</v>
      </c>
      <c r="BC161" s="437">
        <v>10544950</v>
      </c>
      <c r="BD161" s="437">
        <v>10396716</v>
      </c>
      <c r="BE161" s="437">
        <v>11011550</v>
      </c>
      <c r="BF161" s="437">
        <v>11054609</v>
      </c>
      <c r="BG161" s="437">
        <v>11707141</v>
      </c>
      <c r="BH161" s="437">
        <v>12169974</v>
      </c>
      <c r="BI161" s="437">
        <v>12261732</v>
      </c>
      <c r="BJ161" s="437">
        <v>13818349</v>
      </c>
      <c r="BK161" s="437">
        <v>14098285</v>
      </c>
      <c r="BL161" s="437">
        <f>BL19-BL52</f>
        <v>14352956</v>
      </c>
    </row>
    <row r="162" spans="1:66" s="438" customFormat="1" ht="15.75" hidden="1" thickBot="1" x14ac:dyDescent="0.3">
      <c r="A162" s="437" t="s">
        <v>404</v>
      </c>
      <c r="B162" s="437">
        <f t="shared" ref="B162:AL162" si="45">B20-B53</f>
        <v>6230139</v>
      </c>
      <c r="C162" s="437">
        <f t="shared" si="45"/>
        <v>6184916</v>
      </c>
      <c r="D162" s="437">
        <f t="shared" si="45"/>
        <v>6116802</v>
      </c>
      <c r="E162" s="437">
        <f t="shared" si="45"/>
        <v>6132233</v>
      </c>
      <c r="F162" s="437">
        <f t="shared" si="45"/>
        <v>6400872</v>
      </c>
      <c r="G162" s="437">
        <f t="shared" si="45"/>
        <v>6306104</v>
      </c>
      <c r="H162" s="437">
        <f t="shared" si="45"/>
        <v>6570646</v>
      </c>
      <c r="I162" s="437">
        <f t="shared" si="45"/>
        <v>6461274</v>
      </c>
      <c r="J162" s="437">
        <f t="shared" si="45"/>
        <v>6669721</v>
      </c>
      <c r="K162" s="437">
        <f t="shared" si="45"/>
        <v>6730784</v>
      </c>
      <c r="L162" s="437">
        <f t="shared" si="45"/>
        <v>6799845</v>
      </c>
      <c r="M162" s="437">
        <f t="shared" si="45"/>
        <v>7105080</v>
      </c>
      <c r="N162" s="437">
        <f t="shared" si="45"/>
        <v>7165151</v>
      </c>
      <c r="O162" s="437">
        <f t="shared" si="45"/>
        <v>7117396</v>
      </c>
      <c r="P162" s="437">
        <f t="shared" si="45"/>
        <v>7214403</v>
      </c>
      <c r="Q162" s="437">
        <f t="shared" si="45"/>
        <v>7284629</v>
      </c>
      <c r="R162" s="437">
        <f t="shared" si="45"/>
        <v>7504955</v>
      </c>
      <c r="S162" s="437">
        <f t="shared" si="45"/>
        <v>7565917</v>
      </c>
      <c r="T162" s="437">
        <f t="shared" si="45"/>
        <v>7683361</v>
      </c>
      <c r="U162" s="437">
        <f t="shared" si="45"/>
        <v>7378360</v>
      </c>
      <c r="V162" s="437">
        <f t="shared" si="45"/>
        <v>7775387</v>
      </c>
      <c r="W162" s="437">
        <f t="shared" si="45"/>
        <v>7393769</v>
      </c>
      <c r="X162" s="437">
        <f t="shared" si="45"/>
        <v>7669855</v>
      </c>
      <c r="Y162" s="437">
        <f t="shared" si="45"/>
        <v>7822285</v>
      </c>
      <c r="Z162" s="437">
        <f t="shared" si="45"/>
        <v>8030812</v>
      </c>
      <c r="AA162" s="437">
        <f t="shared" si="45"/>
        <v>8802459</v>
      </c>
      <c r="AB162" s="437">
        <f t="shared" si="45"/>
        <v>8823056</v>
      </c>
      <c r="AC162" s="437">
        <f t="shared" si="45"/>
        <v>10271666</v>
      </c>
      <c r="AD162" s="437">
        <f t="shared" si="45"/>
        <v>9484989</v>
      </c>
      <c r="AE162" s="437">
        <f t="shared" si="45"/>
        <v>8994441</v>
      </c>
      <c r="AF162" s="437">
        <f t="shared" si="45"/>
        <v>8724618</v>
      </c>
      <c r="AG162" s="437">
        <f t="shared" si="45"/>
        <v>8894818</v>
      </c>
      <c r="AH162" s="437">
        <f t="shared" si="45"/>
        <v>9506839</v>
      </c>
      <c r="AI162" s="437">
        <f t="shared" si="45"/>
        <v>8809785</v>
      </c>
      <c r="AJ162" s="437">
        <f t="shared" si="45"/>
        <v>8945862</v>
      </c>
      <c r="AK162" s="437">
        <f t="shared" si="45"/>
        <v>8872527</v>
      </c>
      <c r="AL162" s="437">
        <f t="shared" si="45"/>
        <v>8335293</v>
      </c>
      <c r="AM162" s="437">
        <v>8944084</v>
      </c>
      <c r="AN162" s="437">
        <v>8764094</v>
      </c>
      <c r="AO162" s="437">
        <v>8193403</v>
      </c>
      <c r="AP162" s="437">
        <v>8605583</v>
      </c>
      <c r="AQ162" s="437">
        <v>9069436</v>
      </c>
      <c r="AR162" s="437">
        <v>8792689</v>
      </c>
      <c r="AS162" s="437">
        <v>9222654</v>
      </c>
      <c r="AT162" s="437">
        <v>9272996</v>
      </c>
      <c r="AU162" s="437">
        <v>9379240</v>
      </c>
      <c r="AV162" s="437">
        <v>9795920</v>
      </c>
      <c r="AW162" s="437">
        <v>10291507</v>
      </c>
      <c r="AX162" s="437">
        <v>10509881</v>
      </c>
      <c r="AY162" s="437">
        <v>11192878</v>
      </c>
      <c r="AZ162" s="437">
        <v>12113312</v>
      </c>
      <c r="BA162" s="437">
        <v>12477569</v>
      </c>
      <c r="BB162" s="437">
        <v>11790347</v>
      </c>
      <c r="BC162" s="437">
        <v>11867070</v>
      </c>
      <c r="BD162" s="437">
        <v>13537156</v>
      </c>
      <c r="BE162" s="437">
        <v>11946960</v>
      </c>
      <c r="BF162" s="437">
        <v>11093435</v>
      </c>
      <c r="BG162" s="437">
        <v>10490366</v>
      </c>
      <c r="BH162" s="437">
        <v>10088236</v>
      </c>
      <c r="BI162" s="437">
        <v>9826732</v>
      </c>
      <c r="BJ162" s="437">
        <v>9543148</v>
      </c>
      <c r="BK162" s="437">
        <v>9206793</v>
      </c>
      <c r="BL162" s="437">
        <f>BL20-BL53</f>
        <v>9278366</v>
      </c>
    </row>
    <row r="163" spans="1:66" s="438" customFormat="1" ht="15.75" hidden="1" thickBot="1" x14ac:dyDescent="0.3">
      <c r="A163" s="437" t="s">
        <v>405</v>
      </c>
      <c r="B163" s="437">
        <f t="shared" ref="B163:AL163" si="46">B162/B6/1000</f>
        <v>3158.1786384143561</v>
      </c>
      <c r="C163" s="437">
        <f t="shared" si="46"/>
        <v>3117.5543122133172</v>
      </c>
      <c r="D163" s="437">
        <f t="shared" si="46"/>
        <v>3130.8808926651996</v>
      </c>
      <c r="E163" s="437">
        <f t="shared" si="46"/>
        <v>3133.8067252657402</v>
      </c>
      <c r="F163" s="437">
        <f t="shared" si="46"/>
        <v>3185.4643177067783</v>
      </c>
      <c r="G163" s="437">
        <f t="shared" si="46"/>
        <v>3117.97478368356</v>
      </c>
      <c r="H163" s="437">
        <f t="shared" si="46"/>
        <v>3283.5170656139121</v>
      </c>
      <c r="I163" s="437">
        <f t="shared" si="46"/>
        <v>3244.2629041976302</v>
      </c>
      <c r="J163" s="437">
        <f t="shared" si="46"/>
        <v>3206.7508053271795</v>
      </c>
      <c r="K163" s="437">
        <f t="shared" si="46"/>
        <v>3191.9116043059707</v>
      </c>
      <c r="L163" s="437">
        <f t="shared" si="46"/>
        <v>3210.8060251204083</v>
      </c>
      <c r="M163" s="437">
        <f t="shared" si="46"/>
        <v>3322.6150392817062</v>
      </c>
      <c r="N163" s="437">
        <f t="shared" si="46"/>
        <v>3317.5067135845907</v>
      </c>
      <c r="O163" s="437">
        <f t="shared" si="46"/>
        <v>3297.5333580429951</v>
      </c>
      <c r="P163" s="437">
        <f t="shared" si="46"/>
        <v>3373.5810147299508</v>
      </c>
      <c r="Q163" s="437">
        <f t="shared" si="46"/>
        <v>3421.9414693724166</v>
      </c>
      <c r="R163" s="437">
        <f t="shared" si="46"/>
        <v>3558.7059604533165</v>
      </c>
      <c r="S163" s="437">
        <f t="shared" si="46"/>
        <v>3610.8991552522311</v>
      </c>
      <c r="T163" s="437">
        <f t="shared" si="46"/>
        <v>3760.2706406303532</v>
      </c>
      <c r="U163" s="437">
        <f t="shared" si="46"/>
        <v>3626.0861018281889</v>
      </c>
      <c r="V163" s="437">
        <f t="shared" si="46"/>
        <v>3716.1912727620329</v>
      </c>
      <c r="W163" s="437">
        <f t="shared" si="46"/>
        <v>3564.4646386732875</v>
      </c>
      <c r="X163" s="437">
        <f t="shared" si="46"/>
        <v>3733.3795755451715</v>
      </c>
      <c r="Y163" s="437">
        <f t="shared" si="46"/>
        <v>3701.1048024603733</v>
      </c>
      <c r="Z163" s="437">
        <f t="shared" si="46"/>
        <v>3817.6516447993913</v>
      </c>
      <c r="AA163" s="437">
        <f t="shared" si="46"/>
        <v>4117.7241895495154</v>
      </c>
      <c r="AB163" s="437">
        <f t="shared" si="46"/>
        <v>3949.44315129812</v>
      </c>
      <c r="AC163" s="437">
        <f t="shared" si="46"/>
        <v>3947.149060446528</v>
      </c>
      <c r="AD163" s="437">
        <f t="shared" si="46"/>
        <v>3893.5138130618607</v>
      </c>
      <c r="AE163" s="437">
        <f t="shared" si="46"/>
        <v>3726.4121473256823</v>
      </c>
      <c r="AF163" s="437">
        <f t="shared" si="46"/>
        <v>3634.0461512829061</v>
      </c>
      <c r="AG163" s="437">
        <f t="shared" si="46"/>
        <v>3647.5100467481338</v>
      </c>
      <c r="AH163" s="437">
        <f t="shared" si="46"/>
        <v>3569.8392850437458</v>
      </c>
      <c r="AI163" s="437">
        <f t="shared" si="46"/>
        <v>3336.6606067492335</v>
      </c>
      <c r="AJ163" s="437">
        <f t="shared" si="46"/>
        <v>3406.1308254645146</v>
      </c>
      <c r="AK163" s="437">
        <f t="shared" si="46"/>
        <v>3436.699461595073</v>
      </c>
      <c r="AL163" s="437">
        <f t="shared" si="46"/>
        <v>3232.1117530730157</v>
      </c>
      <c r="AM163" s="437">
        <v>3410.1281073661739</v>
      </c>
      <c r="AN163" s="437">
        <v>3368.2144504227517</v>
      </c>
      <c r="AO163" s="437">
        <v>3122.2479231765869</v>
      </c>
      <c r="AP163" s="437">
        <v>3327.2436591401179</v>
      </c>
      <c r="AQ163" s="437">
        <v>3581.2185587364261</v>
      </c>
      <c r="AR163" s="437">
        <v>3473.7235303413399</v>
      </c>
      <c r="AS163" s="437">
        <v>3673.632344154551</v>
      </c>
      <c r="AT163" s="437">
        <v>3698.9891898360529</v>
      </c>
      <c r="AU163" s="437">
        <v>3739.2815851373434</v>
      </c>
      <c r="AV163" s="437">
        <v>4029.9160770116837</v>
      </c>
      <c r="AW163" s="437">
        <v>4027.9870841487277</v>
      </c>
      <c r="AX163" s="437">
        <v>4124.5951885718769</v>
      </c>
      <c r="AY163" s="437">
        <v>4280.4229607250754</v>
      </c>
      <c r="AZ163" s="437">
        <v>4389.3582635793746</v>
      </c>
      <c r="BA163" s="437">
        <v>4196.6800080721105</v>
      </c>
      <c r="BB163" s="437">
        <v>4443.4864701891911</v>
      </c>
      <c r="BC163" s="437">
        <v>4584.712563745944</v>
      </c>
      <c r="BD163" s="437">
        <v>5364.4366950663762</v>
      </c>
      <c r="BE163" s="437">
        <v>4565.1356515093621</v>
      </c>
      <c r="BF163" s="437">
        <v>4338.9662455509051</v>
      </c>
      <c r="BG163" s="437">
        <v>4229.474660323348</v>
      </c>
      <c r="BH163" s="437">
        <v>4079.0215105935631</v>
      </c>
      <c r="BI163" s="437">
        <v>4035.7846318123952</v>
      </c>
      <c r="BJ163" s="437">
        <v>3487.4828241485161</v>
      </c>
      <c r="BK163" s="437">
        <v>3478.4619162762583</v>
      </c>
      <c r="BL163" s="437">
        <f>BL162/BL6/1000</f>
        <v>3304.2613960113963</v>
      </c>
    </row>
    <row r="164" spans="1:66" s="439" customFormat="1" hidden="1" thickBot="1" x14ac:dyDescent="0.25">
      <c r="A164" s="436" t="s">
        <v>406</v>
      </c>
      <c r="B164" s="436">
        <f t="shared" ref="B164:AA164" si="47">B165+B166</f>
        <v>19777715</v>
      </c>
      <c r="C164" s="436">
        <f t="shared" si="47"/>
        <v>20059028</v>
      </c>
      <c r="D164" s="436">
        <f t="shared" si="47"/>
        <v>19612597</v>
      </c>
      <c r="E164" s="436">
        <f t="shared" si="47"/>
        <v>19736771</v>
      </c>
      <c r="F164" s="436">
        <f t="shared" si="47"/>
        <v>20184708</v>
      </c>
      <c r="G164" s="436">
        <f t="shared" si="47"/>
        <v>19848527</v>
      </c>
      <c r="H164" s="436">
        <f t="shared" si="47"/>
        <v>19317982</v>
      </c>
      <c r="I164" s="436">
        <f t="shared" si="47"/>
        <v>19402551</v>
      </c>
      <c r="J164" s="436">
        <f t="shared" si="47"/>
        <v>19998588</v>
      </c>
      <c r="K164" s="436">
        <f t="shared" si="47"/>
        <v>20136814</v>
      </c>
      <c r="L164" s="436">
        <f t="shared" si="47"/>
        <v>20086898</v>
      </c>
      <c r="M164" s="436">
        <f t="shared" si="47"/>
        <v>20315058</v>
      </c>
      <c r="N164" s="436">
        <f t="shared" si="47"/>
        <v>20529664</v>
      </c>
      <c r="O164" s="436">
        <f t="shared" si="47"/>
        <v>20555794</v>
      </c>
      <c r="P164" s="436">
        <f t="shared" si="47"/>
        <v>20223358</v>
      </c>
      <c r="Q164" s="436">
        <f t="shared" si="47"/>
        <v>19892720</v>
      </c>
      <c r="R164" s="436">
        <f t="shared" si="47"/>
        <v>19841255</v>
      </c>
      <c r="S164" s="436">
        <f t="shared" si="47"/>
        <v>19678174</v>
      </c>
      <c r="T164" s="436">
        <f t="shared" si="47"/>
        <v>19881941</v>
      </c>
      <c r="U164" s="436">
        <f t="shared" si="47"/>
        <v>19764541</v>
      </c>
      <c r="V164" s="436">
        <f t="shared" si="47"/>
        <v>20093664</v>
      </c>
      <c r="W164" s="436">
        <f t="shared" si="47"/>
        <v>19896937</v>
      </c>
      <c r="X164" s="436">
        <f t="shared" si="47"/>
        <v>19976688</v>
      </c>
      <c r="Y164" s="436">
        <f t="shared" si="47"/>
        <v>20363060</v>
      </c>
      <c r="Z164" s="436">
        <f t="shared" si="47"/>
        <v>21025510</v>
      </c>
      <c r="AA164" s="436">
        <f t="shared" si="47"/>
        <v>21349499</v>
      </c>
      <c r="AB164" s="436">
        <f>AB165+AB166</f>
        <v>22022706</v>
      </c>
      <c r="AC164" s="436">
        <f t="shared" ref="AC164:BL164" si="48">AC165+AC166</f>
        <v>24870698</v>
      </c>
      <c r="AD164" s="436">
        <f t="shared" si="48"/>
        <v>23820396</v>
      </c>
      <c r="AE164" s="436">
        <f t="shared" si="48"/>
        <v>23913475</v>
      </c>
      <c r="AF164" s="436">
        <f t="shared" si="48"/>
        <v>23877452</v>
      </c>
      <c r="AG164" s="436">
        <f t="shared" si="48"/>
        <v>24644684</v>
      </c>
      <c r="AH164" s="436">
        <f t="shared" si="48"/>
        <v>26288231</v>
      </c>
      <c r="AI164" s="436">
        <f t="shared" si="48"/>
        <v>25942036</v>
      </c>
      <c r="AJ164" s="436">
        <f t="shared" si="48"/>
        <v>26649550</v>
      </c>
      <c r="AK164" s="436">
        <f t="shared" si="48"/>
        <v>26424284</v>
      </c>
      <c r="AL164" s="436">
        <f t="shared" si="48"/>
        <v>26914880</v>
      </c>
      <c r="AM164" s="436">
        <v>26199726</v>
      </c>
      <c r="AN164" s="436">
        <v>25867281</v>
      </c>
      <c r="AO164" s="436">
        <v>25556161</v>
      </c>
      <c r="AP164" s="436">
        <v>25518425</v>
      </c>
      <c r="AQ164" s="436">
        <v>25298742</v>
      </c>
      <c r="AR164" s="436">
        <v>25226412</v>
      </c>
      <c r="AS164" s="436">
        <v>24867128</v>
      </c>
      <c r="AT164" s="436">
        <v>24799172</v>
      </c>
      <c r="AU164" s="436">
        <v>24633462</v>
      </c>
      <c r="AV164" s="436">
        <v>24141273</v>
      </c>
      <c r="AW164" s="436">
        <v>24772533</v>
      </c>
      <c r="AX164" s="436">
        <v>24664365</v>
      </c>
      <c r="AY164" s="436">
        <v>24752724</v>
      </c>
      <c r="AZ164" s="436">
        <v>25395920</v>
      </c>
      <c r="BA164" s="436">
        <v>26377460</v>
      </c>
      <c r="BB164" s="436">
        <v>23904045</v>
      </c>
      <c r="BC164" s="436">
        <v>23246025</v>
      </c>
      <c r="BD164" s="436">
        <v>21851481</v>
      </c>
      <c r="BE164" s="436">
        <v>21631788</v>
      </c>
      <c r="BF164" s="436">
        <v>20907881</v>
      </c>
      <c r="BG164" s="436">
        <v>20022153</v>
      </c>
      <c r="BH164" s="436">
        <v>20031292</v>
      </c>
      <c r="BI164" s="436">
        <v>20159062</v>
      </c>
      <c r="BJ164" s="436">
        <v>21767173</v>
      </c>
      <c r="BK164" s="436">
        <v>21333958</v>
      </c>
      <c r="BL164" s="436">
        <f t="shared" si="48"/>
        <v>21680233</v>
      </c>
    </row>
    <row r="165" spans="1:66" s="438" customFormat="1" ht="15.75" hidden="1" thickBot="1" x14ac:dyDescent="0.3">
      <c r="A165" s="437" t="s">
        <v>407</v>
      </c>
      <c r="B165" s="437">
        <f t="shared" ref="B165:AL165" si="49">B74-B107</f>
        <v>6373845</v>
      </c>
      <c r="C165" s="437">
        <f t="shared" si="49"/>
        <v>6362216</v>
      </c>
      <c r="D165" s="437">
        <f t="shared" si="49"/>
        <v>6320877</v>
      </c>
      <c r="E165" s="437">
        <f t="shared" si="49"/>
        <v>6281047</v>
      </c>
      <c r="F165" s="437">
        <f t="shared" si="49"/>
        <v>6397738</v>
      </c>
      <c r="G165" s="437">
        <f t="shared" si="49"/>
        <v>6281283</v>
      </c>
      <c r="H165" s="437">
        <f t="shared" si="49"/>
        <v>6071497</v>
      </c>
      <c r="I165" s="437">
        <f t="shared" si="49"/>
        <v>6132196</v>
      </c>
      <c r="J165" s="437">
        <f t="shared" si="49"/>
        <v>6133798</v>
      </c>
      <c r="K165" s="437">
        <f t="shared" si="49"/>
        <v>6258621</v>
      </c>
      <c r="L165" s="437">
        <f t="shared" si="49"/>
        <v>6351017</v>
      </c>
      <c r="M165" s="437">
        <f t="shared" si="49"/>
        <v>6358853</v>
      </c>
      <c r="N165" s="437">
        <f t="shared" si="49"/>
        <v>6399987</v>
      </c>
      <c r="O165" s="437">
        <f t="shared" si="49"/>
        <v>6386641</v>
      </c>
      <c r="P165" s="437">
        <f t="shared" si="49"/>
        <v>6357132</v>
      </c>
      <c r="Q165" s="437">
        <f t="shared" si="49"/>
        <v>6253054</v>
      </c>
      <c r="R165" s="437">
        <f t="shared" si="49"/>
        <v>6426027</v>
      </c>
      <c r="S165" s="437">
        <f t="shared" si="49"/>
        <v>6471419</v>
      </c>
      <c r="T165" s="437">
        <f t="shared" si="49"/>
        <v>6534223</v>
      </c>
      <c r="U165" s="437">
        <f t="shared" si="49"/>
        <v>6489211</v>
      </c>
      <c r="V165" s="437">
        <f t="shared" si="49"/>
        <v>6533349</v>
      </c>
      <c r="W165" s="437">
        <f t="shared" si="49"/>
        <v>6464006</v>
      </c>
      <c r="X165" s="437">
        <f t="shared" si="49"/>
        <v>6385823</v>
      </c>
      <c r="Y165" s="437">
        <f t="shared" si="49"/>
        <v>6379703</v>
      </c>
      <c r="Z165" s="437">
        <f t="shared" si="49"/>
        <v>6548369</v>
      </c>
      <c r="AA165" s="437">
        <f t="shared" si="49"/>
        <v>6618569</v>
      </c>
      <c r="AB165" s="437">
        <f t="shared" si="49"/>
        <v>6689433</v>
      </c>
      <c r="AC165" s="437">
        <f t="shared" si="49"/>
        <v>7020759</v>
      </c>
      <c r="AD165" s="437">
        <f t="shared" si="49"/>
        <v>7119466</v>
      </c>
      <c r="AE165" s="437">
        <f t="shared" si="49"/>
        <v>7064950</v>
      </c>
      <c r="AF165" s="437">
        <f t="shared" si="49"/>
        <v>7094666</v>
      </c>
      <c r="AG165" s="437">
        <f t="shared" si="49"/>
        <v>7171347</v>
      </c>
      <c r="AH165" s="437">
        <f t="shared" si="49"/>
        <v>7427864</v>
      </c>
      <c r="AI165" s="437">
        <f t="shared" si="49"/>
        <v>7308891</v>
      </c>
      <c r="AJ165" s="437">
        <f t="shared" si="49"/>
        <v>7446188</v>
      </c>
      <c r="AK165" s="437">
        <f t="shared" si="49"/>
        <v>7363047</v>
      </c>
      <c r="AL165" s="437">
        <f t="shared" si="49"/>
        <v>7561069</v>
      </c>
      <c r="AM165" s="437">
        <v>7535165</v>
      </c>
      <c r="AN165" s="437">
        <v>7514818</v>
      </c>
      <c r="AO165" s="437">
        <v>7402432</v>
      </c>
      <c r="AP165" s="437">
        <v>7391517</v>
      </c>
      <c r="AQ165" s="437">
        <v>7343538</v>
      </c>
      <c r="AR165" s="437">
        <v>7335775</v>
      </c>
      <c r="AS165" s="437">
        <v>7430011</v>
      </c>
      <c r="AT165" s="437">
        <v>7569915</v>
      </c>
      <c r="AU165" s="437">
        <v>7696349</v>
      </c>
      <c r="AV165" s="437">
        <v>7766013</v>
      </c>
      <c r="AW165" s="437">
        <v>7926876</v>
      </c>
      <c r="AX165" s="437">
        <v>8025882</v>
      </c>
      <c r="AY165" s="437">
        <v>8046827</v>
      </c>
      <c r="AZ165" s="437">
        <v>8135282</v>
      </c>
      <c r="BA165" s="437">
        <v>8314008</v>
      </c>
      <c r="BB165" s="437">
        <v>8331843</v>
      </c>
      <c r="BC165" s="437">
        <v>8444777</v>
      </c>
      <c r="BD165" s="437">
        <v>7721893</v>
      </c>
      <c r="BE165" s="437">
        <v>7807603</v>
      </c>
      <c r="BF165" s="437">
        <v>7743654</v>
      </c>
      <c r="BG165" s="437">
        <v>7652756</v>
      </c>
      <c r="BH165" s="437">
        <v>7949790</v>
      </c>
      <c r="BI165" s="437">
        <v>8055301</v>
      </c>
      <c r="BJ165" s="437">
        <v>8620704</v>
      </c>
      <c r="BK165" s="437">
        <v>8718315</v>
      </c>
      <c r="BL165" s="437">
        <f>BL74-BL107</f>
        <v>8803201</v>
      </c>
    </row>
    <row r="166" spans="1:66" s="438" customFormat="1" ht="15.75" hidden="1" thickBot="1" x14ac:dyDescent="0.3">
      <c r="A166" s="437" t="s">
        <v>408</v>
      </c>
      <c r="B166" s="437">
        <f t="shared" ref="B166:AL166" si="50">B75-B108</f>
        <v>13403870</v>
      </c>
      <c r="C166" s="437">
        <f t="shared" si="50"/>
        <v>13696812</v>
      </c>
      <c r="D166" s="437">
        <f t="shared" si="50"/>
        <v>13291720</v>
      </c>
      <c r="E166" s="437">
        <f t="shared" si="50"/>
        <v>13455724</v>
      </c>
      <c r="F166" s="437">
        <f t="shared" si="50"/>
        <v>13786970</v>
      </c>
      <c r="G166" s="437">
        <f t="shared" si="50"/>
        <v>13567244</v>
      </c>
      <c r="H166" s="437">
        <f t="shared" si="50"/>
        <v>13246485</v>
      </c>
      <c r="I166" s="437">
        <f t="shared" si="50"/>
        <v>13270355</v>
      </c>
      <c r="J166" s="437">
        <f t="shared" si="50"/>
        <v>13864790</v>
      </c>
      <c r="K166" s="437">
        <f t="shared" si="50"/>
        <v>13878193</v>
      </c>
      <c r="L166" s="437">
        <f t="shared" si="50"/>
        <v>13735881</v>
      </c>
      <c r="M166" s="437">
        <f t="shared" si="50"/>
        <v>13956205</v>
      </c>
      <c r="N166" s="437">
        <f t="shared" si="50"/>
        <v>14129677</v>
      </c>
      <c r="O166" s="437">
        <f t="shared" si="50"/>
        <v>14169153</v>
      </c>
      <c r="P166" s="437">
        <f t="shared" si="50"/>
        <v>13866226</v>
      </c>
      <c r="Q166" s="437">
        <f t="shared" si="50"/>
        <v>13639666</v>
      </c>
      <c r="R166" s="437">
        <f t="shared" si="50"/>
        <v>13415228</v>
      </c>
      <c r="S166" s="437">
        <f t="shared" si="50"/>
        <v>13206755</v>
      </c>
      <c r="T166" s="437">
        <f t="shared" si="50"/>
        <v>13347718</v>
      </c>
      <c r="U166" s="437">
        <f t="shared" si="50"/>
        <v>13275330</v>
      </c>
      <c r="V166" s="437">
        <f t="shared" si="50"/>
        <v>13560315</v>
      </c>
      <c r="W166" s="437">
        <f t="shared" si="50"/>
        <v>13432931</v>
      </c>
      <c r="X166" s="437">
        <f t="shared" si="50"/>
        <v>13590865</v>
      </c>
      <c r="Y166" s="437">
        <f t="shared" si="50"/>
        <v>13983357</v>
      </c>
      <c r="Z166" s="437">
        <f t="shared" si="50"/>
        <v>14477141</v>
      </c>
      <c r="AA166" s="437">
        <f t="shared" si="50"/>
        <v>14730930</v>
      </c>
      <c r="AB166" s="437">
        <f t="shared" si="50"/>
        <v>15333273</v>
      </c>
      <c r="AC166" s="437">
        <f t="shared" si="50"/>
        <v>17849939</v>
      </c>
      <c r="AD166" s="437">
        <f t="shared" si="50"/>
        <v>16700930</v>
      </c>
      <c r="AE166" s="437">
        <f t="shared" si="50"/>
        <v>16848525</v>
      </c>
      <c r="AF166" s="437">
        <f t="shared" si="50"/>
        <v>16782786</v>
      </c>
      <c r="AG166" s="437">
        <f t="shared" si="50"/>
        <v>17473337</v>
      </c>
      <c r="AH166" s="437">
        <f t="shared" si="50"/>
        <v>18860367</v>
      </c>
      <c r="AI166" s="437">
        <f t="shared" si="50"/>
        <v>18633145</v>
      </c>
      <c r="AJ166" s="437">
        <f t="shared" si="50"/>
        <v>19203362</v>
      </c>
      <c r="AK166" s="437">
        <f t="shared" si="50"/>
        <v>19061237</v>
      </c>
      <c r="AL166" s="437">
        <f t="shared" si="50"/>
        <v>19353811</v>
      </c>
      <c r="AM166" s="437">
        <v>18664561</v>
      </c>
      <c r="AN166" s="437">
        <v>18352463</v>
      </c>
      <c r="AO166" s="437">
        <v>18153729</v>
      </c>
      <c r="AP166" s="437">
        <v>18126908</v>
      </c>
      <c r="AQ166" s="437">
        <v>17955204</v>
      </c>
      <c r="AR166" s="437">
        <v>17890637</v>
      </c>
      <c r="AS166" s="437">
        <v>17437117</v>
      </c>
      <c r="AT166" s="437">
        <v>17229257</v>
      </c>
      <c r="AU166" s="437">
        <v>16937113</v>
      </c>
      <c r="AV166" s="437">
        <v>16375260</v>
      </c>
      <c r="AW166" s="437">
        <v>16845657</v>
      </c>
      <c r="AX166" s="437">
        <v>16638483</v>
      </c>
      <c r="AY166" s="437">
        <v>16705897</v>
      </c>
      <c r="AZ166" s="437">
        <v>17260638</v>
      </c>
      <c r="BA166" s="437">
        <v>18063452</v>
      </c>
      <c r="BB166" s="437">
        <v>15572202</v>
      </c>
      <c r="BC166" s="437">
        <v>14801248</v>
      </c>
      <c r="BD166" s="437">
        <v>14129588</v>
      </c>
      <c r="BE166" s="437">
        <v>13824185</v>
      </c>
      <c r="BF166" s="437">
        <v>13164227</v>
      </c>
      <c r="BG166" s="437">
        <v>12369397</v>
      </c>
      <c r="BH166" s="437">
        <v>12081502</v>
      </c>
      <c r="BI166" s="437">
        <v>12103761</v>
      </c>
      <c r="BJ166" s="437">
        <v>13146469</v>
      </c>
      <c r="BK166" s="437">
        <v>12615643</v>
      </c>
      <c r="BL166" s="437">
        <f>BL75-BL108</f>
        <v>12877032</v>
      </c>
    </row>
    <row r="167" spans="1:66" s="438" customFormat="1" ht="15.75" hidden="1" thickBot="1" x14ac:dyDescent="0.3">
      <c r="A167" s="1386" t="s">
        <v>409</v>
      </c>
      <c r="B167" s="1386">
        <f t="shared" ref="B167:AL167" si="51">B166/B6/1000</f>
        <v>6794.6824149642625</v>
      </c>
      <c r="C167" s="1386">
        <f t="shared" si="51"/>
        <v>6903.9830636624838</v>
      </c>
      <c r="D167" s="1386">
        <f t="shared" si="51"/>
        <v>6803.3577314838512</v>
      </c>
      <c r="E167" s="1386">
        <f t="shared" si="51"/>
        <v>6876.3920686835645</v>
      </c>
      <c r="F167" s="1386">
        <f t="shared" si="51"/>
        <v>6861.2371852294227</v>
      </c>
      <c r="G167" s="1386">
        <f t="shared" si="51"/>
        <v>6708.1552533992581</v>
      </c>
      <c r="H167" s="1386">
        <f t="shared" si="51"/>
        <v>6619.6017190545199</v>
      </c>
      <c r="I167" s="1386">
        <f t="shared" si="51"/>
        <v>6663.162783691504</v>
      </c>
      <c r="J167" s="1386">
        <f t="shared" si="51"/>
        <v>6666.0849079282661</v>
      </c>
      <c r="K167" s="1386">
        <f t="shared" si="51"/>
        <v>6581.3975435102202</v>
      </c>
      <c r="L167" s="1386">
        <f t="shared" si="51"/>
        <v>6485.9198224572674</v>
      </c>
      <c r="M167" s="1386">
        <f t="shared" si="51"/>
        <v>6526.4707257762821</v>
      </c>
      <c r="N167" s="1386">
        <f t="shared" si="51"/>
        <v>6542.1228817483097</v>
      </c>
      <c r="O167" s="1386">
        <f t="shared" si="51"/>
        <v>6564.6557635285399</v>
      </c>
      <c r="P167" s="1386">
        <f t="shared" si="51"/>
        <v>6484.0897825578677</v>
      </c>
      <c r="Q167" s="1386">
        <f t="shared" si="51"/>
        <v>6407.2087561067265</v>
      </c>
      <c r="R167" s="1386">
        <f t="shared" si="51"/>
        <v>6361.2442505571616</v>
      </c>
      <c r="S167" s="1386">
        <f t="shared" si="51"/>
        <v>6303.0377511573524</v>
      </c>
      <c r="T167" s="1386">
        <f t="shared" si="51"/>
        <v>6532.4318504380171</v>
      </c>
      <c r="U167" s="1386">
        <f t="shared" si="51"/>
        <v>6524.1448791035973</v>
      </c>
      <c r="V167" s="1386">
        <f t="shared" si="51"/>
        <v>6481.056731826221</v>
      </c>
      <c r="W167" s="1386">
        <f t="shared" si="51"/>
        <v>6475.8863230969491</v>
      </c>
      <c r="X167" s="1386">
        <f t="shared" si="51"/>
        <v>6615.4911409657325</v>
      </c>
      <c r="Y167" s="1386">
        <f t="shared" si="51"/>
        <v>6616.2086586231362</v>
      </c>
      <c r="Z167" s="1386">
        <f t="shared" si="51"/>
        <v>6882.0788172656394</v>
      </c>
      <c r="AA167" s="1386">
        <f t="shared" si="51"/>
        <v>6891.0183842447486</v>
      </c>
      <c r="AB167" s="1386">
        <f t="shared" si="51"/>
        <v>6863.5957923008054</v>
      </c>
      <c r="AC167" s="1386">
        <f t="shared" si="51"/>
        <v>6859.2933174499476</v>
      </c>
      <c r="AD167" s="1386">
        <f t="shared" si="51"/>
        <v>6855.6011657977915</v>
      </c>
      <c r="AE167" s="1386">
        <f t="shared" si="51"/>
        <v>6980.3724572233505</v>
      </c>
      <c r="AF167" s="1386">
        <f t="shared" si="51"/>
        <v>6990.4973342219264</v>
      </c>
      <c r="AG167" s="1386">
        <f t="shared" si="51"/>
        <v>7165.3149347986555</v>
      </c>
      <c r="AH167" s="1386">
        <f t="shared" si="51"/>
        <v>7082.1099470541849</v>
      </c>
      <c r="AI167" s="1386">
        <f t="shared" si="51"/>
        <v>7057.2075142976173</v>
      </c>
      <c r="AJ167" s="1386">
        <f t="shared" si="51"/>
        <v>7311.6669204995433</v>
      </c>
      <c r="AK167" s="1386">
        <f t="shared" si="51"/>
        <v>7383.2114498198862</v>
      </c>
      <c r="AL167" s="1386">
        <f t="shared" si="51"/>
        <v>7504.6768001861255</v>
      </c>
      <c r="AM167" s="1386">
        <v>7116.2730669513503</v>
      </c>
      <c r="AN167" s="1386">
        <v>7053.214066102998</v>
      </c>
      <c r="AO167" s="1386">
        <v>6917.814572060056</v>
      </c>
      <c r="AP167" s="1386">
        <v>7008.547788431797</v>
      </c>
      <c r="AQ167" s="1386">
        <v>7089.9127344521221</v>
      </c>
      <c r="AR167" s="1386">
        <v>7068.0455910240198</v>
      </c>
      <c r="AS167" s="1386">
        <v>6945.6749651463851</v>
      </c>
      <c r="AT167" s="1386">
        <v>6872.7340540109308</v>
      </c>
      <c r="AU167" s="1386">
        <v>6752.4271418889284</v>
      </c>
      <c r="AV167" s="1386">
        <v>6736.5723218693438</v>
      </c>
      <c r="AW167" s="1386">
        <v>6593.2121330724067</v>
      </c>
      <c r="AX167" s="1386">
        <v>6529.7606059416821</v>
      </c>
      <c r="AY167" s="1386">
        <v>6388.7326475199816</v>
      </c>
      <c r="AZ167" s="1386">
        <v>6254.5341884987492</v>
      </c>
      <c r="BA167" s="1386">
        <v>6075.4244584958969</v>
      </c>
      <c r="BB167" s="1386">
        <v>5868.7728951533882</v>
      </c>
      <c r="BC167" s="1386">
        <v>5718.3001081749344</v>
      </c>
      <c r="BD167" s="1386">
        <v>5599.2026946701017</v>
      </c>
      <c r="BE167" s="1386">
        <v>5282.4551012609863</v>
      </c>
      <c r="BF167" s="1386">
        <v>5148.9134431102593</v>
      </c>
      <c r="BG167" s="1386">
        <v>4987.056807644236</v>
      </c>
      <c r="BH167" s="1386">
        <v>4884.9676532427629</v>
      </c>
      <c r="BI167" s="1386">
        <v>4970.9478828699339</v>
      </c>
      <c r="BJ167" s="1386">
        <v>4804.2935974272759</v>
      </c>
      <c r="BK167" s="1386">
        <v>4766.3756233942877</v>
      </c>
      <c r="BL167" s="1386">
        <f>BL166/BL6/1000</f>
        <v>4585.8376068376074</v>
      </c>
    </row>
    <row r="168" spans="1:66" x14ac:dyDescent="0.25">
      <c r="A168" s="1387" t="s">
        <v>510</v>
      </c>
      <c r="B168" s="1388"/>
      <c r="C168" s="1388"/>
      <c r="D168" s="1388"/>
      <c r="E168" s="1388"/>
      <c r="F168" s="1388"/>
      <c r="G168" s="1388"/>
      <c r="H168" s="1388"/>
      <c r="I168" s="1388"/>
      <c r="J168" s="1388"/>
      <c r="K168" s="1388"/>
      <c r="L168" s="1388"/>
      <c r="M168" s="1388"/>
      <c r="N168" s="1388"/>
      <c r="O168" s="1388"/>
      <c r="P168" s="1388"/>
      <c r="Q168" s="1388"/>
      <c r="R168" s="1388"/>
      <c r="S168" s="1388"/>
      <c r="T168" s="1388"/>
      <c r="U168" s="1388"/>
      <c r="V168" s="1388"/>
      <c r="W168" s="1388"/>
      <c r="X168" s="1388"/>
      <c r="Y168" s="1388"/>
      <c r="Z168" s="1388"/>
      <c r="AA168" s="1388"/>
      <c r="AB168" s="1388"/>
      <c r="AC168" s="1388"/>
      <c r="AD168" s="1388"/>
      <c r="AE168" s="1388"/>
      <c r="AF168" s="1388"/>
      <c r="AG168" s="1388"/>
      <c r="AH168" s="1388"/>
      <c r="AI168" s="1388"/>
      <c r="AJ168" s="1388"/>
      <c r="AK168" s="1388"/>
      <c r="AL168" s="1388"/>
      <c r="AM168" s="1388"/>
      <c r="AN168" s="1388"/>
      <c r="AO168" s="1388"/>
      <c r="AP168" s="1388"/>
      <c r="AQ168" s="1388"/>
      <c r="AR168" s="1388"/>
      <c r="AS168" s="1388"/>
      <c r="AT168" s="1388"/>
      <c r="AU168" s="1388"/>
      <c r="AV168" s="1388"/>
      <c r="AW168" s="1388"/>
      <c r="AX168" s="1388"/>
      <c r="AY168" s="1388"/>
      <c r="AZ168" s="1388"/>
      <c r="BA168" s="1388"/>
      <c r="BB168" s="1388"/>
      <c r="BC168" s="1412"/>
      <c r="BD168" s="1412"/>
      <c r="BE168" s="1412"/>
      <c r="BF168" s="1412"/>
      <c r="BG168" s="1412"/>
      <c r="BH168" s="1412"/>
      <c r="BI168" s="1412"/>
      <c r="BJ168" s="1412"/>
      <c r="BK168" s="1412"/>
      <c r="BL168" s="1389"/>
    </row>
    <row r="169" spans="1:66" s="859" customFormat="1" x14ac:dyDescent="0.25">
      <c r="A169" s="1382" t="s">
        <v>490</v>
      </c>
      <c r="B169" s="1385"/>
      <c r="C169" s="1385"/>
      <c r="D169" s="1385"/>
      <c r="E169" s="1385"/>
      <c r="F169" s="1385"/>
      <c r="G169" s="1385"/>
      <c r="H169" s="1385"/>
      <c r="I169" s="1385"/>
      <c r="J169" s="1385"/>
      <c r="K169" s="1385"/>
      <c r="L169" s="1385"/>
      <c r="M169" s="1385"/>
      <c r="N169" s="1385"/>
      <c r="O169" s="1385"/>
      <c r="P169" s="1385"/>
      <c r="Q169" s="1385"/>
      <c r="R169" s="1385"/>
      <c r="S169" s="1385"/>
      <c r="T169" s="1385"/>
      <c r="U169" s="1385"/>
      <c r="V169" s="1385"/>
      <c r="W169" s="1385"/>
      <c r="X169" s="1385"/>
      <c r="Y169" s="1385"/>
      <c r="Z169" s="1385"/>
      <c r="AA169" s="1385"/>
      <c r="AB169" s="1385"/>
      <c r="AC169" s="1385"/>
      <c r="AD169" s="1385"/>
      <c r="AE169" s="1385"/>
      <c r="AF169" s="1385"/>
      <c r="AG169" s="1385"/>
      <c r="AH169" s="1385"/>
      <c r="AI169" s="1385"/>
      <c r="AJ169" s="1385"/>
      <c r="AK169" s="1385">
        <v>2.5817000000000001</v>
      </c>
      <c r="AL169" s="1385">
        <v>2.5789</v>
      </c>
      <c r="AM169" s="1385">
        <v>2.6227999999999998</v>
      </c>
      <c r="AN169" s="1385">
        <v>2.6019999999999999</v>
      </c>
      <c r="AO169" s="1385">
        <v>2.6242000000000001</v>
      </c>
      <c r="AP169" s="1385">
        <v>2.5615999999999999</v>
      </c>
      <c r="AQ169" s="1385">
        <v>2.5329000000000002</v>
      </c>
      <c r="AR169" s="1385">
        <v>2.5312000000000001</v>
      </c>
      <c r="AS169" s="1385">
        <v>2.5105</v>
      </c>
      <c r="AT169" s="1385">
        <v>2.5068999999999999</v>
      </c>
      <c r="AU169" s="1385">
        <v>2.5083000000000002</v>
      </c>
      <c r="AV169" s="1385">
        <v>2.4308000000000001</v>
      </c>
      <c r="AW169" s="1385">
        <v>2.5550000000000002</v>
      </c>
      <c r="AX169" s="1385">
        <v>2.5480999999999998</v>
      </c>
      <c r="AY169" s="1385">
        <v>2.6149</v>
      </c>
      <c r="AZ169" s="1385">
        <v>2.7597</v>
      </c>
      <c r="BA169" s="1385">
        <v>2.9731999999999998</v>
      </c>
      <c r="BB169" s="1385">
        <v>2.6534</v>
      </c>
      <c r="BC169" s="1413">
        <v>2.5884</v>
      </c>
      <c r="BD169" s="1413">
        <v>2.5234999999999999</v>
      </c>
      <c r="BE169" s="1413">
        <v>2.617</v>
      </c>
      <c r="BF169" s="1413">
        <v>2.5567000000000002</v>
      </c>
      <c r="BG169" s="1390">
        <v>2.4803000000000002</v>
      </c>
      <c r="BH169" s="1390">
        <v>2.4765000000000001</v>
      </c>
      <c r="BI169" s="1390">
        <v>2.4175</v>
      </c>
      <c r="BJ169" s="1390">
        <v>2.5061</v>
      </c>
      <c r="BK169" s="1390">
        <v>2.7088000000000001</v>
      </c>
      <c r="BL169" s="1390">
        <f>Пересчет!D2</f>
        <v>2.7088000000000001</v>
      </c>
    </row>
    <row r="170" spans="1:66" s="859" customFormat="1" x14ac:dyDescent="0.25">
      <c r="A170" s="1383" t="s">
        <v>491</v>
      </c>
      <c r="B170" s="1385"/>
      <c r="C170" s="1385"/>
      <c r="D170" s="1385"/>
      <c r="E170" s="1385"/>
      <c r="F170" s="1385"/>
      <c r="G170" s="1385"/>
      <c r="H170" s="1385"/>
      <c r="I170" s="1385"/>
      <c r="J170" s="1385"/>
      <c r="K170" s="1385"/>
      <c r="L170" s="1385"/>
      <c r="M170" s="1385"/>
      <c r="N170" s="1385"/>
      <c r="O170" s="1385"/>
      <c r="P170" s="1385"/>
      <c r="Q170" s="1385"/>
      <c r="R170" s="1385"/>
      <c r="S170" s="1385"/>
      <c r="T170" s="1385"/>
      <c r="U170" s="1385"/>
      <c r="V170" s="1385"/>
      <c r="W170" s="1385"/>
      <c r="X170" s="1385"/>
      <c r="Y170" s="1385"/>
      <c r="Z170" s="1385"/>
      <c r="AA170" s="1385"/>
      <c r="AB170" s="1385"/>
      <c r="AC170" s="1385"/>
      <c r="AD170" s="1385"/>
      <c r="AE170" s="1385"/>
      <c r="AF170" s="1385"/>
      <c r="AG170" s="1385"/>
      <c r="AH170" s="1385"/>
      <c r="AI170" s="1385"/>
      <c r="AJ170" s="1385"/>
      <c r="AK170" s="1385">
        <v>3.0794000000000001</v>
      </c>
      <c r="AL170" s="1385">
        <v>3.1680000000000001</v>
      </c>
      <c r="AM170" s="1385">
        <v>3.1711</v>
      </c>
      <c r="AN170" s="1385">
        <v>3.1755</v>
      </c>
      <c r="AO170" s="1385">
        <v>3.0809000000000002</v>
      </c>
      <c r="AP170" s="1385">
        <v>3.1027</v>
      </c>
      <c r="AQ170" s="1385">
        <v>3.0870000000000002</v>
      </c>
      <c r="AR170" s="1385">
        <v>3.0148999999999999</v>
      </c>
      <c r="AS170" s="1385">
        <v>2.9796999999999998</v>
      </c>
      <c r="AT170" s="1385">
        <v>2.9586999999999999</v>
      </c>
      <c r="AU170" s="1385">
        <v>2.9241999999999999</v>
      </c>
      <c r="AV170" s="1385">
        <v>2.8197000000000001</v>
      </c>
      <c r="AW170" s="1385">
        <v>2.8792</v>
      </c>
      <c r="AX170" s="1385">
        <v>2.8826000000000001</v>
      </c>
      <c r="AY170" s="1385">
        <v>2.9113000000000002</v>
      </c>
      <c r="AZ170" s="1385">
        <v>3.0872999999999999</v>
      </c>
      <c r="BA170" s="1385">
        <v>3.3083999999999998</v>
      </c>
      <c r="BB170" s="1385">
        <v>2.7896000000000001</v>
      </c>
      <c r="BC170" s="1413">
        <v>2.6863999999999999</v>
      </c>
      <c r="BD170" s="1413">
        <v>2.6629999999999998</v>
      </c>
      <c r="BE170" s="1413">
        <v>2.6642000000000001</v>
      </c>
      <c r="BF170" s="1413">
        <v>2.5613000000000001</v>
      </c>
      <c r="BG170" s="1390">
        <v>2.3956</v>
      </c>
      <c r="BH170" s="1390">
        <v>2.4649999999999999</v>
      </c>
      <c r="BI170" s="1390">
        <v>2.4695</v>
      </c>
      <c r="BJ170" s="1390">
        <v>2.6728000000000001</v>
      </c>
      <c r="BK170" s="1390">
        <v>2.8574999999999999</v>
      </c>
      <c r="BL170" s="1390">
        <f>Пересчет!D3</f>
        <v>2.8574999999999999</v>
      </c>
    </row>
    <row r="171" spans="1:66" s="859" customFormat="1" x14ac:dyDescent="0.25">
      <c r="A171" s="1382" t="s">
        <v>492</v>
      </c>
      <c r="B171" s="1385"/>
      <c r="C171" s="1385"/>
      <c r="D171" s="1385"/>
      <c r="E171" s="1385"/>
      <c r="F171" s="1385"/>
      <c r="G171" s="1385"/>
      <c r="H171" s="1385"/>
      <c r="I171" s="1385"/>
      <c r="J171" s="1385"/>
      <c r="K171" s="1385"/>
      <c r="L171" s="1385"/>
      <c r="M171" s="1385"/>
      <c r="N171" s="1385"/>
      <c r="O171" s="1385"/>
      <c r="P171" s="1385"/>
      <c r="Q171" s="1385"/>
      <c r="R171" s="1385"/>
      <c r="S171" s="1385"/>
      <c r="T171" s="1385"/>
      <c r="U171" s="1385"/>
      <c r="V171" s="1385"/>
      <c r="W171" s="1385"/>
      <c r="X171" s="1385"/>
      <c r="Y171" s="1385"/>
      <c r="Z171" s="1385"/>
      <c r="AA171" s="1385"/>
      <c r="AB171" s="1385"/>
      <c r="AC171" s="1385"/>
      <c r="AD171" s="1385"/>
      <c r="AE171" s="1385"/>
      <c r="AF171" s="1385"/>
      <c r="AG171" s="1385"/>
      <c r="AH171" s="1385"/>
      <c r="AI171" s="1385"/>
      <c r="AJ171" s="1385"/>
      <c r="AK171" s="1385">
        <v>3.4056000000000002</v>
      </c>
      <c r="AL171" s="1385">
        <v>3.4870999999999999</v>
      </c>
      <c r="AM171" s="1385">
        <v>3.4361999999999999</v>
      </c>
      <c r="AN171" s="1385">
        <v>3.5411000000000001</v>
      </c>
      <c r="AO171" s="1385">
        <v>3.464</v>
      </c>
      <c r="AP171" s="1385">
        <v>3.4438</v>
      </c>
      <c r="AQ171" s="1385">
        <v>3.4447999999999999</v>
      </c>
      <c r="AR171" s="1385">
        <v>3.4963000000000002</v>
      </c>
      <c r="AS171" s="1385">
        <v>3.4323000000000001</v>
      </c>
      <c r="AT171" s="1385">
        <v>3.4077999999999999</v>
      </c>
      <c r="AU171" s="1385">
        <v>3.4453</v>
      </c>
      <c r="AV171" s="1385">
        <v>3.4487000000000001</v>
      </c>
      <c r="AW171" s="1385">
        <v>3.4066000000000001</v>
      </c>
      <c r="AX171" s="1385">
        <v>3.4321999999999999</v>
      </c>
      <c r="AY171" s="1385">
        <v>3.3565999999999998</v>
      </c>
      <c r="AZ171" s="1385">
        <v>3.2978000000000001</v>
      </c>
      <c r="BA171" s="1385">
        <v>3.5177999999999998</v>
      </c>
      <c r="BB171" s="1385">
        <v>3.6694</v>
      </c>
      <c r="BC171" s="1413">
        <v>4.0620000000000003</v>
      </c>
      <c r="BD171" s="1413">
        <v>4.9705000000000004</v>
      </c>
      <c r="BE171" s="1413">
        <v>4.3470000000000004</v>
      </c>
      <c r="BF171" s="1413">
        <v>4.2325999999999997</v>
      </c>
      <c r="BG171" s="1390">
        <v>4.2812999999999999</v>
      </c>
      <c r="BH171" s="1390">
        <v>4.0228000000000002</v>
      </c>
      <c r="BI171" s="1390">
        <v>3.9923999999999999</v>
      </c>
      <c r="BJ171" s="1390">
        <v>3.9613</v>
      </c>
      <c r="BK171" s="1390">
        <v>3.8241999999999998</v>
      </c>
      <c r="BL171" s="1390">
        <f>Пересчет!D4</f>
        <v>3.8241999999999998</v>
      </c>
    </row>
    <row r="172" spans="1:66" s="859" customFormat="1" x14ac:dyDescent="0.25">
      <c r="A172" s="1383" t="s">
        <v>493</v>
      </c>
      <c r="B172" s="1385"/>
      <c r="C172" s="1385"/>
      <c r="D172" s="1385"/>
      <c r="E172" s="1385"/>
      <c r="F172" s="1385"/>
      <c r="G172" s="1385"/>
      <c r="H172" s="1385"/>
      <c r="I172" s="1385"/>
      <c r="J172" s="1385"/>
      <c r="K172" s="1385"/>
      <c r="L172" s="1385"/>
      <c r="M172" s="1385"/>
      <c r="N172" s="1385"/>
      <c r="O172" s="1385"/>
      <c r="P172" s="1385"/>
      <c r="Q172" s="1385"/>
      <c r="R172" s="1385"/>
      <c r="S172" s="1385"/>
      <c r="T172" s="1385"/>
      <c r="U172" s="1385"/>
      <c r="V172" s="1385"/>
      <c r="W172" s="1385"/>
      <c r="X172" s="1385"/>
      <c r="Y172" s="1385"/>
      <c r="Z172" s="1385"/>
      <c r="AA172" s="1385"/>
      <c r="AB172" s="1385"/>
      <c r="AC172" s="1385"/>
      <c r="AD172" s="1385"/>
      <c r="AE172" s="1385"/>
      <c r="AF172" s="1385"/>
      <c r="AG172" s="1385"/>
      <c r="AH172" s="1385"/>
      <c r="AI172" s="1385"/>
      <c r="AJ172" s="1385"/>
      <c r="AK172" s="1384">
        <f t="shared" ref="AK172:BA172" si="52">AK170/AK169</f>
        <v>1.1927799511949491</v>
      </c>
      <c r="AL172" s="1384">
        <f t="shared" si="52"/>
        <v>1.228430726278646</v>
      </c>
      <c r="AM172" s="1384">
        <f t="shared" si="52"/>
        <v>1.2090513954552389</v>
      </c>
      <c r="AN172" s="1384">
        <f t="shared" si="52"/>
        <v>1.2204073789392775</v>
      </c>
      <c r="AO172" s="1384">
        <f t="shared" si="52"/>
        <v>1.1740339913116378</v>
      </c>
      <c r="AP172" s="1384">
        <f t="shared" si="52"/>
        <v>1.2112351655215492</v>
      </c>
      <c r="AQ172" s="1384">
        <f t="shared" si="52"/>
        <v>1.2187611038730308</v>
      </c>
      <c r="AR172" s="1384">
        <f t="shared" si="52"/>
        <v>1.1910951327433628</v>
      </c>
      <c r="AS172" s="1384">
        <f t="shared" si="52"/>
        <v>1.1868950408285202</v>
      </c>
      <c r="AT172" s="1384">
        <f t="shared" si="52"/>
        <v>1.1802225856635686</v>
      </c>
      <c r="AU172" s="1384">
        <f t="shared" si="52"/>
        <v>1.1658095124187695</v>
      </c>
      <c r="AV172" s="1384">
        <f t="shared" si="52"/>
        <v>1.1599884811584664</v>
      </c>
      <c r="AW172" s="1384">
        <f t="shared" si="52"/>
        <v>1.1268884540117416</v>
      </c>
      <c r="AX172" s="1384">
        <v>1.1312742827989484</v>
      </c>
      <c r="AY172" s="1384">
        <f t="shared" si="52"/>
        <v>1.1133504149298252</v>
      </c>
      <c r="AZ172" s="1384">
        <f t="shared" si="52"/>
        <v>1.1187085552777476</v>
      </c>
      <c r="BA172" s="1384">
        <f t="shared" si="52"/>
        <v>1.1127404816359479</v>
      </c>
      <c r="BB172" s="1384">
        <f>BB170/BB169</f>
        <v>1.0513303685837039</v>
      </c>
      <c r="BC172" s="1414">
        <v>1.0378612270128265</v>
      </c>
      <c r="BD172" s="1414">
        <v>1.0552803645730136</v>
      </c>
      <c r="BE172" s="1414">
        <v>1.0180359189912114</v>
      </c>
      <c r="BF172" s="1414">
        <v>1.0017991942738687</v>
      </c>
      <c r="BG172" s="1414">
        <v>0.96585090513244354</v>
      </c>
      <c r="BH172" s="1414">
        <v>0.99535634968705822</v>
      </c>
      <c r="BI172" s="1414">
        <v>1.0215098241985523</v>
      </c>
      <c r="BJ172" s="1414">
        <v>1.0665176968197598</v>
      </c>
      <c r="BK172" s="1414">
        <v>1.0548951565268754</v>
      </c>
      <c r="BL172" s="1391">
        <f>Пересчет!D5</f>
        <v>1.0548951565268754</v>
      </c>
    </row>
    <row r="173" spans="1:66" s="859" customFormat="1" ht="15.75" thickBot="1" x14ac:dyDescent="0.3">
      <c r="A173" s="1392" t="s">
        <v>494</v>
      </c>
      <c r="B173" s="1393"/>
      <c r="C173" s="1393"/>
      <c r="D173" s="1393"/>
      <c r="E173" s="1393"/>
      <c r="F173" s="1393"/>
      <c r="G173" s="1393"/>
      <c r="H173" s="1393"/>
      <c r="I173" s="1393"/>
      <c r="J173" s="1393"/>
      <c r="K173" s="1393"/>
      <c r="L173" s="1393"/>
      <c r="M173" s="1393"/>
      <c r="N173" s="1393"/>
      <c r="O173" s="1393"/>
      <c r="P173" s="1393"/>
      <c r="Q173" s="1393"/>
      <c r="R173" s="1393"/>
      <c r="S173" s="1393"/>
      <c r="T173" s="1393"/>
      <c r="U173" s="1393"/>
      <c r="V173" s="1393"/>
      <c r="W173" s="1393"/>
      <c r="X173" s="1393"/>
      <c r="Y173" s="1393"/>
      <c r="Z173" s="1393"/>
      <c r="AA173" s="1393"/>
      <c r="AB173" s="1393"/>
      <c r="AC173" s="1393"/>
      <c r="AD173" s="1393"/>
      <c r="AE173" s="1393"/>
      <c r="AF173" s="1393"/>
      <c r="AG173" s="1393"/>
      <c r="AH173" s="1393"/>
      <c r="AI173" s="1393"/>
      <c r="AJ173" s="1393"/>
      <c r="AK173" s="1394">
        <f t="shared" ref="AK173:BA173" si="53">AK169/AK171*100</f>
        <v>75.807493540051667</v>
      </c>
      <c r="AL173" s="1394">
        <f t="shared" si="53"/>
        <v>73.955435748903099</v>
      </c>
      <c r="AM173" s="1394">
        <f t="shared" si="53"/>
        <v>76.328502415458928</v>
      </c>
      <c r="AN173" s="1394">
        <f t="shared" si="53"/>
        <v>73.479992092852498</v>
      </c>
      <c r="AO173" s="1394">
        <f t="shared" si="53"/>
        <v>75.756351039260977</v>
      </c>
      <c r="AP173" s="1394">
        <f t="shared" si="53"/>
        <v>74.38294906789011</v>
      </c>
      <c r="AQ173" s="1394">
        <f t="shared" si="53"/>
        <v>73.528216442173715</v>
      </c>
      <c r="AR173" s="1394">
        <f t="shared" si="53"/>
        <v>72.396533478248443</v>
      </c>
      <c r="AS173" s="1394">
        <f t="shared" si="53"/>
        <v>73.143373248259181</v>
      </c>
      <c r="AT173" s="1394">
        <f t="shared" si="53"/>
        <v>73.563589412524209</v>
      </c>
      <c r="AU173" s="1394">
        <f t="shared" si="53"/>
        <v>72.803529445911835</v>
      </c>
      <c r="AV173" s="1394">
        <f t="shared" si="53"/>
        <v>70.484530402760456</v>
      </c>
      <c r="AW173" s="1394">
        <f t="shared" si="53"/>
        <v>75.001467739094707</v>
      </c>
      <c r="AX173" s="1394">
        <v>74.241011596060829</v>
      </c>
      <c r="AY173" s="1394">
        <f t="shared" si="53"/>
        <v>77.903235416790807</v>
      </c>
      <c r="AZ173" s="1394">
        <f t="shared" si="53"/>
        <v>83.68306143489599</v>
      </c>
      <c r="BA173" s="1394">
        <f t="shared" si="53"/>
        <v>84.518733299221111</v>
      </c>
      <c r="BB173" s="1394">
        <f>BB169/BB171*100</f>
        <v>72.311549572137139</v>
      </c>
      <c r="BC173" s="1415">
        <v>63.722304283604139</v>
      </c>
      <c r="BD173" s="1415">
        <v>50.76954028769741</v>
      </c>
      <c r="BE173" s="1415">
        <v>60.202438463308027</v>
      </c>
      <c r="BF173" s="1415">
        <v>60.404952038935889</v>
      </c>
      <c r="BG173" s="1415">
        <v>57.933338004811631</v>
      </c>
      <c r="BH173" s="1415">
        <v>61.561598886347824</v>
      </c>
      <c r="BI173" s="1415">
        <v>60.552549844704942</v>
      </c>
      <c r="BJ173" s="1415">
        <v>63.264584858506048</v>
      </c>
      <c r="BK173" s="1415">
        <v>70.833115422833544</v>
      </c>
      <c r="BL173" s="1395">
        <f>Пересчет!D6</f>
        <v>70.833115422833544</v>
      </c>
    </row>
    <row r="174" spans="1:66" x14ac:dyDescent="0.25">
      <c r="A174" s="1396" t="s">
        <v>511</v>
      </c>
      <c r="B174" s="279"/>
      <c r="C174" s="279"/>
      <c r="D174" s="279"/>
      <c r="E174" s="279"/>
      <c r="F174" s="279"/>
      <c r="G174" s="279"/>
      <c r="H174" s="279"/>
      <c r="I174" s="279"/>
      <c r="J174" s="279"/>
      <c r="K174" s="279"/>
      <c r="L174" s="279"/>
      <c r="M174" s="279"/>
      <c r="N174" s="279"/>
      <c r="O174" s="279"/>
      <c r="P174" s="279"/>
      <c r="Q174" s="279"/>
      <c r="R174" s="279"/>
      <c r="S174" s="279"/>
      <c r="T174" s="279"/>
      <c r="U174" s="279"/>
      <c r="V174" s="279"/>
      <c r="W174" s="279"/>
      <c r="X174" s="279"/>
      <c r="Y174" s="279"/>
      <c r="Z174" s="279"/>
      <c r="AA174" s="279"/>
      <c r="AB174" s="279"/>
      <c r="AC174" s="279"/>
      <c r="AD174" s="279"/>
      <c r="AE174" s="279"/>
      <c r="AF174" s="279"/>
      <c r="AG174" s="279"/>
      <c r="AH174" s="279"/>
      <c r="AI174" s="279"/>
      <c r="AJ174" s="279"/>
      <c r="AK174" s="279"/>
      <c r="AL174" s="279"/>
      <c r="AM174" s="279"/>
      <c r="AN174" s="279"/>
      <c r="AO174" s="279"/>
      <c r="AP174" s="279"/>
      <c r="AQ174" s="279"/>
      <c r="AR174" s="279"/>
      <c r="AS174" s="279"/>
      <c r="AT174" s="279"/>
      <c r="AU174" s="279"/>
      <c r="AV174" s="279"/>
      <c r="AW174" s="279"/>
      <c r="AX174" s="279"/>
      <c r="AY174" s="279"/>
      <c r="AZ174" s="279"/>
      <c r="BA174" s="279"/>
      <c r="BB174" s="279"/>
      <c r="BC174" s="1416"/>
      <c r="BD174" s="1416"/>
      <c r="BE174" s="1416"/>
      <c r="BF174" s="1416"/>
      <c r="BG174" s="1416"/>
      <c r="BH174" s="1416"/>
      <c r="BI174" s="1416"/>
      <c r="BJ174" s="1416"/>
      <c r="BK174" s="1416"/>
      <c r="BL174" s="896"/>
    </row>
    <row r="175" spans="1:66" x14ac:dyDescent="0.25">
      <c r="A175" s="858" t="s">
        <v>527</v>
      </c>
      <c r="B175" s="277"/>
      <c r="C175" s="277"/>
      <c r="D175" s="277"/>
      <c r="E175" s="277"/>
      <c r="F175" s="277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277"/>
      <c r="V175" s="277"/>
      <c r="W175" s="277"/>
      <c r="X175" s="277"/>
      <c r="Y175" s="277"/>
      <c r="Z175" s="277"/>
      <c r="AA175" s="277"/>
      <c r="AB175" s="277"/>
      <c r="AC175" s="277"/>
      <c r="AD175" s="277"/>
      <c r="AE175" s="277"/>
      <c r="AF175" s="277"/>
      <c r="AG175" s="277"/>
      <c r="AH175" s="277"/>
      <c r="AI175" s="277"/>
      <c r="AJ175" s="277"/>
      <c r="AK175" s="277">
        <f t="shared" ref="AK175:BB175" si="54">(AK133/AK169)/1000</f>
        <v>4302.3166905527369</v>
      </c>
      <c r="AL175" s="277">
        <f t="shared" si="54"/>
        <v>4420.2997401993098</v>
      </c>
      <c r="AM175" s="277">
        <f t="shared" si="54"/>
        <v>4137.8843220985209</v>
      </c>
      <c r="AN175" s="277">
        <f t="shared" si="54"/>
        <v>4068.7405841660261</v>
      </c>
      <c r="AO175" s="277">
        <f t="shared" si="54"/>
        <v>4045.8695983537841</v>
      </c>
      <c r="AP175" s="277">
        <f t="shared" si="54"/>
        <v>4097.3372111180515</v>
      </c>
      <c r="AQ175" s="277">
        <f t="shared" si="54"/>
        <v>4117.2375537920962</v>
      </c>
      <c r="AR175" s="277">
        <f t="shared" si="54"/>
        <v>4146.409608091024</v>
      </c>
      <c r="AS175" s="277">
        <f t="shared" si="54"/>
        <v>4066.2923720374429</v>
      </c>
      <c r="AT175" s="277">
        <f t="shared" si="54"/>
        <v>4001.8034225537517</v>
      </c>
      <c r="AU175" s="277">
        <f t="shared" si="54"/>
        <v>4033.4238328748552</v>
      </c>
      <c r="AV175" s="277">
        <f t="shared" si="54"/>
        <v>4158.0636004607532</v>
      </c>
      <c r="AW175" s="277">
        <f t="shared" si="54"/>
        <v>4295.0136986301368</v>
      </c>
      <c r="AX175" s="277">
        <f t="shared" si="54"/>
        <v>4235.2207527177115</v>
      </c>
      <c r="AY175" s="277">
        <f t="shared" si="54"/>
        <v>4231.4608589238587</v>
      </c>
      <c r="AZ175" s="277">
        <f t="shared" si="54"/>
        <v>4118.1313186215893</v>
      </c>
      <c r="BA175" s="277">
        <f t="shared" si="54"/>
        <v>4082.4996636620481</v>
      </c>
      <c r="BB175" s="277">
        <f t="shared" si="54"/>
        <v>3941.4992085625991</v>
      </c>
      <c r="BC175" s="1400">
        <f t="shared" ref="BC175:BL176" si="55">(BC133/BC169)/1000</f>
        <v>3634.4378766805748</v>
      </c>
      <c r="BD175" s="1400">
        <f t="shared" si="55"/>
        <v>3558.0562710521103</v>
      </c>
      <c r="BE175" s="1400">
        <v>3399.1079169518594</v>
      </c>
      <c r="BF175" s="1400">
        <v>3378.3603864356396</v>
      </c>
      <c r="BG175" s="1400">
        <v>3492.2658549369025</v>
      </c>
      <c r="BH175" s="1400">
        <f t="shared" si="55"/>
        <v>3448.6904906117502</v>
      </c>
      <c r="BI175" s="1400">
        <v>3425.9859358841777</v>
      </c>
      <c r="BJ175" s="1400">
        <v>3717.3815889230277</v>
      </c>
      <c r="BK175" s="1400">
        <v>3250.447061429415</v>
      </c>
      <c r="BL175" s="1400">
        <f t="shared" si="55"/>
        <v>3427.3102480803304</v>
      </c>
      <c r="BM175" s="273">
        <f>BL175-BD175</f>
        <v>-130.74602297177989</v>
      </c>
      <c r="BN175" s="961">
        <f>BL175/BD175-1</f>
        <v>-3.6746474201521995E-2</v>
      </c>
    </row>
    <row r="176" spans="1:66" x14ac:dyDescent="0.25">
      <c r="A176" s="860" t="s">
        <v>526</v>
      </c>
      <c r="B176" s="277"/>
      <c r="C176" s="277"/>
      <c r="D176" s="277"/>
      <c r="E176" s="277"/>
      <c r="F176" s="277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277"/>
      <c r="V176" s="277"/>
      <c r="W176" s="277"/>
      <c r="X176" s="277"/>
      <c r="Y176" s="277"/>
      <c r="Z176" s="277"/>
      <c r="AA176" s="277"/>
      <c r="AB176" s="277"/>
      <c r="AC176" s="277"/>
      <c r="AD176" s="277"/>
      <c r="AE176" s="277"/>
      <c r="AF176" s="277"/>
      <c r="AG176" s="277"/>
      <c r="AH176" s="277"/>
      <c r="AI176" s="277"/>
      <c r="AJ176" s="277"/>
      <c r="AK176" s="277">
        <f t="shared" ref="AK176:BB176" si="56">(AK134/AK170)/1000</f>
        <v>4687.9073845554331</v>
      </c>
      <c r="AL176" s="277">
        <f t="shared" si="56"/>
        <v>4340.403409090909</v>
      </c>
      <c r="AM176" s="277">
        <f t="shared" si="56"/>
        <v>4481.573901800637</v>
      </c>
      <c r="AN176" s="277">
        <f t="shared" si="56"/>
        <v>4372.0113367973545</v>
      </c>
      <c r="AO176" s="277">
        <f t="shared" si="56"/>
        <v>4274.0338862020835</v>
      </c>
      <c r="AP176" s="277">
        <f t="shared" si="56"/>
        <v>4379.7482837528605</v>
      </c>
      <c r="AQ176" s="277">
        <f t="shared" si="56"/>
        <v>4503.7696793002915</v>
      </c>
      <c r="AR176" s="277">
        <f t="shared" si="56"/>
        <v>4458.0523400444463</v>
      </c>
      <c r="AS176" s="277">
        <f t="shared" si="56"/>
        <v>4542.1690103030514</v>
      </c>
      <c r="AT176" s="277">
        <f t="shared" si="56"/>
        <v>4613.0067259269272</v>
      </c>
      <c r="AU176" s="277">
        <f t="shared" si="56"/>
        <v>4553.2843170781753</v>
      </c>
      <c r="AV176" s="277">
        <f t="shared" si="56"/>
        <v>4658.33670248608</v>
      </c>
      <c r="AW176" s="277">
        <f t="shared" si="56"/>
        <v>4652.0460544595717</v>
      </c>
      <c r="AX176" s="277">
        <f t="shared" si="56"/>
        <v>4757.5143967251788</v>
      </c>
      <c r="AY176" s="277">
        <f t="shared" si="56"/>
        <v>4878.8166798337516</v>
      </c>
      <c r="AZ176" s="277">
        <f t="shared" si="56"/>
        <v>4991.9606128332207</v>
      </c>
      <c r="BA176" s="277">
        <f t="shared" si="56"/>
        <v>4118.3919719501882</v>
      </c>
      <c r="BB176" s="277">
        <f t="shared" si="56"/>
        <v>3271.1765127616859</v>
      </c>
      <c r="BC176" s="1400">
        <f t="shared" si="55"/>
        <v>2760.3949523525907</v>
      </c>
      <c r="BD176" s="1400">
        <f t="shared" si="55"/>
        <v>2407.1885092001503</v>
      </c>
      <c r="BE176" s="1400">
        <v>2267.922024212347</v>
      </c>
      <c r="BF176" s="1400">
        <v>2170.5981337601997</v>
      </c>
      <c r="BG176" s="1400">
        <v>1907.1138754383037</v>
      </c>
      <c r="BH176" s="1400">
        <f t="shared" si="55"/>
        <v>1835.7874239350913</v>
      </c>
      <c r="BI176" s="1400">
        <v>1817.4282243369103</v>
      </c>
      <c r="BJ176" s="1400">
        <v>1695.6682131098473</v>
      </c>
      <c r="BK176" s="1400">
        <v>1503.3389326334209</v>
      </c>
      <c r="BL176" s="1400">
        <f t="shared" si="55"/>
        <v>1440.4941382327211</v>
      </c>
      <c r="BM176" s="273">
        <f>BL176-BD176</f>
        <v>-966.69437096742922</v>
      </c>
      <c r="BN176" s="961">
        <f>BL176/BD176-1</f>
        <v>-0.40158648451202439</v>
      </c>
    </row>
    <row r="177" spans="1:75" ht="15.75" thickBot="1" x14ac:dyDescent="0.3">
      <c r="A177" s="861" t="s">
        <v>532</v>
      </c>
      <c r="B177" s="275"/>
      <c r="C177" s="275"/>
      <c r="D177" s="275"/>
      <c r="E177" s="275"/>
      <c r="F177" s="275"/>
      <c r="G177" s="275"/>
      <c r="H177" s="275"/>
      <c r="I177" s="275"/>
      <c r="J177" s="275"/>
      <c r="K177" s="275"/>
      <c r="L177" s="275"/>
      <c r="M177" s="275"/>
      <c r="N177" s="275"/>
      <c r="O177" s="275"/>
      <c r="P177" s="275"/>
      <c r="Q177" s="275"/>
      <c r="R177" s="275"/>
      <c r="S177" s="275"/>
      <c r="T177" s="275"/>
      <c r="U177" s="275"/>
      <c r="V177" s="275"/>
      <c r="W177" s="275"/>
      <c r="X177" s="275"/>
      <c r="Y177" s="275"/>
      <c r="Z177" s="275"/>
      <c r="AA177" s="275"/>
      <c r="AB177" s="275"/>
      <c r="AC177" s="275"/>
      <c r="AD177" s="275"/>
      <c r="AE177" s="275"/>
      <c r="AF177" s="275"/>
      <c r="AG177" s="275"/>
      <c r="AH177" s="275"/>
      <c r="AI177" s="275"/>
      <c r="AJ177" s="275"/>
      <c r="AK177" s="275">
        <f t="shared" ref="AK177:BB177" si="57">(AK137/AK171)/10</f>
        <v>70186.663143058497</v>
      </c>
      <c r="AL177" s="275">
        <f t="shared" si="57"/>
        <v>72809.612572051279</v>
      </c>
      <c r="AM177" s="275">
        <f t="shared" si="57"/>
        <v>74036.231884057968</v>
      </c>
      <c r="AN177" s="275">
        <f t="shared" si="57"/>
        <v>74726.130298494812</v>
      </c>
      <c r="AO177" s="275">
        <f t="shared" si="57"/>
        <v>73963.308314087772</v>
      </c>
      <c r="AP177" s="275">
        <f t="shared" si="57"/>
        <v>76883.297520181193</v>
      </c>
      <c r="AQ177" s="275">
        <f t="shared" si="57"/>
        <v>78174.378773803997</v>
      </c>
      <c r="AR177" s="275">
        <f t="shared" si="57"/>
        <v>78578.783285187194</v>
      </c>
      <c r="AS177" s="275">
        <f t="shared" si="57"/>
        <v>84987.908982315072</v>
      </c>
      <c r="AT177" s="275">
        <f t="shared" si="57"/>
        <v>82799.107928869067</v>
      </c>
      <c r="AU177" s="275">
        <f t="shared" si="57"/>
        <v>83725.684265521151</v>
      </c>
      <c r="AV177" s="275">
        <f t="shared" si="57"/>
        <v>84920.230811610163</v>
      </c>
      <c r="AW177" s="275">
        <f t="shared" si="57"/>
        <v>81290.23072858568</v>
      </c>
      <c r="AX177" s="275">
        <f t="shared" si="57"/>
        <v>76993.96888293224</v>
      </c>
      <c r="AY177" s="275">
        <f t="shared" si="57"/>
        <v>78359.858189834951</v>
      </c>
      <c r="AZ177" s="275">
        <f t="shared" si="57"/>
        <v>78763.448359512404</v>
      </c>
      <c r="BA177" s="275">
        <f t="shared" si="57"/>
        <v>135813.43453294673</v>
      </c>
      <c r="BB177" s="275">
        <f t="shared" si="57"/>
        <v>211392.05319670792</v>
      </c>
      <c r="BC177" s="1402">
        <f>(BC137/BC171)/10</f>
        <v>241852.41260462822</v>
      </c>
      <c r="BD177" s="1402">
        <f>(BD137/BD171)/10</f>
        <v>246593.44130369177</v>
      </c>
      <c r="BE177" s="1402">
        <v>248189.32485953759</v>
      </c>
      <c r="BF177" s="1402">
        <v>236527.17006095545</v>
      </c>
      <c r="BG177" s="1402">
        <v>223477.63529768997</v>
      </c>
      <c r="BH177" s="1402">
        <v>224790.89191607834</v>
      </c>
      <c r="BI177" s="1402">
        <v>226133.37841899609</v>
      </c>
      <c r="BJ177" s="1402">
        <v>220939.46431726957</v>
      </c>
      <c r="BK177" s="1402">
        <v>225675.98451963812</v>
      </c>
      <c r="BL177" s="1402">
        <f>(BL137/BL171)/10</f>
        <v>224684.40458135036</v>
      </c>
      <c r="BM177" s="273">
        <f>BL177-BD177</f>
        <v>-21909.036722341407</v>
      </c>
      <c r="BN177" s="961">
        <f>BL177/BD177-1</f>
        <v>-8.8846794166594911E-2</v>
      </c>
      <c r="BW177" s="273">
        <f>BL137/BL171*100</f>
        <v>224684404.58135036</v>
      </c>
    </row>
    <row r="178" spans="1:75" hidden="1" x14ac:dyDescent="0.25">
      <c r="A178" s="273" t="s">
        <v>524</v>
      </c>
      <c r="AM178" s="273" t="s">
        <v>512</v>
      </c>
      <c r="AN178" s="273" t="s">
        <v>513</v>
      </c>
      <c r="AO178" s="273" t="s">
        <v>514</v>
      </c>
      <c r="AP178" s="273" t="s">
        <v>515</v>
      </c>
      <c r="AQ178" s="273" t="s">
        <v>516</v>
      </c>
      <c r="AR178" s="273" t="s">
        <v>517</v>
      </c>
      <c r="AS178" s="273" t="s">
        <v>518</v>
      </c>
      <c r="AT178" s="273" t="s">
        <v>519</v>
      </c>
      <c r="AU178" s="273" t="s">
        <v>520</v>
      </c>
      <c r="AV178" s="273" t="s">
        <v>521</v>
      </c>
      <c r="AW178" s="273" t="s">
        <v>522</v>
      </c>
      <c r="AX178" s="273" t="s">
        <v>523</v>
      </c>
      <c r="AY178" s="273" t="s">
        <v>523</v>
      </c>
      <c r="AZ178" s="273" t="s">
        <v>523</v>
      </c>
      <c r="BA178" s="273" t="s">
        <v>523</v>
      </c>
      <c r="BB178" s="273" t="s">
        <v>523</v>
      </c>
      <c r="BC178" s="273" t="s">
        <v>523</v>
      </c>
      <c r="BD178" s="273" t="s">
        <v>523</v>
      </c>
      <c r="BE178" s="273" t="s">
        <v>523</v>
      </c>
      <c r="BF178" s="273" t="s">
        <v>523</v>
      </c>
      <c r="BG178" s="273" t="s">
        <v>523</v>
      </c>
      <c r="BH178" s="273" t="s">
        <v>523</v>
      </c>
      <c r="BI178" s="273" t="s">
        <v>523</v>
      </c>
      <c r="BJ178" s="273" t="s">
        <v>523</v>
      </c>
      <c r="BK178" s="273" t="s">
        <v>523</v>
      </c>
      <c r="BL178" s="273" t="s">
        <v>523</v>
      </c>
    </row>
    <row r="179" spans="1:75" hidden="1" x14ac:dyDescent="0.25">
      <c r="A179" s="858" t="s">
        <v>490</v>
      </c>
      <c r="AM179" s="273">
        <f>AM175-AL175</f>
        <v>-282.41541810078888</v>
      </c>
      <c r="AN179" s="273">
        <f t="shared" ref="AN179:AW179" si="58">AN175-AM175</f>
        <v>-69.143737932494787</v>
      </c>
      <c r="AO179" s="273">
        <f t="shared" si="58"/>
        <v>-22.870985812241997</v>
      </c>
      <c r="AP179" s="273">
        <f t="shared" si="58"/>
        <v>51.467612764267415</v>
      </c>
      <c r="AQ179" s="273">
        <f t="shared" si="58"/>
        <v>19.900342674044623</v>
      </c>
      <c r="AR179" s="273">
        <f t="shared" si="58"/>
        <v>29.172054298927833</v>
      </c>
      <c r="AS179" s="273">
        <f t="shared" si="58"/>
        <v>-80.117236053581109</v>
      </c>
      <c r="AT179" s="273">
        <f t="shared" si="58"/>
        <v>-64.488949483691158</v>
      </c>
      <c r="AU179" s="273">
        <f t="shared" si="58"/>
        <v>31.620410321103464</v>
      </c>
      <c r="AV179" s="273">
        <f t="shared" si="58"/>
        <v>124.63976758589797</v>
      </c>
      <c r="AW179" s="273">
        <f t="shared" si="58"/>
        <v>136.95009816938364</v>
      </c>
      <c r="AX179" s="273">
        <v>-8.9951911437392482</v>
      </c>
      <c r="AY179" s="273">
        <v>-63.552839706278064</v>
      </c>
      <c r="AZ179" s="273">
        <v>-176.88238000854744</v>
      </c>
      <c r="BA179" s="273">
        <v>-212.51403496808871</v>
      </c>
      <c r="BB179" s="273">
        <v>-745.71145197297301</v>
      </c>
      <c r="BC179" s="273">
        <v>-468.8539394077834</v>
      </c>
      <c r="BD179" s="273">
        <v>-734.9823755263742</v>
      </c>
      <c r="BE179" s="273">
        <v>-895.90578167827744</v>
      </c>
      <c r="BF179" s="273">
        <v>-916.65331219449718</v>
      </c>
      <c r="BG179" s="273">
        <v>-802.74784369323424</v>
      </c>
      <c r="BH179" s="273">
        <v>-846.32320801838659</v>
      </c>
      <c r="BI179" s="273">
        <v>-869.02776274595908</v>
      </c>
      <c r="BJ179" s="273">
        <v>-577.63210970710907</v>
      </c>
      <c r="BK179" s="273">
        <v>-1044.5666372007217</v>
      </c>
      <c r="BL179" s="273">
        <f>BL175-AW175</f>
        <v>-867.70345054980635</v>
      </c>
    </row>
    <row r="180" spans="1:75" hidden="1" x14ac:dyDescent="0.25">
      <c r="A180" s="860" t="s">
        <v>491</v>
      </c>
      <c r="AM180" s="273">
        <f t="shared" ref="AM180:AW181" si="59">AM176-AL176</f>
        <v>141.17049270972802</v>
      </c>
      <c r="AN180" s="273">
        <f t="shared" si="59"/>
        <v>-109.56256500328254</v>
      </c>
      <c r="AO180" s="273">
        <f t="shared" si="59"/>
        <v>-97.977450595270966</v>
      </c>
      <c r="AP180" s="273">
        <f t="shared" si="59"/>
        <v>105.71439755077699</v>
      </c>
      <c r="AQ180" s="273">
        <f t="shared" si="59"/>
        <v>124.02139554743098</v>
      </c>
      <c r="AR180" s="273">
        <f t="shared" si="59"/>
        <v>-45.717339255845218</v>
      </c>
      <c r="AS180" s="273">
        <f t="shared" si="59"/>
        <v>84.116670258605154</v>
      </c>
      <c r="AT180" s="273">
        <f t="shared" si="59"/>
        <v>70.837715623875738</v>
      </c>
      <c r="AU180" s="273">
        <f t="shared" si="59"/>
        <v>-59.722408848751911</v>
      </c>
      <c r="AV180" s="273">
        <f t="shared" si="59"/>
        <v>105.05238540790469</v>
      </c>
      <c r="AW180" s="273">
        <f t="shared" si="59"/>
        <v>-6.2906480265082791</v>
      </c>
      <c r="AX180" s="273">
        <v>156.85043197005143</v>
      </c>
      <c r="AY180" s="273">
        <v>226.77062537417987</v>
      </c>
      <c r="AZ180" s="273">
        <v>339.91455837364902</v>
      </c>
      <c r="BA180" s="273">
        <v>-533.65408250938344</v>
      </c>
      <c r="BB180" s="273">
        <v>-1816.7892578151723</v>
      </c>
      <c r="BC180" s="273">
        <v>-1780.4827799862132</v>
      </c>
      <c r="BD180" s="273">
        <v>-2243.6818511308725</v>
      </c>
      <c r="BE180" s="273">
        <v>-2384.1240302472247</v>
      </c>
      <c r="BF180" s="273">
        <v>-2481.4479206993719</v>
      </c>
      <c r="BG180" s="273">
        <v>-2744.932179021268</v>
      </c>
      <c r="BH180" s="273">
        <v>-2816.2586305244804</v>
      </c>
      <c r="BI180" s="273">
        <v>-2834.6178301226614</v>
      </c>
      <c r="BJ180" s="273">
        <v>-2956.3778413497243</v>
      </c>
      <c r="BK180" s="273">
        <v>-3148.7071218261508</v>
      </c>
      <c r="BL180" s="273">
        <f>BL176-AW176</f>
        <v>-3211.5519162268506</v>
      </c>
    </row>
    <row r="181" spans="1:75" hidden="1" x14ac:dyDescent="0.25">
      <c r="A181" s="858" t="s">
        <v>492</v>
      </c>
      <c r="AM181" s="273">
        <f t="shared" si="59"/>
        <v>1226.6193120066891</v>
      </c>
      <c r="AN181" s="273">
        <f t="shared" si="59"/>
        <v>689.89841443684418</v>
      </c>
      <c r="AO181" s="273">
        <f t="shared" si="59"/>
        <v>-762.82198440704087</v>
      </c>
      <c r="AP181" s="273">
        <f t="shared" si="59"/>
        <v>2919.9892060934217</v>
      </c>
      <c r="AQ181" s="273">
        <f t="shared" si="59"/>
        <v>1291.0812536228041</v>
      </c>
      <c r="AR181" s="273">
        <f t="shared" si="59"/>
        <v>404.40451138319622</v>
      </c>
      <c r="AS181" s="273">
        <f t="shared" si="59"/>
        <v>6409.1256971278781</v>
      </c>
      <c r="AT181" s="273">
        <f t="shared" si="59"/>
        <v>-2188.8010534460045</v>
      </c>
      <c r="AU181" s="273">
        <f t="shared" si="59"/>
        <v>926.57633665208414</v>
      </c>
      <c r="AV181" s="273">
        <f t="shared" si="59"/>
        <v>1194.5465460890118</v>
      </c>
      <c r="AW181" s="273">
        <f t="shared" si="59"/>
        <v>-3630.0000830244826</v>
      </c>
      <c r="AX181" s="273">
        <v>-414.56678910437222</v>
      </c>
      <c r="AY181" s="273">
        <v>-293.03725387507257</v>
      </c>
      <c r="AZ181" s="273">
        <v>-252.67823690732894</v>
      </c>
      <c r="BA181" s="273">
        <v>5211.5193115862567</v>
      </c>
      <c r="BB181" s="273">
        <v>13502.162668865529</v>
      </c>
      <c r="BC181" s="273">
        <v>140199.54798104765</v>
      </c>
      <c r="BD181" s="273">
        <v>174755.99228160872</v>
      </c>
      <c r="BE181" s="273">
        <v>166899.09413095191</v>
      </c>
      <c r="BF181" s="273">
        <v>155236.93933236977</v>
      </c>
      <c r="BG181" s="273">
        <v>142187.40456910428</v>
      </c>
      <c r="BH181" s="273">
        <v>143500.66118749266</v>
      </c>
      <c r="BI181" s="273">
        <v>144843.14769041041</v>
      </c>
      <c r="BJ181" s="273">
        <v>139649.23358868388</v>
      </c>
      <c r="BK181" s="273">
        <v>144385.75379105244</v>
      </c>
      <c r="BL181" s="273">
        <f>BL177-AW177</f>
        <v>143394.17385276468</v>
      </c>
    </row>
    <row r="182" spans="1:75" x14ac:dyDescent="0.25">
      <c r="AL182" s="433">
        <f t="shared" ref="AL182:AW182" si="60">AL4</f>
        <v>44197</v>
      </c>
      <c r="AM182" s="433">
        <f t="shared" si="60"/>
        <v>44228</v>
      </c>
      <c r="AN182" s="433">
        <f t="shared" si="60"/>
        <v>44256</v>
      </c>
      <c r="AO182" s="433">
        <f t="shared" si="60"/>
        <v>44287</v>
      </c>
      <c r="AP182" s="433">
        <f t="shared" si="60"/>
        <v>44317</v>
      </c>
      <c r="AQ182" s="433">
        <f t="shared" si="60"/>
        <v>44348</v>
      </c>
      <c r="AR182" s="433">
        <f t="shared" si="60"/>
        <v>44378</v>
      </c>
      <c r="AS182" s="433">
        <f t="shared" si="60"/>
        <v>44409</v>
      </c>
      <c r="AT182" s="433">
        <f t="shared" si="60"/>
        <v>44440</v>
      </c>
      <c r="AU182" s="433">
        <f t="shared" si="60"/>
        <v>44470</v>
      </c>
      <c r="AV182" s="433">
        <f t="shared" si="60"/>
        <v>44501</v>
      </c>
      <c r="AW182" s="433">
        <f t="shared" si="60"/>
        <v>44531</v>
      </c>
      <c r="AX182" s="433">
        <v>44562</v>
      </c>
      <c r="AY182" s="433">
        <v>44593</v>
      </c>
      <c r="AZ182" s="433">
        <v>44621</v>
      </c>
      <c r="BA182" s="433">
        <v>44652</v>
      </c>
      <c r="BB182" s="433">
        <v>44687</v>
      </c>
      <c r="BC182" s="433">
        <v>44713</v>
      </c>
      <c r="BD182" s="433">
        <v>44742</v>
      </c>
      <c r="BE182" s="433">
        <v>44774</v>
      </c>
      <c r="BF182" s="433">
        <v>44805</v>
      </c>
      <c r="BG182" s="433">
        <v>44866</v>
      </c>
      <c r="BH182" s="433">
        <v>44866</v>
      </c>
      <c r="BI182" s="433">
        <v>44866</v>
      </c>
      <c r="BJ182" s="433">
        <v>44866</v>
      </c>
      <c r="BK182" s="433">
        <v>44866</v>
      </c>
      <c r="BL182" s="433">
        <v>44866</v>
      </c>
      <c r="BM182" s="433">
        <v>44896</v>
      </c>
      <c r="BN182" s="433">
        <v>44927</v>
      </c>
      <c r="BO182" s="433">
        <v>44958</v>
      </c>
      <c r="BP182" s="433">
        <v>44986</v>
      </c>
      <c r="BQ182" s="433">
        <v>45017</v>
      </c>
      <c r="BR182" s="433">
        <v>45047</v>
      </c>
      <c r="BS182" s="433">
        <v>45078</v>
      </c>
      <c r="BT182" s="433">
        <v>45108</v>
      </c>
      <c r="BU182" s="433">
        <v>45139</v>
      </c>
      <c r="BV182" s="433">
        <v>45170</v>
      </c>
    </row>
    <row r="183" spans="1:75" x14ac:dyDescent="0.25">
      <c r="A183" s="273" t="s">
        <v>633</v>
      </c>
      <c r="AL183" s="634">
        <f t="shared" ref="AL183:BC183" si="61">AL175+AL176*AK172+AL177/AK173</f>
        <v>10557.899935306536</v>
      </c>
      <c r="AM183" s="634">
        <f t="shared" si="61"/>
        <v>10644.27990274663</v>
      </c>
      <c r="AN183" s="634">
        <f t="shared" si="61"/>
        <v>10333.733888815626</v>
      </c>
      <c r="AO183" s="634">
        <f t="shared" si="61"/>
        <v>10268.509612321839</v>
      </c>
      <c r="AP183" s="634">
        <f t="shared" si="61"/>
        <v>10254.186503669407</v>
      </c>
      <c r="AQ183" s="634">
        <f t="shared" si="61"/>
        <v>10623.333525129259</v>
      </c>
      <c r="AR183" s="634">
        <f t="shared" si="61"/>
        <v>10648.399224864419</v>
      </c>
      <c r="AS183" s="634">
        <f t="shared" si="61"/>
        <v>10650.37012603213</v>
      </c>
      <c r="AT183" s="634">
        <f t="shared" si="61"/>
        <v>10608.969294964443</v>
      </c>
      <c r="AU183" s="634">
        <f t="shared" si="61"/>
        <v>10545.453103025091</v>
      </c>
      <c r="AV183" s="634">
        <f t="shared" si="61"/>
        <v>10755.22697707527</v>
      </c>
      <c r="AW183" s="634">
        <f t="shared" si="61"/>
        <v>10844.639520127746</v>
      </c>
      <c r="AX183" s="634">
        <f t="shared" si="61"/>
        <v>10622.974958203858</v>
      </c>
      <c r="AY183" s="634">
        <f t="shared" si="61"/>
        <v>10806.220096818874</v>
      </c>
      <c r="AZ183" s="634">
        <f t="shared" si="61"/>
        <v>10686.974807770983</v>
      </c>
      <c r="BA183" s="634">
        <f t="shared" si="61"/>
        <v>10312.730115895745</v>
      </c>
      <c r="BB183" s="634">
        <f t="shared" si="61"/>
        <v>10082.596350421389</v>
      </c>
      <c r="BC183" s="634">
        <f t="shared" si="61"/>
        <v>9881.1139101459448</v>
      </c>
      <c r="BD183" s="634">
        <f>BD175+BD176*BC172+BD177/BC173</f>
        <v>9926.1975154004504</v>
      </c>
      <c r="BE183" s="634">
        <f t="shared" ref="BE183" si="62">BE175+BE176*BD172+BE177/BD173</f>
        <v>10680.949304952966</v>
      </c>
      <c r="BF183" s="634">
        <v>9516.9708680992462</v>
      </c>
      <c r="BG183" s="634">
        <v>9145.8789972117647</v>
      </c>
      <c r="BH183" s="634">
        <v>9051.5047536762504</v>
      </c>
      <c r="BI183" s="634">
        <v>9032.4094112957773</v>
      </c>
      <c r="BJ183" s="634">
        <v>9113.5748511465536</v>
      </c>
      <c r="BK183" s="634">
        <v>8529.5187585599579</v>
      </c>
      <c r="BL183" s="634">
        <f>BL175+BL176*BE172+BL177/BE173</f>
        <v>8625.9329268082311</v>
      </c>
    </row>
    <row r="184" spans="1:75" x14ac:dyDescent="0.25">
      <c r="A184" s="273" t="s">
        <v>533</v>
      </c>
      <c r="AL184" s="273">
        <f>AL131</f>
        <v>10736.788553259143</v>
      </c>
      <c r="AM184" s="273">
        <f t="shared" ref="AM184:AW184" si="63">AM131</f>
        <v>10526.401174317523</v>
      </c>
      <c r="AN184" s="273">
        <f t="shared" si="63"/>
        <v>10421.42851652575</v>
      </c>
      <c r="AO184" s="273">
        <f t="shared" si="63"/>
        <v>10040.062495236643</v>
      </c>
      <c r="AP184" s="273">
        <f t="shared" si="63"/>
        <v>10435.856886321049</v>
      </c>
      <c r="AQ184" s="273">
        <f t="shared" si="63"/>
        <v>10669.446089462672</v>
      </c>
      <c r="AR184" s="273">
        <f t="shared" si="63"/>
        <v>10541.76912136536</v>
      </c>
      <c r="AS184" s="273">
        <f t="shared" si="63"/>
        <v>10619.307309300937</v>
      </c>
      <c r="AT184" s="273">
        <f t="shared" si="63"/>
        <v>10571.723243846982</v>
      </c>
      <c r="AU184" s="273">
        <f t="shared" si="63"/>
        <v>10491.708727026273</v>
      </c>
      <c r="AV184" s="273">
        <f t="shared" si="63"/>
        <v>10766.488398881025</v>
      </c>
      <c r="AW184" s="273">
        <f t="shared" si="63"/>
        <v>10621.199217221136</v>
      </c>
      <c r="AX184" s="273">
        <f t="shared" ref="AX184:BD184" si="64">AX131</f>
        <v>10654.355794513562</v>
      </c>
      <c r="AY184" s="273">
        <f t="shared" si="64"/>
        <v>10669.155608245059</v>
      </c>
      <c r="AZ184" s="273">
        <f t="shared" si="64"/>
        <v>10643.892452078124</v>
      </c>
      <c r="BA184" s="273">
        <f t="shared" si="64"/>
        <v>10272.104466568007</v>
      </c>
      <c r="BB184" s="273">
        <f t="shared" si="64"/>
        <v>10312.259365342579</v>
      </c>
      <c r="BC184" s="273">
        <f t="shared" si="64"/>
        <v>10303.012671920877</v>
      </c>
      <c r="BD184" s="273">
        <f t="shared" si="64"/>
        <v>10963.639389736478</v>
      </c>
      <c r="BE184" s="273">
        <f t="shared" ref="BE184:BL184" si="65">BE131</f>
        <v>9847.5907527703475</v>
      </c>
      <c r="BF184" s="273">
        <v>9487.8796886611635</v>
      </c>
      <c r="BG184" s="273">
        <v>9216.5314679675848</v>
      </c>
      <c r="BH184" s="273">
        <v>8963.989163836326</v>
      </c>
      <c r="BI184" s="273">
        <v>9006.7325146823277</v>
      </c>
      <c r="BJ184" s="273">
        <v>8291.7764215757925</v>
      </c>
      <c r="BK184" s="273">
        <v>8244.8375396705469</v>
      </c>
      <c r="BL184" s="273">
        <f t="shared" si="65"/>
        <v>7890.0990028490032</v>
      </c>
    </row>
    <row r="185" spans="1:75" s="433" customFormat="1" x14ac:dyDescent="0.25">
      <c r="AL185" s="882">
        <v>44197</v>
      </c>
      <c r="AM185" s="882">
        <v>44228</v>
      </c>
      <c r="AN185" s="882">
        <v>44256</v>
      </c>
      <c r="AO185" s="882">
        <v>44287</v>
      </c>
      <c r="AP185" s="882">
        <v>44317</v>
      </c>
      <c r="AQ185" s="882">
        <v>44348</v>
      </c>
      <c r="AR185" s="882">
        <v>44378</v>
      </c>
      <c r="AS185" s="882">
        <v>44409</v>
      </c>
      <c r="AT185" s="882">
        <v>44440</v>
      </c>
      <c r="AU185" s="882">
        <v>44470</v>
      </c>
      <c r="AV185" s="882">
        <v>44501</v>
      </c>
      <c r="AW185" s="882">
        <v>44531</v>
      </c>
      <c r="AX185" s="882">
        <v>44562</v>
      </c>
      <c r="AY185" s="882">
        <v>44593</v>
      </c>
      <c r="AZ185" s="882">
        <v>44621</v>
      </c>
      <c r="BA185" s="882">
        <v>44652</v>
      </c>
      <c r="BB185" s="882">
        <v>44682</v>
      </c>
      <c r="BC185" s="882">
        <v>44713</v>
      </c>
      <c r="BD185" s="882">
        <v>44743</v>
      </c>
      <c r="BE185" s="882">
        <v>44774</v>
      </c>
      <c r="BF185" s="882">
        <v>44805</v>
      </c>
      <c r="BG185" s="882">
        <v>44835</v>
      </c>
      <c r="BH185" s="882">
        <v>44866</v>
      </c>
      <c r="BI185" s="882">
        <v>44866</v>
      </c>
      <c r="BJ185" s="882">
        <v>44866</v>
      </c>
      <c r="BK185" s="882">
        <v>44866</v>
      </c>
      <c r="BL185" s="882">
        <v>44866</v>
      </c>
    </row>
    <row r="186" spans="1:75" x14ac:dyDescent="0.25">
      <c r="A186" s="273" t="s">
        <v>654</v>
      </c>
      <c r="AL186" s="273">
        <f t="shared" ref="AL186:AZ186" si="66">AM183-AL184</f>
        <v>-92.508650512512759</v>
      </c>
      <c r="AM186" s="273">
        <f t="shared" si="66"/>
        <v>-192.66728550189691</v>
      </c>
      <c r="AN186" s="273">
        <f t="shared" si="66"/>
        <v>-152.91890420391064</v>
      </c>
      <c r="AO186" s="273">
        <f t="shared" si="66"/>
        <v>214.12400843276373</v>
      </c>
      <c r="AP186" s="273">
        <f t="shared" si="66"/>
        <v>187.47663880820983</v>
      </c>
      <c r="AQ186" s="273">
        <f t="shared" si="66"/>
        <v>-21.046864598252796</v>
      </c>
      <c r="AR186" s="273">
        <f t="shared" si="66"/>
        <v>108.60100466677068</v>
      </c>
      <c r="AS186" s="273">
        <f t="shared" si="66"/>
        <v>-10.33801433649387</v>
      </c>
      <c r="AT186" s="273">
        <f t="shared" si="66"/>
        <v>-26.270140821890891</v>
      </c>
      <c r="AU186" s="273">
        <f t="shared" si="66"/>
        <v>263.51825004899729</v>
      </c>
      <c r="AV186" s="273">
        <f t="shared" si="66"/>
        <v>78.151121246721232</v>
      </c>
      <c r="AW186" s="273">
        <f t="shared" si="66"/>
        <v>1.7757409827227093</v>
      </c>
      <c r="AX186" s="273">
        <f t="shared" si="66"/>
        <v>151.86430230531187</v>
      </c>
      <c r="AY186" s="273">
        <f t="shared" si="66"/>
        <v>17.819199525923977</v>
      </c>
      <c r="AZ186" s="273">
        <f t="shared" si="66"/>
        <v>-331.16233618237857</v>
      </c>
      <c r="BA186" s="273">
        <f>BB183-BA184</f>
        <v>-189.5081161466187</v>
      </c>
      <c r="BB186" s="273">
        <f t="shared" ref="BB186:BC186" si="67">BC183-BB184</f>
        <v>-431.14545519663443</v>
      </c>
      <c r="BC186" s="273">
        <f t="shared" si="67"/>
        <v>-376.81515652042617</v>
      </c>
      <c r="BD186" s="273">
        <f t="shared" ref="BD186" si="68">BE183-BD184</f>
        <v>-282.69008478351134</v>
      </c>
      <c r="BE186" s="273">
        <f t="shared" ref="BE186" si="69">BF183-BE184</f>
        <v>-330.61988467110132</v>
      </c>
      <c r="BF186" s="273">
        <f t="shared" ref="BF186" si="70">BG183-BF184</f>
        <v>-342.0006914493988</v>
      </c>
      <c r="BG186" s="273">
        <f t="shared" ref="BG186" si="71">BL183-BG184</f>
        <v>-590.59854115935377</v>
      </c>
      <c r="BH186" s="273">
        <v>-8963.989163836326</v>
      </c>
      <c r="BI186" s="273">
        <v>-9006.7325146823277</v>
      </c>
      <c r="BJ186" s="273">
        <v>-8291.7764215757925</v>
      </c>
      <c r="BK186" s="273">
        <v>-8244.8375396705469</v>
      </c>
      <c r="BL186" s="273">
        <f t="shared" ref="BL186" si="72">BM183-BL184</f>
        <v>-7890.0990028490032</v>
      </c>
      <c r="BM186" s="273">
        <f t="shared" ref="BM186" si="73">BN183-BM184</f>
        <v>0</v>
      </c>
      <c r="BN186" s="273">
        <f t="shared" ref="BN186" si="74">BO183-BN184</f>
        <v>0</v>
      </c>
      <c r="BO186" s="273">
        <f t="shared" ref="BO186" si="75">BP183-BO184</f>
        <v>0</v>
      </c>
      <c r="BP186" s="273">
        <f t="shared" ref="BP186" si="76">BQ183-BP184</f>
        <v>0</v>
      </c>
      <c r="BQ186" s="273">
        <f t="shared" ref="BQ186" si="77">BR183-BQ184</f>
        <v>0</v>
      </c>
      <c r="BR186" s="273">
        <f t="shared" ref="BR186" si="78">BS183-BR184</f>
        <v>0</v>
      </c>
      <c r="BS186" s="273">
        <f t="shared" ref="BS186" si="79">BT183-BS184</f>
        <v>0</v>
      </c>
      <c r="BT186" s="273">
        <f t="shared" ref="BT186" si="80">BU183-BT184</f>
        <v>0</v>
      </c>
      <c r="BU186" s="273">
        <f t="shared" ref="BU186" si="81">BV183-BU184</f>
        <v>0</v>
      </c>
      <c r="BV186" s="273">
        <f t="shared" ref="BV186" si="82">BW183-BV184</f>
        <v>0</v>
      </c>
    </row>
    <row r="187" spans="1:75" ht="12.95" customHeight="1" x14ac:dyDescent="0.25">
      <c r="A187" s="273" t="s">
        <v>534</v>
      </c>
      <c r="AL187" s="273">
        <f>AM184-AL184</f>
        <v>-210.38737894161932</v>
      </c>
      <c r="AM187" s="273">
        <f t="shared" ref="AM187:AV187" si="83">AN184-AM184</f>
        <v>-104.9726577917736</v>
      </c>
      <c r="AN187" s="273">
        <f t="shared" si="83"/>
        <v>-381.36602128910636</v>
      </c>
      <c r="AO187" s="273">
        <f t="shared" si="83"/>
        <v>395.79439108440602</v>
      </c>
      <c r="AP187" s="273">
        <f t="shared" si="83"/>
        <v>233.58920314162242</v>
      </c>
      <c r="AQ187" s="273">
        <f t="shared" si="83"/>
        <v>-127.67696809731206</v>
      </c>
      <c r="AR187" s="273">
        <f t="shared" si="83"/>
        <v>77.538187935577298</v>
      </c>
      <c r="AS187" s="273">
        <f t="shared" si="83"/>
        <v>-47.584065453955191</v>
      </c>
      <c r="AT187" s="273">
        <f t="shared" si="83"/>
        <v>-80.014516820709105</v>
      </c>
      <c r="AU187" s="273">
        <f t="shared" si="83"/>
        <v>274.77967185475245</v>
      </c>
      <c r="AV187" s="273">
        <f t="shared" si="83"/>
        <v>-145.28918165988944</v>
      </c>
      <c r="AW187" s="273">
        <f>AX184-AW184</f>
        <v>33.156577292425936</v>
      </c>
      <c r="AX187" s="273">
        <f t="shared" ref="AX187:AY187" si="84">AY184-AX184</f>
        <v>14.799813731497125</v>
      </c>
      <c r="AY187" s="273">
        <f t="shared" si="84"/>
        <v>-25.263156166935005</v>
      </c>
      <c r="AZ187" s="273">
        <f t="shared" ref="AZ187" si="85">BA184-AZ184</f>
        <v>-371.78798551011641</v>
      </c>
      <c r="BA187" s="273">
        <f>BB184-BA184</f>
        <v>40.154898774571848</v>
      </c>
      <c r="BB187" s="273">
        <f t="shared" ref="BB187:BC187" si="86">BC184-BB184</f>
        <v>-9.2466934217027301</v>
      </c>
      <c r="BC187" s="273">
        <f t="shared" si="86"/>
        <v>660.6267178156013</v>
      </c>
      <c r="BD187" s="273">
        <f t="shared" ref="BD187" si="87">BE184-BD184</f>
        <v>-1116.0486369661303</v>
      </c>
      <c r="BE187" s="273">
        <f t="shared" ref="BE187" si="88">BF184-BE184</f>
        <v>-359.71106410918401</v>
      </c>
      <c r="BF187" s="273">
        <f t="shared" ref="BF187" si="89">BG184-BF184</f>
        <v>-271.3482206935787</v>
      </c>
      <c r="BG187" s="273">
        <f t="shared" ref="BG187" si="90">BL184-BG184</f>
        <v>-1326.4324651185816</v>
      </c>
      <c r="BH187" s="273">
        <v>-8963.989163836326</v>
      </c>
      <c r="BI187" s="273">
        <v>-9006.7325146823277</v>
      </c>
      <c r="BJ187" s="273">
        <v>-8291.7764215757925</v>
      </c>
      <c r="BK187" s="273">
        <v>-8244.8375396705469</v>
      </c>
      <c r="BL187" s="273">
        <f t="shared" ref="BL187" si="91">BM184-BL184</f>
        <v>-7890.0990028490032</v>
      </c>
      <c r="BM187" s="273">
        <f t="shared" ref="BM187" si="92">BN184-BM184</f>
        <v>0</v>
      </c>
      <c r="BN187" s="273">
        <f t="shared" ref="BN187" si="93">BO184-BN184</f>
        <v>0</v>
      </c>
      <c r="BO187" s="273">
        <f t="shared" ref="BO187" si="94">BP184-BO184</f>
        <v>0</v>
      </c>
      <c r="BP187" s="273">
        <f t="shared" ref="BP187" si="95">BQ184-BP184</f>
        <v>0</v>
      </c>
      <c r="BQ187" s="273">
        <f t="shared" ref="BQ187" si="96">BR184-BQ184</f>
        <v>0</v>
      </c>
      <c r="BR187" s="273">
        <f t="shared" ref="BR187" si="97">BS184-BR184</f>
        <v>0</v>
      </c>
      <c r="BS187" s="273">
        <f t="shared" ref="BS187" si="98">BT184-BS184</f>
        <v>0</v>
      </c>
      <c r="BT187" s="273">
        <f t="shared" ref="BT187" si="99">BU184-BT184</f>
        <v>0</v>
      </c>
      <c r="BU187" s="273">
        <f t="shared" ref="BU187" si="100">BV184-BU184</f>
        <v>0</v>
      </c>
      <c r="BV187" s="273">
        <f t="shared" ref="BV187" si="101">BW184-BV184</f>
        <v>0</v>
      </c>
    </row>
    <row r="189" spans="1:75" x14ac:dyDescent="0.25">
      <c r="A189" s="273" t="s">
        <v>719</v>
      </c>
      <c r="AX189" s="273">
        <f>AX29+AX40+AX62</f>
        <v>19275156</v>
      </c>
      <c r="AY189" s="273">
        <f t="shared" ref="AY189:BL189" si="102">AY29+AY40+AY62</f>
        <v>20333389</v>
      </c>
      <c r="AZ189" s="273">
        <f t="shared" si="102"/>
        <v>21910830</v>
      </c>
      <c r="BA189" s="273">
        <f t="shared" si="102"/>
        <v>22574001</v>
      </c>
      <c r="BB189" s="273">
        <f t="shared" si="102"/>
        <v>22513930</v>
      </c>
      <c r="BC189" s="273">
        <f t="shared" ref="BC189:BG189" si="103">BC29+BC40+BC62</f>
        <v>22412020</v>
      </c>
      <c r="BD189" s="273">
        <f t="shared" si="103"/>
        <v>23933872</v>
      </c>
      <c r="BE189" s="273">
        <f t="shared" si="103"/>
        <v>22958510</v>
      </c>
      <c r="BF189" s="273">
        <f t="shared" si="103"/>
        <v>22148044</v>
      </c>
      <c r="BG189" s="273">
        <f t="shared" si="103"/>
        <v>22197507</v>
      </c>
      <c r="BH189" s="273">
        <v>22258210</v>
      </c>
      <c r="BI189" s="273">
        <v>22088464</v>
      </c>
      <c r="BJ189" s="273">
        <v>23361497</v>
      </c>
      <c r="BK189" s="273">
        <v>23305078</v>
      </c>
      <c r="BL189" s="273">
        <f t="shared" si="102"/>
        <v>23631322</v>
      </c>
    </row>
    <row r="190" spans="1:75" x14ac:dyDescent="0.25">
      <c r="A190" s="273" t="s">
        <v>720</v>
      </c>
      <c r="AX190" s="273">
        <f>AX84+AX95+AX117</f>
        <v>24664365</v>
      </c>
      <c r="AY190" s="273">
        <f t="shared" ref="AY190:BL190" si="104">AY84+AY95+AY117</f>
        <v>24752724</v>
      </c>
      <c r="AZ190" s="273">
        <f t="shared" si="104"/>
        <v>25395920</v>
      </c>
      <c r="BA190" s="273">
        <f t="shared" si="104"/>
        <v>26377460</v>
      </c>
      <c r="BB190" s="273">
        <f t="shared" si="104"/>
        <v>23904045</v>
      </c>
      <c r="BC190" s="273">
        <f t="shared" ref="BC190:BG190" si="105">BC84+BC95+BC117</f>
        <v>23246025</v>
      </c>
      <c r="BD190" s="273">
        <f t="shared" si="105"/>
        <v>21851481</v>
      </c>
      <c r="BE190" s="273">
        <f t="shared" si="105"/>
        <v>21631788</v>
      </c>
      <c r="BF190" s="273">
        <f t="shared" si="105"/>
        <v>20907881</v>
      </c>
      <c r="BG190" s="273">
        <f t="shared" si="105"/>
        <v>20022153</v>
      </c>
      <c r="BH190" s="273">
        <v>20031292</v>
      </c>
      <c r="BI190" s="273">
        <v>20159062</v>
      </c>
      <c r="BJ190" s="273">
        <v>21767173</v>
      </c>
      <c r="BK190" s="273">
        <v>21333958</v>
      </c>
      <c r="BL190" s="273">
        <f t="shared" si="104"/>
        <v>21680233</v>
      </c>
    </row>
    <row r="191" spans="1:75" x14ac:dyDescent="0.25">
      <c r="AX191" s="273">
        <f>SUM(AX189:AX190)</f>
        <v>43939521</v>
      </c>
      <c r="AY191" s="273">
        <f t="shared" ref="AY191:BL191" si="106">SUM(AY189:AY190)</f>
        <v>45086113</v>
      </c>
      <c r="AZ191" s="273">
        <f t="shared" si="106"/>
        <v>47306750</v>
      </c>
      <c r="BA191" s="273">
        <f t="shared" si="106"/>
        <v>48951461</v>
      </c>
      <c r="BB191" s="273">
        <f t="shared" si="106"/>
        <v>46417975</v>
      </c>
      <c r="BC191" s="273">
        <f t="shared" si="106"/>
        <v>45658045</v>
      </c>
      <c r="BD191" s="273">
        <f t="shared" si="106"/>
        <v>45785353</v>
      </c>
      <c r="BE191" s="273">
        <f t="shared" si="106"/>
        <v>44590298</v>
      </c>
      <c r="BF191" s="273">
        <f t="shared" si="106"/>
        <v>43055925</v>
      </c>
      <c r="BG191" s="273">
        <f t="shared" si="106"/>
        <v>42219660</v>
      </c>
      <c r="BH191" s="273">
        <v>42289502</v>
      </c>
      <c r="BI191" s="273">
        <v>42247526</v>
      </c>
      <c r="BJ191" s="273">
        <v>45128670</v>
      </c>
      <c r="BK191" s="273">
        <v>44639036</v>
      </c>
      <c r="BL191" s="273">
        <f t="shared" si="106"/>
        <v>45311555</v>
      </c>
    </row>
  </sheetData>
  <customSheetViews>
    <customSheetView guid="{2137AD37-2161-4EBC-A853-F39C54C19140}" scale="130">
      <pane xSplit="1" ySplit="6" topLeftCell="AH126" activePane="bottomRight" state="frozen"/>
      <selection pane="bottomRight" activeCell="AN139" sqref="AN139"/>
      <pageMargins left="0" right="0" top="0" bottom="0" header="0" footer="0"/>
      <pageSetup paperSize="9" orientation="portrait" verticalDpi="0" r:id="rId1"/>
    </customSheetView>
    <customSheetView guid="{713BD61C-8F57-4AE4-95C7-1307A575E61F}" scale="130">
      <pane xSplit="1" ySplit="6" topLeftCell="AH126" activePane="bottomRight" state="frozen"/>
      <selection pane="bottomRight" activeCell="AN139" sqref="AN139"/>
      <pageMargins left="0" right="0" top="0" bottom="0" header="0" footer="0"/>
      <pageSetup paperSize="9" orientation="portrait" verticalDpi="0" r:id="rId2"/>
    </customSheetView>
  </customSheetViews>
  <mergeCells count="6">
    <mergeCell ref="CA127:CB127"/>
    <mergeCell ref="BM128:BN128"/>
    <mergeCell ref="BO128:BP128"/>
    <mergeCell ref="BQ128:BR128"/>
    <mergeCell ref="BS128:BT128"/>
    <mergeCell ref="BU128:BV128"/>
  </mergeCells>
  <pageMargins left="0.7" right="0.7" top="0.75" bottom="0.75" header="0.3" footer="0.3"/>
  <pageSetup paperSize="9" orientation="portrait" r:id="rId3"/>
  <drawing r:id="rId4"/>
  <tableParts count="2">
    <tablePart r:id="rId5"/>
    <tablePart r:id="rId6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642D"/>
  </sheetPr>
  <dimension ref="A1:M43"/>
  <sheetViews>
    <sheetView workbookViewId="0">
      <selection activeCell="C2" sqref="C2"/>
    </sheetView>
  </sheetViews>
  <sheetFormatPr defaultRowHeight="15" x14ac:dyDescent="0.25"/>
  <cols>
    <col min="1" max="1" width="26.5703125" customWidth="1"/>
    <col min="2" max="2" width="19.7109375" bestFit="1" customWidth="1"/>
    <col min="3" max="3" width="21" customWidth="1"/>
    <col min="4" max="4" width="26.7109375" customWidth="1"/>
    <col min="5" max="5" width="20" customWidth="1"/>
    <col min="6" max="6" width="17.7109375" bestFit="1" customWidth="1"/>
    <col min="7" max="7" width="25.85546875" customWidth="1"/>
    <col min="8" max="8" width="14.28515625" customWidth="1"/>
    <col min="9" max="9" width="17.7109375" customWidth="1"/>
    <col min="10" max="10" width="14.5703125" bestFit="1" customWidth="1"/>
    <col min="11" max="11" width="15.140625" bestFit="1" customWidth="1"/>
    <col min="13" max="13" width="14.140625" bestFit="1" customWidth="1"/>
  </cols>
  <sheetData>
    <row r="1" spans="1:13" ht="18.75" x14ac:dyDescent="0.3">
      <c r="A1" s="803" t="s">
        <v>483</v>
      </c>
      <c r="B1" s="862" t="s">
        <v>525</v>
      </c>
      <c r="C1" s="804" t="s">
        <v>484</v>
      </c>
      <c r="D1" s="805" t="s">
        <v>485</v>
      </c>
      <c r="E1" s="856" t="s">
        <v>509</v>
      </c>
      <c r="F1" s="856" t="s">
        <v>544</v>
      </c>
      <c r="G1" s="806" t="s">
        <v>486</v>
      </c>
      <c r="H1" s="807" t="s">
        <v>487</v>
      </c>
      <c r="I1" s="808" t="s">
        <v>488</v>
      </c>
      <c r="J1" s="808" t="s">
        <v>489</v>
      </c>
      <c r="K1" s="809" t="s">
        <v>410</v>
      </c>
      <c r="L1" s="422"/>
    </row>
    <row r="2" spans="1:13" x14ac:dyDescent="0.25">
      <c r="A2" s="810" t="s">
        <v>490</v>
      </c>
      <c r="B2" s="864">
        <v>2.7364000000000002</v>
      </c>
      <c r="C2" s="864">
        <v>2.7364000000000002</v>
      </c>
      <c r="D2" s="864">
        <v>2.7088000000000001</v>
      </c>
      <c r="E2" s="857">
        <f>(Курс[[#This Row],[На отчетную дату]]-Курс[[#This Row],[На начало месяца]])/Курс[[#This Row],[На начало месяца]]</f>
        <v>-1.008624470106712E-2</v>
      </c>
      <c r="F2" s="916">
        <f>(Курс[[#This Row],[На отчетную дату]]-Курс[[#This Row],[На начало года]])/Курс[[#This Row],[На начало года]]</f>
        <v>-1.008624470106712E-2</v>
      </c>
      <c r="G2" s="812" t="s">
        <v>485</v>
      </c>
      <c r="H2" s="813">
        <f>Текущий!C148</f>
        <v>4116212</v>
      </c>
      <c r="I2" s="814">
        <f>Текущий!C147</f>
        <v>9283898</v>
      </c>
      <c r="J2" s="815">
        <f>Текущий!C151</f>
        <v>8592381</v>
      </c>
      <c r="K2" s="816">
        <f>SUM(H2:J2)</f>
        <v>21992491</v>
      </c>
      <c r="L2" s="422"/>
    </row>
    <row r="3" spans="1:13" x14ac:dyDescent="0.25">
      <c r="A3" s="810" t="s">
        <v>491</v>
      </c>
      <c r="B3" s="864">
        <v>2.9156</v>
      </c>
      <c r="C3" s="864">
        <v>2.9156</v>
      </c>
      <c r="D3" s="864">
        <v>2.8574999999999999</v>
      </c>
      <c r="E3" s="857">
        <f>(Курс[[#This Row],[На отчетную дату]]-Курс[[#This Row],[На начало месяца]])/Курс[[#This Row],[На начало месяца]]</f>
        <v>-1.992728769378517E-2</v>
      </c>
      <c r="F3" s="916">
        <f>(Курс[[#This Row],[На отчетную дату]]-Курс[[#This Row],[На начало года]])/Курс[[#This Row],[На начало года]]</f>
        <v>-1.992728769378517E-2</v>
      </c>
      <c r="G3" s="812" t="s">
        <v>484</v>
      </c>
      <c r="H3" s="813">
        <f>Предыдущий!C148</f>
        <v>4295791</v>
      </c>
      <c r="I3" s="814">
        <f>Предыдущий!C147</f>
        <v>8804811</v>
      </c>
      <c r="J3" s="815">
        <f>Предыдущий!C151</f>
        <v>8630301</v>
      </c>
      <c r="K3" s="816">
        <f>SUM(H3:J3)</f>
        <v>21730903</v>
      </c>
      <c r="L3" s="422"/>
    </row>
    <row r="4" spans="1:13" x14ac:dyDescent="0.25">
      <c r="A4" s="810" t="s">
        <v>492</v>
      </c>
      <c r="B4" s="864">
        <v>3.7835000000000001</v>
      </c>
      <c r="C4" s="864">
        <v>3.7835000000000001</v>
      </c>
      <c r="D4" s="864">
        <v>3.8241999999999998</v>
      </c>
      <c r="E4" s="857">
        <f>(Курс[[#This Row],[На отчетную дату]]-Курс[[#This Row],[На начало месяца]])/Курс[[#This Row],[На начало месяца]]</f>
        <v>1.0757235364080808E-2</v>
      </c>
      <c r="F4" s="916">
        <f>(Курс[[#This Row],[На отчетную дату]]-Курс[[#This Row],[На начало года]])/Курс[[#This Row],[На начало года]]</f>
        <v>1.0757235364080808E-2</v>
      </c>
      <c r="G4" s="812" t="s">
        <v>485</v>
      </c>
      <c r="H4" s="817">
        <f>H2/$K$2</f>
        <v>0.18716442807683767</v>
      </c>
      <c r="I4" s="818">
        <f>I2/$K$2</f>
        <v>0.42213944750505977</v>
      </c>
      <c r="J4" s="819">
        <f>J2/$K$2</f>
        <v>0.39069612441810253</v>
      </c>
      <c r="K4" s="820"/>
      <c r="L4" s="422"/>
    </row>
    <row r="5" spans="1:13" x14ac:dyDescent="0.25">
      <c r="A5" s="810" t="s">
        <v>493</v>
      </c>
      <c r="B5" s="811">
        <f>B3/B2</f>
        <v>1.0654875018272181</v>
      </c>
      <c r="C5" s="811">
        <f>C3/C2</f>
        <v>1.0654875018272181</v>
      </c>
      <c r="D5" s="811">
        <f>D3/D2</f>
        <v>1.0548951565268754</v>
      </c>
      <c r="E5" s="857">
        <f>(Курс[[#This Row],[На отчетную дату]]-Курс[[#This Row],[На начало месяца]])/Курс[[#This Row],[На начало месяца]]</f>
        <v>-9.9413135134647293E-3</v>
      </c>
      <c r="F5" s="916">
        <f>(Курс[[#This Row],[На отчетную дату]]-Курс[[#This Row],[На начало года]])/Курс[[#This Row],[На начало года]]</f>
        <v>-9.9413135134647293E-3</v>
      </c>
      <c r="G5" s="821" t="s">
        <v>484</v>
      </c>
      <c r="H5" s="822">
        <f>H3/$K$3</f>
        <v>0.19768120082262572</v>
      </c>
      <c r="I5" s="823">
        <f>I3/$K$3</f>
        <v>0.4051746492080886</v>
      </c>
      <c r="J5" s="824">
        <f>J3/$K$3</f>
        <v>0.39714414996928565</v>
      </c>
      <c r="K5" s="825"/>
      <c r="L5" s="422"/>
    </row>
    <row r="6" spans="1:13" x14ac:dyDescent="0.25">
      <c r="A6" s="826" t="s">
        <v>494</v>
      </c>
      <c r="B6" s="811">
        <f>(B2/B4)*100</f>
        <v>72.324567199682832</v>
      </c>
      <c r="C6" s="811">
        <f>(C2/C4)*100</f>
        <v>72.324567199682832</v>
      </c>
      <c r="D6" s="811">
        <f>(D2/D4)*100</f>
        <v>70.833115422833544</v>
      </c>
      <c r="E6" s="857">
        <f>(Курс[[#This Row],[На отчетную дату]]-Курс[[#This Row],[На начало месяца]])/Курс[[#This Row],[На начало месяца]]</f>
        <v>-2.0621648142483861E-2</v>
      </c>
      <c r="F6" s="916">
        <f>(Курс[[#This Row],[На отчетную дату]]-Курс[[#This Row],[На начало года]])/Курс[[#This Row],[На начало года]]</f>
        <v>-2.0621648142483861E-2</v>
      </c>
      <c r="G6" s="422"/>
      <c r="H6" s="422"/>
      <c r="I6" s="422"/>
      <c r="J6" s="422"/>
      <c r="K6" s="422"/>
      <c r="L6" s="422"/>
    </row>
    <row r="7" spans="1:13" x14ac:dyDescent="0.25">
      <c r="A7" s="827"/>
      <c r="B7" s="828"/>
      <c r="C7" s="828"/>
      <c r="D7" s="422"/>
      <c r="E7" s="422"/>
      <c r="F7" s="422"/>
      <c r="G7" s="422"/>
      <c r="H7" s="422"/>
      <c r="I7" s="422"/>
      <c r="J7" s="422"/>
      <c r="K7" s="422"/>
    </row>
    <row r="8" spans="1:13" x14ac:dyDescent="0.25">
      <c r="A8" s="829"/>
      <c r="B8" s="828"/>
      <c r="C8" s="828"/>
      <c r="D8" s="422"/>
      <c r="E8" s="422"/>
      <c r="F8" s="422"/>
      <c r="G8" s="422"/>
      <c r="H8" s="422"/>
      <c r="I8" s="422"/>
      <c r="J8" s="422"/>
      <c r="K8" s="422"/>
    </row>
    <row r="9" spans="1:13" ht="18.75" x14ac:dyDescent="0.3">
      <c r="A9" s="830" t="s">
        <v>495</v>
      </c>
      <c r="B9" s="863" t="s">
        <v>525</v>
      </c>
      <c r="C9" s="804" t="s">
        <v>484</v>
      </c>
      <c r="D9" s="804" t="s">
        <v>485</v>
      </c>
      <c r="E9" s="831" t="s">
        <v>496</v>
      </c>
      <c r="F9" s="856" t="s">
        <v>528</v>
      </c>
      <c r="G9" s="422"/>
      <c r="H9" s="422"/>
      <c r="I9" s="422"/>
      <c r="J9" s="422"/>
      <c r="K9" s="422"/>
      <c r="L9" s="422"/>
      <c r="M9" s="1398"/>
    </row>
    <row r="10" spans="1:13" x14ac:dyDescent="0.25">
      <c r="A10" s="832" t="s">
        <v>491</v>
      </c>
      <c r="B10" s="833">
        <v>4235220.752717712</v>
      </c>
      <c r="C10" s="833">
        <f>H3/C3</f>
        <v>1473381.4652215668</v>
      </c>
      <c r="D10" s="833">
        <f>H2/$D$3</f>
        <v>1440494.138232721</v>
      </c>
      <c r="E10" s="833">
        <f>D10-C10</f>
        <v>-32887.326988845831</v>
      </c>
      <c r="F10" s="843">
        <f>Номинал[[#This Row],[На отчетную дату]]-Номинал[[#This Row],[На начало года]]</f>
        <v>-2794726.6144849909</v>
      </c>
      <c r="G10" s="834"/>
      <c r="H10" s="422"/>
      <c r="I10" s="422"/>
      <c r="J10" s="422"/>
      <c r="K10" s="906"/>
      <c r="L10" s="422"/>
      <c r="M10" s="1398"/>
    </row>
    <row r="11" spans="1:13" x14ac:dyDescent="0.25">
      <c r="A11" s="835" t="s">
        <v>497</v>
      </c>
      <c r="B11" s="814">
        <v>4757514.3967251787</v>
      </c>
      <c r="C11" s="814">
        <f>I3/C2</f>
        <v>3217662.2569799735</v>
      </c>
      <c r="D11" s="814">
        <f>I2/$D$2</f>
        <v>3427310.2480803304</v>
      </c>
      <c r="E11" s="814">
        <f>D11-C11</f>
        <v>209647.99110035691</v>
      </c>
      <c r="F11" s="867">
        <f>Номинал[[#This Row],[На отчетную дату]]-Номинал[[#This Row],[На начало года]]</f>
        <v>-1330204.1486448483</v>
      </c>
      <c r="G11" s="422"/>
      <c r="H11" s="422"/>
      <c r="I11" s="422"/>
      <c r="J11" s="422"/>
      <c r="K11" s="814"/>
      <c r="L11" s="422"/>
      <c r="M11" s="1398"/>
    </row>
    <row r="12" spans="1:13" ht="15.75" thickBot="1" x14ac:dyDescent="0.3">
      <c r="A12" s="836" t="s">
        <v>492</v>
      </c>
      <c r="B12" s="837">
        <v>76993968.882932231</v>
      </c>
      <c r="C12" s="837">
        <f>J3/C4*100</f>
        <v>228103634.2011365</v>
      </c>
      <c r="D12" s="837">
        <f>J2/D4*100</f>
        <v>224684404.58135036</v>
      </c>
      <c r="E12" s="815">
        <f>D12-C12</f>
        <v>-3419229.6197861433</v>
      </c>
      <c r="F12" s="867">
        <f>Номинал[[#This Row],[На отчетную дату]]-Номинал[[#This Row],[На начало года]]</f>
        <v>147690435.69841814</v>
      </c>
      <c r="G12" s="422"/>
      <c r="H12" s="422"/>
      <c r="I12" s="422"/>
      <c r="J12" s="422"/>
      <c r="K12" s="1399"/>
      <c r="L12" s="422"/>
    </row>
    <row r="13" spans="1:13" x14ac:dyDescent="0.25">
      <c r="A13" s="838"/>
      <c r="B13" s="839"/>
      <c r="C13" s="839"/>
      <c r="D13" s="840"/>
      <c r="E13" s="422"/>
      <c r="F13" s="422"/>
      <c r="G13" s="422"/>
      <c r="H13" s="422"/>
      <c r="I13" s="422"/>
      <c r="J13" s="422"/>
      <c r="K13" s="884"/>
    </row>
    <row r="14" spans="1:13" hidden="1" x14ac:dyDescent="0.25">
      <c r="A14" s="2126"/>
      <c r="B14" s="2126"/>
      <c r="C14" s="2126"/>
      <c r="D14" s="2127" t="s">
        <v>498</v>
      </c>
      <c r="E14" s="2127"/>
      <c r="F14" s="422"/>
      <c r="G14" s="422"/>
      <c r="H14" s="422"/>
      <c r="I14" s="422"/>
      <c r="J14" s="422"/>
      <c r="K14" s="884"/>
    </row>
    <row r="15" spans="1:13" ht="18.75" hidden="1" x14ac:dyDescent="0.3">
      <c r="A15" s="803" t="s">
        <v>505</v>
      </c>
      <c r="B15" s="862" t="s">
        <v>525</v>
      </c>
      <c r="C15" s="804" t="s">
        <v>484</v>
      </c>
      <c r="D15" s="804" t="s">
        <v>485</v>
      </c>
      <c r="E15" s="841" t="s">
        <v>499</v>
      </c>
      <c r="F15" s="842" t="s">
        <v>500</v>
      </c>
      <c r="G15" s="903" t="s">
        <v>540</v>
      </c>
      <c r="H15" s="422"/>
      <c r="I15" s="422"/>
      <c r="J15" s="422"/>
      <c r="K15" s="884"/>
      <c r="L15" s="422"/>
    </row>
    <row r="16" spans="1:13" hidden="1" x14ac:dyDescent="0.25">
      <c r="A16" s="810" t="s">
        <v>501</v>
      </c>
      <c r="B16" s="843">
        <f>(B11)/1000</f>
        <v>4757.5143967251788</v>
      </c>
      <c r="C16" s="843">
        <f>(C11)/1000</f>
        <v>3217.6622569799733</v>
      </c>
      <c r="D16" s="843">
        <f>(D11)/1000</f>
        <v>3427.3102480803304</v>
      </c>
      <c r="E16" s="844">
        <f>D16-C16</f>
        <v>209.6479911003571</v>
      </c>
      <c r="F16" s="844">
        <f>(E11)/1000</f>
        <v>209.6479911003569</v>
      </c>
      <c r="G16" s="904">
        <f>F11/1000</f>
        <v>-1330.2041486448484</v>
      </c>
      <c r="H16" s="422"/>
      <c r="I16" s="422"/>
      <c r="J16" s="422"/>
      <c r="K16" s="1397"/>
      <c r="L16" s="422"/>
    </row>
    <row r="17" spans="1:12" hidden="1" x14ac:dyDescent="0.25">
      <c r="A17" s="810" t="s">
        <v>502</v>
      </c>
      <c r="B17" s="843">
        <f>(B10*B5)/1000</f>
        <v>4512.5747794999852</v>
      </c>
      <c r="C17" s="843">
        <f>(C10*C5)/1000</f>
        <v>1569.8695366174534</v>
      </c>
      <c r="D17" s="843">
        <f>(D10*D5)/1000</f>
        <v>1519.5702894270528</v>
      </c>
      <c r="E17" s="844">
        <f>D17-C17</f>
        <v>-50.299247190400592</v>
      </c>
      <c r="F17" s="844">
        <f>(E10*C5)/1000</f>
        <v>-35.041035875120194</v>
      </c>
      <c r="G17" s="904">
        <f>F10*D5/1000</f>
        <v>-2948.1435694369693</v>
      </c>
      <c r="H17" s="422"/>
      <c r="I17" s="422"/>
      <c r="J17" s="422"/>
      <c r="K17" s="422"/>
      <c r="L17" s="422"/>
    </row>
    <row r="18" spans="1:12" hidden="1" x14ac:dyDescent="0.25">
      <c r="A18" s="810" t="s">
        <v>503</v>
      </c>
      <c r="B18" s="843">
        <f>(B12/B6)/1000</f>
        <v>1064.5617646125349</v>
      </c>
      <c r="C18" s="843">
        <f>(C12/C6)/1000</f>
        <v>3153.8886858646397</v>
      </c>
      <c r="D18" s="843">
        <f>(D12/D6)/1000</f>
        <v>3172.0248818665086</v>
      </c>
      <c r="E18" s="844">
        <f>D18-C18</f>
        <v>18.136196001868939</v>
      </c>
      <c r="F18" s="844">
        <f>(E12/C6)/1000</f>
        <v>-47.276185011185767</v>
      </c>
      <c r="G18" s="904">
        <f>F12/D6/1000</f>
        <v>2085.0478595610252</v>
      </c>
      <c r="H18" s="422"/>
      <c r="I18" s="422"/>
      <c r="J18" s="422"/>
      <c r="K18" s="422"/>
      <c r="L18" s="422"/>
    </row>
    <row r="19" spans="1:12" hidden="1" x14ac:dyDescent="0.25">
      <c r="A19" s="826" t="s">
        <v>504</v>
      </c>
      <c r="B19" s="865">
        <f t="shared" ref="B19:G19" si="0">SUM(B16:B18)</f>
        <v>10334.650940837699</v>
      </c>
      <c r="C19" s="865">
        <f>SUM(C16:C18)</f>
        <v>7941.4204794620673</v>
      </c>
      <c r="D19" s="865">
        <f t="shared" si="0"/>
        <v>8118.9054193738921</v>
      </c>
      <c r="E19" s="866">
        <f t="shared" si="0"/>
        <v>177.48493991182545</v>
      </c>
      <c r="F19" s="866">
        <f t="shared" si="0"/>
        <v>127.33077021405094</v>
      </c>
      <c r="G19" s="905">
        <f t="shared" si="0"/>
        <v>-2193.299858520792</v>
      </c>
      <c r="H19" s="422"/>
      <c r="I19" s="845"/>
      <c r="J19" s="422"/>
      <c r="K19" s="602"/>
      <c r="L19" s="422"/>
    </row>
    <row r="20" spans="1:12" hidden="1" x14ac:dyDescent="0.25">
      <c r="A20" s="422"/>
      <c r="B20" s="422"/>
      <c r="C20" s="422"/>
      <c r="D20" s="834"/>
      <c r="E20" s="422"/>
      <c r="F20" s="422"/>
      <c r="G20" s="422"/>
      <c r="H20" s="422"/>
      <c r="I20" s="422"/>
      <c r="J20" s="422"/>
      <c r="K20" s="422"/>
    </row>
    <row r="21" spans="1:12" hidden="1" x14ac:dyDescent="0.25">
      <c r="A21" s="422"/>
      <c r="B21" s="422"/>
      <c r="C21" s="422"/>
      <c r="D21" s="422"/>
      <c r="E21" s="422"/>
      <c r="F21" s="422"/>
      <c r="G21" s="422"/>
      <c r="H21" s="422"/>
      <c r="I21" s="422"/>
      <c r="J21" s="422"/>
      <c r="K21" s="422"/>
    </row>
    <row r="22" spans="1:12" x14ac:dyDescent="0.25">
      <c r="A22" s="422"/>
      <c r="B22" s="422"/>
      <c r="C22" s="846"/>
      <c r="D22" s="883"/>
      <c r="E22" s="422"/>
      <c r="F22" s="422"/>
      <c r="G22" s="422"/>
      <c r="H22" s="422"/>
      <c r="I22" s="422"/>
      <c r="J22" s="422"/>
      <c r="K22" s="422"/>
    </row>
    <row r="23" spans="1:12" x14ac:dyDescent="0.25">
      <c r="A23" s="422"/>
      <c r="B23" s="422"/>
      <c r="C23" s="846"/>
      <c r="D23" s="884"/>
      <c r="E23" s="422"/>
      <c r="F23" s="422"/>
      <c r="G23" s="422"/>
      <c r="H23" s="422"/>
      <c r="I23" s="422"/>
      <c r="J23" s="422"/>
      <c r="K23" s="422"/>
    </row>
    <row r="24" spans="1:12" x14ac:dyDescent="0.25">
      <c r="A24" s="422"/>
      <c r="B24" s="422"/>
      <c r="C24" s="846"/>
      <c r="D24" s="884"/>
      <c r="E24" s="885"/>
      <c r="F24" s="422"/>
      <c r="G24" s="422"/>
      <c r="H24" s="422"/>
      <c r="I24" s="422"/>
      <c r="J24" s="422"/>
      <c r="K24" s="422"/>
    </row>
    <row r="25" spans="1:12" x14ac:dyDescent="0.25">
      <c r="A25" s="422"/>
      <c r="B25" s="847"/>
      <c r="C25" s="848"/>
      <c r="D25" s="422"/>
      <c r="F25" s="422"/>
      <c r="G25" s="422"/>
      <c r="H25" s="422"/>
      <c r="I25" s="422"/>
      <c r="J25" s="422"/>
      <c r="K25" s="422"/>
    </row>
    <row r="26" spans="1:12" x14ac:dyDescent="0.25">
      <c r="A26" s="422"/>
      <c r="B26" s="847"/>
      <c r="C26" s="847"/>
      <c r="D26" s="422"/>
      <c r="E26" s="422"/>
      <c r="F26" s="422"/>
      <c r="G26" s="422"/>
      <c r="H26" s="422"/>
      <c r="I26" s="422"/>
      <c r="J26" s="422"/>
      <c r="K26" s="422"/>
    </row>
    <row r="27" spans="1:12" x14ac:dyDescent="0.25">
      <c r="A27" s="422"/>
      <c r="B27" s="847"/>
      <c r="C27" s="847"/>
      <c r="D27" s="422"/>
      <c r="E27" s="422"/>
      <c r="F27" s="422"/>
      <c r="G27" s="884"/>
      <c r="H27" s="422"/>
      <c r="I27" s="422"/>
      <c r="J27" s="422"/>
      <c r="K27" s="422"/>
    </row>
    <row r="28" spans="1:12" x14ac:dyDescent="0.25">
      <c r="A28" s="422"/>
      <c r="B28" s="422"/>
      <c r="C28" s="422"/>
      <c r="D28" s="422"/>
      <c r="E28" s="422"/>
      <c r="F28" s="422"/>
      <c r="G28" s="422"/>
      <c r="H28" s="422"/>
      <c r="I28" s="422"/>
      <c r="J28" s="422"/>
      <c r="K28" s="422"/>
    </row>
    <row r="29" spans="1:12" x14ac:dyDescent="0.25">
      <c r="A29" s="422"/>
      <c r="B29" s="422"/>
      <c r="C29" s="422"/>
      <c r="D29" s="422"/>
      <c r="E29" s="422"/>
      <c r="F29" s="422"/>
      <c r="G29" s="422"/>
      <c r="H29" s="422"/>
      <c r="I29" s="422"/>
      <c r="J29" s="422"/>
      <c r="K29" s="422"/>
    </row>
    <row r="30" spans="1:12" ht="15.75" thickBot="1" x14ac:dyDescent="0.3">
      <c r="A30" s="422"/>
      <c r="B30" s="422"/>
      <c r="C30" s="422"/>
      <c r="D30" s="422"/>
      <c r="E30" s="422"/>
      <c r="F30" s="422"/>
      <c r="G30" s="422"/>
      <c r="H30" s="422"/>
      <c r="I30" s="422"/>
      <c r="J30" s="422"/>
      <c r="K30" s="422"/>
    </row>
    <row r="31" spans="1:12" ht="42.75" customHeight="1" x14ac:dyDescent="0.25">
      <c r="A31" s="912" t="s">
        <v>542</v>
      </c>
      <c r="B31" s="913" t="s">
        <v>525</v>
      </c>
      <c r="C31" s="914" t="s">
        <v>485</v>
      </c>
      <c r="D31" s="915" t="s">
        <v>543</v>
      </c>
      <c r="E31" s="422"/>
      <c r="F31" s="422"/>
      <c r="G31" s="422"/>
      <c r="H31" s="422"/>
      <c r="I31" s="422"/>
      <c r="J31" s="422"/>
      <c r="K31" s="422"/>
    </row>
    <row r="32" spans="1:12" x14ac:dyDescent="0.25">
      <c r="A32" s="907" t="s">
        <v>491</v>
      </c>
      <c r="B32" s="906">
        <v>4757514.3967251787</v>
      </c>
      <c r="C32" s="906">
        <f>D10</f>
        <v>1440494.138232721</v>
      </c>
      <c r="D32" s="911">
        <f>C32-B32</f>
        <v>-3317020.2584924577</v>
      </c>
      <c r="E32" s="370">
        <f>(C32/B32-1)</f>
        <v>-0.69721707217023221</v>
      </c>
    </row>
    <row r="33" spans="1:5" x14ac:dyDescent="0.25">
      <c r="A33" s="908" t="s">
        <v>497</v>
      </c>
      <c r="B33" s="814">
        <v>4235220.752717712</v>
      </c>
      <c r="C33" s="814">
        <f>D11</f>
        <v>3427310.2480803304</v>
      </c>
      <c r="D33" s="911">
        <f>C33-B33</f>
        <v>-807910.50463738153</v>
      </c>
      <c r="E33" s="370">
        <f>(C33/B33-1)</f>
        <v>-0.19075995132460355</v>
      </c>
    </row>
    <row r="34" spans="1:5" ht="15.75" thickBot="1" x14ac:dyDescent="0.3">
      <c r="A34" s="909" t="s">
        <v>492</v>
      </c>
      <c r="B34" s="910">
        <v>76993968.882932231</v>
      </c>
      <c r="C34" s="910">
        <f>D12</f>
        <v>224684404.58135036</v>
      </c>
      <c r="D34" s="911">
        <f>C34-B34</f>
        <v>147690435.69841814</v>
      </c>
      <c r="E34" s="370">
        <f>(C34/B34-1)</f>
        <v>1.9182078523965744</v>
      </c>
    </row>
    <row r="36" spans="1:5" x14ac:dyDescent="0.25">
      <c r="B36" s="1404">
        <f>B32*B5</f>
        <v>5069072.1294737356</v>
      </c>
      <c r="C36" s="1404">
        <f>C32*B5</f>
        <v>1534828.5007423332</v>
      </c>
    </row>
    <row r="37" spans="1:5" x14ac:dyDescent="0.25">
      <c r="B37" s="1404">
        <f>B33</f>
        <v>4235220.752717712</v>
      </c>
      <c r="C37" s="1404">
        <f>C33</f>
        <v>3427310.2480803304</v>
      </c>
    </row>
    <row r="38" spans="1:5" x14ac:dyDescent="0.25">
      <c r="B38" s="1404">
        <f>B34/B6</f>
        <v>1064561.764612535</v>
      </c>
      <c r="C38" s="1404">
        <f>C34/B6</f>
        <v>3106612.5008534538</v>
      </c>
    </row>
    <row r="39" spans="1:5" x14ac:dyDescent="0.25">
      <c r="B39" s="1404">
        <f>SUM(B36:B38)</f>
        <v>10368854.646803983</v>
      </c>
      <c r="C39" s="1404">
        <f>SUM(C36:C38)</f>
        <v>8068751.2496761177</v>
      </c>
      <c r="D39" s="1405">
        <f>C39-B39</f>
        <v>-2300103.3971278649</v>
      </c>
    </row>
    <row r="41" spans="1:5" x14ac:dyDescent="0.25">
      <c r="B41" s="370">
        <f>B36/$B$39</f>
        <v>0.48887483739934462</v>
      </c>
      <c r="C41" s="370">
        <f>C36/$C$39</f>
        <v>0.19021883972491305</v>
      </c>
    </row>
    <row r="42" spans="1:5" x14ac:dyDescent="0.25">
      <c r="B42" s="370">
        <f t="shared" ref="B42:B43" si="1">B37/$B$39</f>
        <v>0.40845598641149283</v>
      </c>
      <c r="C42" s="370">
        <f t="shared" ref="C42:C43" si="2">C37/$C$39</f>
        <v>0.42476340415351183</v>
      </c>
    </row>
    <row r="43" spans="1:5" x14ac:dyDescent="0.25">
      <c r="B43" s="370">
        <f t="shared" si="1"/>
        <v>0.10266917618916256</v>
      </c>
      <c r="C43" s="370">
        <f t="shared" si="2"/>
        <v>0.38501775612157507</v>
      </c>
    </row>
  </sheetData>
  <mergeCells count="2">
    <mergeCell ref="A14:C14"/>
    <mergeCell ref="D14:E14"/>
  </mergeCells>
  <conditionalFormatting sqref="E16:E18 E19:G19">
    <cfRule type="cellIs" dxfId="83" priority="2" operator="lessThan">
      <formula>0</formula>
    </cfRule>
  </conditionalFormatting>
  <conditionalFormatting sqref="F16:F18">
    <cfRule type="cellIs" dxfId="82" priority="1" operator="lessThan">
      <formula>0</formula>
    </cfRule>
  </conditionalFormatting>
  <pageMargins left="0.7" right="0.7" top="0.75" bottom="0.75" header="0.3" footer="0.3"/>
  <pageSetup paperSize="9" orientation="portrait" r:id="rId1"/>
  <tableParts count="4">
    <tablePart r:id="rId2"/>
    <tablePart r:id="rId3"/>
    <tablePart r:id="rId4"/>
    <tablePart r:id="rId5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CC2F2-ABF5-46F4-9E01-796452EC0C29}">
  <sheetPr>
    <tabColor rgb="FF00642D"/>
  </sheetPr>
  <dimension ref="A1:W73"/>
  <sheetViews>
    <sheetView zoomScale="130" zoomScaleNormal="130" workbookViewId="0">
      <pane xSplit="1" ySplit="2" topLeftCell="E52" activePane="bottomRight" state="frozen"/>
      <selection pane="topRight" activeCell="B1" sqref="B1"/>
      <selection pane="bottomLeft" activeCell="A3" sqref="A3"/>
      <selection pane="bottomRight" activeCell="J63" sqref="J63"/>
    </sheetView>
  </sheetViews>
  <sheetFormatPr defaultRowHeight="15" x14ac:dyDescent="0.25"/>
  <cols>
    <col min="1" max="1" width="24.42578125" style="111" customWidth="1"/>
    <col min="2" max="3" width="18.28515625" bestFit="1" customWidth="1"/>
    <col min="4" max="4" width="23.28515625" customWidth="1"/>
    <col min="5" max="6" width="19.140625" customWidth="1"/>
    <col min="7" max="7" width="15.42578125" customWidth="1"/>
    <col min="8" max="8" width="20.85546875" customWidth="1"/>
    <col min="9" max="9" width="20" customWidth="1"/>
    <col min="10" max="10" width="17" bestFit="1" customWidth="1"/>
    <col min="11" max="11" width="19" customWidth="1"/>
    <col min="12" max="12" width="23.7109375" customWidth="1"/>
    <col min="13" max="13" width="17.28515625" customWidth="1"/>
    <col min="14" max="14" width="18.140625" customWidth="1"/>
    <col min="15" max="15" width="25.28515625" customWidth="1"/>
  </cols>
  <sheetData>
    <row r="1" spans="1:15" x14ac:dyDescent="0.25">
      <c r="A1" s="1339" t="s">
        <v>614</v>
      </c>
      <c r="B1" s="1326"/>
      <c r="C1" s="1326"/>
      <c r="D1" s="1326"/>
      <c r="E1" s="1327"/>
      <c r="F1" s="1318" t="s">
        <v>612</v>
      </c>
      <c r="G1" s="1332"/>
      <c r="H1" s="1332"/>
      <c r="I1" s="1333"/>
      <c r="J1" s="1317" t="s">
        <v>615</v>
      </c>
      <c r="K1" s="1326"/>
      <c r="L1" s="1326"/>
      <c r="M1" s="1326"/>
      <c r="N1" s="1327"/>
    </row>
    <row r="2" spans="1:15" ht="47.25" customHeight="1" x14ac:dyDescent="0.25">
      <c r="A2" s="1340" t="s">
        <v>610</v>
      </c>
      <c r="B2" s="1319" t="s">
        <v>329</v>
      </c>
      <c r="C2" s="1320" t="s">
        <v>226</v>
      </c>
      <c r="D2" s="1320" t="s">
        <v>227</v>
      </c>
      <c r="E2" s="1341" t="s">
        <v>314</v>
      </c>
      <c r="F2" s="1334" t="s">
        <v>610</v>
      </c>
      <c r="G2" s="1321" t="s">
        <v>226</v>
      </c>
      <c r="H2" s="1321" t="s">
        <v>227</v>
      </c>
      <c r="I2" s="1335" t="s">
        <v>314</v>
      </c>
      <c r="J2" s="1328"/>
      <c r="K2" s="1322" t="s">
        <v>473</v>
      </c>
      <c r="L2" s="1322" t="s">
        <v>472</v>
      </c>
      <c r="M2" s="1322" t="s">
        <v>331</v>
      </c>
      <c r="N2" s="1329" t="s">
        <v>331</v>
      </c>
      <c r="O2" s="1322" t="s">
        <v>651</v>
      </c>
    </row>
    <row r="3" spans="1:15" ht="15.75" hidden="1" x14ac:dyDescent="0.25">
      <c r="A3" s="1342" t="s">
        <v>597</v>
      </c>
      <c r="B3" s="1314">
        <v>29730611</v>
      </c>
      <c r="C3" s="1314">
        <v>10096602</v>
      </c>
      <c r="D3" s="1314">
        <v>19634009</v>
      </c>
      <c r="E3" s="1343">
        <v>9952.8610533786195</v>
      </c>
      <c r="F3" s="1336"/>
      <c r="G3" s="205"/>
      <c r="H3" s="205"/>
      <c r="I3" s="1315"/>
      <c r="J3" s="1302"/>
      <c r="K3" s="171"/>
      <c r="L3" s="171"/>
      <c r="M3" s="171"/>
      <c r="N3" s="1303"/>
    </row>
    <row r="4" spans="1:15" ht="15.75" hidden="1" x14ac:dyDescent="0.25">
      <c r="A4" s="1342" t="s">
        <v>598</v>
      </c>
      <c r="B4" s="1314">
        <v>30022221</v>
      </c>
      <c r="C4" s="1314">
        <v>10140493</v>
      </c>
      <c r="D4" s="1314">
        <v>19881728</v>
      </c>
      <c r="E4" s="1343">
        <v>10021.537375875801</v>
      </c>
      <c r="F4" s="1336"/>
      <c r="G4" s="205"/>
      <c r="H4" s="205"/>
      <c r="I4" s="1315"/>
      <c r="J4" s="1302"/>
      <c r="K4" s="171"/>
      <c r="L4" s="171"/>
      <c r="M4" s="171"/>
      <c r="N4" s="1303"/>
    </row>
    <row r="5" spans="1:15" ht="15.75" hidden="1" x14ac:dyDescent="0.25">
      <c r="A5" s="1342" t="s">
        <v>599</v>
      </c>
      <c r="B5" s="1314">
        <v>29606976</v>
      </c>
      <c r="C5" s="1314">
        <v>10198454</v>
      </c>
      <c r="D5" s="1314">
        <v>19408522</v>
      </c>
      <c r="E5" s="1343">
        <v>9934.2386241490512</v>
      </c>
      <c r="F5" s="1336"/>
      <c r="G5" s="205"/>
      <c r="H5" s="205"/>
      <c r="I5" s="1315"/>
      <c r="J5" s="1302"/>
      <c r="K5" s="171"/>
      <c r="L5" s="171"/>
      <c r="M5" s="171"/>
      <c r="N5" s="1303"/>
    </row>
    <row r="6" spans="1:15" ht="15.75" hidden="1" x14ac:dyDescent="0.25">
      <c r="A6" s="1342" t="s">
        <v>600</v>
      </c>
      <c r="B6" s="1314">
        <v>29829827</v>
      </c>
      <c r="C6" s="1314">
        <v>10241870</v>
      </c>
      <c r="D6" s="1314">
        <v>19587957</v>
      </c>
      <c r="E6" s="1343">
        <v>10010.198793949305</v>
      </c>
      <c r="F6" s="1336"/>
      <c r="G6" s="205"/>
      <c r="H6" s="205"/>
      <c r="I6" s="1315"/>
      <c r="J6" s="1302"/>
      <c r="K6" s="171"/>
      <c r="L6" s="171"/>
      <c r="M6" s="171"/>
      <c r="N6" s="1303"/>
    </row>
    <row r="7" spans="1:15" ht="15.75" hidden="1" x14ac:dyDescent="0.25">
      <c r="A7" s="1342" t="s">
        <v>601</v>
      </c>
      <c r="B7" s="1314">
        <v>30801222</v>
      </c>
      <c r="C7" s="1314">
        <v>10613380</v>
      </c>
      <c r="D7" s="1314">
        <v>20187842</v>
      </c>
      <c r="E7" s="1343">
        <v>10046.701502936201</v>
      </c>
      <c r="F7" s="1336"/>
      <c r="G7" s="205"/>
      <c r="H7" s="205"/>
      <c r="I7" s="1315"/>
      <c r="J7" s="1302"/>
      <c r="K7" s="171"/>
      <c r="L7" s="171"/>
      <c r="M7" s="171"/>
      <c r="N7" s="1303"/>
    </row>
    <row r="8" spans="1:15" ht="15.75" hidden="1" x14ac:dyDescent="0.25">
      <c r="A8" s="1342" t="s">
        <v>602</v>
      </c>
      <c r="B8" s="1314">
        <v>30279776</v>
      </c>
      <c r="C8" s="1314">
        <v>10406428</v>
      </c>
      <c r="D8" s="1314">
        <v>19873348</v>
      </c>
      <c r="E8" s="1343">
        <v>9826.1300370828194</v>
      </c>
      <c r="F8" s="1336"/>
      <c r="G8" s="205"/>
      <c r="H8" s="205"/>
      <c r="I8" s="1315"/>
      <c r="J8" s="1302"/>
      <c r="K8" s="171"/>
      <c r="L8" s="171"/>
      <c r="M8" s="171"/>
      <c r="N8" s="1303"/>
    </row>
    <row r="9" spans="1:15" ht="15.75" hidden="1" x14ac:dyDescent="0.25">
      <c r="A9" s="1342" t="s">
        <v>603</v>
      </c>
      <c r="B9" s="1314">
        <v>30141438</v>
      </c>
      <c r="C9" s="1314">
        <v>10324307</v>
      </c>
      <c r="D9" s="1314">
        <v>19817131</v>
      </c>
      <c r="E9" s="1343">
        <v>9903.1187846684334</v>
      </c>
      <c r="F9" s="1336"/>
      <c r="G9" s="205"/>
      <c r="H9" s="205"/>
      <c r="I9" s="1315"/>
      <c r="J9" s="1302"/>
      <c r="K9" s="171"/>
      <c r="L9" s="171"/>
      <c r="M9" s="171"/>
      <c r="N9" s="1303"/>
    </row>
    <row r="10" spans="1:15" ht="15.75" hidden="1" x14ac:dyDescent="0.25">
      <c r="A10" s="1342" t="s">
        <v>604</v>
      </c>
      <c r="B10" s="1314">
        <v>30108947</v>
      </c>
      <c r="C10" s="1314">
        <v>10377318</v>
      </c>
      <c r="D10" s="1314">
        <v>19731629</v>
      </c>
      <c r="E10" s="1343">
        <v>9907.4256878891338</v>
      </c>
      <c r="F10" s="1336"/>
      <c r="G10" s="205"/>
      <c r="H10" s="205"/>
      <c r="I10" s="1315"/>
      <c r="J10" s="1302"/>
      <c r="K10" s="171"/>
      <c r="L10" s="171"/>
      <c r="M10" s="171"/>
      <c r="N10" s="1303"/>
    </row>
    <row r="11" spans="1:15" ht="15.75" hidden="1" x14ac:dyDescent="0.25">
      <c r="A11" s="1342" t="s">
        <v>605</v>
      </c>
      <c r="B11" s="1314">
        <v>31156977</v>
      </c>
      <c r="C11" s="1314">
        <v>10622466</v>
      </c>
      <c r="D11" s="1314">
        <v>20534511</v>
      </c>
      <c r="E11" s="1343">
        <v>9872.8357132554465</v>
      </c>
      <c r="F11" s="1336"/>
      <c r="G11" s="205"/>
      <c r="H11" s="205"/>
      <c r="I11" s="1315"/>
      <c r="J11" s="1302"/>
      <c r="K11" s="171"/>
      <c r="L11" s="171"/>
      <c r="M11" s="171"/>
      <c r="N11" s="1303"/>
    </row>
    <row r="12" spans="1:15" ht="15.75" hidden="1" x14ac:dyDescent="0.25">
      <c r="A12" s="1342" t="s">
        <v>606</v>
      </c>
      <c r="B12" s="1314">
        <v>31394687</v>
      </c>
      <c r="C12" s="1314">
        <v>10785710</v>
      </c>
      <c r="D12" s="1314">
        <v>20608977</v>
      </c>
      <c r="E12" s="1343">
        <v>9773.3091478161914</v>
      </c>
      <c r="F12" s="1336"/>
      <c r="G12" s="205"/>
      <c r="H12" s="205"/>
      <c r="I12" s="1315"/>
      <c r="J12" s="1302"/>
      <c r="K12" s="171"/>
      <c r="L12" s="171"/>
      <c r="M12" s="171"/>
      <c r="N12" s="1303"/>
    </row>
    <row r="13" spans="1:15" ht="15.75" hidden="1" x14ac:dyDescent="0.25">
      <c r="A13" s="1342" t="s">
        <v>607</v>
      </c>
      <c r="B13" s="1314">
        <v>31558784</v>
      </c>
      <c r="C13" s="1314">
        <v>11023058</v>
      </c>
      <c r="D13" s="1314">
        <v>20535726</v>
      </c>
      <c r="E13" s="1343">
        <v>9696.7258475776762</v>
      </c>
      <c r="F13" s="1336"/>
      <c r="G13" s="205"/>
      <c r="H13" s="205"/>
      <c r="I13" s="1315"/>
      <c r="J13" s="1302"/>
      <c r="K13" s="171"/>
      <c r="L13" s="171"/>
      <c r="M13" s="171"/>
      <c r="N13" s="1303"/>
    </row>
    <row r="14" spans="1:15" ht="20.25" hidden="1" customHeight="1" x14ac:dyDescent="0.25">
      <c r="A14" s="1342" t="s">
        <v>608</v>
      </c>
      <c r="B14" s="1314">
        <v>32145977</v>
      </c>
      <c r="C14" s="1314">
        <v>11084692</v>
      </c>
      <c r="D14" s="1314">
        <v>21061285</v>
      </c>
      <c r="E14" s="1343">
        <v>9849.0857650579892</v>
      </c>
      <c r="F14" s="1336" t="s">
        <v>610</v>
      </c>
      <c r="G14" s="1323" t="s">
        <v>609</v>
      </c>
      <c r="H14" s="1323" t="s">
        <v>227</v>
      </c>
      <c r="I14" s="1337" t="s">
        <v>314</v>
      </c>
      <c r="J14" s="1302"/>
      <c r="K14" s="171"/>
      <c r="L14" s="171"/>
      <c r="M14" s="171"/>
      <c r="N14" s="1303"/>
    </row>
    <row r="15" spans="1:15" ht="13.5" hidden="1" customHeight="1" x14ac:dyDescent="0.25">
      <c r="A15" s="1342" t="s">
        <v>260</v>
      </c>
      <c r="B15" s="1314">
        <v>32464563</v>
      </c>
      <c r="C15" s="1314">
        <v>11169735</v>
      </c>
      <c r="D15" s="1314">
        <v>21294828</v>
      </c>
      <c r="E15" s="1343">
        <v>9859.6295953329009</v>
      </c>
      <c r="F15" s="1336" t="str">
        <f>Остатки[[#This Row],[Дата]]</f>
        <v>01.01.2019</v>
      </c>
      <c r="G15" s="1313">
        <f t="shared" ref="G15:G60" si="0">(C15/C3-1)*100</f>
        <v>10.628655066328264</v>
      </c>
      <c r="H15" s="1313">
        <f t="shared" ref="H15:I30" si="1">(D15/D3-1)*100</f>
        <v>8.4588888596312639</v>
      </c>
      <c r="I15" s="1316">
        <f t="shared" si="1"/>
        <v>-0.9367302280791967</v>
      </c>
      <c r="J15" s="1302" t="s">
        <v>610</v>
      </c>
      <c r="K15" s="171" t="s">
        <v>473</v>
      </c>
      <c r="L15" s="171" t="s">
        <v>472</v>
      </c>
      <c r="M15" s="171" t="s">
        <v>331</v>
      </c>
      <c r="N15" s="1303" t="s">
        <v>613</v>
      </c>
      <c r="O15" s="1401" t="s">
        <v>544</v>
      </c>
    </row>
    <row r="16" spans="1:15" ht="15.75" x14ac:dyDescent="0.25">
      <c r="A16" s="1342" t="s">
        <v>261</v>
      </c>
      <c r="B16" s="1314">
        <v>32411015</v>
      </c>
      <c r="C16" s="1314">
        <v>11124466</v>
      </c>
      <c r="D16" s="1314">
        <v>21286549</v>
      </c>
      <c r="E16" s="1343">
        <v>9862.189121571535</v>
      </c>
      <c r="F16" s="1338" t="str">
        <f>Остатки[[#This Row],[Дата]]</f>
        <v>01.02.2019</v>
      </c>
      <c r="G16" s="1313">
        <f t="shared" si="0"/>
        <v>9.7034039666513259</v>
      </c>
      <c r="H16" s="1313">
        <f t="shared" si="1"/>
        <v>7.0658898461944508</v>
      </c>
      <c r="I16" s="1316">
        <f t="shared" si="1"/>
        <v>-1.5900579754145827</v>
      </c>
      <c r="J16" s="1330">
        <v>43466</v>
      </c>
      <c r="K16" s="1313">
        <f>(Остатки[[#This Row],[      - в рублях]]-C15)/1000</f>
        <v>-45.268999999999998</v>
      </c>
      <c r="L16" s="1324">
        <f>(Остатки[[#This Row],[млн.долларов США]]-E15)</f>
        <v>2.5595262386341346</v>
      </c>
      <c r="M16" s="1325">
        <f>(Остатки[[#This Row],[      - в рублях]]/C15-1)*100</f>
        <v>-0.40528266785201383</v>
      </c>
      <c r="N16" s="1331">
        <f>(Остатки[[#This Row],[млн.долларов США]]/E15-1)*100</f>
        <v>2.595965917264742E-2</v>
      </c>
    </row>
    <row r="17" spans="1:14" ht="15.75" x14ac:dyDescent="0.25">
      <c r="A17" s="1342" t="s">
        <v>262</v>
      </c>
      <c r="B17" s="1314">
        <v>32233250</v>
      </c>
      <c r="C17" s="1314">
        <v>11152621</v>
      </c>
      <c r="D17" s="1314">
        <v>21080629</v>
      </c>
      <c r="E17" s="1343">
        <v>9857.6707972878175</v>
      </c>
      <c r="F17" s="1338" t="str">
        <f>Остатки[[#This Row],[Дата]]</f>
        <v>01.03.2019</v>
      </c>
      <c r="G17" s="1313">
        <f t="shared" si="0"/>
        <v>9.3559965069215387</v>
      </c>
      <c r="H17" s="1313">
        <f t="shared" si="1"/>
        <v>8.615323722228819</v>
      </c>
      <c r="I17" s="1316">
        <f t="shared" si="1"/>
        <v>-0.77074680564955811</v>
      </c>
      <c r="J17" s="1330">
        <v>43497</v>
      </c>
      <c r="K17" s="1313">
        <f>(Остатки[[#This Row],[      - в рублях]]-C16)/1000</f>
        <v>28.155000000000001</v>
      </c>
      <c r="L17" s="1324">
        <f>(Остатки[[#This Row],[млн.долларов США]]-E16)</f>
        <v>-4.5183242837174475</v>
      </c>
      <c r="M17" s="1325">
        <f>(Остатки[[#This Row],[      - в рублях]]/C16-1)*100</f>
        <v>0.25309080004378703</v>
      </c>
      <c r="N17" s="1331">
        <f>(Остатки[[#This Row],[млн.долларов США]]/E16-1)*100</f>
        <v>-4.581461811389298E-2</v>
      </c>
    </row>
    <row r="18" spans="1:14" ht="15.75" x14ac:dyDescent="0.25">
      <c r="A18" s="1342" t="s">
        <v>263</v>
      </c>
      <c r="B18" s="1314">
        <v>32003868</v>
      </c>
      <c r="C18" s="1314">
        <v>11079573</v>
      </c>
      <c r="D18" s="1314">
        <v>20924295</v>
      </c>
      <c r="E18" s="1343">
        <v>9829.150225479143</v>
      </c>
      <c r="F18" s="1338" t="str">
        <f>Остатки[[#This Row],[Дата]]</f>
        <v>01.04.2019</v>
      </c>
      <c r="G18" s="1313">
        <f t="shared" si="0"/>
        <v>8.1791996969303504</v>
      </c>
      <c r="H18" s="1313">
        <f t="shared" si="1"/>
        <v>6.8222428709640237</v>
      </c>
      <c r="I18" s="1316">
        <f t="shared" si="1"/>
        <v>-1.8086410889222027</v>
      </c>
      <c r="J18" s="1330">
        <v>43525</v>
      </c>
      <c r="K18" s="1313">
        <f>(Остатки[[#This Row],[      - в рублях]]-C17)/1000</f>
        <v>-73.048000000000002</v>
      </c>
      <c r="L18" s="1324">
        <f>(Остатки[[#This Row],[млн.долларов США]]-E17)</f>
        <v>-28.520571808674504</v>
      </c>
      <c r="M18" s="1325">
        <f>(Остатки[[#This Row],[      - в рублях]]/C17-1)*100</f>
        <v>-0.65498504790936218</v>
      </c>
      <c r="N18" s="1331">
        <f>(Остатки[[#This Row],[млн.долларов США]]/E17-1)*100</f>
        <v>-0.28932363836415842</v>
      </c>
    </row>
    <row r="19" spans="1:14" ht="15.75" x14ac:dyDescent="0.25">
      <c r="A19" s="1342" t="s">
        <v>264</v>
      </c>
      <c r="B19" s="1314">
        <v>32426774</v>
      </c>
      <c r="C19" s="1314">
        <v>11506591</v>
      </c>
      <c r="D19" s="1314">
        <v>20920183</v>
      </c>
      <c r="E19" s="1343">
        <v>9919.9502110104786</v>
      </c>
      <c r="F19" s="1338" t="str">
        <f>Остатки[[#This Row],[Дата]]</f>
        <v>01.05.2019</v>
      </c>
      <c r="G19" s="1313">
        <f t="shared" si="0"/>
        <v>8.4158957843778239</v>
      </c>
      <c r="H19" s="1313">
        <f t="shared" si="1"/>
        <v>3.6276338996510837</v>
      </c>
      <c r="I19" s="1316">
        <f t="shared" si="1"/>
        <v>-1.2616209597615557</v>
      </c>
      <c r="J19" s="1330">
        <v>43556</v>
      </c>
      <c r="K19" s="1313">
        <f>(Остатки[[#This Row],[      - в рублях]]-C18)/1000</f>
        <v>427.01799999999997</v>
      </c>
      <c r="L19" s="1324">
        <f>(Остатки[[#This Row],[млн.долларов США]]-E18)</f>
        <v>90.799985531335551</v>
      </c>
      <c r="M19" s="1325">
        <f>(Остатки[[#This Row],[      - в рублях]]/C18-1)*100</f>
        <v>3.85410159759767</v>
      </c>
      <c r="N19" s="1331">
        <f>(Остатки[[#This Row],[млн.долларов США]]/E18-1)*100</f>
        <v>0.92378266125145991</v>
      </c>
    </row>
    <row r="20" spans="1:14" ht="15.75" x14ac:dyDescent="0.25">
      <c r="A20" s="1342" t="s">
        <v>265</v>
      </c>
      <c r="B20" s="1314">
        <v>32397879</v>
      </c>
      <c r="C20" s="1314">
        <v>11625207</v>
      </c>
      <c r="D20" s="1314">
        <v>20772672</v>
      </c>
      <c r="E20" s="1343">
        <v>9913.9369064095845</v>
      </c>
      <c r="F20" s="1338" t="str">
        <f>Остатки[[#This Row],[Дата]]</f>
        <v>01.06.2019</v>
      </c>
      <c r="G20" s="1313">
        <f t="shared" si="0"/>
        <v>11.711790058990456</v>
      </c>
      <c r="H20" s="1313">
        <f t="shared" si="1"/>
        <v>4.5252767676588812</v>
      </c>
      <c r="I20" s="1316">
        <f t="shared" si="1"/>
        <v>0.89360581424620111</v>
      </c>
      <c r="J20" s="1330">
        <v>43586</v>
      </c>
      <c r="K20" s="1313">
        <f>(Остатки[[#This Row],[      - в рублях]]-C19)/1000</f>
        <v>118.616</v>
      </c>
      <c r="L20" s="1324">
        <f>(Остатки[[#This Row],[млн.долларов США]]-E19)</f>
        <v>-6.0133046008941164</v>
      </c>
      <c r="M20" s="1325">
        <f>(Остатки[[#This Row],[      - в рублях]]/C19-1)*100</f>
        <v>1.0308526652246464</v>
      </c>
      <c r="N20" s="1331">
        <f>(Остатки[[#This Row],[млн.долларов США]]/E19-1)*100</f>
        <v>-6.0618294174696885E-2</v>
      </c>
    </row>
    <row r="21" spans="1:14" ht="15.75" x14ac:dyDescent="0.25">
      <c r="A21" s="1342" t="s">
        <v>266</v>
      </c>
      <c r="B21" s="1314">
        <v>32779952</v>
      </c>
      <c r="C21" s="1314">
        <v>11748873</v>
      </c>
      <c r="D21" s="1314">
        <v>21031079</v>
      </c>
      <c r="E21" s="1343">
        <v>10292.70249106837</v>
      </c>
      <c r="F21" s="1338" t="str">
        <f>Остатки[[#This Row],[Дата]]</f>
        <v>01.07.2019</v>
      </c>
      <c r="G21" s="1313">
        <f t="shared" si="0"/>
        <v>13.798175509503929</v>
      </c>
      <c r="H21" s="1313">
        <f t="shared" si="1"/>
        <v>6.125750493348403</v>
      </c>
      <c r="I21" s="1316">
        <f t="shared" si="1"/>
        <v>3.9339496462778234</v>
      </c>
      <c r="J21" s="1330">
        <v>43617</v>
      </c>
      <c r="K21" s="1313">
        <f>(Остатки[[#This Row],[      - в рублях]]-C20)/1000</f>
        <v>123.666</v>
      </c>
      <c r="L21" s="1324">
        <f>(Остатки[[#This Row],[млн.долларов США]]-E20)</f>
        <v>378.76558465878588</v>
      </c>
      <c r="M21" s="1325">
        <f>(Остатки[[#This Row],[      - в рублях]]/C20-1)*100</f>
        <v>1.0637746063360431</v>
      </c>
      <c r="N21" s="1331">
        <f>(Остатки[[#This Row],[млн.долларов США]]/E20-1)*100</f>
        <v>3.8205365661940549</v>
      </c>
    </row>
    <row r="22" spans="1:14" ht="15.75" x14ac:dyDescent="0.25">
      <c r="A22" s="1342" t="s">
        <v>267</v>
      </c>
      <c r="B22" s="1314">
        <v>32445767</v>
      </c>
      <c r="C22" s="1314">
        <v>11792077</v>
      </c>
      <c r="D22" s="1314">
        <v>20653690</v>
      </c>
      <c r="E22" s="1343">
        <v>10150.230980931787</v>
      </c>
      <c r="F22" s="1338" t="str">
        <f>Остатки[[#This Row],[Дата]]</f>
        <v>01.08.2019</v>
      </c>
      <c r="G22" s="1313">
        <f t="shared" si="0"/>
        <v>13.633185376028756</v>
      </c>
      <c r="H22" s="1313">
        <f t="shared" si="1"/>
        <v>4.6730100185848888</v>
      </c>
      <c r="I22" s="1316">
        <f t="shared" si="1"/>
        <v>2.4507404919469566</v>
      </c>
      <c r="J22" s="1330">
        <v>43647</v>
      </c>
      <c r="K22" s="1313">
        <f>(Остатки[[#This Row],[      - в рублях]]-C21)/1000</f>
        <v>43.204000000000001</v>
      </c>
      <c r="L22" s="1324">
        <f>(Остатки[[#This Row],[млн.долларов США]]-E21)</f>
        <v>-142.47151013658367</v>
      </c>
      <c r="M22" s="1325">
        <f>(Остатки[[#This Row],[      - в рублях]]/C21-1)*100</f>
        <v>0.36772888769842638</v>
      </c>
      <c r="N22" s="1331">
        <f>(Остатки[[#This Row],[млн.долларов США]]/E21-1)*100</f>
        <v>-1.3841992446611107</v>
      </c>
    </row>
    <row r="23" spans="1:14" ht="15.75" x14ac:dyDescent="0.25">
      <c r="A23" s="1342" t="s">
        <v>268</v>
      </c>
      <c r="B23" s="1314">
        <v>33163318</v>
      </c>
      <c r="C23" s="1314">
        <v>11827616</v>
      </c>
      <c r="D23" s="1314">
        <v>21335702</v>
      </c>
      <c r="E23" s="1343">
        <v>10197.248004588253</v>
      </c>
      <c r="F23" s="1338" t="str">
        <f>Остатки[[#This Row],[Дата]]</f>
        <v>01.09.2019</v>
      </c>
      <c r="G23" s="1313">
        <f t="shared" si="0"/>
        <v>11.345294021181139</v>
      </c>
      <c r="H23" s="1313">
        <f t="shared" si="1"/>
        <v>3.9016804442044029</v>
      </c>
      <c r="I23" s="1316">
        <f t="shared" si="1"/>
        <v>3.285907927114029</v>
      </c>
      <c r="J23" s="1330">
        <v>43678</v>
      </c>
      <c r="K23" s="1313">
        <f>(Остатки[[#This Row],[      - в рублях]]-C22)/1000</f>
        <v>35.539000000000001</v>
      </c>
      <c r="L23" s="1324">
        <f>(Остатки[[#This Row],[млн.долларов США]]-E22)</f>
        <v>47.017023656466336</v>
      </c>
      <c r="M23" s="1325">
        <f>(Остатки[[#This Row],[      - в рублях]]/C22-1)*100</f>
        <v>0.30138032511151103</v>
      </c>
      <c r="N23" s="1331">
        <f>(Остатки[[#This Row],[млн.долларов США]]/E22-1)*100</f>
        <v>0.46321136676390484</v>
      </c>
    </row>
    <row r="24" spans="1:14" ht="15.75" x14ac:dyDescent="0.25">
      <c r="A24" s="1342" t="s">
        <v>269</v>
      </c>
      <c r="B24" s="1314">
        <v>32548071</v>
      </c>
      <c r="C24" s="1314">
        <v>11721371</v>
      </c>
      <c r="D24" s="1314">
        <v>20826700</v>
      </c>
      <c r="E24" s="1343">
        <v>10040.350961770237</v>
      </c>
      <c r="F24" s="1338" t="str">
        <f>Остатки[[#This Row],[Дата]]</f>
        <v>01.10.2019</v>
      </c>
      <c r="G24" s="1313">
        <f t="shared" si="0"/>
        <v>8.6750060960289144</v>
      </c>
      <c r="H24" s="1313">
        <f t="shared" si="1"/>
        <v>1.0564473918331707</v>
      </c>
      <c r="I24" s="1316">
        <f t="shared" si="1"/>
        <v>2.7323582004332048</v>
      </c>
      <c r="J24" s="1330">
        <v>43709</v>
      </c>
      <c r="K24" s="1313">
        <f>(Остатки[[#This Row],[      - в рублях]]-C23)/1000</f>
        <v>-106.245</v>
      </c>
      <c r="L24" s="1324">
        <f>(Остатки[[#This Row],[млн.долларов США]]-E23)</f>
        <v>-156.89704281801642</v>
      </c>
      <c r="M24" s="1325">
        <f>(Остатки[[#This Row],[      - в рублях]]/C23-1)*100</f>
        <v>-0.8982790783873984</v>
      </c>
      <c r="N24" s="1331">
        <f>(Остатки[[#This Row],[млн.долларов США]]/E23-1)*100</f>
        <v>-1.5386214275402543</v>
      </c>
    </row>
    <row r="25" spans="1:14" ht="15.75" x14ac:dyDescent="0.25">
      <c r="A25" s="1342" t="s">
        <v>270</v>
      </c>
      <c r="B25" s="1314">
        <v>33011061</v>
      </c>
      <c r="C25" s="1314">
        <v>11750341</v>
      </c>
      <c r="D25" s="1314">
        <v>21260720</v>
      </c>
      <c r="E25" s="1343">
        <v>10348.870716510904</v>
      </c>
      <c r="F25" s="1338" t="str">
        <f>Остатки[[#This Row],[Дата]]</f>
        <v>01.11.2019</v>
      </c>
      <c r="G25" s="1313">
        <f t="shared" si="0"/>
        <v>6.5978333779972864</v>
      </c>
      <c r="H25" s="1313">
        <f t="shared" si="1"/>
        <v>3.5304035513524124</v>
      </c>
      <c r="I25" s="1316">
        <f t="shared" si="1"/>
        <v>6.7254130846252647</v>
      </c>
      <c r="J25" s="1330">
        <v>43739</v>
      </c>
      <c r="K25" s="1313">
        <f>(Остатки[[#This Row],[      - в рублях]]-C24)/1000</f>
        <v>28.97</v>
      </c>
      <c r="L25" s="1324">
        <f>(Остатки[[#This Row],[млн.долларов США]]-E24)</f>
        <v>308.51975474066785</v>
      </c>
      <c r="M25" s="1325">
        <f>(Остатки[[#This Row],[      - в рублях]]/C24-1)*100</f>
        <v>0.24715538822208671</v>
      </c>
      <c r="N25" s="1331">
        <f>(Остатки[[#This Row],[млн.долларов США]]/E24-1)*100</f>
        <v>3.072798509886665</v>
      </c>
    </row>
    <row r="26" spans="1:14" ht="15.75" x14ac:dyDescent="0.25">
      <c r="A26" s="1342" t="s">
        <v>271</v>
      </c>
      <c r="B26" s="1314">
        <v>33469317</v>
      </c>
      <c r="C26" s="1314">
        <v>11663675</v>
      </c>
      <c r="D26" s="1314">
        <v>21805642</v>
      </c>
      <c r="E26" s="1343">
        <v>10317.313461083511</v>
      </c>
      <c r="F26" s="1338" t="str">
        <f>Остатки[[#This Row],[Дата]]</f>
        <v>01.12.2019</v>
      </c>
      <c r="G26" s="1313">
        <f t="shared" si="0"/>
        <v>5.2232664651394867</v>
      </c>
      <c r="H26" s="1313">
        <f t="shared" si="1"/>
        <v>3.5342430435749694</v>
      </c>
      <c r="I26" s="1316">
        <f t="shared" si="1"/>
        <v>4.7540219183253907</v>
      </c>
      <c r="J26" s="1330">
        <v>43770</v>
      </c>
      <c r="K26" s="1313">
        <f>(Остатки[[#This Row],[      - в рублях]]-C25)/1000</f>
        <v>-86.665999999999997</v>
      </c>
      <c r="L26" s="1324">
        <f>(Остатки[[#This Row],[млн.долларов США]]-E25)</f>
        <v>-31.557255427393102</v>
      </c>
      <c r="M26" s="1325">
        <f>(Остатки[[#This Row],[      - в рублях]]/C25-1)*100</f>
        <v>-0.73756157374497144</v>
      </c>
      <c r="N26" s="1331">
        <f>(Остатки[[#This Row],[млн.долларов США]]/E25-1)*100</f>
        <v>-0.30493428985488569</v>
      </c>
    </row>
    <row r="27" spans="1:14" ht="15.75" x14ac:dyDescent="0.25">
      <c r="A27" s="1342" t="s">
        <v>272</v>
      </c>
      <c r="B27" s="1314">
        <v>34340129</v>
      </c>
      <c r="C27" s="1314">
        <v>11832176</v>
      </c>
      <c r="D27" s="1314">
        <v>22507953</v>
      </c>
      <c r="E27" s="1343">
        <v>10699.73046206503</v>
      </c>
      <c r="F27" s="1338" t="str">
        <f>Остатки[[#This Row],[Дата]]</f>
        <v>01.01.2020</v>
      </c>
      <c r="G27" s="1313">
        <f t="shared" si="0"/>
        <v>5.9306778540404004</v>
      </c>
      <c r="H27" s="1313">
        <f t="shared" si="1"/>
        <v>5.6968058159474255</v>
      </c>
      <c r="I27" s="1316">
        <f t="shared" si="1"/>
        <v>8.5206128547647975</v>
      </c>
      <c r="J27" s="1330">
        <v>43800</v>
      </c>
      <c r="K27" s="1313">
        <f>(Остатки[[#This Row],[      - в рублях]]-C26)/1000</f>
        <v>168.501</v>
      </c>
      <c r="L27" s="1324">
        <f>(Остатки[[#This Row],[млн.долларов США]]-E26)</f>
        <v>382.41700098151887</v>
      </c>
      <c r="M27" s="1325">
        <f>(Остатки[[#This Row],[      - в рублях]]/C26-1)*100</f>
        <v>1.4446647390295109</v>
      </c>
      <c r="N27" s="1331">
        <f>(Остатки[[#This Row],[млн.долларов США]]/E26-1)*100</f>
        <v>3.70655599855505</v>
      </c>
    </row>
    <row r="28" spans="1:14" ht="15.75" x14ac:dyDescent="0.25">
      <c r="A28" s="1342" t="s">
        <v>273</v>
      </c>
      <c r="B28" s="1314">
        <v>35454853</v>
      </c>
      <c r="C28" s="1314">
        <v>11921464</v>
      </c>
      <c r="D28" s="1314">
        <v>23533389</v>
      </c>
      <c r="E28" s="1343">
        <v>11008.742573794265</v>
      </c>
      <c r="F28" s="1338" t="str">
        <f>Остатки[[#This Row],[Дата]]</f>
        <v>01.02.2020</v>
      </c>
      <c r="G28" s="1313">
        <f t="shared" si="0"/>
        <v>7.1643708560932273</v>
      </c>
      <c r="H28" s="1313">
        <f t="shared" si="1"/>
        <v>10.555210240983648</v>
      </c>
      <c r="I28" s="1316">
        <f t="shared" si="1"/>
        <v>11.625750004275194</v>
      </c>
      <c r="J28" s="1330">
        <v>43831</v>
      </c>
      <c r="K28" s="1313">
        <f>(Остатки[[#This Row],[      - в рублях]]-C27)/1000</f>
        <v>89.287999999999997</v>
      </c>
      <c r="L28" s="1324">
        <f>(Остатки[[#This Row],[млн.долларов США]]-E27)</f>
        <v>309.01211172923468</v>
      </c>
      <c r="M28" s="1325">
        <f>(Остатки[[#This Row],[      - в рублях]]/C27-1)*100</f>
        <v>0.75462028286259475</v>
      </c>
      <c r="N28" s="1331">
        <f>(Остатки[[#This Row],[млн.долларов США]]/E27-1)*100</f>
        <v>2.8880364119900914</v>
      </c>
    </row>
    <row r="29" spans="1:14" ht="15.75" x14ac:dyDescent="0.25">
      <c r="A29" s="1342" t="s">
        <v>274</v>
      </c>
      <c r="B29" s="1314">
        <v>36189798</v>
      </c>
      <c r="C29" s="1314">
        <v>12033469</v>
      </c>
      <c r="D29" s="1314">
        <v>24156329</v>
      </c>
      <c r="E29" s="1343">
        <v>10813.038943598925</v>
      </c>
      <c r="F29" s="1338" t="str">
        <f>Остатки[[#This Row],[Дата]]</f>
        <v>01.03.2020</v>
      </c>
      <c r="G29" s="1313">
        <f t="shared" si="0"/>
        <v>7.898125472030304</v>
      </c>
      <c r="H29" s="1313">
        <f t="shared" si="1"/>
        <v>14.590171858723956</v>
      </c>
      <c r="I29" s="1316">
        <f t="shared" si="1"/>
        <v>9.6916215397856664</v>
      </c>
      <c r="J29" s="1330">
        <v>43862</v>
      </c>
      <c r="K29" s="1313">
        <f>(Остатки[[#This Row],[      - в рублях]]-C28)/1000</f>
        <v>112.005</v>
      </c>
      <c r="L29" s="1324">
        <f>(Остатки[[#This Row],[млн.долларов США]]-E28)</f>
        <v>-195.70363019533943</v>
      </c>
      <c r="M29" s="1325">
        <f>(Остатки[[#This Row],[      - в рублях]]/C28-1)*100</f>
        <v>0.93952387055817876</v>
      </c>
      <c r="N29" s="1331">
        <f>(Остатки[[#This Row],[млн.долларов США]]/E28-1)*100</f>
        <v>-1.7777110227030102</v>
      </c>
    </row>
    <row r="30" spans="1:14" ht="15.75" x14ac:dyDescent="0.25">
      <c r="A30" s="1342" t="s">
        <v>275</v>
      </c>
      <c r="B30" s="1314">
        <v>40878116</v>
      </c>
      <c r="C30" s="1314">
        <v>12756511</v>
      </c>
      <c r="D30" s="1314">
        <v>28121605</v>
      </c>
      <c r="E30" s="1343">
        <v>10806.442377896477</v>
      </c>
      <c r="F30" s="1338" t="str">
        <f>Остатки[[#This Row],[Дата]]</f>
        <v>01.04.2020</v>
      </c>
      <c r="G30" s="1313">
        <f t="shared" si="0"/>
        <v>15.135402781316575</v>
      </c>
      <c r="H30" s="1313">
        <f t="shared" si="1"/>
        <v>34.396905606616613</v>
      </c>
      <c r="I30" s="1316">
        <f t="shared" si="1"/>
        <v>9.9427939343524905</v>
      </c>
      <c r="J30" s="1330">
        <v>43891</v>
      </c>
      <c r="K30" s="1313">
        <f>(Остатки[[#This Row],[      - в рублях]]-C29)/1000</f>
        <v>723.04200000000003</v>
      </c>
      <c r="L30" s="1324">
        <f>(Остатки[[#This Row],[млн.долларов США]]-E29)</f>
        <v>-6.5965657024480606</v>
      </c>
      <c r="M30" s="1325">
        <f>(Остатки[[#This Row],[      - в рублях]]/C29-1)*100</f>
        <v>6.0085915374859855</v>
      </c>
      <c r="N30" s="1331">
        <f>(Остатки[[#This Row],[млн.долларов США]]/E29-1)*100</f>
        <v>-6.1005659341983876E-2</v>
      </c>
    </row>
    <row r="31" spans="1:14" ht="15.75" x14ac:dyDescent="0.25">
      <c r="A31" s="1342" t="s">
        <v>276</v>
      </c>
      <c r="B31" s="1314">
        <v>39188757</v>
      </c>
      <c r="C31" s="1314">
        <v>13002838</v>
      </c>
      <c r="D31" s="1314">
        <v>26185919</v>
      </c>
      <c r="E31" s="1343">
        <v>10749.114978859652</v>
      </c>
      <c r="F31" s="1338" t="str">
        <f>Остатки[[#This Row],[Дата]]</f>
        <v>01.05.2020</v>
      </c>
      <c r="G31" s="1313">
        <f t="shared" si="0"/>
        <v>13.003390839215534</v>
      </c>
      <c r="H31" s="1313">
        <f t="shared" ref="H31:H54" si="2">(D31/D19-1)*100</f>
        <v>25.17060199712402</v>
      </c>
      <c r="I31" s="1316">
        <f t="shared" ref="I31:I54" si="3">(E31/E19-1)*100</f>
        <v>8.3585577569618827</v>
      </c>
      <c r="J31" s="1330">
        <v>43922</v>
      </c>
      <c r="K31" s="1313">
        <f>(Остатки[[#This Row],[      - в рублях]]-C30)/1000</f>
        <v>246.327</v>
      </c>
      <c r="L31" s="1324">
        <f>(Остатки[[#This Row],[млн.долларов США]]-E30)</f>
        <v>-57.327399036825227</v>
      </c>
      <c r="M31" s="1325">
        <f>(Остатки[[#This Row],[      - в рублях]]/C30-1)*100</f>
        <v>1.9309903781684401</v>
      </c>
      <c r="N31" s="1331">
        <f>(Остатки[[#This Row],[млн.долларов США]]/E30-1)*100</f>
        <v>-0.53049280264597654</v>
      </c>
    </row>
    <row r="32" spans="1:14" ht="15.75" x14ac:dyDescent="0.25">
      <c r="A32" s="1342" t="s">
        <v>277</v>
      </c>
      <c r="B32" s="1314">
        <v>38750389</v>
      </c>
      <c r="C32" s="1314">
        <v>12907423</v>
      </c>
      <c r="D32" s="1314">
        <v>25842966</v>
      </c>
      <c r="E32" s="1343">
        <v>10706.784604549033</v>
      </c>
      <c r="F32" s="1338" t="str">
        <f>Остатки[[#This Row],[Дата]]</f>
        <v>01.06.2020</v>
      </c>
      <c r="G32" s="1313">
        <f t="shared" si="0"/>
        <v>11.029618655392536</v>
      </c>
      <c r="H32" s="1313">
        <f t="shared" si="2"/>
        <v>24.408482452329672</v>
      </c>
      <c r="I32" s="1316">
        <f t="shared" si="3"/>
        <v>7.9973042558587837</v>
      </c>
      <c r="J32" s="1330">
        <v>43952</v>
      </c>
      <c r="K32" s="1313">
        <f>(Остатки[[#This Row],[      - в рублях]]-C31)/1000</f>
        <v>-95.415000000000006</v>
      </c>
      <c r="L32" s="1324">
        <f>(Остатки[[#This Row],[млн.долларов США]]-E31)</f>
        <v>-42.330374310618936</v>
      </c>
      <c r="M32" s="1325">
        <f>(Остатки[[#This Row],[      - в рублях]]/C31-1)*100</f>
        <v>-0.73380134398352004</v>
      </c>
      <c r="N32" s="1331">
        <f>(Остатки[[#This Row],[млн.долларов США]]/E31-1)*100</f>
        <v>-0.39380334468345213</v>
      </c>
    </row>
    <row r="33" spans="1:15" ht="15.75" x14ac:dyDescent="0.25">
      <c r="A33" s="1342" t="s">
        <v>278</v>
      </c>
      <c r="B33" s="1314">
        <v>38553455</v>
      </c>
      <c r="C33" s="1314">
        <v>13046051</v>
      </c>
      <c r="D33" s="1314">
        <v>25507404</v>
      </c>
      <c r="E33" s="1343">
        <v>10624.543485504832</v>
      </c>
      <c r="F33" s="1338" t="str">
        <f>Остатки[[#This Row],[Дата]]</f>
        <v>01.07.2020</v>
      </c>
      <c r="G33" s="1313">
        <f t="shared" si="0"/>
        <v>11.040871749996795</v>
      </c>
      <c r="H33" s="1313">
        <f t="shared" si="2"/>
        <v>21.284333533243817</v>
      </c>
      <c r="I33" s="1316">
        <f t="shared" si="3"/>
        <v>3.2240414480494417</v>
      </c>
      <c r="J33" s="1330">
        <v>43983</v>
      </c>
      <c r="K33" s="1313">
        <f>(Остатки[[#This Row],[      - в рублях]]-C32)/1000</f>
        <v>138.62799999999999</v>
      </c>
      <c r="L33" s="1324">
        <f>(Остатки[[#This Row],[млн.долларов США]]-E32)</f>
        <v>-82.241119044201696</v>
      </c>
      <c r="M33" s="1325">
        <f>(Остатки[[#This Row],[      - в рублях]]/C32-1)*100</f>
        <v>1.0740176408567281</v>
      </c>
      <c r="N33" s="1331">
        <f>(Остатки[[#This Row],[млн.долларов США]]/E32-1)*100</f>
        <v>-0.76812154238407038</v>
      </c>
    </row>
    <row r="34" spans="1:15" ht="15.75" x14ac:dyDescent="0.25">
      <c r="A34" s="1342" t="s">
        <v>282</v>
      </c>
      <c r="B34" s="1314">
        <v>39799082</v>
      </c>
      <c r="C34" s="1314">
        <v>13430927</v>
      </c>
      <c r="D34" s="1314">
        <v>26368155</v>
      </c>
      <c r="E34" s="1343">
        <v>10812.82498154679</v>
      </c>
      <c r="F34" s="1338" t="str">
        <f>Остатки[[#This Row],[Дата]]</f>
        <v>01.08.2020</v>
      </c>
      <c r="G34" s="1313">
        <f t="shared" si="0"/>
        <v>13.897890931343149</v>
      </c>
      <c r="H34" s="1313">
        <f t="shared" si="2"/>
        <v>27.668009929460545</v>
      </c>
      <c r="I34" s="1316">
        <f t="shared" si="3"/>
        <v>6.5278711574125792</v>
      </c>
      <c r="J34" s="1330">
        <v>44013</v>
      </c>
      <c r="K34" s="1313">
        <f>(Остатки[[#This Row],[      - в рублях]]-C33)/1000</f>
        <v>384.87599999999998</v>
      </c>
      <c r="L34" s="1324">
        <f>(Остатки[[#This Row],[млн.долларов США]]-E33)</f>
        <v>188.28149604195823</v>
      </c>
      <c r="M34" s="1325">
        <f>(Остатки[[#This Row],[      - в рублях]]/C33-1)*100</f>
        <v>2.9501341057152075</v>
      </c>
      <c r="N34" s="1331">
        <f>(Остатки[[#This Row],[млн.долларов США]]/E33-1)*100</f>
        <v>1.7721372809931246</v>
      </c>
    </row>
    <row r="35" spans="1:15" ht="15.75" x14ac:dyDescent="0.25">
      <c r="A35" s="1342" t="s">
        <v>283</v>
      </c>
      <c r="B35" s="1314">
        <v>42961102</v>
      </c>
      <c r="C35" s="1314">
        <v>14593896</v>
      </c>
      <c r="D35" s="1314">
        <v>28367206</v>
      </c>
      <c r="E35" s="1343">
        <v>10651.949232097932</v>
      </c>
      <c r="F35" s="1338" t="str">
        <f>Остатки[[#This Row],[Дата]]</f>
        <v>01.09.2020</v>
      </c>
      <c r="G35" s="1313">
        <f t="shared" si="0"/>
        <v>23.388314263838119</v>
      </c>
      <c r="H35" s="1313">
        <f t="shared" si="2"/>
        <v>32.956515796855435</v>
      </c>
      <c r="I35" s="1316">
        <f t="shared" si="3"/>
        <v>4.459058241057634</v>
      </c>
      <c r="J35" s="1330">
        <v>44044</v>
      </c>
      <c r="K35" s="1313">
        <f>(Остатки[[#This Row],[      - в рублях]]-C34)/1000</f>
        <v>1162.9690000000001</v>
      </c>
      <c r="L35" s="1324">
        <f>(Остатки[[#This Row],[млн.долларов США]]-E34)</f>
        <v>-160.87574944885819</v>
      </c>
      <c r="M35" s="1325">
        <f>(Остатки[[#This Row],[      - в рублях]]/C34-1)*100</f>
        <v>8.6588885487948843</v>
      </c>
      <c r="N35" s="1331">
        <f>(Остатки[[#This Row],[млн.долларов США]]/E34-1)*100</f>
        <v>-1.487823484828521</v>
      </c>
    </row>
    <row r="36" spans="1:15" ht="15.75" x14ac:dyDescent="0.25">
      <c r="A36" s="1342" t="s">
        <v>284</v>
      </c>
      <c r="B36" s="1314">
        <v>41849707</v>
      </c>
      <c r="C36" s="1314">
        <v>14406777</v>
      </c>
      <c r="D36" s="1314">
        <v>27442930</v>
      </c>
      <c r="E36" s="1343">
        <v>10393.868121046851</v>
      </c>
      <c r="F36" s="1338" t="str">
        <f>Остатки[[#This Row],[Дата]]</f>
        <v>01.10.2020</v>
      </c>
      <c r="G36" s="1313">
        <f t="shared" si="0"/>
        <v>22.910340437138288</v>
      </c>
      <c r="H36" s="1313">
        <f t="shared" si="2"/>
        <v>31.768018937229602</v>
      </c>
      <c r="I36" s="1316">
        <f t="shared" si="3"/>
        <v>3.5209641637296452</v>
      </c>
      <c r="J36" s="1330">
        <v>44075</v>
      </c>
      <c r="K36" s="1313">
        <f>(Остатки[[#This Row],[      - в рублях]]-C35)/1000</f>
        <v>-187.119</v>
      </c>
      <c r="L36" s="1324">
        <f>(Остатки[[#This Row],[млн.долларов США]]-E35)</f>
        <v>-258.08111105108037</v>
      </c>
      <c r="M36" s="1325">
        <f>(Остатки[[#This Row],[      - в рублях]]/C35-1)*100</f>
        <v>-1.2821730400161768</v>
      </c>
      <c r="N36" s="1331">
        <f>(Остатки[[#This Row],[млн.долларов США]]/E35-1)*100</f>
        <v>-2.4228533710374256</v>
      </c>
    </row>
    <row r="37" spans="1:15" ht="15.75" x14ac:dyDescent="0.25">
      <c r="A37" s="1342" t="s">
        <v>285</v>
      </c>
      <c r="B37" s="1314">
        <v>42946265</v>
      </c>
      <c r="C37" s="1314">
        <v>14797041</v>
      </c>
      <c r="D37" s="1314">
        <v>28149224</v>
      </c>
      <c r="E37" s="1343">
        <v>10717.797745964057</v>
      </c>
      <c r="F37" s="1338" t="str">
        <f>Остатки[[#This Row],[Дата]]</f>
        <v>01.11.2020</v>
      </c>
      <c r="G37" s="1313">
        <f t="shared" si="0"/>
        <v>25.928609220787724</v>
      </c>
      <c r="H37" s="1313">
        <f t="shared" si="2"/>
        <v>32.400144491814011</v>
      </c>
      <c r="I37" s="1316">
        <f t="shared" si="3"/>
        <v>3.5649013265240059</v>
      </c>
      <c r="J37" s="1330">
        <v>44105</v>
      </c>
      <c r="K37" s="1313">
        <f>(Остатки[[#This Row],[      - в рублях]]-C36)/1000</f>
        <v>390.26400000000001</v>
      </c>
      <c r="L37" s="1324">
        <f>(Остатки[[#This Row],[млн.долларов США]]-E36)</f>
        <v>323.92962491720573</v>
      </c>
      <c r="M37" s="1325">
        <f>(Остатки[[#This Row],[      - в рублях]]/C36-1)*100</f>
        <v>2.7088917944658952</v>
      </c>
      <c r="N37" s="1331">
        <f>(Остатки[[#This Row],[млн.долларов США]]/E36-1)*100</f>
        <v>3.1165454587717134</v>
      </c>
    </row>
    <row r="38" spans="1:15" ht="15.75" x14ac:dyDescent="0.25">
      <c r="A38" s="1342" t="s">
        <v>286</v>
      </c>
      <c r="B38" s="1314">
        <v>42663842</v>
      </c>
      <c r="C38" s="1314">
        <v>14730078</v>
      </c>
      <c r="D38" s="1314">
        <v>27933764</v>
      </c>
      <c r="E38" s="1343">
        <v>10819.910911414958</v>
      </c>
      <c r="F38" s="1338" t="str">
        <f>Остатки[[#This Row],[Дата]]</f>
        <v>01.12.2020</v>
      </c>
      <c r="G38" s="1313">
        <f t="shared" si="0"/>
        <v>26.290195843076901</v>
      </c>
      <c r="H38" s="1313">
        <f t="shared" si="2"/>
        <v>28.103378015653014</v>
      </c>
      <c r="I38" s="1316">
        <f t="shared" si="3"/>
        <v>4.8713984723564252</v>
      </c>
      <c r="J38" s="1330">
        <v>44136</v>
      </c>
      <c r="K38" s="1313">
        <f>(Остатки[[#This Row],[      - в рублях]]-C37)/1000</f>
        <v>-66.962999999999994</v>
      </c>
      <c r="L38" s="1324">
        <f>(Остатки[[#This Row],[млн.долларов США]]-E37)</f>
        <v>102.11316545090085</v>
      </c>
      <c r="M38" s="1325">
        <f>(Остатки[[#This Row],[      - в рублях]]/C37-1)*100</f>
        <v>-0.45254318076161093</v>
      </c>
      <c r="N38" s="1331">
        <f>(Остатки[[#This Row],[млн.долларов США]]/E37-1)*100</f>
        <v>0.95274391130726332</v>
      </c>
    </row>
    <row r="39" spans="1:15" ht="15.75" x14ac:dyDescent="0.25">
      <c r="A39" s="1342" t="s">
        <v>287</v>
      </c>
      <c r="B39" s="1314">
        <v>42973366</v>
      </c>
      <c r="C39" s="1314">
        <v>15284262</v>
      </c>
      <c r="D39" s="1314">
        <v>27689104</v>
      </c>
      <c r="E39" s="1343">
        <v>10736.788553259143</v>
      </c>
      <c r="F39" s="1338" t="str">
        <f>Остатки[[#This Row],[Дата]]</f>
        <v>01.01.2021</v>
      </c>
      <c r="G39" s="1313">
        <f t="shared" si="0"/>
        <v>29.175411183876921</v>
      </c>
      <c r="H39" s="1313">
        <f t="shared" si="2"/>
        <v>23.019201257439992</v>
      </c>
      <c r="I39" s="1316">
        <f t="shared" si="3"/>
        <v>0.34634602549568072</v>
      </c>
      <c r="J39" s="1330">
        <v>44166</v>
      </c>
      <c r="K39" s="1313">
        <f>(Остатки[[#This Row],[      - в рублях]]-C38)/1000</f>
        <v>554.18399999999997</v>
      </c>
      <c r="L39" s="1324">
        <f>(Остатки[[#This Row],[млн.долларов США]]-E38)</f>
        <v>-83.122358155815164</v>
      </c>
      <c r="M39" s="1325">
        <f>(Остатки[[#This Row],[      - в рублях]]/C38-1)*100</f>
        <v>3.7622611367027492</v>
      </c>
      <c r="N39" s="1331">
        <f>(Остатки[[#This Row],[млн.долларов США]]/E38-1)*100</f>
        <v>-0.76823514385984115</v>
      </c>
    </row>
    <row r="40" spans="1:15" ht="15.75" x14ac:dyDescent="0.25">
      <c r="A40" s="1342" t="s">
        <v>288</v>
      </c>
      <c r="B40" s="1314">
        <v>42942557</v>
      </c>
      <c r="C40" s="1314">
        <v>15333912</v>
      </c>
      <c r="D40" s="1314">
        <v>27608645</v>
      </c>
      <c r="E40" s="1343">
        <v>10526.401174317523</v>
      </c>
      <c r="F40" s="1338" t="str">
        <f>Остатки[[#This Row],[Дата]]</f>
        <v>01.02.2021</v>
      </c>
      <c r="G40" s="1313">
        <f t="shared" si="0"/>
        <v>28.624403848386404</v>
      </c>
      <c r="H40" s="1313">
        <f t="shared" si="2"/>
        <v>17.316910879261794</v>
      </c>
      <c r="I40" s="1316">
        <f t="shared" si="3"/>
        <v>-4.3814395353828139</v>
      </c>
      <c r="J40" s="1330">
        <v>44197</v>
      </c>
      <c r="K40" s="1313">
        <f>(Остатки[[#This Row],[      - в рублях]]-C39)/1000</f>
        <v>49.65</v>
      </c>
      <c r="L40" s="1324">
        <f>(Остатки[[#This Row],[млн.долларов США]]-E39)</f>
        <v>-210.38737894161932</v>
      </c>
      <c r="M40" s="1325">
        <f>(Остатки[[#This Row],[      - в рублях]]/C39-1)*100</f>
        <v>0.32484394732306132</v>
      </c>
      <c r="N40" s="1331">
        <f>(Остатки[[#This Row],[млн.долларов США]]/E39-1)*100</f>
        <v>-1.959500067436426</v>
      </c>
      <c r="O40" s="368">
        <f>'Статистика ЮЛ'!AL186</f>
        <v>-92.508650512512759</v>
      </c>
    </row>
    <row r="41" spans="1:15" ht="15.75" x14ac:dyDescent="0.25">
      <c r="A41" s="1342" t="s">
        <v>289</v>
      </c>
      <c r="B41" s="1314">
        <v>42352184</v>
      </c>
      <c r="C41" s="1314">
        <v>15235627</v>
      </c>
      <c r="D41" s="1314">
        <v>27116557</v>
      </c>
      <c r="E41" s="1343">
        <v>10421.42851652575</v>
      </c>
      <c r="F41" s="1338" t="str">
        <f>Остатки[[#This Row],[Дата]]</f>
        <v>01.03.2021</v>
      </c>
      <c r="G41" s="1313">
        <f t="shared" si="0"/>
        <v>26.610431289597368</v>
      </c>
      <c r="H41" s="1313">
        <f t="shared" si="2"/>
        <v>12.254461346341161</v>
      </c>
      <c r="I41" s="1316">
        <f t="shared" si="3"/>
        <v>-3.6216500200898727</v>
      </c>
      <c r="J41" s="1330">
        <v>44228</v>
      </c>
      <c r="K41" s="1313">
        <f>(Остатки[[#This Row],[      - в рублях]]-C40)/1000</f>
        <v>-98.284999999999997</v>
      </c>
      <c r="L41" s="1324">
        <f>(Остатки[[#This Row],[млн.долларов США]]-E40)</f>
        <v>-104.9726577917736</v>
      </c>
      <c r="M41" s="1325">
        <f>(Остатки[[#This Row],[      - в рублях]]/C40-1)*100</f>
        <v>-0.6409649409752749</v>
      </c>
      <c r="N41" s="1331">
        <f>(Остатки[[#This Row],[млн.долларов США]]/E40-1)*100</f>
        <v>-0.99723215991318614</v>
      </c>
      <c r="O41" s="368">
        <f>'Статистика ЮЛ'!AM186</f>
        <v>-192.66728550189691</v>
      </c>
    </row>
    <row r="42" spans="1:15" ht="15.75" x14ac:dyDescent="0.25">
      <c r="A42" s="1342" t="s">
        <v>290</v>
      </c>
      <c r="B42" s="1314">
        <v>41405198</v>
      </c>
      <c r="C42" s="1314">
        <v>15058066</v>
      </c>
      <c r="D42" s="1314">
        <v>26347132</v>
      </c>
      <c r="E42" s="1343">
        <v>10040.062495236643</v>
      </c>
      <c r="F42" s="1338" t="str">
        <f>Остатки[[#This Row],[Дата]]</f>
        <v>01.04.2021</v>
      </c>
      <c r="G42" s="1313">
        <f t="shared" si="0"/>
        <v>18.04219821548385</v>
      </c>
      <c r="H42" s="1313">
        <f t="shared" si="2"/>
        <v>-6.3099990203261846</v>
      </c>
      <c r="I42" s="1316">
        <f t="shared" si="3"/>
        <v>-7.0918796016290138</v>
      </c>
      <c r="J42" s="1330" t="s">
        <v>330</v>
      </c>
      <c r="K42" s="1313">
        <f>(Остатки[[#This Row],[      - в рублях]]-C41)/1000</f>
        <v>-177.56100000000001</v>
      </c>
      <c r="L42" s="1324">
        <f>(Остатки[[#This Row],[млн.долларов США]]-E41)</f>
        <v>-381.36602128910636</v>
      </c>
      <c r="M42" s="1325">
        <f>(Остатки[[#This Row],[      - в рублях]]/C41-1)*100</f>
        <v>-1.1654328371257683</v>
      </c>
      <c r="N42" s="1331">
        <f>(Остатки[[#This Row],[млн.долларов США]]/E41-1)*100</f>
        <v>-3.6594409363779334</v>
      </c>
      <c r="O42" s="368">
        <f>'Статистика ЮЛ'!AN186</f>
        <v>-152.91890420391064</v>
      </c>
    </row>
    <row r="43" spans="1:15" ht="15.75" x14ac:dyDescent="0.25">
      <c r="A43" s="1342" t="s">
        <v>291</v>
      </c>
      <c r="B43" s="1314">
        <v>42005771</v>
      </c>
      <c r="C43" s="1314">
        <v>15273280</v>
      </c>
      <c r="D43" s="1314">
        <v>26732491</v>
      </c>
      <c r="E43" s="1343">
        <v>10435.856886321049</v>
      </c>
      <c r="F43" s="1338" t="str">
        <f>Остатки[[#This Row],[Дата]]</f>
        <v>01.05.2021</v>
      </c>
      <c r="G43" s="1313">
        <f t="shared" si="0"/>
        <v>17.461126563293327</v>
      </c>
      <c r="H43" s="1313">
        <f t="shared" si="2"/>
        <v>2.0872744622787431</v>
      </c>
      <c r="I43" s="1316">
        <f t="shared" si="3"/>
        <v>-2.9142686923964378</v>
      </c>
      <c r="J43" s="1330">
        <v>44287</v>
      </c>
      <c r="K43" s="1313">
        <f>(Остатки[[#This Row],[      - в рублях]]-C42)/1000</f>
        <v>215.214</v>
      </c>
      <c r="L43" s="1324">
        <f>(Остатки[[#This Row],[млн.долларов США]]-E42)</f>
        <v>395.79439108440602</v>
      </c>
      <c r="M43" s="1325">
        <f>(Остатки[[#This Row],[      - в рублях]]/C42-1)*100</f>
        <v>1.4292273655859944</v>
      </c>
      <c r="N43" s="1331">
        <f>(Остатки[[#This Row],[млн.долларов США]]/E42-1)*100</f>
        <v>3.9421506715937804</v>
      </c>
      <c r="O43" s="368">
        <f>'Статистика ЮЛ'!AO186</f>
        <v>214.12400843276373</v>
      </c>
    </row>
    <row r="44" spans="1:15" ht="15.75" x14ac:dyDescent="0.25">
      <c r="A44" s="1342" t="s">
        <v>430</v>
      </c>
      <c r="B44" s="1314">
        <v>42227241</v>
      </c>
      <c r="C44" s="1314">
        <v>15202601</v>
      </c>
      <c r="D44" s="1314">
        <v>27024640</v>
      </c>
      <c r="E44" s="1343">
        <v>10669.446089462672</v>
      </c>
      <c r="F44" s="1338" t="str">
        <f>Остатки[[#This Row],[Дата]]</f>
        <v>01.06.2021</v>
      </c>
      <c r="G44" s="1313">
        <f t="shared" si="0"/>
        <v>17.78184537688119</v>
      </c>
      <c r="H44" s="1313">
        <f t="shared" si="2"/>
        <v>4.572516947164651</v>
      </c>
      <c r="I44" s="1316">
        <f t="shared" si="3"/>
        <v>-0.34873695946491257</v>
      </c>
      <c r="J44" s="1330">
        <v>44317</v>
      </c>
      <c r="K44" s="1313">
        <f>(Остатки[[#This Row],[      - в рублях]]-C43)/1000</f>
        <v>-70.679000000000002</v>
      </c>
      <c r="L44" s="1324">
        <f>(Остатки[[#This Row],[млн.долларов США]]-E43)</f>
        <v>233.58920314162242</v>
      </c>
      <c r="M44" s="1325">
        <f>(Остатки[[#This Row],[      - в рублях]]/C43-1)*100</f>
        <v>-0.46276241907435844</v>
      </c>
      <c r="N44" s="1331">
        <f>(Остатки[[#This Row],[млн.долларов США]]/E43-1)*100</f>
        <v>2.2383327568223255</v>
      </c>
      <c r="O44" s="368">
        <f>'Статистика ЮЛ'!AP186</f>
        <v>187.47663880820983</v>
      </c>
    </row>
    <row r="45" spans="1:15" ht="15.75" x14ac:dyDescent="0.25">
      <c r="A45" s="1342" t="s">
        <v>451</v>
      </c>
      <c r="B45" s="1314">
        <v>41855648</v>
      </c>
      <c r="C45" s="1314">
        <v>15172322</v>
      </c>
      <c r="D45" s="1314">
        <v>26683326</v>
      </c>
      <c r="E45" s="1343">
        <v>10541.76912136536</v>
      </c>
      <c r="F45" s="1338" t="str">
        <f>Остатки[[#This Row],[Дата]]</f>
        <v>01.07.2021</v>
      </c>
      <c r="G45" s="1313">
        <f t="shared" si="0"/>
        <v>16.29819628943654</v>
      </c>
      <c r="H45" s="1313">
        <f t="shared" si="2"/>
        <v>4.6101202615522974</v>
      </c>
      <c r="I45" s="1316">
        <f t="shared" si="3"/>
        <v>-0.77908631323690969</v>
      </c>
      <c r="J45" s="1330">
        <v>44348</v>
      </c>
      <c r="K45" s="1313">
        <f>(Остатки[[#This Row],[      - в рублях]]-C44)/1000</f>
        <v>-30.279</v>
      </c>
      <c r="L45" s="1324">
        <f>(Остатки[[#This Row],[млн.долларов США]]-E44)</f>
        <v>-127.67696809731206</v>
      </c>
      <c r="M45" s="1325">
        <f>(Остатки[[#This Row],[      - в рублях]]/C44-1)*100</f>
        <v>-0.19916986573547124</v>
      </c>
      <c r="N45" s="1331">
        <f>(Остатки[[#This Row],[млн.долларов США]]/E44-1)*100</f>
        <v>-1.196659761216734</v>
      </c>
      <c r="O45" s="368">
        <f>'Статистика ЮЛ'!AQ186</f>
        <v>-21.046864598252796</v>
      </c>
    </row>
    <row r="46" spans="1:15" ht="15.75" x14ac:dyDescent="0.25">
      <c r="A46" s="1342" t="s">
        <v>460</v>
      </c>
      <c r="B46" s="1314">
        <v>42171540</v>
      </c>
      <c r="C46" s="1314">
        <v>15511769</v>
      </c>
      <c r="D46" s="1314">
        <v>26659771</v>
      </c>
      <c r="E46" s="1343">
        <v>10619.307309300937</v>
      </c>
      <c r="F46" s="1338" t="str">
        <f>Остатки[[#This Row],[Дата]]</f>
        <v>01.08.2021</v>
      </c>
      <c r="G46" s="1313">
        <f t="shared" si="0"/>
        <v>15.492914226992681</v>
      </c>
      <c r="H46" s="1313">
        <f t="shared" si="2"/>
        <v>1.1059401008527203</v>
      </c>
      <c r="I46" s="1316">
        <f t="shared" si="3"/>
        <v>-1.7897050269112036</v>
      </c>
      <c r="J46" s="1330">
        <v>44378</v>
      </c>
      <c r="K46" s="1313">
        <f>(Остатки[[#This Row],[      - в рублях]]-C45)/1000</f>
        <v>339.447</v>
      </c>
      <c r="L46" s="1324">
        <f>(Остатки[[#This Row],[млн.долларов США]]-E45)</f>
        <v>77.538187935577298</v>
      </c>
      <c r="M46" s="1325">
        <f>(Остатки[[#This Row],[      - в рублях]]/C45-1)*100</f>
        <v>2.2372778537128379</v>
      </c>
      <c r="N46" s="1331">
        <f>(Остатки[[#This Row],[млн.долларов США]]/E45-1)*100</f>
        <v>0.73553297404729268</v>
      </c>
      <c r="O46" s="368">
        <f>'Статистика ЮЛ'!AR186</f>
        <v>108.60100466677068</v>
      </c>
    </row>
    <row r="47" spans="1:15" ht="15.75" x14ac:dyDescent="0.25">
      <c r="A47" s="1342" t="s">
        <v>469</v>
      </c>
      <c r="B47" s="1314">
        <v>42273315</v>
      </c>
      <c r="C47" s="1314">
        <v>15771062</v>
      </c>
      <c r="D47" s="1314">
        <v>26502253</v>
      </c>
      <c r="E47" s="1343">
        <v>10571.723243846982</v>
      </c>
      <c r="F47" s="1338" t="str">
        <f>Остатки[[#This Row],[Дата]]</f>
        <v>01.09.2021</v>
      </c>
      <c r="G47" s="1313">
        <f t="shared" si="0"/>
        <v>8.0661531369005335</v>
      </c>
      <c r="H47" s="1313">
        <f t="shared" si="2"/>
        <v>-6.5743274117302963</v>
      </c>
      <c r="I47" s="1316">
        <f t="shared" si="3"/>
        <v>-0.75315781649805125</v>
      </c>
      <c r="J47" s="1330">
        <v>44409</v>
      </c>
      <c r="K47" s="1313">
        <f>(Остатки[[#This Row],[      - в рублях]]-C46)/1000</f>
        <v>259.29300000000001</v>
      </c>
      <c r="L47" s="1324">
        <f>(Остатки[[#This Row],[млн.долларов США]]-E46)</f>
        <v>-47.584065453955191</v>
      </c>
      <c r="M47" s="1325">
        <f>(Остатки[[#This Row],[      - в рублях]]/C46-1)*100</f>
        <v>1.6715888432840886</v>
      </c>
      <c r="N47" s="1331">
        <f>(Остатки[[#This Row],[млн.долларов США]]/E46-1)*100</f>
        <v>-0.44809010670854299</v>
      </c>
      <c r="O47" s="368">
        <f>'Статистика ЮЛ'!AS186</f>
        <v>-10.33801433649387</v>
      </c>
    </row>
    <row r="48" spans="1:15" ht="15.75" x14ac:dyDescent="0.25">
      <c r="A48" s="1342" t="s">
        <v>474</v>
      </c>
      <c r="B48" s="1314">
        <v>42418110</v>
      </c>
      <c r="C48" s="1314">
        <v>16101757</v>
      </c>
      <c r="D48" s="1314">
        <v>26316353</v>
      </c>
      <c r="E48" s="1343">
        <v>10491.708727026273</v>
      </c>
      <c r="F48" s="1338" t="str">
        <f>Остатки[[#This Row],[Дата]]</f>
        <v>01.10.2021</v>
      </c>
      <c r="G48" s="1313">
        <f t="shared" si="0"/>
        <v>11.765157467211429</v>
      </c>
      <c r="H48" s="1313">
        <f t="shared" si="2"/>
        <v>-4.1051629691144509</v>
      </c>
      <c r="I48" s="1316">
        <f t="shared" si="3"/>
        <v>0.94133006922900719</v>
      </c>
      <c r="J48" s="1330">
        <v>44440</v>
      </c>
      <c r="K48" s="1313">
        <f>(Остатки[[#This Row],[      - в рублях]]-C47)/1000</f>
        <v>330.69499999999999</v>
      </c>
      <c r="L48" s="1324">
        <f>(Остатки[[#This Row],[млн.долларов США]]-E47)</f>
        <v>-80.014516820709105</v>
      </c>
      <c r="M48" s="1325">
        <f>(Остатки[[#This Row],[      - в рублях]]/C47-1)*100</f>
        <v>2.0968467437386229</v>
      </c>
      <c r="N48" s="1331">
        <f>(Остатки[[#This Row],[млн.долларов США]]/E47-1)*100</f>
        <v>-0.75687298063993325</v>
      </c>
      <c r="O48" s="368">
        <f>'Статистика ЮЛ'!AT186</f>
        <v>-26.270140821890891</v>
      </c>
    </row>
    <row r="49" spans="1:15" ht="15.75" x14ac:dyDescent="0.25">
      <c r="A49" s="1342" t="s">
        <v>481</v>
      </c>
      <c r="B49" s="1314">
        <v>42691337</v>
      </c>
      <c r="C49" s="1314">
        <v>16520157</v>
      </c>
      <c r="D49" s="1314">
        <v>26171180</v>
      </c>
      <c r="E49" s="1343">
        <v>10766.488398881025</v>
      </c>
      <c r="F49" s="1338" t="str">
        <f>Остатки[[#This Row],[Дата]]</f>
        <v>01.11.2021</v>
      </c>
      <c r="G49" s="1313">
        <f t="shared" si="0"/>
        <v>11.645003889629013</v>
      </c>
      <c r="H49" s="1313">
        <f t="shared" si="2"/>
        <v>-7.0269929998780789</v>
      </c>
      <c r="I49" s="1316">
        <f t="shared" si="3"/>
        <v>0.45429717999019292</v>
      </c>
      <c r="J49" s="1330">
        <v>44470</v>
      </c>
      <c r="K49" s="1313">
        <f>(Остатки[[#This Row],[      - в рублях]]-C48)/1000</f>
        <v>418.4</v>
      </c>
      <c r="L49" s="1324">
        <f>(Остатки[[#This Row],[млн.долларов США]]-E48)</f>
        <v>274.77967185475245</v>
      </c>
      <c r="M49" s="1325">
        <f>(Остатки[[#This Row],[      - в рублях]]/C48-1)*100</f>
        <v>2.598474191356881</v>
      </c>
      <c r="N49" s="1331">
        <f>(Остатки[[#This Row],[млн.долларов США]]/E48-1)*100</f>
        <v>2.6190173498329195</v>
      </c>
      <c r="O49" s="368">
        <f>'Статистика ЮЛ'!AU186</f>
        <v>263.51825004899729</v>
      </c>
    </row>
    <row r="50" spans="1:15" ht="15.75" x14ac:dyDescent="0.25">
      <c r="A50" s="1342" t="s">
        <v>508</v>
      </c>
      <c r="B50" s="1314">
        <v>43623681</v>
      </c>
      <c r="C50" s="1314">
        <v>16486517</v>
      </c>
      <c r="D50" s="1314">
        <v>27137164</v>
      </c>
      <c r="E50" s="1343">
        <v>10621.199217221136</v>
      </c>
      <c r="F50" s="1338" t="str">
        <f>Остатки[[#This Row],[Дата]]</f>
        <v>01.12.2021</v>
      </c>
      <c r="G50" s="1313">
        <f t="shared" si="0"/>
        <v>11.924166321454654</v>
      </c>
      <c r="H50" s="1313">
        <f t="shared" si="2"/>
        <v>-2.8517460088801516</v>
      </c>
      <c r="I50" s="1316">
        <f t="shared" si="3"/>
        <v>-1.8365372489729248</v>
      </c>
      <c r="J50" s="1330">
        <v>44501</v>
      </c>
      <c r="K50" s="1313">
        <f>(Остатки[[#This Row],[      - в рублях]]-C49)/1000</f>
        <v>-33.64</v>
      </c>
      <c r="L50" s="1324">
        <f>(Остатки[[#This Row],[млн.долларов США]]-E49)</f>
        <v>-145.28918165988944</v>
      </c>
      <c r="M50" s="1325">
        <f>(Остатки[[#This Row],[      - в рублях]]/C49-1)*100</f>
        <v>-0.20363002603425162</v>
      </c>
      <c r="N50" s="1331">
        <f>(Остатки[[#This Row],[млн.долларов США]]/E49-1)*100</f>
        <v>-1.3494574672554327</v>
      </c>
      <c r="O50" s="368">
        <f>'Статистика ЮЛ'!AV186</f>
        <v>78.151121246721232</v>
      </c>
    </row>
    <row r="51" spans="1:15" ht="15.75" x14ac:dyDescent="0.25">
      <c r="A51" s="1342" t="s">
        <v>549</v>
      </c>
      <c r="B51" s="1314">
        <v>43939521</v>
      </c>
      <c r="C51" s="1314">
        <v>16791157</v>
      </c>
      <c r="D51" s="1314">
        <v>27148364</v>
      </c>
      <c r="E51" s="1343">
        <v>10654.355794513562</v>
      </c>
      <c r="F51" s="1338" t="str">
        <f>Остатки[[#This Row],[Дата]]</f>
        <v>01.01.2022</v>
      </c>
      <c r="G51" s="1313">
        <f t="shared" si="0"/>
        <v>9.8591282981147508</v>
      </c>
      <c r="H51" s="1313">
        <f t="shared" si="2"/>
        <v>-1.9528981508394105</v>
      </c>
      <c r="I51" s="1316">
        <f t="shared" si="3"/>
        <v>-0.76775991570178226</v>
      </c>
      <c r="J51" s="1330">
        <v>44531</v>
      </c>
      <c r="K51" s="1313">
        <f>(Остатки[[#This Row],[      - в рублях]]-C50)/1000</f>
        <v>304.64</v>
      </c>
      <c r="L51" s="1324">
        <f>(Остатки[[#This Row],[млн.долларов США]]-E50)</f>
        <v>33.156577292425936</v>
      </c>
      <c r="M51" s="1325">
        <f>(Остатки[[#This Row],[      - в рублях]]/C50-1)*100</f>
        <v>1.8478129734740278</v>
      </c>
      <c r="N51" s="1331">
        <f>(Остатки[[#This Row],[млн.долларов США]]/E50-1)*100</f>
        <v>0.31217357488848574</v>
      </c>
      <c r="O51" s="368">
        <f>'Статистика ЮЛ'!AW186</f>
        <v>1.7757409827227093</v>
      </c>
    </row>
    <row r="52" spans="1:15" ht="15.75" x14ac:dyDescent="0.25">
      <c r="A52" s="1342" t="s">
        <v>564</v>
      </c>
      <c r="B52" s="1314">
        <v>45086113</v>
      </c>
      <c r="C52" s="1314">
        <v>17187338</v>
      </c>
      <c r="D52" s="1314">
        <v>27898775</v>
      </c>
      <c r="E52" s="1343">
        <v>10669.155608245059</v>
      </c>
      <c r="F52" s="1338" t="str">
        <f>Остатки[[#This Row],[Дата]]</f>
        <v>01.02.2022</v>
      </c>
      <c r="G52" s="1313">
        <f t="shared" si="0"/>
        <v>12.08710471274388</v>
      </c>
      <c r="H52" s="1313">
        <f t="shared" si="2"/>
        <v>1.0508664948968072</v>
      </c>
      <c r="I52" s="1316">
        <f t="shared" si="3"/>
        <v>1.3561561217696028</v>
      </c>
      <c r="J52" s="1330">
        <v>44562</v>
      </c>
      <c r="K52" s="1313">
        <f>(Остатки[[#This Row],[      - в рублях]]-C51)/1000</f>
        <v>396.18099999999998</v>
      </c>
      <c r="L52" s="1324">
        <f>(Остатки[[#This Row],[млн.долларов США]]-E51)</f>
        <v>14.799813731497125</v>
      </c>
      <c r="M52" s="1325">
        <f>(Остатки[[#This Row],[      - в рублях]]/C51-1)*100</f>
        <v>2.3594621859589493</v>
      </c>
      <c r="N52" s="1331">
        <f>(Остатки[[#This Row],[млн.долларов США]]/E51-1)*100</f>
        <v>0.13890857426703818</v>
      </c>
      <c r="O52" s="368">
        <f>'Статистика ЮЛ'!AX186</f>
        <v>151.86430230531187</v>
      </c>
    </row>
    <row r="53" spans="1:15" ht="15.75" x14ac:dyDescent="0.25">
      <c r="A53" s="1342" t="s">
        <v>582</v>
      </c>
      <c r="B53" s="1314">
        <v>47306750</v>
      </c>
      <c r="C53" s="1314">
        <v>17932800</v>
      </c>
      <c r="D53" s="1314">
        <v>29373950</v>
      </c>
      <c r="E53" s="1343">
        <v>10643.892452078124</v>
      </c>
      <c r="F53" s="1338" t="str">
        <f>Остатки[[#This Row],[Дата]]</f>
        <v>01.03.2022</v>
      </c>
      <c r="G53" s="1313">
        <f t="shared" si="0"/>
        <v>17.703065321827573</v>
      </c>
      <c r="H53" s="1313">
        <f t="shared" si="2"/>
        <v>8.3247773675692027</v>
      </c>
      <c r="I53" s="1316">
        <f t="shared" si="3"/>
        <v>2.1346779397815041</v>
      </c>
      <c r="J53" s="1330">
        <v>44593</v>
      </c>
      <c r="K53" s="1313">
        <f>(Остатки[[#This Row],[      - в рублях]]-C52)/1000</f>
        <v>745.46199999999999</v>
      </c>
      <c r="L53" s="1324">
        <f>(Остатки[[#This Row],[млн.долларов США]]-E52)</f>
        <v>-25.263156166935005</v>
      </c>
      <c r="M53" s="1325">
        <f>(Остатки[[#This Row],[      - в рублях]]/C52-1)*100</f>
        <v>4.3372743353275567</v>
      </c>
      <c r="N53" s="1331">
        <f>(Остатки[[#This Row],[млн.долларов США]]/E52-1)*100</f>
        <v>-0.23678683763326269</v>
      </c>
      <c r="O53" s="368">
        <f>'Статистика ЮЛ'!AY186</f>
        <v>17.819199525923977</v>
      </c>
    </row>
    <row r="54" spans="1:15" ht="15.75" x14ac:dyDescent="0.25">
      <c r="A54" s="1342" t="s">
        <v>591</v>
      </c>
      <c r="B54" s="1314">
        <v>48951461</v>
      </c>
      <c r="C54" s="1314">
        <v>18410440</v>
      </c>
      <c r="D54" s="1314">
        <v>30541021</v>
      </c>
      <c r="E54" s="1343">
        <v>10272.104466568007</v>
      </c>
      <c r="F54" s="1338" t="str">
        <f>Остатки[[#This Row],[Дата]]</f>
        <v>01.04.2022</v>
      </c>
      <c r="G54" s="1313">
        <f t="shared" si="0"/>
        <v>22.262978525927558</v>
      </c>
      <c r="H54" s="1313">
        <f t="shared" si="2"/>
        <v>15.917819821906987</v>
      </c>
      <c r="I54" s="1316">
        <f t="shared" si="3"/>
        <v>2.311160627151998</v>
      </c>
      <c r="J54" s="1330">
        <v>44621</v>
      </c>
      <c r="K54" s="1313">
        <f>(Остатки[[#This Row],[      - в рублях]]-C53)/1000</f>
        <v>477.64</v>
      </c>
      <c r="L54" s="1324">
        <f>(Остатки[[#This Row],[млн.долларов США]]-E53)</f>
        <v>-371.78798551011641</v>
      </c>
      <c r="M54" s="1325">
        <f>(Остатки[[#This Row],[      - в рублях]]/C53-1)*100</f>
        <v>2.6634992862241358</v>
      </c>
      <c r="N54" s="1331">
        <f>(Остатки[[#This Row],[млн.долларов США]]/E53-1)*100</f>
        <v>-3.4929701439958438</v>
      </c>
      <c r="O54" s="368">
        <f>'Статистика ЮЛ'!AZ186</f>
        <v>-331.16233618237857</v>
      </c>
    </row>
    <row r="55" spans="1:15" s="1428" customFormat="1" ht="15.75" x14ac:dyDescent="0.25">
      <c r="A55" s="1417" t="s">
        <v>611</v>
      </c>
      <c r="B55" s="1418">
        <v>46417975</v>
      </c>
      <c r="C55" s="1418">
        <v>19055426</v>
      </c>
      <c r="D55" s="1418">
        <v>27362549</v>
      </c>
      <c r="E55" s="1419">
        <v>10312.259365342579</v>
      </c>
      <c r="F55" s="1420" t="str">
        <f>Остатки[[#This Row],[Дата]]</f>
        <v>01.05.2022</v>
      </c>
      <c r="G55" s="1421">
        <f t="shared" si="0"/>
        <v>24.763155000104753</v>
      </c>
      <c r="H55" s="1421">
        <f t="shared" ref="H55:I56" si="4">(D55/D43-1)*100</f>
        <v>2.3568996993209579</v>
      </c>
      <c r="I55" s="1422">
        <f t="shared" si="4"/>
        <v>-1.1843543115321653</v>
      </c>
      <c r="J55" s="1423">
        <v>44652</v>
      </c>
      <c r="K55" s="1421">
        <f>(Остатки[[#This Row],[      - в рублях]]-C54)/1000</f>
        <v>644.98599999999999</v>
      </c>
      <c r="L55" s="1424">
        <f>(Остатки[[#This Row],[млн.долларов США]]-E54)</f>
        <v>40.154898774571848</v>
      </c>
      <c r="M55" s="1425">
        <f>(Остатки[[#This Row],[      - в рублях]]/C54-1)*100</f>
        <v>3.50337091345998</v>
      </c>
      <c r="N55" s="1426">
        <f>(Остатки[[#This Row],[млн.долларов США]]/E54-1)*100</f>
        <v>0.39091209503623325</v>
      </c>
      <c r="O55" s="1427">
        <f>'Статистика ЮЛ'!BA186</f>
        <v>-189.5081161466187</v>
      </c>
    </row>
    <row r="56" spans="1:15" ht="15.75" x14ac:dyDescent="0.25">
      <c r="A56" s="1429">
        <v>44713</v>
      </c>
      <c r="B56" s="1418">
        <v>45658045</v>
      </c>
      <c r="C56" s="1418">
        <v>18989727</v>
      </c>
      <c r="D56" s="1418">
        <v>26668318</v>
      </c>
      <c r="E56" s="1419">
        <v>10303.012671920877</v>
      </c>
      <c r="F56" s="1430">
        <f>Остатки[[#This Row],[Дата]]</f>
        <v>44713</v>
      </c>
      <c r="G56" s="1421">
        <f t="shared" si="0"/>
        <v>24.911039893765551</v>
      </c>
      <c r="H56" s="1421">
        <f t="shared" si="4"/>
        <v>-1.3185078506133707</v>
      </c>
      <c r="I56" s="1422">
        <f t="shared" si="4"/>
        <v>-3.4344183800102956</v>
      </c>
      <c r="J56" s="1423">
        <v>44682</v>
      </c>
      <c r="K56" s="1421">
        <f>(Остатки[[#This Row],[      - в рублях]]-C55)/1000</f>
        <v>-65.698999999999998</v>
      </c>
      <c r="L56" s="1424">
        <f>(Остатки[[#This Row],[млн.долларов США]]-E55)</f>
        <v>-9.2466934217027301</v>
      </c>
      <c r="M56" s="1425">
        <f>(Остатки[[#This Row],[      - в рублях]]/C55-1)*100</f>
        <v>-0.34477843738576208</v>
      </c>
      <c r="N56" s="1426">
        <f>(Остатки[[#This Row],[млн.долларов США]]/E55-1)*100</f>
        <v>-8.9666998221349381E-2</v>
      </c>
      <c r="O56" s="1427">
        <f>'Статистика ЮЛ'!BB186</f>
        <v>-431.14545519663443</v>
      </c>
    </row>
    <row r="57" spans="1:15" ht="15.75" x14ac:dyDescent="0.25">
      <c r="A57" s="1429">
        <v>44743</v>
      </c>
      <c r="B57" s="1418">
        <v>45785353</v>
      </c>
      <c r="C57" s="1418">
        <v>18118609</v>
      </c>
      <c r="D57" s="1418">
        <v>27666744</v>
      </c>
      <c r="E57" s="1419">
        <v>10963.639389736478</v>
      </c>
      <c r="F57" s="1430">
        <f>Остатки[[#This Row],[Дата]]</f>
        <v>44743</v>
      </c>
      <c r="G57" s="1421">
        <f t="shared" si="0"/>
        <v>19.418827256632177</v>
      </c>
      <c r="H57" s="1421">
        <f>(D57/D45-1)*100</f>
        <v>3.6855150666000203</v>
      </c>
      <c r="I57" s="1422">
        <f>(E57/E45-1)*100</f>
        <v>4.0018925050834042</v>
      </c>
      <c r="J57" s="1423">
        <v>44713</v>
      </c>
      <c r="K57" s="1421">
        <f>(Остатки[[#This Row],[      - в рублях]]-C56)/1000</f>
        <v>-871.11800000000005</v>
      </c>
      <c r="L57" s="1424">
        <f>(Остатки[[#This Row],[млн.долларов США]]-E56)</f>
        <v>660.6267178156013</v>
      </c>
      <c r="M57" s="1425">
        <f>(Остатки[[#This Row],[      - в рублях]]/C56-1)*100</f>
        <v>-4.5873118660420982</v>
      </c>
      <c r="N57" s="1426">
        <f>(Остатки[[#This Row],[млн.долларов США]]/E56-1)*100</f>
        <v>6.4119761748524962</v>
      </c>
      <c r="O57" s="1427">
        <f>'Статистика ЮЛ'!BC186</f>
        <v>-376.81515652042617</v>
      </c>
    </row>
    <row r="58" spans="1:15" ht="15.75" x14ac:dyDescent="0.25">
      <c r="A58" s="1429">
        <v>44774</v>
      </c>
      <c r="B58" s="1418">
        <v>44590298</v>
      </c>
      <c r="C58" s="1418">
        <v>18819153</v>
      </c>
      <c r="D58" s="1418">
        <v>25771145</v>
      </c>
      <c r="E58" s="1419">
        <v>9847.5907527703475</v>
      </c>
      <c r="F58" s="1430">
        <f>Остатки[[#This Row],[Дата]]</f>
        <v>44774</v>
      </c>
      <c r="G58" s="1421">
        <f t="shared" si="0"/>
        <v>21.321771875277417</v>
      </c>
      <c r="H58" s="1421">
        <f t="shared" ref="H58:I58" si="5">(D58/D46-1)*100</f>
        <v>-3.333209426292516</v>
      </c>
      <c r="I58" s="1422">
        <f t="shared" si="5"/>
        <v>-7.2671082402397396</v>
      </c>
      <c r="J58" s="1423">
        <v>44743</v>
      </c>
      <c r="K58" s="1421">
        <f>(Остатки[[#This Row],[      - в рублях]]-C57)/1000</f>
        <v>700.54399999999998</v>
      </c>
      <c r="L58" s="1424">
        <f>(Остатки[[#This Row],[млн.долларов США]]-E57)</f>
        <v>-1116.0486369661303</v>
      </c>
      <c r="M58" s="1425">
        <f>(Остатки[[#This Row],[      - в рублях]]/C57-1)*100</f>
        <v>3.8664336760068085</v>
      </c>
      <c r="N58" s="1426">
        <f>(Остатки[[#This Row],[млн.долларов США]]/E57-1)*100</f>
        <v>-10.179545288683157</v>
      </c>
      <c r="O58" s="1427">
        <f>'Статистика ЮЛ'!BD186</f>
        <v>-282.69008478351134</v>
      </c>
    </row>
    <row r="59" spans="1:15" ht="15.75" x14ac:dyDescent="0.25">
      <c r="A59" s="1429">
        <f>'Статистика ЮЛ'!BF4</f>
        <v>44805</v>
      </c>
      <c r="B59" s="1418">
        <f>'Статистика ЮЛ'!BF128</f>
        <v>43055925</v>
      </c>
      <c r="C59" s="1418">
        <f>'Статистика ЮЛ'!BF129</f>
        <v>18798263</v>
      </c>
      <c r="D59" s="1418">
        <f>'Статистика ЮЛ'!BF130</f>
        <v>24257662</v>
      </c>
      <c r="E59" s="1419">
        <f>'Статистика ЮЛ'!BF131</f>
        <v>9487.8796886611635</v>
      </c>
      <c r="F59" s="1430">
        <f>Остатки[[#This Row],[Дата]]</f>
        <v>44805</v>
      </c>
      <c r="G59" s="1421">
        <f t="shared" si="0"/>
        <v>19.194655375776225</v>
      </c>
      <c r="H59" s="1421">
        <f t="shared" ref="H59:I61" si="6">(D59/D47-1)*100</f>
        <v>-8.469434655234787</v>
      </c>
      <c r="I59" s="1422">
        <f t="shared" si="6"/>
        <v>-10.252288394104935</v>
      </c>
      <c r="J59" s="1423">
        <v>44774</v>
      </c>
      <c r="K59" s="1421">
        <f>(Остатки[[#This Row],[      - в рублях]]-C58)/1000</f>
        <v>-20.89</v>
      </c>
      <c r="L59" s="1424">
        <f>(Остатки[[#This Row],[млн.долларов США]]-E58)</f>
        <v>-359.71106410918401</v>
      </c>
      <c r="M59" s="1425">
        <f>(Остатки[[#This Row],[      - в рублях]]/C58-1)*100</f>
        <v>-0.11100393306755496</v>
      </c>
      <c r="N59" s="1426">
        <f>(Остатки[[#This Row],[млн.долларов США]]/E58-1)*100</f>
        <v>-3.6527824230306205</v>
      </c>
      <c r="O59" s="1427">
        <f>'Статистика ЮЛ'!BE186</f>
        <v>-330.61988467110132</v>
      </c>
    </row>
    <row r="60" spans="1:15" ht="15.75" x14ac:dyDescent="0.25">
      <c r="A60" s="1429">
        <v>44835</v>
      </c>
      <c r="B60" s="1418">
        <f>'Статистика ЮЛ'!BG128</f>
        <v>42219660</v>
      </c>
      <c r="C60" s="1418">
        <f>'Статистика ЮЛ'!BG129</f>
        <v>19359897</v>
      </c>
      <c r="D60" s="1418">
        <f>'Статистика ЮЛ'!BG130</f>
        <v>22859763</v>
      </c>
      <c r="E60" s="1419">
        <f>'Статистика ЮЛ'!BG131</f>
        <v>9216.5314679675848</v>
      </c>
      <c r="F60" s="1430">
        <f>Остатки[[#This Row],[Дата]]</f>
        <v>44835</v>
      </c>
      <c r="G60" s="1421">
        <f t="shared" si="0"/>
        <v>20.234686189836303</v>
      </c>
      <c r="H60" s="1421">
        <f t="shared" si="6"/>
        <v>-13.134760732233675</v>
      </c>
      <c r="I60" s="1422">
        <f t="shared" si="6"/>
        <v>-12.154142782994693</v>
      </c>
      <c r="J60" s="1423">
        <v>44805</v>
      </c>
      <c r="K60" s="1421">
        <f>(Остатки[[#This Row],[      - в рублях]]-C59)/1000</f>
        <v>561.63400000000001</v>
      </c>
      <c r="L60" s="1424">
        <f>(Остатки[[#This Row],[млн.долларов США]]-E59)</f>
        <v>-271.3482206935787</v>
      </c>
      <c r="M60" s="1425">
        <f>(Остатки[[#This Row],[      - в рублях]]/C59-1)*100</f>
        <v>2.9876909371892468</v>
      </c>
      <c r="N60" s="1426">
        <f>(Остатки[[#This Row],[млн.долларов США]]/E59-1)*100</f>
        <v>-2.8599458424611313</v>
      </c>
      <c r="O60" s="1427">
        <f>'Статистика ЮЛ'!BF186</f>
        <v>-342.0006914493988</v>
      </c>
    </row>
    <row r="61" spans="1:15" ht="15.75" x14ac:dyDescent="0.25">
      <c r="A61" s="1625">
        <v>44866</v>
      </c>
      <c r="B61" s="1418">
        <f>'Статистика ЮЛ'!BH128</f>
        <v>42289502</v>
      </c>
      <c r="C61" s="1418">
        <f>'Статистика ЮЛ'!BH129</f>
        <v>20119764</v>
      </c>
      <c r="D61" s="1418">
        <f>'Статистика ЮЛ'!BH130</f>
        <v>22169738</v>
      </c>
      <c r="E61" s="1419">
        <f>'Статистика ЮЛ'!BH131</f>
        <v>8963.989163836326</v>
      </c>
      <c r="F61" s="1430">
        <f>Остатки[[#This Row],[Дата]]</f>
        <v>44866</v>
      </c>
      <c r="G61" s="1421">
        <f t="shared" ref="G61" si="7">(C61/C49-1)*100</f>
        <v>21.789181543492585</v>
      </c>
      <c r="H61" s="1421">
        <f t="shared" si="6"/>
        <v>-15.289497836933608</v>
      </c>
      <c r="I61" s="1422">
        <f t="shared" si="6"/>
        <v>-16.741756162873266</v>
      </c>
      <c r="J61" s="1423">
        <v>44835</v>
      </c>
      <c r="K61" s="1421">
        <f>(Остатки[[#This Row],[      - в рублях]]-C60)/1000</f>
        <v>759.86699999999996</v>
      </c>
      <c r="L61" s="1424">
        <f>(Остатки[[#This Row],[млн.долларов США]]-E60)</f>
        <v>-252.54230413125879</v>
      </c>
      <c r="M61" s="1425">
        <f>(Остатки[[#This Row],[      - в рублях]]/C60-1)*100</f>
        <v>3.9249537329666628</v>
      </c>
      <c r="N61" s="1426">
        <f>(Остатки[[#This Row],[млн.долларов США]]/E60-1)*100</f>
        <v>-2.7401013603542634</v>
      </c>
      <c r="O61" s="1427">
        <f>'Статистика ЮЛ'!BG186</f>
        <v>-590.59854115935377</v>
      </c>
    </row>
    <row r="62" spans="1:15" ht="15.75" x14ac:dyDescent="0.25">
      <c r="A62" s="1625">
        <f>'Статистика ЮЛ'!BL4</f>
        <v>44986</v>
      </c>
      <c r="B62" s="1685">
        <f>'Статистика ЮЛ'!BL128</f>
        <v>45311555</v>
      </c>
      <c r="C62" s="1685">
        <f>'Статистика ЮЛ'!BL129</f>
        <v>23156157</v>
      </c>
      <c r="D62" s="1685">
        <f>'Статистика ЮЛ'!BL130</f>
        <v>22155398</v>
      </c>
      <c r="E62" s="1685">
        <f>'Статистика ЮЛ'!BL131</f>
        <v>7890.0990028490032</v>
      </c>
      <c r="F62" s="1430">
        <f>Остатки[[#This Row],[Дата]]</f>
        <v>44986</v>
      </c>
      <c r="G62" s="438">
        <f>(C62/C50-1)*100</f>
        <v>40.455118567493663</v>
      </c>
      <c r="H62" s="438">
        <f>(D62/D50-1)*100</f>
        <v>-18.357725221397491</v>
      </c>
      <c r="I62" s="438">
        <f>(E62/E50-1)*100</f>
        <v>-25.713670919042229</v>
      </c>
      <c r="J62" s="1423" t="s">
        <v>830</v>
      </c>
      <c r="K62" s="1421">
        <f>(Остатки[[#This Row],[      - в рублях]]-C61)/1000</f>
        <v>3036.393</v>
      </c>
      <c r="L62" s="1424">
        <f>(Остатки[[#This Row],[млн.долларов США]]-E61)</f>
        <v>-1073.8901609873228</v>
      </c>
      <c r="M62" s="1425">
        <f>(Остатки[[#This Row],[      - в рублях]]/C61-1)*100</f>
        <v>15.091593519685409</v>
      </c>
      <c r="N62" s="1426">
        <f>(Остатки[[#This Row],[млн.долларов США]]/E61-1)*100</f>
        <v>-11.980047514110659</v>
      </c>
      <c r="O62" s="1427">
        <f>'Статистика ЮЛ'!BG187</f>
        <v>-1326.4324651185816</v>
      </c>
    </row>
    <row r="63" spans="1:15" x14ac:dyDescent="0.25">
      <c r="F63" s="1686" t="e">
        <f>Остатки[[#This Row],[Дата]]</f>
        <v>#VALUE!</v>
      </c>
      <c r="G63" s="1686"/>
      <c r="H63" s="1686"/>
      <c r="I63" s="1686"/>
    </row>
    <row r="71" spans="7:23" x14ac:dyDescent="0.25">
      <c r="P71" t="s">
        <v>643</v>
      </c>
      <c r="Q71" t="s">
        <v>644</v>
      </c>
      <c r="R71" t="s">
        <v>645</v>
      </c>
      <c r="S71" t="s">
        <v>646</v>
      </c>
      <c r="T71" t="s">
        <v>647</v>
      </c>
      <c r="U71" t="s">
        <v>648</v>
      </c>
      <c r="V71" t="s">
        <v>649</v>
      </c>
      <c r="W71" t="s">
        <v>650</v>
      </c>
    </row>
    <row r="73" spans="7:23" x14ac:dyDescent="0.25">
      <c r="G73" t="s">
        <v>634</v>
      </c>
      <c r="H73" t="s">
        <v>635</v>
      </c>
      <c r="I73" t="s">
        <v>636</v>
      </c>
      <c r="J73" t="s">
        <v>637</v>
      </c>
      <c r="K73" t="s">
        <v>638</v>
      </c>
      <c r="L73" t="s">
        <v>639</v>
      </c>
      <c r="M73" t="s">
        <v>640</v>
      </c>
      <c r="N73" t="s">
        <v>641</v>
      </c>
      <c r="O73" t="s">
        <v>642</v>
      </c>
    </row>
  </sheetData>
  <pageMargins left="0.7" right="0.7" top="0.75" bottom="0.75" header="0.3" footer="0.3"/>
  <pageSetup paperSize="9" orientation="portrait" verticalDpi="0" r:id="rId1"/>
  <drawing r:id="rId2"/>
  <tableParts count="3">
    <tablePart r:id="rId3"/>
    <tablePart r:id="rId4"/>
    <tablePart r:id="rId5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937C6-3F4B-4362-A5C2-F9B1366E02C1}">
  <dimension ref="A2:Q10"/>
  <sheetViews>
    <sheetView showGridLines="0" zoomScale="70" zoomScaleNormal="70" workbookViewId="0"/>
  </sheetViews>
  <sheetFormatPr defaultRowHeight="15" x14ac:dyDescent="0.25"/>
  <cols>
    <col min="1" max="1" width="18.85546875" customWidth="1"/>
    <col min="2" max="2" width="12.42578125" bestFit="1" customWidth="1"/>
    <col min="3" max="3" width="13.42578125" bestFit="1" customWidth="1"/>
    <col min="4" max="4" width="10.5703125" bestFit="1" customWidth="1"/>
    <col min="5" max="5" width="12.42578125" bestFit="1" customWidth="1"/>
    <col min="6" max="8" width="12.42578125" customWidth="1"/>
    <col min="9" max="9" width="12" bestFit="1" customWidth="1"/>
    <col min="10" max="10" width="17.5703125" customWidth="1"/>
    <col min="11" max="11" width="20.28515625" customWidth="1"/>
    <col min="12" max="12" width="17.140625" customWidth="1"/>
    <col min="13" max="17" width="10.140625" bestFit="1" customWidth="1"/>
  </cols>
  <sheetData>
    <row r="2" spans="1:17" x14ac:dyDescent="0.25">
      <c r="B2" s="1407">
        <v>44562</v>
      </c>
      <c r="C2" s="1407">
        <v>44593</v>
      </c>
      <c r="D2" s="1407">
        <f>'Статистика ЮЛ'!AZ4</f>
        <v>44621</v>
      </c>
      <c r="E2" s="1407">
        <f>'Статистика ЮЛ'!BA4</f>
        <v>44652</v>
      </c>
      <c r="F2" s="1407">
        <v>44682</v>
      </c>
      <c r="G2" s="1407">
        <v>44713</v>
      </c>
      <c r="H2" s="1407">
        <v>44743</v>
      </c>
      <c r="I2" s="1407">
        <v>44774</v>
      </c>
      <c r="J2" s="1407">
        <v>44805</v>
      </c>
      <c r="K2" s="1407">
        <v>44835</v>
      </c>
      <c r="L2" s="1407" t="s">
        <v>830</v>
      </c>
      <c r="M2" s="1406"/>
      <c r="N2" s="1406"/>
      <c r="O2" s="1406"/>
      <c r="P2" s="1406"/>
      <c r="Q2" s="1406"/>
    </row>
    <row r="3" spans="1:17" x14ac:dyDescent="0.25">
      <c r="A3" t="s">
        <v>490</v>
      </c>
      <c r="B3" s="1409">
        <f>('Статистика ЮЛ'!AY175/'Статистика ЮЛ'!AX175-1)*100</f>
        <v>-8.87768079489204E-2</v>
      </c>
      <c r="C3" s="1409">
        <f>('Статистика ЮЛ'!AZ175/'Статистика ЮЛ'!AY175-1)*100</f>
        <v>-2.6782603947113293</v>
      </c>
      <c r="D3" s="1409">
        <f>('Статистика ЮЛ'!BA175/'Статистика ЮЛ'!AZ175-1)*100</f>
        <v>-0.86523843468565564</v>
      </c>
      <c r="E3" s="1409">
        <f>('Статистика ЮЛ'!BB175/'Статистика ЮЛ'!BA175-1)*100</f>
        <v>-3.4537775068172349</v>
      </c>
      <c r="F3" s="1409">
        <f>('Статистика ЮЛ'!BC175/'Статистика ЮЛ'!BB175-1)*100</f>
        <v>-7.7904704690783033</v>
      </c>
      <c r="G3" s="1409">
        <f>('Статистика ЮЛ'!BD175/'Статистика ЮЛ'!BC175-1)*100</f>
        <v>-2.1016071321110497</v>
      </c>
      <c r="H3" s="1409">
        <f>('Статистика ЮЛ'!BE175/'Статистика ЮЛ'!BD175-1)*100</f>
        <v>-4.4672805034994596</v>
      </c>
      <c r="I3" s="1409">
        <f>('Статистика ЮЛ'!BF175/'Статистика ЮЛ'!BE175-1)*100</f>
        <v>-0.61038163609777873</v>
      </c>
      <c r="J3" s="1409">
        <f>('Статистика ЮЛ'!BG175/'Статистика ЮЛ'!BF175-1)*100</f>
        <v>3.371619823586669</v>
      </c>
      <c r="K3" s="1409">
        <f>('Статистика ЮЛ'!BH175/'Статистика ЮЛ'!BG175-1)*100</f>
        <v>-1.2477676710537788</v>
      </c>
      <c r="L3" s="1409">
        <f>('Статистика ЮЛ'!BL175/'Статистика ЮЛ'!BH175-1)*100</f>
        <v>-0.61995248891202337</v>
      </c>
    </row>
    <row r="4" spans="1:17" x14ac:dyDescent="0.25">
      <c r="A4" t="s">
        <v>491</v>
      </c>
      <c r="B4" s="1409">
        <f>('Статистика ЮЛ'!AY176/'Статистика ЮЛ'!AX176-1)*100</f>
        <v>2.5496987080495304</v>
      </c>
      <c r="C4" s="1409">
        <f>('Статистика ЮЛ'!AZ176/'Статистика ЮЛ'!AY176-1)*100</f>
        <v>2.3190855575111469</v>
      </c>
      <c r="D4" s="1409">
        <f>('Статистика ЮЛ'!BA176/'Статистика ЮЛ'!AZ176-1)*100</f>
        <v>-17.499509884699048</v>
      </c>
      <c r="E4" s="1409">
        <f>('Статистика ЮЛ'!BB176/'Статистика ЮЛ'!BA176-1)*100</f>
        <v>-20.571511040201429</v>
      </c>
      <c r="F4" s="1409">
        <f>('Статистика ЮЛ'!BC176/'Статистика ЮЛ'!BB176-1)*100</f>
        <v>-15.614613226049013</v>
      </c>
      <c r="G4" s="1409">
        <f>('Статистика ЮЛ'!BD176/'Статистика ЮЛ'!BC176-1)*100</f>
        <v>-12.795503877132319</v>
      </c>
      <c r="H4" s="1409">
        <f>('Статистика ЮЛ'!BE176/'Статистика ЮЛ'!BD176-1)*100</f>
        <v>-5.785441582806417</v>
      </c>
      <c r="I4" s="1409">
        <f>('Статистика ЮЛ'!BF176/'Статистика ЮЛ'!BE176-1)*100</f>
        <v>-4.2913243671130141</v>
      </c>
      <c r="J4" s="1409">
        <f>('Статистика ЮЛ'!BG176/'Статистика ЮЛ'!BF176-1)*100</f>
        <v>-12.138785813173691</v>
      </c>
      <c r="K4" s="1409">
        <f>('Статистика ЮЛ'!BH176/'Статистика ЮЛ'!BG176-1)*100</f>
        <v>-3.7400205840786405</v>
      </c>
      <c r="L4" s="1409">
        <f>('Статистика ЮЛ'!BL176/'Статистика ЮЛ'!BH176-1)*100</f>
        <v>-21.532628481299952</v>
      </c>
    </row>
    <row r="5" spans="1:17" x14ac:dyDescent="0.25">
      <c r="A5" t="s">
        <v>492</v>
      </c>
      <c r="B5" s="1409">
        <f>('Статистика ЮЛ'!AY177/'Статистика ЮЛ'!AX177-1)*100</f>
        <v>1.7740211690860042</v>
      </c>
      <c r="C5" s="1409">
        <f>('Статистика ЮЛ'!AZ177/'Статистика ЮЛ'!AY177-1)*100</f>
        <v>0.51504709043719288</v>
      </c>
      <c r="D5" s="1409">
        <f>('Статистика ЮЛ'!BA177/'Статистика ЮЛ'!AZ177-1)*100</f>
        <v>72.432057460247407</v>
      </c>
      <c r="E5" s="1409">
        <f>('Статистика ЮЛ'!BB177/'Статистика ЮЛ'!BA177-1)*100</f>
        <v>55.648853092973425</v>
      </c>
      <c r="F5" s="1409">
        <f>('Статистика ЮЛ'!BC177/'Статистика ЮЛ'!BB177-1)*100</f>
        <v>14.409415560941575</v>
      </c>
      <c r="G5" s="1409">
        <f>('Статистика ЮЛ'!BD177/'Статистика ЮЛ'!BC177-1)*100</f>
        <v>1.9602982860518425</v>
      </c>
      <c r="H5" s="1409">
        <f>('Статистика ЮЛ'!BE177/'Статистика ЮЛ'!BD177-1)*100</f>
        <v>0.64717193912728899</v>
      </c>
      <c r="I5" s="1409">
        <f>('Статистика ЮЛ'!BF177/'Статистика ЮЛ'!BE177-1)*100</f>
        <v>-4.6988946060360632</v>
      </c>
      <c r="J5" s="1409">
        <f>('Статистика ЮЛ'!BG177/'Статистика ЮЛ'!BF177-1)*100</f>
        <v>-5.5171398532787963</v>
      </c>
      <c r="K5" s="1409">
        <f>('Статистика ЮЛ'!BH177/'Статистика ЮЛ'!BG177-1)*100</f>
        <v>0.5876456570873545</v>
      </c>
      <c r="L5" s="1409">
        <f>('Статистика ЮЛ'!BL177/'Статистика ЮЛ'!BH177-1)*100</f>
        <v>-4.7371730153433766E-2</v>
      </c>
    </row>
    <row r="6" spans="1:17" x14ac:dyDescent="0.25">
      <c r="B6" s="1403"/>
      <c r="C6" s="1403"/>
      <c r="D6" s="1403"/>
      <c r="E6" s="1403"/>
      <c r="F6" s="1403"/>
      <c r="G6" s="1403"/>
      <c r="H6" s="1403"/>
      <c r="I6" s="1403"/>
      <c r="J6" s="1403"/>
      <c r="K6" s="1403"/>
      <c r="L6" s="1403"/>
    </row>
    <row r="7" spans="1:17" x14ac:dyDescent="0.25">
      <c r="A7" t="s">
        <v>490</v>
      </c>
      <c r="B7" s="1408">
        <f>('Статистика ЮЛ'!AY175-'Статистика ЮЛ'!AX175)/1000</f>
        <v>-3.7598937938528253E-3</v>
      </c>
      <c r="C7" s="1408">
        <f>('Статистика ЮЛ'!AZ175-'Статистика ЮЛ'!AY175)/1000</f>
        <v>-0.11332954030226938</v>
      </c>
      <c r="D7" s="1409">
        <f>('Статистика ЮЛ'!BA175-'Статистика ЮЛ'!AZ175)/1000</f>
        <v>-3.5631654959541265E-2</v>
      </c>
      <c r="E7" s="1408">
        <f>('Статистика ЮЛ'!BB175-'Статистика ЮЛ'!BA175)/1000</f>
        <v>-0.14100045509944903</v>
      </c>
      <c r="F7" s="1408">
        <f>('Статистика ЮЛ'!BC175-'Статистика ЮЛ'!BB175)/1000</f>
        <v>-0.30706133188202422</v>
      </c>
      <c r="G7" s="1408">
        <f>('Статистика ЮЛ'!BD175-'Статистика ЮЛ'!BC175)/1000</f>
        <v>-7.6381605628464508E-2</v>
      </c>
      <c r="H7" s="1408">
        <f>('Статистика ЮЛ'!BE175-'Статистика ЮЛ'!BD175)/1000</f>
        <v>-0.15894835410025099</v>
      </c>
      <c r="I7" s="1408">
        <f>('Статистика ЮЛ'!BF175-'Статистика ЮЛ'!BE175)/1000</f>
        <v>-2.0747530516219741E-2</v>
      </c>
      <c r="J7" s="1408">
        <f>('Статистика ЮЛ'!BG175-'Статистика ЮЛ'!BF175)/1000</f>
        <v>0.11390546850126293</v>
      </c>
      <c r="K7" s="1408">
        <f>('Статистика ЮЛ'!BH175-'Статистика ЮЛ'!BG175)/1000</f>
        <v>-4.3575364325152348E-2</v>
      </c>
      <c r="L7" s="1408">
        <f>('Статистика ЮЛ'!BL175-'Статистика ЮЛ'!BH175)/1000</f>
        <v>-2.1380242531419753E-2</v>
      </c>
    </row>
    <row r="8" spans="1:17" x14ac:dyDescent="0.25">
      <c r="A8" t="s">
        <v>491</v>
      </c>
      <c r="B8" s="1408">
        <f>('Статистика ЮЛ'!AY176-'Статистика ЮЛ'!AX176)/1000</f>
        <v>0.12130228310857273</v>
      </c>
      <c r="C8" s="1408">
        <f>('Статистика ЮЛ'!AZ176-'Статистика ЮЛ'!AY176)/1000</f>
        <v>0.11314393299946915</v>
      </c>
      <c r="D8" s="1408">
        <f>('Статистика ЮЛ'!BA176-'Статистика ЮЛ'!AZ176)/1000</f>
        <v>-0.87356864088303243</v>
      </c>
      <c r="E8" s="1408">
        <f>('Статистика ЮЛ'!BB176-'Статистика ЮЛ'!BA176)/1000</f>
        <v>-0.84721545918850238</v>
      </c>
      <c r="F8" s="1408">
        <f>('Статистика ЮЛ'!BC176-'Статистика ЮЛ'!BB176)/1000</f>
        <v>-0.51078156040909517</v>
      </c>
      <c r="G8" s="1408">
        <f>('Статистика ЮЛ'!BD176-'Статистика ЮЛ'!BC176)/1000</f>
        <v>-0.35320644315244043</v>
      </c>
      <c r="H8" s="1408">
        <f>('Статистика ЮЛ'!BE176-'Статистика ЮЛ'!BD176)/1000</f>
        <v>-0.13926648498780334</v>
      </c>
      <c r="I8" s="1408">
        <f>('Статистика ЮЛ'!BF176-'Статистика ЮЛ'!BE176)/1000</f>
        <v>-9.7323890452147219E-2</v>
      </c>
      <c r="J8" s="1408">
        <f>('Статистика ЮЛ'!BG176-'Статистика ЮЛ'!BF176)/1000</f>
        <v>-0.26348425832189604</v>
      </c>
      <c r="K8" s="1408">
        <f>('Статистика ЮЛ'!BH176-'Статистика ЮЛ'!BG176)/1000</f>
        <v>-7.1326451503212415E-2</v>
      </c>
      <c r="L8" s="1408">
        <f>('Статистика ЮЛ'!BL176-'Статистика ЮЛ'!BH176)/1000</f>
        <v>-0.39529328570237021</v>
      </c>
    </row>
    <row r="9" spans="1:17" x14ac:dyDescent="0.25">
      <c r="A9" t="s">
        <v>492</v>
      </c>
      <c r="B9" s="1408">
        <f>('Статистика ЮЛ'!AY177-'Статистика ЮЛ'!AX177)/1000</f>
        <v>1.3658893069027107</v>
      </c>
      <c r="C9" s="1408">
        <f>('Статистика ЮЛ'!AZ177-'Статистика ЮЛ'!AY177)/1000</f>
        <v>0.40359016967745265</v>
      </c>
      <c r="D9" s="1408">
        <f>('Статистика ЮЛ'!BA177-'Статистика ЮЛ'!AZ177)/1000</f>
        <v>57.049986173434327</v>
      </c>
      <c r="E9" s="1408">
        <f>('Статистика ЮЛ'!BB177-'Статистика ЮЛ'!BA177)/1000</f>
        <v>75.578618663761176</v>
      </c>
      <c r="F9" s="1408">
        <f>('Статистика ЮЛ'!BC177-'Статистика ЮЛ'!BB177)/1000</f>
        <v>30.460359407920304</v>
      </c>
      <c r="G9" s="1408">
        <f>('Статистика ЮЛ'!BD177-'Статистика ЮЛ'!BC177)/1000</f>
        <v>4.7410286990635502</v>
      </c>
      <c r="H9" s="1408">
        <f>('Статистика ЮЛ'!BE177-'Статистика ЮЛ'!BD177)/1000</f>
        <v>1.5958835558458231</v>
      </c>
      <c r="I9" s="1408">
        <f>('Статистика ЮЛ'!BF177-'Статистика ЮЛ'!BE177)/1000</f>
        <v>-11.662154798582138</v>
      </c>
      <c r="J9" s="1408">
        <f>('Статистика ЮЛ'!BG177-'Статистика ЮЛ'!BF177)/1000</f>
        <v>-13.049534763265488</v>
      </c>
      <c r="K9" s="1408">
        <f>('Статистика ЮЛ'!BH177-'Статистика ЮЛ'!BG177)/1000</f>
        <v>1.3132566183883756</v>
      </c>
      <c r="L9" s="1408">
        <f>('Статистика ЮЛ'!BL177-'Статистика ЮЛ'!BH177)/1000</f>
        <v>-0.10648733472797903</v>
      </c>
    </row>
    <row r="10" spans="1:17" x14ac:dyDescent="0.25">
      <c r="J10" s="1403"/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642D"/>
  </sheetPr>
  <dimension ref="A1:BL89"/>
  <sheetViews>
    <sheetView zoomScaleNormal="100" workbookViewId="0">
      <pane xSplit="1" topLeftCell="B1" activePane="topRight" state="frozen"/>
      <selection pane="topRight"/>
    </sheetView>
  </sheetViews>
  <sheetFormatPr defaultColWidth="9.28515625" defaultRowHeight="15.75" outlineLevelCol="1" x14ac:dyDescent="0.25"/>
  <cols>
    <col min="1" max="1" width="38.28515625" style="238" customWidth="1"/>
    <col min="2" max="2" width="22.7109375" style="238" customWidth="1" outlineLevel="1"/>
    <col min="3" max="3" width="19.28515625" style="238" bestFit="1" customWidth="1" outlineLevel="1"/>
    <col min="4" max="4" width="36.7109375" style="238" customWidth="1" outlineLevel="1"/>
    <col min="5" max="5" width="19.5703125" style="238" customWidth="1" outlineLevel="1"/>
    <col min="6" max="7" width="19.28515625" style="238" bestFit="1" customWidth="1" outlineLevel="1"/>
    <col min="8" max="8" width="18.5703125" style="238" customWidth="1" outlineLevel="1"/>
    <col min="9" max="9" width="16" style="238" customWidth="1" outlineLevel="1"/>
    <col min="10" max="10" width="15.7109375" style="238" customWidth="1" outlineLevel="1"/>
    <col min="11" max="11" width="15.42578125" style="238" customWidth="1" outlineLevel="1"/>
    <col min="12" max="12" width="15.28515625" style="238" customWidth="1" outlineLevel="1"/>
    <col min="13" max="13" width="14.28515625" style="238" customWidth="1" outlineLevel="1"/>
    <col min="14" max="14" width="15" style="238" bestFit="1" customWidth="1"/>
    <col min="15" max="15" width="14.5703125" style="238" customWidth="1"/>
    <col min="16" max="16" width="18.28515625" style="238" customWidth="1"/>
    <col min="17" max="17" width="15.28515625" style="238" customWidth="1"/>
    <col min="18" max="18" width="14.28515625" style="238" customWidth="1"/>
    <col min="19" max="19" width="14.7109375" style="238" customWidth="1"/>
    <col min="20" max="20" width="16.28515625" style="238" customWidth="1"/>
    <col min="21" max="21" width="11.5703125" style="238" bestFit="1" customWidth="1"/>
    <col min="22" max="22" width="14.28515625" style="238" customWidth="1"/>
    <col min="23" max="23" width="12.28515625" style="238" bestFit="1" customWidth="1"/>
    <col min="24" max="24" width="13.42578125" style="238" bestFit="1" customWidth="1"/>
    <col min="25" max="27" width="11.5703125" style="238" bestFit="1" customWidth="1"/>
    <col min="28" max="28" width="13.42578125" style="238" bestFit="1" customWidth="1"/>
    <col min="29" max="29" width="11.5703125" style="238" bestFit="1" customWidth="1"/>
    <col min="30" max="30" width="12.42578125" style="238" customWidth="1"/>
    <col min="31" max="31" width="13.42578125" style="238" bestFit="1" customWidth="1"/>
    <col min="32" max="32" width="11.85546875" style="238" bestFit="1" customWidth="1"/>
    <col min="33" max="33" width="11.7109375" style="238" bestFit="1" customWidth="1"/>
    <col min="34" max="34" width="12.7109375" style="238" customWidth="1"/>
    <col min="35" max="35" width="12" style="238" customWidth="1"/>
    <col min="36" max="36" width="14.28515625" style="238" customWidth="1"/>
    <col min="37" max="37" width="16" style="238" customWidth="1"/>
    <col min="38" max="38" width="14" style="238" customWidth="1"/>
    <col min="39" max="40" width="14.28515625" style="238" customWidth="1"/>
    <col min="41" max="42" width="14.7109375" style="238" customWidth="1"/>
    <col min="43" max="43" width="14.42578125" style="238" bestFit="1" customWidth="1"/>
    <col min="44" max="45" width="14.42578125" style="238" customWidth="1"/>
    <col min="46" max="46" width="12.42578125" style="238" bestFit="1" customWidth="1"/>
    <col min="47" max="47" width="12.7109375" style="238" customWidth="1"/>
    <col min="48" max="54" width="13.28515625" style="238" customWidth="1"/>
    <col min="55" max="55" width="24" style="238" bestFit="1" customWidth="1"/>
    <col min="56" max="56" width="11.7109375" style="426" customWidth="1"/>
    <col min="57" max="59" width="9.28515625" style="426"/>
    <col min="60" max="16384" width="9.28515625" style="238"/>
  </cols>
  <sheetData>
    <row r="1" spans="1:59" x14ac:dyDescent="0.25">
      <c r="A1" s="1344" t="s">
        <v>332</v>
      </c>
      <c r="B1" s="1345" t="s">
        <v>333</v>
      </c>
      <c r="C1" s="277"/>
      <c r="D1" s="1344" t="s">
        <v>334</v>
      </c>
      <c r="E1" s="1345" t="s">
        <v>335</v>
      </c>
      <c r="F1" s="1346"/>
      <c r="AK1" s="887"/>
      <c r="AL1" s="342"/>
      <c r="AM1" s="342"/>
      <c r="AN1" s="342"/>
    </row>
    <row r="2" spans="1:59" x14ac:dyDescent="0.25">
      <c r="A2" s="1347" t="str">
        <f>Прирост!Q$5</f>
        <v>ОАО "Белинвестбанк"</v>
      </c>
      <c r="B2" s="1348">
        <f>Прирост!Q$144/1000</f>
        <v>6.7380000000000004</v>
      </c>
      <c r="C2" s="277"/>
      <c r="D2" s="1347" t="str">
        <f>Прирост!X$5</f>
        <v>ОАО "Белагропромбанк"</v>
      </c>
      <c r="E2" s="1349">
        <f>Прирост!X$153/1000</f>
        <v>-39.710656659549102</v>
      </c>
      <c r="F2" s="802"/>
    </row>
    <row r="3" spans="1:59" x14ac:dyDescent="0.25">
      <c r="A3" s="1347" t="str">
        <f>Прирост!J$5</f>
        <v>ЗАО "Альфа-Банк"</v>
      </c>
      <c r="B3" s="1348">
        <f>Прирост!J$144/1000</f>
        <v>-13.769</v>
      </c>
      <c r="C3" s="277"/>
      <c r="D3" s="1350" t="str">
        <f>Прирост!D$5</f>
        <v>ЗАО Банк ВТБ (Беларусь)</v>
      </c>
      <c r="E3" s="1349">
        <f>Прирост!D$153/1000</f>
        <v>-2.9727396737702074</v>
      </c>
      <c r="F3" s="802"/>
    </row>
    <row r="4" spans="1:59" x14ac:dyDescent="0.25">
      <c r="A4" s="1347" t="str">
        <f>Прирост!S$5</f>
        <v>"Приорбанк" ОАО</v>
      </c>
      <c r="B4" s="1348">
        <f>Прирост!S$144/1000</f>
        <v>53.356000000000002</v>
      </c>
      <c r="C4" s="277"/>
      <c r="D4" s="1350" t="str">
        <f>Прирост!F$5</f>
        <v>ЗАО "МТБанк"</v>
      </c>
      <c r="E4" s="1349">
        <f>Прирост!F$153/1000</f>
        <v>-4.5193607568077567</v>
      </c>
      <c r="F4" s="802"/>
      <c r="G4" s="669"/>
      <c r="H4" s="669"/>
      <c r="I4" s="669"/>
      <c r="J4" s="669"/>
      <c r="K4" s="669"/>
      <c r="L4" s="669"/>
      <c r="M4" s="669"/>
      <c r="N4" s="669"/>
      <c r="O4" s="669"/>
      <c r="P4" s="669"/>
      <c r="Q4" s="669"/>
      <c r="R4" s="669"/>
      <c r="S4" s="669"/>
      <c r="T4" s="669"/>
      <c r="U4" s="669"/>
      <c r="V4" s="669"/>
      <c r="W4" s="669"/>
      <c r="X4" s="669"/>
      <c r="Y4" s="669"/>
      <c r="Z4" s="669"/>
      <c r="AA4" s="669"/>
      <c r="AB4" s="669"/>
      <c r="AC4" s="669"/>
      <c r="AD4" s="669"/>
      <c r="AE4" s="669"/>
      <c r="AF4" s="669"/>
    </row>
    <row r="5" spans="1:59" x14ac:dyDescent="0.25">
      <c r="A5" s="1347" t="str">
        <f>Прирост!D$5</f>
        <v>ЗАО Банк ВТБ (Беларусь)</v>
      </c>
      <c r="B5" s="1348">
        <f>Прирост!D$144/1000</f>
        <v>-13.727</v>
      </c>
      <c r="C5" s="277"/>
      <c r="D5" s="1347" t="str">
        <f>Прирост!T$5</f>
        <v>ОАО "БНБ-Банк"</v>
      </c>
      <c r="E5" s="1349">
        <f>Прирост!T$153/1000</f>
        <v>5.4660981779458675</v>
      </c>
      <c r="F5" s="802"/>
      <c r="G5" s="669"/>
      <c r="H5" s="334"/>
      <c r="I5" s="334"/>
      <c r="J5" s="334"/>
      <c r="K5" s="334"/>
      <c r="L5" s="334"/>
      <c r="M5" s="334"/>
      <c r="N5" s="334"/>
      <c r="O5" s="334"/>
      <c r="P5" s="334"/>
      <c r="Q5" s="334"/>
      <c r="R5" s="334"/>
      <c r="S5" s="334"/>
      <c r="T5" s="334"/>
      <c r="U5" s="334"/>
      <c r="V5" s="334"/>
      <c r="W5" s="334"/>
      <c r="X5" s="334"/>
      <c r="Y5" s="334"/>
      <c r="Z5" s="334"/>
      <c r="AA5" s="334"/>
      <c r="AB5" s="334"/>
      <c r="AC5" s="334"/>
      <c r="AD5" s="334"/>
      <c r="AE5" s="334"/>
      <c r="AF5" s="669"/>
    </row>
    <row r="6" spans="1:59" x14ac:dyDescent="0.25">
      <c r="A6" s="1347" t="str">
        <f>Прирост!P$5</f>
        <v>ОАО "СтатусБанк"</v>
      </c>
      <c r="B6" s="1348">
        <f>Прирост!P$144/1000</f>
        <v>0.56499999999999995</v>
      </c>
      <c r="C6" s="277"/>
      <c r="D6" s="1347" t="str">
        <f>Прирост!W$5</f>
        <v>ЗАО "Цептер Банк"</v>
      </c>
      <c r="E6" s="1349">
        <f>Прирост!W$153/1000</f>
        <v>0.11870255219181126</v>
      </c>
      <c r="F6" s="802"/>
      <c r="G6" s="669"/>
      <c r="H6" s="274"/>
      <c r="I6" s="274"/>
      <c r="J6" s="274"/>
      <c r="K6" s="274"/>
      <c r="L6" s="274"/>
      <c r="M6" s="274"/>
      <c r="N6" s="274"/>
      <c r="O6" s="274"/>
      <c r="P6" s="274"/>
      <c r="Q6" s="274"/>
      <c r="R6" s="274"/>
      <c r="S6" s="274"/>
      <c r="T6" s="274"/>
      <c r="U6" s="274"/>
      <c r="V6" s="274"/>
      <c r="W6" s="274"/>
      <c r="X6" s="274"/>
      <c r="Y6" s="274"/>
      <c r="Z6" s="274"/>
      <c r="AA6" s="274"/>
      <c r="AB6" s="274"/>
      <c r="AC6" s="274"/>
      <c r="AD6" s="274"/>
      <c r="AE6" s="274"/>
      <c r="AF6" s="669"/>
    </row>
    <row r="7" spans="1:59" x14ac:dyDescent="0.25">
      <c r="A7" s="1347" t="str">
        <f>Прирост!M$5</f>
        <v>ЗАО "ТК Банк"</v>
      </c>
      <c r="B7" s="1348">
        <f>Прирост!M$144/1000</f>
        <v>0.78900000000000003</v>
      </c>
      <c r="C7" s="277"/>
      <c r="D7" s="1347" t="str">
        <f>Прирост!G$5</f>
        <v>ЗАО "БСБ Банк"</v>
      </c>
      <c r="E7" s="1349">
        <f>Прирост!G$153/1000</f>
        <v>0</v>
      </c>
      <c r="F7" s="802"/>
      <c r="G7" s="669"/>
      <c r="H7" s="334"/>
      <c r="I7" s="334"/>
      <c r="J7" s="334"/>
      <c r="K7" s="334"/>
      <c r="L7" s="334"/>
      <c r="M7" s="334"/>
      <c r="N7" s="334"/>
      <c r="O7" s="334"/>
      <c r="P7" s="334"/>
      <c r="Q7" s="334"/>
      <c r="R7" s="334"/>
      <c r="S7" s="334"/>
      <c r="T7" s="334"/>
      <c r="U7" s="334"/>
      <c r="V7" s="334"/>
      <c r="W7" s="334"/>
      <c r="X7" s="334"/>
      <c r="Y7" s="334"/>
      <c r="Z7" s="334"/>
      <c r="AA7" s="334"/>
      <c r="AB7" s="334"/>
      <c r="AC7" s="334"/>
      <c r="AD7" s="334"/>
      <c r="AE7" s="334"/>
      <c r="AF7" s="669"/>
    </row>
    <row r="8" spans="1:59" x14ac:dyDescent="0.25">
      <c r="A8" s="1347" t="str">
        <f>Прирост!W$5</f>
        <v>ЗАО "Цептер Банк"</v>
      </c>
      <c r="B8" s="1348">
        <f>Прирост!W$144/1000</f>
        <v>3.7999999999999999E-2</v>
      </c>
      <c r="C8" s="277"/>
      <c r="D8" s="1347" t="str">
        <f>Прирост!M$5</f>
        <v>ЗАО "ТК Банк"</v>
      </c>
      <c r="E8" s="1349">
        <f>Прирост!M$153/1000</f>
        <v>0.16434006082814745</v>
      </c>
      <c r="F8" s="802"/>
      <c r="G8" s="669"/>
      <c r="H8" s="334"/>
      <c r="I8" s="334"/>
      <c r="J8" s="334"/>
      <c r="K8" s="334"/>
      <c r="L8" s="334"/>
      <c r="M8" s="334"/>
      <c r="N8" s="334"/>
      <c r="O8" s="334"/>
      <c r="P8" s="334"/>
      <c r="Q8" s="334"/>
      <c r="R8" s="334"/>
      <c r="S8" s="334"/>
      <c r="T8" s="334"/>
      <c r="U8" s="334"/>
      <c r="V8" s="334"/>
      <c r="W8" s="334"/>
      <c r="X8" s="334"/>
      <c r="Y8" s="334"/>
      <c r="Z8" s="334"/>
      <c r="AA8" s="334"/>
      <c r="AB8" s="334"/>
      <c r="AC8" s="334"/>
      <c r="AD8" s="334"/>
      <c r="AE8" s="334"/>
      <c r="AF8" s="669"/>
    </row>
    <row r="9" spans="1:59" x14ac:dyDescent="0.25">
      <c r="A9" s="1347" t="str">
        <f>Прирост!E$5</f>
        <v>ЗАО "РРБ-Банк"</v>
      </c>
      <c r="B9" s="1348">
        <f>Прирост!E$144/1000</f>
        <v>0.46500000000000002</v>
      </c>
      <c r="C9" s="277"/>
      <c r="D9" s="1347" t="str">
        <f>Прирост!L$5</f>
        <v>ЗАО "Банк "Решение"</v>
      </c>
      <c r="E9" s="1349">
        <f>Прирост!L$153/1000</f>
        <v>-1.5555931410704089</v>
      </c>
      <c r="F9" s="802"/>
      <c r="G9" s="669"/>
      <c r="H9" s="669"/>
      <c r="I9" s="669"/>
      <c r="J9" s="669"/>
      <c r="K9" s="669"/>
      <c r="L9" s="669"/>
      <c r="M9" s="669"/>
      <c r="N9" s="669"/>
      <c r="O9" s="669"/>
      <c r="P9" s="669"/>
      <c r="Q9" s="669"/>
      <c r="R9" s="669"/>
      <c r="S9" s="669"/>
      <c r="T9" s="669"/>
      <c r="U9" s="669"/>
      <c r="V9" s="669"/>
      <c r="W9" s="669"/>
      <c r="X9" s="669"/>
      <c r="Y9" s="669"/>
      <c r="Z9" s="669"/>
      <c r="AA9" s="669"/>
      <c r="AB9" s="669"/>
      <c r="AC9" s="669"/>
      <c r="AD9" s="669"/>
      <c r="AE9" s="669"/>
      <c r="AF9" s="669"/>
    </row>
    <row r="10" spans="1:59" x14ac:dyDescent="0.25">
      <c r="A10" s="1347" t="str">
        <f>Прирост!T$5</f>
        <v>ОАО "БНБ-Банк"</v>
      </c>
      <c r="B10" s="1348">
        <f>Прирост!T$144/1000</f>
        <v>7.2560000000000002</v>
      </c>
      <c r="C10" s="277"/>
      <c r="D10" s="1347" t="str">
        <f>Прирост!P$5</f>
        <v>ОАО "СтатусБанк"</v>
      </c>
      <c r="E10" s="1349">
        <f>Прирост!P$153/1000</f>
        <v>2.2088465682238621E-2</v>
      </c>
      <c r="F10" s="802"/>
      <c r="G10" s="669"/>
      <c r="H10" s="334"/>
      <c r="I10" s="334"/>
      <c r="J10" s="334"/>
      <c r="K10" s="334"/>
      <c r="L10" s="334"/>
      <c r="M10" s="334"/>
      <c r="N10" s="334"/>
      <c r="O10" s="334"/>
      <c r="P10" s="334"/>
      <c r="Q10" s="334"/>
      <c r="R10" s="334"/>
      <c r="S10" s="334"/>
      <c r="T10" s="334"/>
      <c r="U10" s="334"/>
      <c r="V10" s="334"/>
      <c r="W10" s="334"/>
      <c r="X10" s="334"/>
      <c r="Y10" s="334"/>
      <c r="Z10" s="334"/>
      <c r="AA10" s="334"/>
      <c r="AB10" s="334"/>
      <c r="AC10" s="334"/>
      <c r="AD10" s="334"/>
      <c r="AE10" s="334"/>
      <c r="AF10" s="669"/>
    </row>
    <row r="11" spans="1:59" x14ac:dyDescent="0.25">
      <c r="A11" s="1347" t="str">
        <f>Прирост!L$5</f>
        <v>ЗАО "Банк "Решение"</v>
      </c>
      <c r="B11" s="1348">
        <f>Прирост!L$144/1000</f>
        <v>1.5</v>
      </c>
      <c r="C11" s="277"/>
      <c r="D11" s="1347" t="str">
        <f>Прирост!O$5</f>
        <v>ЗАО "БТА Банк"</v>
      </c>
      <c r="E11" s="1349">
        <f>Прирост!O$153/1000</f>
        <v>-1.3525297966717353</v>
      </c>
      <c r="F11" s="802"/>
      <c r="G11" s="669"/>
      <c r="H11" s="334"/>
      <c r="I11" s="334"/>
      <c r="J11" s="334"/>
      <c r="K11" s="334"/>
      <c r="L11" s="334"/>
      <c r="M11" s="334"/>
      <c r="N11" s="334"/>
      <c r="O11" s="334"/>
      <c r="P11" s="334"/>
      <c r="Q11" s="334"/>
      <c r="R11" s="334"/>
      <c r="S11" s="334"/>
      <c r="T11" s="334"/>
      <c r="U11" s="334"/>
      <c r="V11" s="334"/>
      <c r="W11" s="334"/>
      <c r="X11" s="334"/>
      <c r="Y11" s="334"/>
      <c r="Z11" s="334"/>
      <c r="AA11" s="334"/>
      <c r="AB11" s="334"/>
      <c r="AC11" s="334"/>
      <c r="AD11" s="334"/>
      <c r="AE11" s="334"/>
      <c r="AF11" s="669"/>
    </row>
    <row r="12" spans="1:59" x14ac:dyDescent="0.25">
      <c r="A12" s="1347" t="str">
        <f>Прирост!K$5</f>
        <v>ОАО "Банк Дабрабыт"</v>
      </c>
      <c r="B12" s="1348">
        <f>Прирост!K$144/1000</f>
        <v>-3.4740000000000002</v>
      </c>
      <c r="C12" s="277"/>
      <c r="D12" s="1347" t="str">
        <f>Прирост!H$5</f>
        <v>ОАО "Технобанк"</v>
      </c>
      <c r="E12" s="1349">
        <f>Прирост!H$153/1000</f>
        <v>2.5812420273939058</v>
      </c>
      <c r="F12" s="802"/>
      <c r="H12" s="427"/>
      <c r="I12" s="426"/>
      <c r="J12" s="426"/>
      <c r="K12" s="426"/>
      <c r="L12" s="426"/>
      <c r="M12" s="426"/>
      <c r="N12" s="426"/>
      <c r="O12" s="426"/>
      <c r="P12" s="426"/>
      <c r="Q12" s="426"/>
      <c r="R12" s="426"/>
      <c r="S12" s="426"/>
      <c r="T12" s="426"/>
      <c r="U12" s="426"/>
      <c r="V12" s="426"/>
      <c r="W12" s="426"/>
      <c r="X12" s="426"/>
      <c r="Y12" s="426"/>
      <c r="Z12" s="426"/>
      <c r="AA12" s="426"/>
      <c r="AB12" s="426"/>
      <c r="AC12" s="426"/>
      <c r="AD12" s="426"/>
      <c r="AE12" s="426"/>
    </row>
    <row r="13" spans="1:59" x14ac:dyDescent="0.25">
      <c r="A13" s="1350" t="str">
        <f>Прирост!H$5</f>
        <v>ОАО "Технобанк"</v>
      </c>
      <c r="B13" s="1348">
        <f>Прирост!H$144/1000</f>
        <v>-3.0960000000000001</v>
      </c>
      <c r="C13" s="277"/>
      <c r="D13" s="1350" t="str">
        <f>Прирост!E$5</f>
        <v>ЗАО "РРБ-Банк"</v>
      </c>
      <c r="E13" s="1349">
        <f>Прирост!E$153/1000</f>
        <v>-0.96789869069140699</v>
      </c>
      <c r="F13" s="802"/>
      <c r="H13" s="336" t="s">
        <v>336</v>
      </c>
      <c r="I13" s="335"/>
      <c r="J13" s="335"/>
      <c r="K13" s="335"/>
      <c r="L13" s="335"/>
      <c r="M13" s="335"/>
      <c r="N13" s="335"/>
      <c r="O13" s="335"/>
      <c r="P13" s="335"/>
      <c r="Q13" s="335"/>
      <c r="R13" s="335"/>
      <c r="S13" s="335"/>
      <c r="T13" s="335"/>
      <c r="U13" s="335"/>
      <c r="V13" s="335"/>
      <c r="W13" s="335"/>
      <c r="X13" s="335"/>
      <c r="Y13" s="335"/>
      <c r="Z13" s="335"/>
      <c r="AA13" s="335"/>
      <c r="AB13" s="335"/>
      <c r="AC13" s="335"/>
      <c r="BB13" s="426"/>
      <c r="BC13" s="426"/>
      <c r="BF13" s="238"/>
      <c r="BG13" s="238"/>
    </row>
    <row r="14" spans="1:59" x14ac:dyDescent="0.25">
      <c r="A14" s="1347" t="str">
        <f>Прирост!F$5</f>
        <v>ЗАО "МТБанк"</v>
      </c>
      <c r="B14" s="1348">
        <f>Прирост!F$144/1000</f>
        <v>-1.1100000000000001</v>
      </c>
      <c r="C14" s="277"/>
      <c r="D14" s="1347" t="str">
        <f>Прирост!K$5</f>
        <v>ОАО "Банк Дабрабыт"</v>
      </c>
      <c r="E14" s="1349">
        <f>Прирост!K$153/1000</f>
        <v>-1.3933123187618148</v>
      </c>
      <c r="F14" s="802"/>
      <c r="G14" s="334">
        <v>1000</v>
      </c>
      <c r="H14" s="335" t="s">
        <v>48</v>
      </c>
      <c r="I14" s="335" t="s">
        <v>49</v>
      </c>
      <c r="J14" s="335" t="s">
        <v>50</v>
      </c>
      <c r="K14" s="335" t="s">
        <v>51</v>
      </c>
      <c r="L14" s="335" t="s">
        <v>52</v>
      </c>
      <c r="M14" s="335" t="s">
        <v>53</v>
      </c>
      <c r="N14" s="335" t="s">
        <v>55</v>
      </c>
      <c r="O14" s="335" t="s">
        <v>56</v>
      </c>
      <c r="P14" s="335" t="s">
        <v>57</v>
      </c>
      <c r="Q14" s="335" t="s">
        <v>58</v>
      </c>
      <c r="R14" s="335" t="s">
        <v>466</v>
      </c>
      <c r="S14" s="335" t="s">
        <v>59</v>
      </c>
      <c r="T14" s="335" t="s">
        <v>60</v>
      </c>
      <c r="U14" s="335" t="s">
        <v>61</v>
      </c>
      <c r="V14" s="335" t="s">
        <v>62</v>
      </c>
      <c r="W14" s="335" t="s">
        <v>63</v>
      </c>
      <c r="X14" s="335" t="s">
        <v>65</v>
      </c>
      <c r="Y14" s="335" t="s">
        <v>66</v>
      </c>
      <c r="Z14" s="335" t="s">
        <v>67</v>
      </c>
      <c r="AA14" s="335" t="s">
        <v>68</v>
      </c>
      <c r="AB14" s="335" t="s">
        <v>70</v>
      </c>
      <c r="AC14" s="335"/>
      <c r="BB14" s="426"/>
      <c r="BC14" s="426"/>
      <c r="BF14" s="238"/>
      <c r="BG14" s="238"/>
    </row>
    <row r="15" spans="1:59" x14ac:dyDescent="0.25">
      <c r="A15" s="1347" t="str">
        <f>Прирост!O$5</f>
        <v>ЗАО "БТА Банк"</v>
      </c>
      <c r="B15" s="1348">
        <f>Прирост!O$144/1000</f>
        <v>3.831</v>
      </c>
      <c r="C15" s="277"/>
      <c r="D15" s="1347" t="str">
        <f>Прирост!U$5</f>
        <v>ОАО "Паритетбанк"</v>
      </c>
      <c r="E15" s="1349">
        <f>Прирост!U$153/1000</f>
        <v>6.3144727970411401</v>
      </c>
      <c r="F15" s="802"/>
      <c r="H15" s="478">
        <f>'Просрочка ЮЛ'!D8/Текущий!D8%</f>
        <v>0.527263426285834</v>
      </c>
      <c r="I15" s="478">
        <f>'Просрочка ЮЛ'!E8/Текущий!E8%</f>
        <v>3.2557085387274065</v>
      </c>
      <c r="J15" s="478">
        <f>'Просрочка ЮЛ'!F8/Текущий!F8%</f>
        <v>1.0247879938126008</v>
      </c>
      <c r="K15" s="478">
        <f>'Просрочка ЮЛ'!G8/Текущий!G8%</f>
        <v>0</v>
      </c>
      <c r="L15" s="478">
        <f>'Просрочка ЮЛ'!H8/Текущий!H8%</f>
        <v>0.59589849553348728</v>
      </c>
      <c r="M15" s="478">
        <f>'Просрочка ЮЛ'!I8/Текущий!I8%</f>
        <v>0.48416115158371709</v>
      </c>
      <c r="N15" s="478">
        <f>'Просрочка ЮЛ'!J8/Текущий!J8%</f>
        <v>1.0748173265039604</v>
      </c>
      <c r="O15" s="478">
        <f>'Просрочка ЮЛ'!K8/Текущий!K8%</f>
        <v>2.4376337345572527</v>
      </c>
      <c r="P15" s="478">
        <f>'Просрочка ЮЛ'!L8/Текущий!L8%</f>
        <v>2.9117097582932425</v>
      </c>
      <c r="Q15" s="478">
        <f>'Просрочка ЮЛ'!M8/Текущий!M8%</f>
        <v>0</v>
      </c>
      <c r="R15" s="478">
        <f>'Просрочка ЮЛ'!N8/Текущий!N8%</f>
        <v>0.50969264160529759</v>
      </c>
      <c r="S15" s="478">
        <f>'Просрочка ЮЛ'!O8/Текущий!O8%</f>
        <v>1.6053090486339856</v>
      </c>
      <c r="T15" s="478">
        <f>'Просрочка ЮЛ'!P8/Текущий!P8%</f>
        <v>0.90167738513558304</v>
      </c>
      <c r="U15" s="478">
        <f>'Просрочка ЮЛ'!Q8/Текущий!Q8%</f>
        <v>0.19048154118422567</v>
      </c>
      <c r="V15" s="478">
        <f>'Просрочка ЮЛ'!R8/Текущий!R8%</f>
        <v>0.50216062469925149</v>
      </c>
      <c r="W15" s="478">
        <f>'Просрочка ЮЛ'!S8/Текущий!S8%</f>
        <v>0.38382771545228556</v>
      </c>
      <c r="X15" s="478">
        <f>'Просрочка ЮЛ'!T8/Текущий!T8%</f>
        <v>0.92364378200591191</v>
      </c>
      <c r="Y15" s="478">
        <f>'Просрочка ЮЛ'!U8/Текущий!U8%</f>
        <v>2.0687844851559514</v>
      </c>
      <c r="Z15" s="478">
        <f>'Просрочка ЮЛ'!V8/Текущий!V8%</f>
        <v>0.10301633592236585</v>
      </c>
      <c r="AA15" s="478">
        <f>'Просрочка ЮЛ'!W8/Текущий!W8%</f>
        <v>1.9141753384610032E-2</v>
      </c>
      <c r="AB15" s="478">
        <f>'Просрочка ЮЛ'!X8/Текущий!X8%</f>
        <v>0.35214037626204253</v>
      </c>
      <c r="AC15" s="478"/>
      <c r="BB15" s="426"/>
      <c r="BC15" s="426"/>
      <c r="BF15" s="238"/>
      <c r="BG15" s="238"/>
    </row>
    <row r="16" spans="1:59" x14ac:dyDescent="0.25">
      <c r="A16" s="1347" t="str">
        <f>Прирост!G$5</f>
        <v>ЗАО "БСБ Банк"</v>
      </c>
      <c r="B16" s="1348">
        <f>Прирост!G$144/1000</f>
        <v>0.86199999999999999</v>
      </c>
      <c r="C16" s="277"/>
      <c r="D16" s="1347" t="str">
        <f>Прирост!S$5</f>
        <v>"Приорбанк" ОАО</v>
      </c>
      <c r="E16" s="1349">
        <f>Прирост!S$153/1000</f>
        <v>-23.668117144783551</v>
      </c>
      <c r="F16" s="802"/>
      <c r="G16" s="426"/>
      <c r="H16" s="639"/>
      <c r="I16" s="639"/>
      <c r="J16" s="639"/>
      <c r="K16" s="639"/>
      <c r="L16" s="639"/>
      <c r="M16" s="639"/>
      <c r="N16" s="639"/>
      <c r="O16" s="639"/>
      <c r="P16" s="640"/>
      <c r="Q16" s="640"/>
      <c r="R16" s="640"/>
      <c r="S16" s="640"/>
      <c r="T16" s="640"/>
      <c r="U16" s="640"/>
      <c r="V16" s="640"/>
      <c r="W16" s="640"/>
      <c r="X16" s="640"/>
      <c r="Y16" s="640"/>
      <c r="Z16" s="640"/>
      <c r="AA16" s="640"/>
      <c r="AB16" s="640"/>
      <c r="AC16" s="640"/>
      <c r="AD16" s="640"/>
      <c r="AE16" s="640"/>
    </row>
    <row r="17" spans="1:63" x14ac:dyDescent="0.25">
      <c r="A17" s="1347" t="str">
        <f>Прирост!U$5</f>
        <v>ОАО "Паритетбанк"</v>
      </c>
      <c r="B17" s="1348">
        <f>Прирост!U$144/1000</f>
        <v>4.0010000000000003</v>
      </c>
      <c r="C17" s="277"/>
      <c r="D17" s="1350" t="str">
        <f>Прирост!J$5</f>
        <v>ЗАО "Альфа-Банк"</v>
      </c>
      <c r="E17" s="1349">
        <f>Прирост!J$153/1000</f>
        <v>-2.8037244330000832</v>
      </c>
      <c r="F17" s="802"/>
    </row>
    <row r="18" spans="1:63" x14ac:dyDescent="0.25">
      <c r="A18" s="1347" t="str">
        <f>Прирост!I$5</f>
        <v>ОАО "Банк БелВЭБ"</v>
      </c>
      <c r="B18" s="1348">
        <f>Прирост!I$144/1000</f>
        <v>46.551000000000002</v>
      </c>
      <c r="C18" s="277"/>
      <c r="D18" s="1347" t="str">
        <f>Прирост!R$5</f>
        <v>ОАО "Белгазпромбанк"</v>
      </c>
      <c r="E18" s="1349">
        <f>Прирост!R$153/1000</f>
        <v>-13.787551677479991</v>
      </c>
      <c r="F18" s="802"/>
      <c r="G18" s="426"/>
      <c r="H18" s="639">
        <v>1000</v>
      </c>
      <c r="I18" s="426"/>
      <c r="J18" s="426"/>
      <c r="K18" s="426"/>
      <c r="L18" s="426"/>
      <c r="M18" s="426"/>
      <c r="N18" s="426"/>
      <c r="O18" s="426"/>
    </row>
    <row r="19" spans="1:63" x14ac:dyDescent="0.25">
      <c r="A19" s="1347" t="str">
        <f>Прирост!R$5</f>
        <v>ОАО "Белгазпромбанк"</v>
      </c>
      <c r="B19" s="1348">
        <f>Прирост!R$144/1000</f>
        <v>29.628</v>
      </c>
      <c r="C19" s="277"/>
      <c r="D19" s="1347" t="str">
        <f>Прирост!Q$5</f>
        <v>ОАО "Белинвестбанк"</v>
      </c>
      <c r="E19" s="1349">
        <f>Прирост!Q$153/1000</f>
        <v>-18.264041417363288</v>
      </c>
      <c r="F19" s="802"/>
      <c r="H19" s="426"/>
      <c r="I19" s="426"/>
      <c r="J19" s="426"/>
      <c r="K19" s="426"/>
      <c r="L19" s="426"/>
      <c r="M19" s="426"/>
      <c r="N19" s="426"/>
      <c r="O19" s="426"/>
    </row>
    <row r="20" spans="1:63" x14ac:dyDescent="0.25">
      <c r="A20" s="1347" t="str">
        <f>Прирост!N$5</f>
        <v xml:space="preserve">ОАО "Сбер Банк" </v>
      </c>
      <c r="B20" s="1348">
        <f>Прирост!N$144/1000</f>
        <v>21.920999999999999</v>
      </c>
      <c r="C20" s="277"/>
      <c r="D20" s="1347" t="str">
        <f>Прирост!I$5</f>
        <v>ОАО "Банк БелВЭБ"</v>
      </c>
      <c r="E20" s="1349">
        <f>Прирост!I$153/1000</f>
        <v>-26.071199510992621</v>
      </c>
      <c r="F20" s="802"/>
    </row>
    <row r="21" spans="1:63" x14ac:dyDescent="0.25">
      <c r="A21" s="1347" t="str">
        <f>Прирост!X$5</f>
        <v>ОАО "Белагропромбанк"</v>
      </c>
      <c r="B21" s="1348">
        <f>Прирост!X$144/1000</f>
        <v>14.545</v>
      </c>
      <c r="C21" s="277"/>
      <c r="D21" s="1347" t="str">
        <f>Прирост!N$5</f>
        <v xml:space="preserve">ОАО "Сбер Банк" </v>
      </c>
      <c r="E21" s="1349">
        <f>Прирост!N$153/1000</f>
        <v>-46.202412677708665</v>
      </c>
      <c r="F21" s="802"/>
      <c r="H21" s="426"/>
      <c r="I21" s="426"/>
      <c r="J21" s="426"/>
      <c r="K21" s="426"/>
      <c r="L21" s="426"/>
      <c r="M21" s="426"/>
      <c r="N21" s="426"/>
      <c r="O21" s="426"/>
    </row>
    <row r="22" spans="1:63" x14ac:dyDescent="0.25">
      <c r="A22" s="1347" t="str">
        <f>Прирост!V$5</f>
        <v>ОАО "АСБ Беларусбанк"</v>
      </c>
      <c r="B22" s="1348">
        <f>Прирост!V$144/1000</f>
        <v>182.68700000000001</v>
      </c>
      <c r="C22" s="277"/>
      <c r="D22" s="1347" t="str">
        <f>Прирост!V$5</f>
        <v>ОАО "АСБ Беларусбанк"</v>
      </c>
      <c r="E22" s="1349">
        <f>Прирост!V$153/1000</f>
        <v>83.830563718171788</v>
      </c>
      <c r="F22" s="802"/>
    </row>
    <row r="23" spans="1:63" x14ac:dyDescent="0.25">
      <c r="A23" s="1351"/>
      <c r="B23" s="1352"/>
      <c r="C23" s="277"/>
      <c r="D23" s="1351"/>
      <c r="E23" s="1353"/>
      <c r="F23" s="802"/>
      <c r="H23" s="426"/>
      <c r="I23" s="426"/>
      <c r="J23" s="426"/>
      <c r="K23" s="426"/>
      <c r="L23" s="426"/>
      <c r="M23" s="426"/>
      <c r="N23" s="426"/>
      <c r="O23" s="426"/>
    </row>
    <row r="24" spans="1:63" x14ac:dyDescent="0.25">
      <c r="A24" s="799"/>
      <c r="B24" s="800"/>
      <c r="C24" s="277"/>
      <c r="D24" s="799"/>
      <c r="E24" s="801"/>
      <c r="F24" s="802"/>
      <c r="G24" s="426"/>
      <c r="H24" s="426"/>
      <c r="I24" s="426"/>
      <c r="J24" s="426"/>
      <c r="K24" s="426"/>
      <c r="L24" s="426"/>
      <c r="M24" s="426"/>
      <c r="N24" s="426"/>
      <c r="O24" s="426"/>
    </row>
    <row r="25" spans="1:63" x14ac:dyDescent="0.25">
      <c r="A25" s="669"/>
      <c r="B25" s="668"/>
      <c r="C25" s="669"/>
      <c r="D25" s="670"/>
      <c r="E25" s="671"/>
      <c r="F25" s="802"/>
    </row>
    <row r="26" spans="1:63" x14ac:dyDescent="0.25">
      <c r="A26" s="669"/>
      <c r="B26" s="669"/>
      <c r="C26" s="669"/>
      <c r="D26" s="670"/>
      <c r="E26" s="671"/>
      <c r="F26" s="334"/>
      <c r="G26" s="426"/>
      <c r="H26" s="426"/>
      <c r="I26" s="426"/>
      <c r="J26" s="426"/>
      <c r="K26" s="426"/>
      <c r="L26" s="426"/>
      <c r="M26" s="426"/>
      <c r="N26" s="426"/>
      <c r="O26" s="426"/>
    </row>
    <row r="27" spans="1:63" x14ac:dyDescent="0.25">
      <c r="A27" s="669"/>
      <c r="B27" s="669"/>
      <c r="C27" s="669"/>
      <c r="D27" s="670"/>
      <c r="E27" s="671"/>
      <c r="F27" s="334"/>
    </row>
    <row r="28" spans="1:63" x14ac:dyDescent="0.25">
      <c r="D28" s="426"/>
      <c r="E28" s="639"/>
      <c r="F28" s="334"/>
    </row>
    <row r="29" spans="1:63" x14ac:dyDescent="0.25">
      <c r="A29" s="333" t="s">
        <v>337</v>
      </c>
      <c r="B29" s="332">
        <v>43831</v>
      </c>
      <c r="C29" s="332">
        <v>43862</v>
      </c>
      <c r="D29" s="667">
        <v>43891</v>
      </c>
      <c r="E29" s="667">
        <v>43922</v>
      </c>
      <c r="F29" s="332">
        <v>43952</v>
      </c>
      <c r="G29" s="332">
        <v>43983</v>
      </c>
      <c r="H29" s="332">
        <v>44013</v>
      </c>
      <c r="I29" s="332">
        <v>44044</v>
      </c>
      <c r="J29" s="332">
        <v>44075</v>
      </c>
      <c r="K29" s="332">
        <v>44105</v>
      </c>
      <c r="L29" s="332">
        <v>44136</v>
      </c>
      <c r="M29" s="332">
        <v>44166</v>
      </c>
      <c r="N29" s="332">
        <v>44197</v>
      </c>
      <c r="O29" s="332">
        <v>44228</v>
      </c>
      <c r="P29" s="332">
        <v>44256</v>
      </c>
      <c r="Q29" s="641">
        <v>44287</v>
      </c>
      <c r="R29" s="332">
        <v>44317</v>
      </c>
      <c r="S29" s="641">
        <v>44348</v>
      </c>
      <c r="T29" s="332">
        <v>44378</v>
      </c>
      <c r="U29" s="332">
        <v>44409</v>
      </c>
      <c r="V29" s="332">
        <v>44440</v>
      </c>
      <c r="W29" s="332">
        <v>44470</v>
      </c>
      <c r="X29" s="332">
        <v>44501</v>
      </c>
      <c r="Y29" s="332">
        <v>44531</v>
      </c>
      <c r="Z29" s="332">
        <v>44562</v>
      </c>
      <c r="AA29" s="332">
        <v>44593</v>
      </c>
      <c r="AB29" s="332">
        <v>44621</v>
      </c>
      <c r="AC29" s="332">
        <v>44652</v>
      </c>
      <c r="AD29" s="332">
        <v>44682</v>
      </c>
      <c r="AE29" s="332">
        <v>44713</v>
      </c>
      <c r="AF29" s="332">
        <v>44743</v>
      </c>
      <c r="AG29" s="332">
        <v>44774</v>
      </c>
      <c r="BC29" s="426"/>
      <c r="BG29" s="238"/>
    </row>
    <row r="30" spans="1:63" x14ac:dyDescent="0.25">
      <c r="A30" s="330" t="s">
        <v>338</v>
      </c>
      <c r="B30" s="331">
        <v>22102469</v>
      </c>
      <c r="C30" s="331">
        <v>22908664</v>
      </c>
      <c r="D30" s="331">
        <v>23470689</v>
      </c>
      <c r="E30" s="331">
        <v>26494365</v>
      </c>
      <c r="F30" s="331">
        <v>25445247</v>
      </c>
      <c r="G30" s="331">
        <v>25184771</v>
      </c>
      <c r="H30" s="331">
        <v>25436209</v>
      </c>
      <c r="I30" s="331">
        <v>26265066</v>
      </c>
      <c r="J30" s="331">
        <v>28504330</v>
      </c>
      <c r="K30" s="331">
        <v>28001199</v>
      </c>
      <c r="L30" s="331">
        <v>29106366</v>
      </c>
      <c r="M30" s="331">
        <v>28969888</v>
      </c>
      <c r="N30" s="331">
        <v>29299010</v>
      </c>
      <c r="O30" s="331">
        <v>29061060</v>
      </c>
      <c r="P30" s="331">
        <v>28677497</v>
      </c>
      <c r="Q30" s="331">
        <v>28135551</v>
      </c>
      <c r="R30" s="331">
        <v>28378412</v>
      </c>
      <c r="S30" s="331">
        <v>28810426</v>
      </c>
      <c r="T30" s="331">
        <v>28637806</v>
      </c>
      <c r="U30" s="331">
        <v>29099126</v>
      </c>
      <c r="V30" s="331">
        <v>29516261</v>
      </c>
      <c r="W30" s="331">
        <v>33835713</v>
      </c>
      <c r="X30" s="331">
        <v>30128963</v>
      </c>
      <c r="Y30" s="331">
        <v>30827226</v>
      </c>
      <c r="Z30" s="331">
        <v>31494898</v>
      </c>
      <c r="AA30" s="331">
        <v>32205237</v>
      </c>
      <c r="AB30" s="331">
        <v>33621677</v>
      </c>
      <c r="AC30" s="331">
        <v>35037266</v>
      </c>
      <c r="AD30" s="331">
        <v>33971674</v>
      </c>
      <c r="AE30" s="331">
        <v>33835713</v>
      </c>
      <c r="AF30" s="331">
        <v>34174672</v>
      </c>
      <c r="AG30" s="331">
        <f>Текущий!C156</f>
        <v>33737804</v>
      </c>
      <c r="BD30" s="238"/>
      <c r="BE30" s="238"/>
      <c r="BF30" s="238"/>
      <c r="BG30" s="238"/>
      <c r="BH30" s="426"/>
      <c r="BI30" s="426"/>
      <c r="BJ30" s="426"/>
      <c r="BK30" s="426"/>
    </row>
    <row r="31" spans="1:63" x14ac:dyDescent="0.25">
      <c r="A31" s="330" t="s">
        <v>339</v>
      </c>
      <c r="B31" s="330">
        <v>8694579</v>
      </c>
      <c r="C31" s="330">
        <v>8853724</v>
      </c>
      <c r="D31" s="330">
        <v>9021055</v>
      </c>
      <c r="E31" s="330">
        <v>10171951</v>
      </c>
      <c r="F31" s="330">
        <v>9625319</v>
      </c>
      <c r="G31" s="330">
        <v>9502806</v>
      </c>
      <c r="H31" s="330">
        <v>9019471</v>
      </c>
      <c r="I31" s="330">
        <v>9176104</v>
      </c>
      <c r="J31" s="331">
        <v>9649839</v>
      </c>
      <c r="K31" s="331">
        <v>9255295</v>
      </c>
      <c r="L31" s="331">
        <v>9299398</v>
      </c>
      <c r="M31" s="331">
        <v>9196720</v>
      </c>
      <c r="N31" s="331">
        <v>9223374</v>
      </c>
      <c r="O31" s="331">
        <v>9308403</v>
      </c>
      <c r="P31" s="331">
        <v>9223077</v>
      </c>
      <c r="Q31" s="331">
        <v>8901177</v>
      </c>
      <c r="R31" s="331">
        <v>9095019</v>
      </c>
      <c r="S31" s="331">
        <v>9146565</v>
      </c>
      <c r="T31" s="331">
        <v>9012083</v>
      </c>
      <c r="U31" s="331">
        <v>8894147</v>
      </c>
      <c r="V31" s="331">
        <v>8694648</v>
      </c>
      <c r="W31" s="331">
        <v>8227748</v>
      </c>
      <c r="X31" s="331">
        <v>8672787</v>
      </c>
      <c r="Y31" s="331">
        <v>8802125</v>
      </c>
      <c r="Z31" s="331">
        <v>8611767</v>
      </c>
      <c r="AA31" s="331">
        <v>8879255</v>
      </c>
      <c r="AB31" s="331">
        <v>9303412</v>
      </c>
      <c r="AC31" s="331">
        <v>9517115</v>
      </c>
      <c r="AD31" s="331">
        <v>8602250</v>
      </c>
      <c r="AE31" s="331">
        <v>8227748</v>
      </c>
      <c r="AF31" s="331">
        <v>8342181</v>
      </c>
      <c r="AG31" s="331">
        <f>Текущий!C157</f>
        <v>8375698</v>
      </c>
      <c r="BD31" s="238"/>
      <c r="BE31" s="238"/>
      <c r="BF31" s="238"/>
      <c r="BG31" s="238"/>
      <c r="BH31" s="426"/>
      <c r="BI31" s="426"/>
      <c r="BJ31" s="426"/>
      <c r="BK31" s="426"/>
    </row>
    <row r="32" spans="1:63" x14ac:dyDescent="0.25">
      <c r="A32" s="330" t="s">
        <v>329</v>
      </c>
      <c r="B32" s="329">
        <f>'Статистика ЮЛ'!Z128</f>
        <v>34340129</v>
      </c>
      <c r="C32" s="329">
        <f>'Статистика ЮЛ'!AA128</f>
        <v>35454853</v>
      </c>
      <c r="D32" s="329">
        <f>'Статистика ЮЛ'!AB128</f>
        <v>36189798</v>
      </c>
      <c r="E32" s="329">
        <f>'Статистика ЮЛ'!AC128</f>
        <v>40878116</v>
      </c>
      <c r="F32" s="329">
        <f>'Статистика ЮЛ'!AD128</f>
        <v>39188757</v>
      </c>
      <c r="G32" s="329">
        <f>'Статистика ЮЛ'!AE128</f>
        <v>38750389</v>
      </c>
      <c r="H32" s="329">
        <f>'Статистика ЮЛ'!AF128</f>
        <v>38553455</v>
      </c>
      <c r="I32" s="329">
        <f>'Статистика ЮЛ'!AG128</f>
        <v>39799082</v>
      </c>
      <c r="J32" s="329">
        <f>'Статистика ЮЛ'!AH128</f>
        <v>42961102</v>
      </c>
      <c r="K32" s="329">
        <f>'Статистика ЮЛ'!AI128</f>
        <v>41849707</v>
      </c>
      <c r="L32" s="329">
        <f>'Статистика ЮЛ'!AJ128</f>
        <v>42946265</v>
      </c>
      <c r="M32" s="329">
        <f>'Статистика ЮЛ'!AK128</f>
        <v>42663842</v>
      </c>
      <c r="N32" s="329">
        <f>'Статистика ЮЛ'!AL128</f>
        <v>42973366</v>
      </c>
      <c r="O32" s="329">
        <f>'Статистика ЮЛ'!AM128</f>
        <v>42942557</v>
      </c>
      <c r="P32" s="329">
        <f>'Статистика ЮЛ'!AN128</f>
        <v>42352184</v>
      </c>
      <c r="Q32" s="329">
        <v>41405198</v>
      </c>
      <c r="R32" s="329">
        <f>'Статистика ЮЛ'!AP128</f>
        <v>42005771</v>
      </c>
      <c r="S32" s="329">
        <f>'Статистика ЮЛ'!AQ128</f>
        <v>42227241</v>
      </c>
      <c r="T32" s="329">
        <v>41855648</v>
      </c>
      <c r="U32" s="329">
        <v>42171540</v>
      </c>
      <c r="V32" s="329">
        <v>42273315</v>
      </c>
      <c r="W32" s="331">
        <v>45658045</v>
      </c>
      <c r="X32" s="329">
        <v>42691337</v>
      </c>
      <c r="Y32" s="329">
        <v>43623681</v>
      </c>
      <c r="Z32" s="329">
        <v>43939521</v>
      </c>
      <c r="AA32" s="329">
        <v>45086113</v>
      </c>
      <c r="AB32" s="331">
        <f>AB30+AB31+AB33</f>
        <v>47306750</v>
      </c>
      <c r="AC32" s="331">
        <v>48951461</v>
      </c>
      <c r="AD32" s="331">
        <v>46417975</v>
      </c>
      <c r="AE32" s="331">
        <f t="shared" ref="AE32" si="0">AE30+AE31+AE33</f>
        <v>45658045</v>
      </c>
      <c r="AF32" s="331">
        <f>AF30+AF31+AF33</f>
        <v>45785353</v>
      </c>
      <c r="AG32" s="331">
        <f>AG30+AG31+AG33</f>
        <v>45311555</v>
      </c>
      <c r="BD32" s="238"/>
      <c r="BE32" s="238"/>
      <c r="BF32" s="238"/>
      <c r="BG32" s="238"/>
      <c r="BH32" s="426"/>
      <c r="BI32" s="426"/>
      <c r="BJ32" s="426"/>
      <c r="BK32" s="426"/>
    </row>
    <row r="33" spans="1:64" x14ac:dyDescent="0.25">
      <c r="A33" s="330" t="s">
        <v>340</v>
      </c>
      <c r="B33" s="329">
        <f t="shared" ref="B33:L33" si="1">B32-B30-B31</f>
        <v>3543081</v>
      </c>
      <c r="C33" s="329">
        <f t="shared" si="1"/>
        <v>3692465</v>
      </c>
      <c r="D33" s="329">
        <f>D32-D30-D31</f>
        <v>3698054</v>
      </c>
      <c r="E33" s="329">
        <f>E32-E30-E31</f>
        <v>4211800</v>
      </c>
      <c r="F33" s="329">
        <f>F32-F30-F31</f>
        <v>4118191</v>
      </c>
      <c r="G33" s="329">
        <f t="shared" si="1"/>
        <v>4062812</v>
      </c>
      <c r="H33" s="329">
        <f t="shared" si="1"/>
        <v>4097775</v>
      </c>
      <c r="I33" s="329">
        <f t="shared" si="1"/>
        <v>4357912</v>
      </c>
      <c r="J33" s="329">
        <f t="shared" si="1"/>
        <v>4806933</v>
      </c>
      <c r="K33" s="329">
        <f t="shared" si="1"/>
        <v>4593213</v>
      </c>
      <c r="L33" s="329">
        <f t="shared" si="1"/>
        <v>4540501</v>
      </c>
      <c r="M33" s="329">
        <f>M32-M30-M31</f>
        <v>4497234</v>
      </c>
      <c r="N33" s="329">
        <f>N32-N30-N31</f>
        <v>4450982</v>
      </c>
      <c r="O33" s="329">
        <f>O32-O30-O31</f>
        <v>4573094</v>
      </c>
      <c r="P33" s="329">
        <f>P32-P30-P31</f>
        <v>4451610</v>
      </c>
      <c r="Q33" s="329">
        <v>4368470</v>
      </c>
      <c r="R33" s="329">
        <f>R32-R30-R31</f>
        <v>4532340</v>
      </c>
      <c r="S33" s="329">
        <v>4270250</v>
      </c>
      <c r="T33" s="329">
        <f>T32-T30-T31</f>
        <v>4205759</v>
      </c>
      <c r="U33" s="329">
        <v>4178267</v>
      </c>
      <c r="V33" s="329">
        <v>4062406</v>
      </c>
      <c r="W33" s="329">
        <v>3594584</v>
      </c>
      <c r="X33" s="329">
        <v>3889587</v>
      </c>
      <c r="Y33" s="329">
        <v>3994330</v>
      </c>
      <c r="Z33" s="329">
        <v>3832856</v>
      </c>
      <c r="AA33" s="329">
        <v>4001621</v>
      </c>
      <c r="AB33" s="329">
        <v>4381661</v>
      </c>
      <c r="AC33" s="329">
        <v>4397080</v>
      </c>
      <c r="AD33" s="329">
        <v>3844051</v>
      </c>
      <c r="AE33" s="331">
        <v>3594584</v>
      </c>
      <c r="AF33" s="331">
        <v>3268500</v>
      </c>
      <c r="AG33" s="329">
        <f>Текущий!C158</f>
        <v>3198053</v>
      </c>
      <c r="BD33" s="238"/>
      <c r="BE33" s="238"/>
      <c r="BF33" s="238"/>
      <c r="BG33" s="238"/>
      <c r="BH33" s="426"/>
      <c r="BI33" s="426"/>
      <c r="BJ33" s="426"/>
      <c r="BK33" s="426"/>
    </row>
    <row r="34" spans="1:64" x14ac:dyDescent="0.25">
      <c r="A34" s="328" t="s">
        <v>341</v>
      </c>
      <c r="B34" s="328">
        <f>B30/B32%</f>
        <v>64.363383725203832</v>
      </c>
      <c r="C34" s="328">
        <f t="shared" ref="C34:K34" si="2">C30/C32%</f>
        <v>64.61362003108573</v>
      </c>
      <c r="D34" s="328">
        <f t="shared" si="2"/>
        <v>64.854434943240079</v>
      </c>
      <c r="E34" s="328">
        <f t="shared" si="2"/>
        <v>64.813077491144654</v>
      </c>
      <c r="F34" s="328">
        <f t="shared" si="2"/>
        <v>64.929967031105377</v>
      </c>
      <c r="G34" s="328">
        <f t="shared" si="2"/>
        <v>64.992304980473875</v>
      </c>
      <c r="H34" s="328">
        <f t="shared" si="2"/>
        <v>65.976470850666956</v>
      </c>
      <c r="I34" s="328">
        <f t="shared" si="2"/>
        <v>65.994150317336462</v>
      </c>
      <c r="J34" s="328">
        <f t="shared" si="2"/>
        <v>66.349159292980886</v>
      </c>
      <c r="K34" s="328">
        <f t="shared" si="2"/>
        <v>66.908948729318467</v>
      </c>
      <c r="L34" s="328">
        <f>L30/L32%</f>
        <v>67.773917010012397</v>
      </c>
      <c r="M34" s="328">
        <f>M30/M32%</f>
        <v>67.90267036897427</v>
      </c>
      <c r="N34" s="328">
        <f>N30/N32%</f>
        <v>68.179462600160292</v>
      </c>
      <c r="O34" s="328">
        <f>O30/O32%</f>
        <v>67.674265414609565</v>
      </c>
      <c r="P34" s="328">
        <f>P30/P32%</f>
        <v>67.711967345060643</v>
      </c>
      <c r="Q34" s="328">
        <v>67.951736397927633</v>
      </c>
      <c r="R34" s="328">
        <f>R30/R32%</f>
        <v>67.558364778020618</v>
      </c>
      <c r="S34" s="328">
        <v>67.951736397927633</v>
      </c>
      <c r="T34" s="328">
        <f>T30/T32%</f>
        <v>68.420410072255962</v>
      </c>
      <c r="U34" s="328">
        <v>69.001810225569187</v>
      </c>
      <c r="V34" s="328">
        <v>69.82244236109706</v>
      </c>
      <c r="W34" s="328">
        <v>74.106793227787122</v>
      </c>
      <c r="X34" s="328">
        <v>71.463706632152807</v>
      </c>
      <c r="Y34" s="328">
        <v>70.666264958245961</v>
      </c>
      <c r="Z34" s="328">
        <v>71.677836451608101</v>
      </c>
      <c r="AA34" s="328">
        <v>71.430502336717296</v>
      </c>
      <c r="AB34" s="328">
        <f>AB30/AB32%</f>
        <v>71.07162719907835</v>
      </c>
      <c r="AC34" s="328">
        <v>71.575526622177833</v>
      </c>
      <c r="AD34" s="328">
        <v>73.186462787314611</v>
      </c>
      <c r="AE34" s="328">
        <f t="shared" ref="AE34" si="3">AE30/AE32%</f>
        <v>74.106793227787122</v>
      </c>
      <c r="AF34" s="328">
        <f>AF30/AF32%</f>
        <v>74.641058244107015</v>
      </c>
      <c r="AG34" s="328">
        <f>AG30/AG32%</f>
        <v>74.457396132178644</v>
      </c>
      <c r="BD34" s="238"/>
      <c r="BE34" s="238"/>
      <c r="BF34" s="238"/>
      <c r="BG34" s="238"/>
      <c r="BH34" s="426"/>
      <c r="BI34" s="426"/>
      <c r="BJ34" s="426"/>
      <c r="BK34" s="426"/>
    </row>
    <row r="35" spans="1:64" x14ac:dyDescent="0.25">
      <c r="A35" s="328" t="s">
        <v>342</v>
      </c>
      <c r="B35" s="328">
        <f>B31/B32%</f>
        <v>25.319005062561065</v>
      </c>
      <c r="C35" s="328">
        <f t="shared" ref="C35:K35" si="4">C31/C32%</f>
        <v>24.971825436703966</v>
      </c>
      <c r="D35" s="328">
        <f t="shared" si="4"/>
        <v>24.927066462211258</v>
      </c>
      <c r="E35" s="328">
        <f t="shared" si="4"/>
        <v>24.883610095925167</v>
      </c>
      <c r="F35" s="328">
        <f t="shared" si="4"/>
        <v>24.561429697808482</v>
      </c>
      <c r="G35" s="328">
        <f t="shared" si="4"/>
        <v>24.523124142057</v>
      </c>
      <c r="H35" s="328">
        <f t="shared" si="4"/>
        <v>23.394715207755052</v>
      </c>
      <c r="I35" s="328">
        <f t="shared" si="4"/>
        <v>23.05606948421574</v>
      </c>
      <c r="J35" s="328">
        <f t="shared" si="4"/>
        <v>22.46180509987849</v>
      </c>
      <c r="K35" s="328">
        <f t="shared" si="4"/>
        <v>22.115555074256552</v>
      </c>
      <c r="L35" s="328">
        <f>L31/L32%</f>
        <v>21.653566381150956</v>
      </c>
      <c r="M35" s="328">
        <f>M31/M32%</f>
        <v>21.556239590424134</v>
      </c>
      <c r="N35" s="328">
        <f>N31/N32%</f>
        <v>21.463001059772697</v>
      </c>
      <c r="O35" s="328">
        <f>O31/O32%</f>
        <v>21.676405995106439</v>
      </c>
      <c r="P35" s="328">
        <f>P31/P32%</f>
        <v>21.777098909468279</v>
      </c>
      <c r="Q35" s="328">
        <v>21.497728377002328</v>
      </c>
      <c r="R35" s="328">
        <f>R31/R32%</f>
        <v>21.651832078025659</v>
      </c>
      <c r="S35" s="328">
        <v>21.497728377002328</v>
      </c>
      <c r="T35" s="328">
        <f>T31/T32%</f>
        <v>21.531342675664703</v>
      </c>
      <c r="U35" s="328">
        <v>21.090401251649809</v>
      </c>
      <c r="V35" s="328">
        <v>20.567698558771649</v>
      </c>
      <c r="W35" s="328">
        <v>18.020368590026138</v>
      </c>
      <c r="X35" s="328">
        <v>19.522293173015299</v>
      </c>
      <c r="Y35" s="328">
        <v>20.17740089379436</v>
      </c>
      <c r="Z35" s="328">
        <v>19.599137186770879</v>
      </c>
      <c r="AA35" s="328">
        <v>19.693990919110725</v>
      </c>
      <c r="AB35" s="328">
        <f>AB31/AB32%</f>
        <v>19.666140667029545</v>
      </c>
      <c r="AC35" s="328">
        <v>19.441942703201445</v>
      </c>
      <c r="AD35" s="328">
        <v>18.532152684385736</v>
      </c>
      <c r="AE35" s="328">
        <f t="shared" ref="AE35" si="5">AE31/AE32%</f>
        <v>18.020368590026138</v>
      </c>
      <c r="AF35" s="328">
        <f>AF31/AF32%</f>
        <v>18.220195877926287</v>
      </c>
      <c r="AG35" s="328">
        <f>AG31/AG32%</f>
        <v>18.484684535765766</v>
      </c>
      <c r="BD35" s="238"/>
      <c r="BE35" s="238"/>
      <c r="BF35" s="238"/>
      <c r="BG35" s="238"/>
      <c r="BH35" s="426"/>
      <c r="BI35" s="426"/>
      <c r="BJ35" s="426"/>
      <c r="BK35" s="426"/>
    </row>
    <row r="36" spans="1:64" x14ac:dyDescent="0.25">
      <c r="A36" s="328" t="s">
        <v>340</v>
      </c>
      <c r="B36" s="328">
        <f>B33/B32%</f>
        <v>10.317611212235109</v>
      </c>
      <c r="C36" s="328">
        <f t="shared" ref="C36:K36" si="6">C33/C32%</f>
        <v>10.4145545322103</v>
      </c>
      <c r="D36" s="328">
        <f t="shared" si="6"/>
        <v>10.218498594548663</v>
      </c>
      <c r="E36" s="328">
        <f t="shared" si="6"/>
        <v>10.303312412930186</v>
      </c>
      <c r="F36" s="328">
        <f t="shared" si="6"/>
        <v>10.508603271086143</v>
      </c>
      <c r="G36" s="328">
        <f t="shared" si="6"/>
        <v>10.484570877469126</v>
      </c>
      <c r="H36" s="328">
        <f t="shared" si="6"/>
        <v>10.628813941577999</v>
      </c>
      <c r="I36" s="328">
        <f t="shared" si="6"/>
        <v>10.949780198447794</v>
      </c>
      <c r="J36" s="328">
        <f t="shared" si="6"/>
        <v>11.189035607140617</v>
      </c>
      <c r="K36" s="328">
        <f t="shared" si="6"/>
        <v>10.975496196424983</v>
      </c>
      <c r="L36" s="328">
        <f>L33/L32%</f>
        <v>10.572516608836647</v>
      </c>
      <c r="M36" s="328">
        <f>M33/M32%</f>
        <v>10.541090040601595</v>
      </c>
      <c r="N36" s="328">
        <f>N33/N32%</f>
        <v>10.357536340067009</v>
      </c>
      <c r="O36" s="328">
        <f>O33/O32%</f>
        <v>10.649328590283993</v>
      </c>
      <c r="P36" s="328">
        <f>P33/P32%</f>
        <v>10.510933745471071</v>
      </c>
      <c r="Q36" s="328">
        <v>10.550535225070051</v>
      </c>
      <c r="R36" s="328">
        <f>R33/R32%</f>
        <v>10.789803143953719</v>
      </c>
      <c r="S36" s="328">
        <v>10.550535225070051</v>
      </c>
      <c r="T36" s="328">
        <f>T33/T32%</f>
        <v>10.048247252079337</v>
      </c>
      <c r="U36" s="328">
        <v>9.9077885227810025</v>
      </c>
      <c r="V36" s="328">
        <v>9.6098590801312831</v>
      </c>
      <c r="W36" s="328">
        <v>7.8728381821867313</v>
      </c>
      <c r="X36" s="328">
        <v>9.0140001948318407</v>
      </c>
      <c r="Y36" s="328">
        <v>9.1563341479596829</v>
      </c>
      <c r="Z36" s="328">
        <v>8.7230263616210113</v>
      </c>
      <c r="AA36" s="328">
        <v>8.8755067441719806</v>
      </c>
      <c r="AB36" s="328">
        <f>AB33/AB32%</f>
        <v>9.2622321338920983</v>
      </c>
      <c r="AC36" s="328">
        <v>8.9825306746207225</v>
      </c>
      <c r="AD36" s="328">
        <v>8.2813845282996503</v>
      </c>
      <c r="AE36" s="328">
        <f t="shared" ref="AE36" si="7">AE33/AE32%</f>
        <v>7.8728381821867313</v>
      </c>
      <c r="AF36" s="328">
        <f>AF33/AF32%</f>
        <v>7.1387458779666932</v>
      </c>
      <c r="AG36" s="328">
        <f>AG33/AG32%</f>
        <v>7.0579193320555875</v>
      </c>
      <c r="BD36" s="238"/>
      <c r="BE36" s="238"/>
      <c r="BF36" s="238"/>
      <c r="BG36" s="238"/>
      <c r="BH36" s="426"/>
      <c r="BI36" s="426"/>
      <c r="BJ36" s="426"/>
      <c r="BK36" s="426"/>
    </row>
    <row r="37" spans="1:64" x14ac:dyDescent="0.25">
      <c r="U37" s="698"/>
      <c r="BD37" s="238"/>
      <c r="BE37" s="238"/>
      <c r="BF37" s="238"/>
      <c r="BG37" s="238"/>
      <c r="BI37" s="426"/>
      <c r="BJ37" s="426"/>
      <c r="BK37" s="426"/>
      <c r="BL37" s="426"/>
    </row>
    <row r="39" spans="1:64" x14ac:dyDescent="0.25">
      <c r="B39" s="238">
        <v>1000</v>
      </c>
    </row>
    <row r="41" spans="1:64" x14ac:dyDescent="0.25">
      <c r="A41" s="365" t="s">
        <v>67</v>
      </c>
      <c r="B41" s="238">
        <v>217.24503659916203</v>
      </c>
    </row>
    <row r="42" spans="1:64" x14ac:dyDescent="0.25">
      <c r="A42" s="365" t="s">
        <v>63</v>
      </c>
      <c r="B42" s="238">
        <v>24.610932165256816</v>
      </c>
    </row>
    <row r="43" spans="1:64" x14ac:dyDescent="0.25">
      <c r="A43" s="365" t="s">
        <v>466</v>
      </c>
      <c r="B43" s="238">
        <v>22.204545782486676</v>
      </c>
    </row>
    <row r="44" spans="1:64" x14ac:dyDescent="0.25">
      <c r="A44" s="365" t="s">
        <v>70</v>
      </c>
      <c r="B44" s="238">
        <v>12.361227048486937</v>
      </c>
    </row>
    <row r="45" spans="1:64" x14ac:dyDescent="0.25">
      <c r="A45" s="365" t="s">
        <v>61</v>
      </c>
      <c r="B45" s="238">
        <v>7.9825978594496849</v>
      </c>
    </row>
    <row r="46" spans="1:64" x14ac:dyDescent="0.25">
      <c r="A46" s="365" t="s">
        <v>66</v>
      </c>
      <c r="B46" s="238">
        <v>7.6117091876927665</v>
      </c>
    </row>
    <row r="47" spans="1:64" x14ac:dyDescent="0.25">
      <c r="A47" s="365" t="s">
        <v>56</v>
      </c>
      <c r="B47" s="238">
        <v>2.5192455391830446</v>
      </c>
    </row>
    <row r="48" spans="1:64" x14ac:dyDescent="0.25">
      <c r="A48" s="365" t="s">
        <v>50</v>
      </c>
      <c r="B48" s="238">
        <v>2.3962760941514571</v>
      </c>
    </row>
    <row r="49" spans="1:2" x14ac:dyDescent="0.25">
      <c r="A49" s="365" t="s">
        <v>57</v>
      </c>
      <c r="B49" s="238">
        <v>0.39281487938737703</v>
      </c>
    </row>
    <row r="50" spans="1:2" x14ac:dyDescent="0.25">
      <c r="A50" s="365" t="s">
        <v>51</v>
      </c>
      <c r="B50" s="238">
        <v>0</v>
      </c>
    </row>
    <row r="51" spans="1:2" x14ac:dyDescent="0.25">
      <c r="A51" s="365" t="s">
        <v>58</v>
      </c>
      <c r="B51" s="238">
        <v>0</v>
      </c>
    </row>
    <row r="52" spans="1:2" x14ac:dyDescent="0.25">
      <c r="A52" s="425"/>
      <c r="B52" s="238">
        <v>0</v>
      </c>
    </row>
    <row r="53" spans="1:2" x14ac:dyDescent="0.25">
      <c r="A53" s="365" t="s">
        <v>60</v>
      </c>
      <c r="B53" s="238">
        <v>-2.3269944662501985E-4</v>
      </c>
    </row>
    <row r="54" spans="1:2" x14ac:dyDescent="0.25">
      <c r="A54" s="365" t="s">
        <v>68</v>
      </c>
      <c r="B54" s="238">
        <v>-1.5263516526785679E-2</v>
      </c>
    </row>
    <row r="55" spans="1:2" x14ac:dyDescent="0.25">
      <c r="A55" s="365" t="s">
        <v>54</v>
      </c>
      <c r="B55" s="238">
        <v>-0.25943636036961287</v>
      </c>
    </row>
    <row r="56" spans="1:2" x14ac:dyDescent="0.25">
      <c r="A56" s="365" t="s">
        <v>59</v>
      </c>
      <c r="B56" s="238">
        <v>-0.56495557343133984</v>
      </c>
    </row>
    <row r="57" spans="1:2" x14ac:dyDescent="0.25">
      <c r="A57" s="365" t="s">
        <v>49</v>
      </c>
      <c r="B57" s="238">
        <v>-0.70357757561702605</v>
      </c>
    </row>
    <row r="58" spans="1:2" x14ac:dyDescent="0.25">
      <c r="A58" s="365" t="s">
        <v>64</v>
      </c>
      <c r="B58" s="238">
        <v>-1.0059856367830726</v>
      </c>
    </row>
    <row r="59" spans="1:2" x14ac:dyDescent="0.25">
      <c r="A59" s="365" t="s">
        <v>52</v>
      </c>
      <c r="B59" s="238">
        <v>-1.2170643088413198</v>
      </c>
    </row>
    <row r="60" spans="1:2" x14ac:dyDescent="0.25">
      <c r="A60" s="365" t="s">
        <v>48</v>
      </c>
      <c r="B60" s="238">
        <v>-3.0972946827373233</v>
      </c>
    </row>
    <row r="61" spans="1:2" x14ac:dyDescent="0.25">
      <c r="A61" s="365" t="s">
        <v>65</v>
      </c>
      <c r="B61" s="238">
        <v>-3.2462840679276708</v>
      </c>
    </row>
    <row r="62" spans="1:2" x14ac:dyDescent="0.25">
      <c r="A62" s="365" t="s">
        <v>69</v>
      </c>
      <c r="B62" s="238">
        <v>-5.9989160675686142</v>
      </c>
    </row>
    <row r="63" spans="1:2" x14ac:dyDescent="0.25">
      <c r="A63" s="365" t="s">
        <v>62</v>
      </c>
      <c r="B63" s="238">
        <v>-9.0485533561797933</v>
      </c>
    </row>
    <row r="64" spans="1:2" x14ac:dyDescent="0.25">
      <c r="A64" s="365" t="s">
        <v>53</v>
      </c>
      <c r="B64" s="238">
        <v>-10.432804742522887</v>
      </c>
    </row>
    <row r="65" spans="1:18" x14ac:dyDescent="0.25">
      <c r="A65" s="428" t="s">
        <v>55</v>
      </c>
      <c r="B65" s="238">
        <v>-18.936036586200586</v>
      </c>
    </row>
    <row r="68" spans="1:18" x14ac:dyDescent="0.25">
      <c r="A68" s="440"/>
      <c r="B68" s="238" t="s">
        <v>343</v>
      </c>
      <c r="C68" s="349">
        <v>43831</v>
      </c>
      <c r="D68" s="349">
        <v>43862</v>
      </c>
      <c r="E68" s="349">
        <v>43891</v>
      </c>
      <c r="F68" s="349">
        <v>43922</v>
      </c>
      <c r="G68" s="349">
        <v>43952</v>
      </c>
      <c r="H68" s="349">
        <v>43983</v>
      </c>
      <c r="I68" s="349">
        <v>44013</v>
      </c>
      <c r="J68" s="349">
        <v>44044</v>
      </c>
      <c r="K68" s="349">
        <v>44075</v>
      </c>
      <c r="L68" s="349">
        <v>44105</v>
      </c>
      <c r="M68" s="349">
        <v>44136</v>
      </c>
      <c r="N68" s="349">
        <v>44166</v>
      </c>
      <c r="O68" s="349">
        <v>44197</v>
      </c>
      <c r="P68" s="349">
        <v>44228</v>
      </c>
      <c r="Q68" s="349">
        <v>44256</v>
      </c>
    </row>
    <row r="69" spans="1:18" x14ac:dyDescent="0.25">
      <c r="A69" s="440" t="s">
        <v>317</v>
      </c>
      <c r="B69" s="238" t="s">
        <v>124</v>
      </c>
      <c r="C69" s="512">
        <v>5458.2643493911737</v>
      </c>
      <c r="D69" s="512">
        <v>5026.4271999457187</v>
      </c>
      <c r="E69" s="512">
        <v>6410.618584058373</v>
      </c>
      <c r="F69" s="512">
        <v>5296.4827140323032</v>
      </c>
      <c r="G69" s="512">
        <v>4582.523917853694</v>
      </c>
      <c r="H69" s="512">
        <v>5419.0438209808817</v>
      </c>
      <c r="I69" s="512">
        <v>5639.4844791950054</v>
      </c>
      <c r="J69" s="512">
        <v>5936.2426508393401</v>
      </c>
      <c r="K69" s="512">
        <v>5016.8197643945823</v>
      </c>
      <c r="L69" s="512">
        <v>5685.6965308197323</v>
      </c>
      <c r="M69" s="512">
        <v>5671.2607444168243</v>
      </c>
      <c r="N69" s="512">
        <v>6544.7105522473721</v>
      </c>
      <c r="O69" s="512">
        <v>5421.8762711207874</v>
      </c>
      <c r="P69" s="512">
        <f>10315.2302100487-O69</f>
        <v>4893.3539389279122</v>
      </c>
      <c r="Q69" s="512">
        <f>10315.2302100487-P69</f>
        <v>5421.8762711207874</v>
      </c>
    </row>
    <row r="70" spans="1:18" x14ac:dyDescent="0.25">
      <c r="A70" s="440" t="s">
        <v>317</v>
      </c>
      <c r="B70" s="440" t="s">
        <v>344</v>
      </c>
      <c r="C70" s="512">
        <v>2292.3500770000001</v>
      </c>
      <c r="D70" s="512">
        <v>2278.9751550000001</v>
      </c>
      <c r="E70" s="512">
        <v>2952.6372789999996</v>
      </c>
      <c r="F70" s="512">
        <v>2391.5304490000017</v>
      </c>
      <c r="G70" s="512">
        <v>2316.4101889999984</v>
      </c>
      <c r="H70" s="512">
        <v>2683.4107839999997</v>
      </c>
      <c r="I70" s="512">
        <v>2902.5026330000019</v>
      </c>
      <c r="J70" s="512">
        <v>3473.3476589999991</v>
      </c>
      <c r="K70" s="512">
        <v>2088.2512129999996</v>
      </c>
      <c r="L70" s="512">
        <v>2513.8709333099905</v>
      </c>
      <c r="M70" s="512">
        <v>2388.4707123999942</v>
      </c>
      <c r="N70" s="512">
        <v>3234.1352019500264</v>
      </c>
      <c r="O70" s="512">
        <v>2359.54836682</v>
      </c>
      <c r="P70" s="632">
        <f>4747.57720129-O70</f>
        <v>2388.0288344699998</v>
      </c>
      <c r="Q70" s="632">
        <v>3044.5</v>
      </c>
    </row>
    <row r="71" spans="1:18" x14ac:dyDescent="0.25">
      <c r="A71" s="440" t="s">
        <v>317</v>
      </c>
      <c r="B71" s="440" t="s">
        <v>345</v>
      </c>
      <c r="C71" s="512">
        <v>3165.9142723911737</v>
      </c>
      <c r="D71" s="512">
        <v>2747.4520449457186</v>
      </c>
      <c r="E71" s="512">
        <v>3457.9813050583734</v>
      </c>
      <c r="F71" s="512">
        <v>2904.9522650323015</v>
      </c>
      <c r="G71" s="512">
        <v>2266.1137288536956</v>
      </c>
      <c r="H71" s="512">
        <v>2735.6330369808802</v>
      </c>
      <c r="I71" s="512">
        <v>2736.9818461950053</v>
      </c>
      <c r="J71" s="512">
        <v>2462.8949918393409</v>
      </c>
      <c r="K71" s="512">
        <v>2928.5685513945828</v>
      </c>
      <c r="L71" s="512">
        <v>3171.8255975097418</v>
      </c>
      <c r="M71" s="512">
        <v>3282.7900320168301</v>
      </c>
      <c r="N71" s="512">
        <v>3310.5753502973457</v>
      </c>
      <c r="O71" s="512">
        <f>O69-O70</f>
        <v>3062.3279043007874</v>
      </c>
      <c r="P71" s="512">
        <f>P69-P70</f>
        <v>2505.3251044579124</v>
      </c>
      <c r="Q71" s="512">
        <f>Q69-Q70</f>
        <v>2377.3762711207874</v>
      </c>
    </row>
    <row r="72" spans="1:18" x14ac:dyDescent="0.25">
      <c r="A72" s="440" t="s">
        <v>317</v>
      </c>
      <c r="B72" s="441" t="s">
        <v>346</v>
      </c>
      <c r="C72" s="513">
        <f>C71/C77</f>
        <v>1495.2601295948489</v>
      </c>
      <c r="D72" s="513">
        <f t="shared" ref="D72:M72" si="8">D71/D77</f>
        <v>1254.2579524974747</v>
      </c>
      <c r="E72" s="513">
        <f t="shared" si="8"/>
        <v>1436.6353573154854</v>
      </c>
      <c r="F72" s="513">
        <f t="shared" si="8"/>
        <v>1163.1440500629835</v>
      </c>
      <c r="G72" s="513">
        <f t="shared" si="8"/>
        <v>934.40282403665503</v>
      </c>
      <c r="H72" s="513">
        <f t="shared" si="8"/>
        <v>1148.2195328356265</v>
      </c>
      <c r="I72" s="513">
        <f t="shared" si="8"/>
        <v>1134.5472749937844</v>
      </c>
      <c r="J72" s="513">
        <f t="shared" si="8"/>
        <v>984.76409109929671</v>
      </c>
      <c r="K72" s="513">
        <f t="shared" si="8"/>
        <v>1122.4439658865442</v>
      </c>
      <c r="L72" s="513">
        <f t="shared" si="8"/>
        <v>1227.7717726677022</v>
      </c>
      <c r="M72" s="513">
        <f t="shared" si="8"/>
        <v>1272.4485569273345</v>
      </c>
      <c r="N72" s="513">
        <v>1294.8626551012421</v>
      </c>
      <c r="O72" s="513"/>
      <c r="P72" s="513"/>
      <c r="Q72" s="513"/>
    </row>
    <row r="73" spans="1:18" x14ac:dyDescent="0.25">
      <c r="A73" s="440"/>
      <c r="B73" s="238" t="s">
        <v>124</v>
      </c>
      <c r="C73" s="512">
        <v>1396.3476748575015</v>
      </c>
      <c r="D73" s="512">
        <v>1365.3323092313879</v>
      </c>
      <c r="E73" s="512">
        <v>1901.2437310604441</v>
      </c>
      <c r="F73" s="512">
        <v>1604.9409667404598</v>
      </c>
      <c r="G73" s="512">
        <v>1114.3953366082669</v>
      </c>
      <c r="H73" s="512">
        <v>1266.6188368325202</v>
      </c>
      <c r="I73" s="512">
        <v>1209.4575843504099</v>
      </c>
      <c r="J73" s="512">
        <v>1187.4116679230028</v>
      </c>
      <c r="K73" s="512">
        <v>1022.7044050848654</v>
      </c>
      <c r="L73" s="512">
        <v>1719.1975502590503</v>
      </c>
      <c r="M73" s="512">
        <v>878.00141198971141</v>
      </c>
      <c r="N73" s="512">
        <v>1343.9640415328759</v>
      </c>
      <c r="O73" s="512">
        <v>765.61220318030257</v>
      </c>
      <c r="P73" s="512">
        <f>1195.63917496712-O73</f>
        <v>430.0269717868174</v>
      </c>
      <c r="Q73" s="512">
        <f>1195.63917496712-P73</f>
        <v>765.61220318030257</v>
      </c>
    </row>
    <row r="74" spans="1:18" x14ac:dyDescent="0.25">
      <c r="A74" s="440" t="s">
        <v>318</v>
      </c>
      <c r="B74" s="440" t="s">
        <v>344</v>
      </c>
      <c r="C74" s="512">
        <v>645.94124399999998</v>
      </c>
      <c r="D74" s="512">
        <v>795.41272900000001</v>
      </c>
      <c r="E74" s="512">
        <v>972.73741700000005</v>
      </c>
      <c r="F74" s="512">
        <v>704.83500099999992</v>
      </c>
      <c r="G74" s="512">
        <v>479.90817400000014</v>
      </c>
      <c r="H74" s="512">
        <v>497.59654099999989</v>
      </c>
      <c r="I74" s="512">
        <v>610.05477499999961</v>
      </c>
      <c r="J74" s="512">
        <v>656.68259399999988</v>
      </c>
      <c r="K74" s="512">
        <v>298.94416400000136</v>
      </c>
      <c r="L74" s="512">
        <v>446.98441932999503</v>
      </c>
      <c r="M74" s="512">
        <v>396.89336127000115</v>
      </c>
      <c r="N74" s="512">
        <v>463.04771844999686</v>
      </c>
      <c r="O74" s="512">
        <v>297.41385998999999</v>
      </c>
      <c r="P74" s="633">
        <f>610.06425134-O74</f>
        <v>312.65039135000006</v>
      </c>
      <c r="Q74" s="632">
        <v>479.113</v>
      </c>
    </row>
    <row r="75" spans="1:18" x14ac:dyDescent="0.25">
      <c r="A75" s="440" t="s">
        <v>318</v>
      </c>
      <c r="B75" s="440" t="s">
        <v>345</v>
      </c>
      <c r="C75" s="512">
        <v>750.4064308575015</v>
      </c>
      <c r="D75" s="512">
        <v>569.91958023138784</v>
      </c>
      <c r="E75" s="512">
        <v>928.50631406044408</v>
      </c>
      <c r="F75" s="512">
        <v>900.10596574045985</v>
      </c>
      <c r="G75" s="512">
        <v>634.48716260826677</v>
      </c>
      <c r="H75" s="512">
        <v>769.02229583252029</v>
      </c>
      <c r="I75" s="512">
        <v>599.40280935041028</v>
      </c>
      <c r="J75" s="512">
        <v>530.72907392300294</v>
      </c>
      <c r="K75" s="512">
        <v>723.76024108486399</v>
      </c>
      <c r="L75" s="512">
        <v>1272.2131309290553</v>
      </c>
      <c r="M75" s="512">
        <v>481.10805071971026</v>
      </c>
      <c r="N75" s="512">
        <v>880.91632308287808</v>
      </c>
      <c r="O75" s="512">
        <f>O73-O74</f>
        <v>468.19834319030258</v>
      </c>
      <c r="P75" s="512">
        <f>P73-P74</f>
        <v>117.37658043681733</v>
      </c>
      <c r="Q75" s="512">
        <f>Q73-Q74</f>
        <v>286.49920318030257</v>
      </c>
    </row>
    <row r="76" spans="1:18" x14ac:dyDescent="0.25">
      <c r="A76" s="440" t="s">
        <v>318</v>
      </c>
      <c r="B76" s="441" t="s">
        <v>346</v>
      </c>
      <c r="C76" s="442">
        <f>C75/C77</f>
        <v>354.41667730482288</v>
      </c>
      <c r="D76" s="442">
        <f t="shared" ref="D76:M76" si="9">D75/D77</f>
        <v>260.17784991161278</v>
      </c>
      <c r="E76" s="442">
        <f t="shared" si="9"/>
        <v>385.7525193437657</v>
      </c>
      <c r="F76" s="442">
        <f t="shared" si="9"/>
        <v>360.40278908526921</v>
      </c>
      <c r="G76" s="442">
        <f t="shared" si="9"/>
        <v>261.62261364352088</v>
      </c>
      <c r="H76" s="442">
        <f t="shared" si="9"/>
        <v>322.77955753725934</v>
      </c>
      <c r="I76" s="442">
        <f t="shared" si="9"/>
        <v>248.46742221456239</v>
      </c>
      <c r="J76" s="442">
        <f t="shared" si="9"/>
        <v>212.206746870453</v>
      </c>
      <c r="K76" s="442">
        <f t="shared" si="9"/>
        <v>277.398428992704</v>
      </c>
      <c r="L76" s="442">
        <f t="shared" si="9"/>
        <v>492.45689050439546</v>
      </c>
      <c r="M76" s="442">
        <f t="shared" si="9"/>
        <v>186.48321668270486</v>
      </c>
      <c r="N76" s="442">
        <v>344.5520878800321</v>
      </c>
      <c r="O76" s="442"/>
      <c r="P76" s="442"/>
      <c r="Q76" s="442"/>
    </row>
    <row r="77" spans="1:18" x14ac:dyDescent="0.25">
      <c r="A77" s="440" t="s">
        <v>347</v>
      </c>
      <c r="C77" s="238">
        <v>2.1173000000000002</v>
      </c>
      <c r="D77" s="238">
        <v>2.1905000000000001</v>
      </c>
      <c r="E77" s="238">
        <v>2.407</v>
      </c>
      <c r="F77" s="238">
        <v>2.4975000000000001</v>
      </c>
      <c r="G77" s="238">
        <v>2.4251999999999998</v>
      </c>
      <c r="H77" s="238">
        <v>2.3824999999999998</v>
      </c>
      <c r="I77" s="238">
        <v>2.4123999999999999</v>
      </c>
      <c r="J77" s="238">
        <v>2.5009999999999999</v>
      </c>
      <c r="K77" s="238">
        <v>2.6091000000000002</v>
      </c>
      <c r="L77" s="238">
        <v>2.5834000000000001</v>
      </c>
      <c r="M77" s="238">
        <v>2.5798999999999999</v>
      </c>
      <c r="N77" s="238">
        <v>2.5567000000000002</v>
      </c>
      <c r="O77" s="238">
        <v>2.6019999999999999</v>
      </c>
      <c r="P77" s="238">
        <v>2.6019999999999999</v>
      </c>
      <c r="Q77" s="238">
        <v>2.6019999999999999</v>
      </c>
    </row>
    <row r="79" spans="1:18" x14ac:dyDescent="0.25">
      <c r="A79" s="440" t="s">
        <v>348</v>
      </c>
      <c r="B79" s="440" t="s">
        <v>344</v>
      </c>
      <c r="C79" s="338">
        <f>C74+C70</f>
        <v>2938.2913210000002</v>
      </c>
      <c r="D79" s="338">
        <f t="shared" ref="D79:M79" si="10">D74+D70</f>
        <v>3074.3878840000002</v>
      </c>
      <c r="E79" s="338">
        <f t="shared" si="10"/>
        <v>3925.3746959999999</v>
      </c>
      <c r="F79" s="338">
        <f t="shared" si="10"/>
        <v>3096.3654500000016</v>
      </c>
      <c r="G79" s="338">
        <f t="shared" si="10"/>
        <v>2796.3183629999985</v>
      </c>
      <c r="H79" s="338">
        <f t="shared" si="10"/>
        <v>3181.0073249999996</v>
      </c>
      <c r="I79" s="338">
        <f t="shared" si="10"/>
        <v>3512.5574080000015</v>
      </c>
      <c r="J79" s="338">
        <f t="shared" si="10"/>
        <v>4130.030252999999</v>
      </c>
      <c r="K79" s="338">
        <f t="shared" si="10"/>
        <v>2387.1953770000009</v>
      </c>
      <c r="L79" s="338">
        <f t="shared" si="10"/>
        <v>2960.8553526399855</v>
      </c>
      <c r="M79" s="338">
        <f t="shared" si="10"/>
        <v>2785.3640736699954</v>
      </c>
      <c r="N79" s="338">
        <v>3697.1829204000232</v>
      </c>
      <c r="O79" s="338">
        <f t="shared" ref="O79:P81" si="11">O74+O70</f>
        <v>2656.9622268100002</v>
      </c>
      <c r="P79" s="631">
        <f t="shared" si="11"/>
        <v>2700.6792258199998</v>
      </c>
      <c r="Q79" s="631">
        <f>Q74+Q70</f>
        <v>3523.6129999999998</v>
      </c>
      <c r="R79" s="238">
        <v>3523.627</v>
      </c>
    </row>
    <row r="80" spans="1:18" x14ac:dyDescent="0.25">
      <c r="B80" s="440" t="s">
        <v>345</v>
      </c>
      <c r="C80" s="338">
        <f t="shared" ref="C80:M81" si="12">C75+C71</f>
        <v>3916.3207032486753</v>
      </c>
      <c r="D80" s="338">
        <f t="shared" si="12"/>
        <v>3317.3716251771066</v>
      </c>
      <c r="E80" s="338">
        <f t="shared" si="12"/>
        <v>4386.4876191188177</v>
      </c>
      <c r="F80" s="338">
        <f t="shared" si="12"/>
        <v>3805.0582307727614</v>
      </c>
      <c r="G80" s="338">
        <f t="shared" si="12"/>
        <v>2900.6008914619624</v>
      </c>
      <c r="H80" s="338">
        <f t="shared" si="12"/>
        <v>3504.6553328134005</v>
      </c>
      <c r="I80" s="338">
        <f t="shared" si="12"/>
        <v>3336.3846555454156</v>
      </c>
      <c r="J80" s="338">
        <f t="shared" si="12"/>
        <v>2993.6240657623439</v>
      </c>
      <c r="K80" s="338">
        <f t="shared" si="12"/>
        <v>3652.3287924794467</v>
      </c>
      <c r="L80" s="338">
        <f t="shared" si="12"/>
        <v>4444.0387284387971</v>
      </c>
      <c r="M80" s="338">
        <f t="shared" si="12"/>
        <v>3763.8980827365403</v>
      </c>
      <c r="N80" s="338">
        <v>4191.4916733802238</v>
      </c>
      <c r="O80" s="338">
        <f t="shared" si="11"/>
        <v>3530.5262474910901</v>
      </c>
      <c r="P80" s="338">
        <f t="shared" si="11"/>
        <v>2622.7016848947296</v>
      </c>
      <c r="Q80" s="338">
        <f>Q75+Q71</f>
        <v>2663.87547430109</v>
      </c>
    </row>
    <row r="81" spans="1:17" x14ac:dyDescent="0.25">
      <c r="A81" s="440" t="s">
        <v>349</v>
      </c>
      <c r="B81" s="441" t="s">
        <v>346</v>
      </c>
      <c r="C81" s="338">
        <f t="shared" si="12"/>
        <v>1849.6768068996716</v>
      </c>
      <c r="D81" s="338">
        <f t="shared" si="12"/>
        <v>1514.4358024090875</v>
      </c>
      <c r="E81" s="338">
        <f t="shared" si="12"/>
        <v>1822.3878766592511</v>
      </c>
      <c r="F81" s="338">
        <f t="shared" si="12"/>
        <v>1523.5468391482527</v>
      </c>
      <c r="G81" s="338">
        <f t="shared" si="12"/>
        <v>1196.0254376801759</v>
      </c>
      <c r="H81" s="338">
        <f t="shared" si="12"/>
        <v>1470.9990903728858</v>
      </c>
      <c r="I81" s="338">
        <f t="shared" si="12"/>
        <v>1383.0146972083469</v>
      </c>
      <c r="J81" s="338">
        <f t="shared" si="12"/>
        <v>1196.9708379697497</v>
      </c>
      <c r="K81" s="338">
        <f t="shared" si="12"/>
        <v>1399.8423948792483</v>
      </c>
      <c r="L81" s="338">
        <f t="shared" si="12"/>
        <v>1720.2286631720976</v>
      </c>
      <c r="M81" s="338">
        <f t="shared" si="12"/>
        <v>1458.9317736100393</v>
      </c>
      <c r="N81" s="338">
        <v>1639.4147429812742</v>
      </c>
      <c r="O81" s="338">
        <f t="shared" si="11"/>
        <v>0</v>
      </c>
      <c r="P81" s="338">
        <f t="shared" si="11"/>
        <v>0</v>
      </c>
      <c r="Q81" s="338">
        <f>Q76+Q72</f>
        <v>0</v>
      </c>
    </row>
    <row r="83" spans="1:17" x14ac:dyDescent="0.25">
      <c r="A83" s="440" t="s">
        <v>317</v>
      </c>
      <c r="B83" s="440" t="s">
        <v>350</v>
      </c>
      <c r="C83" s="514">
        <f>C70/C79</f>
        <v>0.78016432904952238</v>
      </c>
      <c r="D83" s="514">
        <f t="shared" ref="D83:M83" si="13">D70/D79</f>
        <v>0.74127769201161731</v>
      </c>
      <c r="E83" s="514">
        <f t="shared" si="13"/>
        <v>0.75219246764105596</v>
      </c>
      <c r="F83" s="514">
        <f t="shared" si="13"/>
        <v>0.77236698562180395</v>
      </c>
      <c r="G83" s="514">
        <f t="shared" si="13"/>
        <v>0.82837856363209794</v>
      </c>
      <c r="H83" s="514">
        <f t="shared" si="13"/>
        <v>0.84357265162852146</v>
      </c>
      <c r="I83" s="514">
        <f t="shared" si="13"/>
        <v>0.82632176384916201</v>
      </c>
      <c r="J83" s="514">
        <f t="shared" si="13"/>
        <v>0.84099811532300661</v>
      </c>
      <c r="K83" s="514">
        <f t="shared" si="13"/>
        <v>0.87477180674851762</v>
      </c>
      <c r="L83" s="514">
        <f t="shared" si="13"/>
        <v>0.84903537454761147</v>
      </c>
      <c r="M83" s="514">
        <f t="shared" si="13"/>
        <v>0.85750754631258863</v>
      </c>
      <c r="N83" s="514">
        <v>0.8747566110686521</v>
      </c>
      <c r="O83" s="514">
        <f>O70/O79</f>
        <v>0.88806244327113337</v>
      </c>
      <c r="P83" s="514">
        <f>P70/P79</f>
        <v>0.88423268177838821</v>
      </c>
      <c r="Q83" s="514">
        <f>Q70/Q79</f>
        <v>0.86402791680017077</v>
      </c>
    </row>
    <row r="84" spans="1:17" x14ac:dyDescent="0.25">
      <c r="A84" s="440" t="s">
        <v>317</v>
      </c>
      <c r="B84" s="440" t="s">
        <v>345</v>
      </c>
    </row>
    <row r="85" spans="1:17" x14ac:dyDescent="0.25">
      <c r="A85" s="440" t="s">
        <v>317</v>
      </c>
      <c r="B85" s="441" t="s">
        <v>346</v>
      </c>
      <c r="C85" s="514">
        <f>C72/C81</f>
        <v>0.80838994359296912</v>
      </c>
      <c r="D85" s="514">
        <f t="shared" ref="D85:M85" si="14">D72/D81</f>
        <v>0.82820146651463522</v>
      </c>
      <c r="E85" s="514">
        <f t="shared" si="14"/>
        <v>0.78832578712556178</v>
      </c>
      <c r="F85" s="514">
        <f t="shared" si="14"/>
        <v>0.76344489068235388</v>
      </c>
      <c r="G85" s="514">
        <f t="shared" si="14"/>
        <v>0.78125664772568137</v>
      </c>
      <c r="H85" s="514">
        <f t="shared" si="14"/>
        <v>0.78057120521030543</v>
      </c>
      <c r="I85" s="514">
        <f t="shared" si="14"/>
        <v>0.82034361405117329</v>
      </c>
      <c r="J85" s="514">
        <f t="shared" si="14"/>
        <v>0.82271351971248607</v>
      </c>
      <c r="K85" s="514">
        <f t="shared" si="14"/>
        <v>0.80183595667094165</v>
      </c>
      <c r="L85" s="514">
        <f t="shared" si="14"/>
        <v>0.71372591269563779</v>
      </c>
      <c r="M85" s="514">
        <f t="shared" si="14"/>
        <v>0.87217824708741298</v>
      </c>
      <c r="N85" s="514">
        <v>0.78983226218067037</v>
      </c>
      <c r="O85" s="514" t="e">
        <f>O72/O81</f>
        <v>#DIV/0!</v>
      </c>
      <c r="P85" s="514" t="e">
        <f>P72/P81</f>
        <v>#DIV/0!</v>
      </c>
      <c r="Q85" s="514" t="e">
        <f>Q72/Q81</f>
        <v>#DIV/0!</v>
      </c>
    </row>
    <row r="87" spans="1:17" x14ac:dyDescent="0.25">
      <c r="A87" s="440" t="s">
        <v>318</v>
      </c>
      <c r="B87" s="440" t="s">
        <v>344</v>
      </c>
      <c r="C87" s="514">
        <f>C74/C79</f>
        <v>0.21983567095047754</v>
      </c>
      <c r="D87" s="514">
        <f t="shared" ref="D87:M87" si="15">D74/D79</f>
        <v>0.25872230798838264</v>
      </c>
      <c r="E87" s="514">
        <f t="shared" si="15"/>
        <v>0.24780753235894404</v>
      </c>
      <c r="F87" s="514">
        <f t="shared" si="15"/>
        <v>0.22763301437819608</v>
      </c>
      <c r="G87" s="514">
        <f t="shared" si="15"/>
        <v>0.171621436367902</v>
      </c>
      <c r="H87" s="514">
        <f t="shared" si="15"/>
        <v>0.15642734837147851</v>
      </c>
      <c r="I87" s="514">
        <f t="shared" si="15"/>
        <v>0.17367823615083797</v>
      </c>
      <c r="J87" s="514">
        <f t="shared" si="15"/>
        <v>0.15900188467699344</v>
      </c>
      <c r="K87" s="514">
        <f t="shared" si="15"/>
        <v>0.12522819325148235</v>
      </c>
      <c r="L87" s="514">
        <f t="shared" si="15"/>
        <v>0.15096462545238848</v>
      </c>
      <c r="M87" s="514">
        <f t="shared" si="15"/>
        <v>0.14249245368741131</v>
      </c>
      <c r="N87" s="514">
        <v>0.12524338893134793</v>
      </c>
      <c r="O87" s="514">
        <f>O74/O79</f>
        <v>0.11193755672886656</v>
      </c>
      <c r="P87" s="514">
        <f>P74/P79</f>
        <v>0.11576731822161178</v>
      </c>
      <c r="Q87" s="514">
        <f>Q74/Q79</f>
        <v>0.13597208319982929</v>
      </c>
    </row>
    <row r="88" spans="1:17" x14ac:dyDescent="0.25">
      <c r="A88" s="440" t="s">
        <v>318</v>
      </c>
      <c r="B88" s="440" t="s">
        <v>345</v>
      </c>
    </row>
    <row r="89" spans="1:17" x14ac:dyDescent="0.25">
      <c r="A89" s="440" t="s">
        <v>318</v>
      </c>
      <c r="B89" s="441" t="s">
        <v>346</v>
      </c>
      <c r="C89" s="514">
        <f>C76/C81</f>
        <v>0.19161005640703091</v>
      </c>
      <c r="D89" s="514">
        <f t="shared" ref="D89:M89" si="16">D76/D81</f>
        <v>0.1717985334853647</v>
      </c>
      <c r="E89" s="514">
        <f t="shared" si="16"/>
        <v>0.21167421287443816</v>
      </c>
      <c r="F89" s="514">
        <f t="shared" si="16"/>
        <v>0.23655510931764617</v>
      </c>
      <c r="G89" s="514">
        <f t="shared" si="16"/>
        <v>0.21874335227431868</v>
      </c>
      <c r="H89" s="514">
        <f t="shared" si="16"/>
        <v>0.21942879478969457</v>
      </c>
      <c r="I89" s="514">
        <f t="shared" si="16"/>
        <v>0.17965638594882666</v>
      </c>
      <c r="J89" s="514">
        <f t="shared" si="16"/>
        <v>0.17728648028751387</v>
      </c>
      <c r="K89" s="514">
        <f t="shared" si="16"/>
        <v>0.19816404332905824</v>
      </c>
      <c r="L89" s="514">
        <f t="shared" si="16"/>
        <v>0.28627408730436227</v>
      </c>
      <c r="M89" s="514">
        <f t="shared" si="16"/>
        <v>0.12782175291258707</v>
      </c>
      <c r="N89" s="514">
        <v>0.21016773781932963</v>
      </c>
      <c r="O89" s="514" t="e">
        <f>O76/O81</f>
        <v>#DIV/0!</v>
      </c>
      <c r="P89" s="514" t="e">
        <f>P76/P81</f>
        <v>#DIV/0!</v>
      </c>
      <c r="Q89" s="514" t="e">
        <f>Q76/Q81</f>
        <v>#DIV/0!</v>
      </c>
    </row>
  </sheetData>
  <autoFilter ref="A40:B40" xr:uid="{00000000-0009-0000-0000-000016000000}">
    <sortState ref="A38:B62">
      <sortCondition descending="1" ref="B37"/>
    </sortState>
  </autoFilter>
  <customSheetViews>
    <customSheetView guid="{2137AD37-2161-4EBC-A853-F39C54C19140}" scale="85">
      <selection activeCell="F18" sqref="D18:F42"/>
      <pageMargins left="0" right="0" top="0" bottom="0" header="0" footer="0"/>
      <pageSetup paperSize="9" orientation="portrait" verticalDpi="0" r:id="rId1"/>
    </customSheetView>
    <customSheetView guid="{713BD61C-8F57-4AE4-95C7-1307A575E61F}" scale="85">
      <selection activeCell="F18" sqref="D18:F42"/>
      <pageMargins left="0" right="0" top="0" bottom="0" header="0" footer="0"/>
      <pageSetup paperSize="9" orientation="portrait" verticalDpi="0" r:id="rId2"/>
    </customSheetView>
  </customSheetViews>
  <conditionalFormatting sqref="H15:AC15">
    <cfRule type="colorScale" priority="1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pageSetup paperSize="9" orientation="portrait" r:id="rId3"/>
  <drawing r:id="rId4"/>
  <tableParts count="2">
    <tablePart r:id="rId5"/>
    <tablePart r:id="rId6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642D"/>
  </sheetPr>
  <dimension ref="A1:AA68"/>
  <sheetViews>
    <sheetView topLeftCell="A55" zoomScale="130" zoomScaleNormal="130" workbookViewId="0">
      <selection activeCell="A3" sqref="A3:W3"/>
    </sheetView>
  </sheetViews>
  <sheetFormatPr defaultRowHeight="15" x14ac:dyDescent="0.25"/>
  <cols>
    <col min="1" max="1" width="26.42578125" customWidth="1"/>
    <col min="2" max="2" width="0.28515625" customWidth="1"/>
    <col min="3" max="3" width="15.42578125" customWidth="1"/>
    <col min="4" max="18" width="10" customWidth="1"/>
    <col min="19" max="19" width="10.28515625" customWidth="1"/>
    <col min="20" max="20" width="10" customWidth="1"/>
    <col min="21" max="21" width="9.7109375" customWidth="1"/>
    <col min="22" max="27" width="10" customWidth="1"/>
    <col min="28" max="28" width="7.42578125" customWidth="1"/>
    <col min="29" max="29" width="4.7109375" customWidth="1"/>
  </cols>
  <sheetData>
    <row r="1" spans="1:25" s="1301" customFormat="1" ht="18.2" customHeight="1" x14ac:dyDescent="0.2">
      <c r="A1" s="2128" t="s">
        <v>465</v>
      </c>
      <c r="B1" s="2128"/>
      <c r="C1" s="2128"/>
      <c r="D1" s="2128"/>
      <c r="E1" s="2128"/>
      <c r="F1" s="2128"/>
      <c r="G1" s="2128"/>
      <c r="H1" s="2128"/>
      <c r="I1" s="2128"/>
      <c r="J1" s="2128"/>
      <c r="K1" s="2128"/>
      <c r="L1" s="2128"/>
      <c r="M1" s="2128"/>
      <c r="N1" s="2128"/>
      <c r="O1" s="2128"/>
      <c r="P1" s="2128"/>
      <c r="Q1" s="2128"/>
      <c r="R1" s="2128"/>
      <c r="S1" s="2128"/>
      <c r="T1" s="2128"/>
      <c r="U1" s="2128"/>
      <c r="V1" s="2128"/>
      <c r="W1" s="2128"/>
    </row>
    <row r="2" spans="1:25" s="1301" customFormat="1" ht="18.2" customHeight="1" x14ac:dyDescent="0.2">
      <c r="A2" s="2128" t="s">
        <v>789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</row>
    <row r="3" spans="1:25" s="1301" customFormat="1" ht="18.2" customHeight="1" x14ac:dyDescent="0.2">
      <c r="A3" s="2129" t="s">
        <v>146</v>
      </c>
      <c r="B3" s="2129"/>
      <c r="C3" s="2129"/>
      <c r="D3" s="2129"/>
      <c r="E3" s="2129"/>
      <c r="F3" s="2129"/>
      <c r="G3" s="2129"/>
      <c r="H3" s="2129"/>
      <c r="I3" s="2129"/>
      <c r="J3" s="2129"/>
      <c r="K3" s="2129"/>
      <c r="L3" s="2129"/>
      <c r="M3" s="2129"/>
      <c r="N3" s="2129"/>
      <c r="O3" s="2129"/>
      <c r="P3" s="2129"/>
      <c r="Q3" s="2129"/>
      <c r="R3" s="2129"/>
      <c r="S3" s="2129"/>
      <c r="T3" s="2129"/>
      <c r="U3" s="2129"/>
      <c r="V3" s="2129"/>
      <c r="W3" s="2129"/>
    </row>
    <row r="4" spans="1:25" s="1301" customFormat="1" ht="18.2" customHeight="1" x14ac:dyDescent="0.15">
      <c r="A4" s="2130" t="s">
        <v>147</v>
      </c>
      <c r="B4" s="2130"/>
      <c r="C4" s="2130"/>
      <c r="D4" s="2130"/>
      <c r="E4" s="2130"/>
      <c r="F4" s="2130"/>
      <c r="G4" s="2130"/>
      <c r="H4" s="2130"/>
      <c r="I4" s="2130"/>
      <c r="J4" s="2130"/>
      <c r="K4" s="2130"/>
      <c r="L4" s="2130"/>
      <c r="M4" s="2130"/>
      <c r="N4" s="2130"/>
      <c r="O4" s="2130"/>
      <c r="P4" s="2130"/>
      <c r="Q4" s="2130"/>
      <c r="R4" s="2130"/>
      <c r="S4" s="2130"/>
      <c r="T4" s="2130"/>
      <c r="U4" s="2130"/>
      <c r="V4" s="2130"/>
      <c r="W4" s="1517" t="s">
        <v>148</v>
      </c>
    </row>
    <row r="5" spans="1:25" s="1610" customFormat="1" ht="28.35" customHeight="1" x14ac:dyDescent="0.15">
      <c r="A5" s="1606" t="s">
        <v>788</v>
      </c>
      <c r="B5" s="1607"/>
      <c r="C5" s="1608" t="s">
        <v>410</v>
      </c>
      <c r="D5" s="1609" t="s">
        <v>48</v>
      </c>
      <c r="E5" s="1609" t="s">
        <v>49</v>
      </c>
      <c r="F5" s="1609" t="s">
        <v>50</v>
      </c>
      <c r="G5" s="1609" t="s">
        <v>51</v>
      </c>
      <c r="H5" s="1609" t="s">
        <v>52</v>
      </c>
      <c r="I5" s="1609" t="s">
        <v>53</v>
      </c>
      <c r="J5" s="1609" t="s">
        <v>55</v>
      </c>
      <c r="K5" s="1609" t="s">
        <v>56</v>
      </c>
      <c r="L5" s="1609" t="s">
        <v>57</v>
      </c>
      <c r="M5" s="1609" t="s">
        <v>58</v>
      </c>
      <c r="N5" s="1609" t="s">
        <v>466</v>
      </c>
      <c r="O5" s="1609" t="s">
        <v>59</v>
      </c>
      <c r="P5" s="1609" t="s">
        <v>60</v>
      </c>
      <c r="Q5" s="1609" t="s">
        <v>61</v>
      </c>
      <c r="R5" s="1609" t="s">
        <v>62</v>
      </c>
      <c r="S5" s="1609" t="s">
        <v>63</v>
      </c>
      <c r="T5" s="1609" t="s">
        <v>65</v>
      </c>
      <c r="U5" s="1609" t="s">
        <v>66</v>
      </c>
      <c r="V5" s="1609" t="s">
        <v>67</v>
      </c>
      <c r="W5" s="1609" t="s">
        <v>68</v>
      </c>
      <c r="X5" s="1609" t="s">
        <v>70</v>
      </c>
      <c r="Y5" s="1608" t="s">
        <v>293</v>
      </c>
    </row>
    <row r="6" spans="1:25" s="1610" customFormat="1" ht="14.45" customHeight="1" x14ac:dyDescent="0.15">
      <c r="A6" s="1611" t="s">
        <v>320</v>
      </c>
      <c r="B6" s="1612"/>
      <c r="C6" s="1613"/>
      <c r="D6" s="1614" t="s">
        <v>151</v>
      </c>
      <c r="E6" s="1614" t="s">
        <v>152</v>
      </c>
      <c r="F6" s="1614" t="s">
        <v>153</v>
      </c>
      <c r="G6" s="1614" t="s">
        <v>154</v>
      </c>
      <c r="H6" s="1614" t="s">
        <v>155</v>
      </c>
      <c r="I6" s="1614" t="s">
        <v>156</v>
      </c>
      <c r="J6" s="1614" t="s">
        <v>158</v>
      </c>
      <c r="K6" s="1614" t="s">
        <v>159</v>
      </c>
      <c r="L6" s="1614" t="s">
        <v>160</v>
      </c>
      <c r="M6" s="1614" t="s">
        <v>161</v>
      </c>
      <c r="N6" s="1614" t="s">
        <v>162</v>
      </c>
      <c r="O6" s="1614" t="s">
        <v>163</v>
      </c>
      <c r="P6" s="1614" t="s">
        <v>164</v>
      </c>
      <c r="Q6" s="1614" t="s">
        <v>165</v>
      </c>
      <c r="R6" s="1614" t="s">
        <v>166</v>
      </c>
      <c r="S6" s="1614" t="s">
        <v>167</v>
      </c>
      <c r="T6" s="1614" t="s">
        <v>168</v>
      </c>
      <c r="U6" s="1614" t="s">
        <v>169</v>
      </c>
      <c r="V6" s="1614" t="s">
        <v>170</v>
      </c>
      <c r="W6" s="1614" t="s">
        <v>171</v>
      </c>
      <c r="X6" s="1614" t="s">
        <v>173</v>
      </c>
      <c r="Y6" s="1615"/>
    </row>
    <row r="7" spans="1:25" s="1610" customFormat="1" ht="11.1" customHeight="1" x14ac:dyDescent="0.15">
      <c r="A7" s="1616" t="s">
        <v>411</v>
      </c>
      <c r="B7" s="1617">
        <v>2</v>
      </c>
      <c r="C7" s="1618"/>
      <c r="D7" s="1619"/>
      <c r="E7" s="1619"/>
      <c r="F7" s="1619"/>
      <c r="G7" s="1619"/>
      <c r="H7" s="1619"/>
      <c r="I7" s="1619"/>
      <c r="J7" s="1619"/>
      <c r="K7" s="1619"/>
      <c r="L7" s="1619"/>
      <c r="M7" s="1619"/>
      <c r="N7" s="1619"/>
      <c r="O7" s="1619"/>
      <c r="P7" s="1619"/>
      <c r="Q7" s="1619"/>
      <c r="R7" s="1619"/>
      <c r="S7" s="1619"/>
      <c r="T7" s="1619"/>
      <c r="U7" s="1619"/>
      <c r="V7" s="1619"/>
      <c r="W7" s="1619"/>
      <c r="X7" s="1619"/>
      <c r="Y7" s="1620"/>
    </row>
    <row r="8" spans="1:25" s="1610" customFormat="1" ht="11.1" customHeight="1" x14ac:dyDescent="0.15">
      <c r="A8" s="1616" t="s">
        <v>412</v>
      </c>
      <c r="B8" s="1617">
        <v>3</v>
      </c>
      <c r="C8" s="1621">
        <v>205899</v>
      </c>
      <c r="D8" s="1622">
        <v>6545</v>
      </c>
      <c r="E8" s="1622">
        <v>5746</v>
      </c>
      <c r="F8" s="1622">
        <v>14946</v>
      </c>
      <c r="G8" s="1622">
        <v>0</v>
      </c>
      <c r="H8" s="1622">
        <v>2186</v>
      </c>
      <c r="I8" s="1622">
        <v>11542</v>
      </c>
      <c r="J8" s="1622">
        <v>25777</v>
      </c>
      <c r="K8" s="1622">
        <v>15049</v>
      </c>
      <c r="L8" s="1622">
        <v>3008</v>
      </c>
      <c r="M8" s="1622">
        <v>0</v>
      </c>
      <c r="N8" s="1622">
        <v>12620</v>
      </c>
      <c r="O8" s="1622">
        <v>3314</v>
      </c>
      <c r="P8" s="1622">
        <v>544</v>
      </c>
      <c r="Q8" s="1622">
        <v>4950</v>
      </c>
      <c r="R8" s="1622">
        <v>10540</v>
      </c>
      <c r="S8" s="1622">
        <v>7450</v>
      </c>
      <c r="T8" s="1622">
        <v>4437</v>
      </c>
      <c r="U8" s="1622">
        <v>7960</v>
      </c>
      <c r="V8" s="1622">
        <v>34404</v>
      </c>
      <c r="W8" s="1622">
        <v>11</v>
      </c>
      <c r="X8" s="1622">
        <v>34870</v>
      </c>
      <c r="Y8" s="1623">
        <v>0</v>
      </c>
    </row>
    <row r="9" spans="1:25" s="1610" customFormat="1" ht="19.7" customHeight="1" x14ac:dyDescent="0.15">
      <c r="A9" s="1624" t="s">
        <v>413</v>
      </c>
      <c r="B9" s="1617">
        <v>4</v>
      </c>
      <c r="C9" s="1618">
        <v>24173</v>
      </c>
      <c r="D9" s="1619">
        <v>0</v>
      </c>
      <c r="E9" s="1619">
        <v>0</v>
      </c>
      <c r="F9" s="1619">
        <v>0</v>
      </c>
      <c r="G9" s="1619">
        <v>0</v>
      </c>
      <c r="H9" s="1619">
        <v>0</v>
      </c>
      <c r="I9" s="1619">
        <v>60</v>
      </c>
      <c r="J9" s="1619">
        <v>0</v>
      </c>
      <c r="K9" s="1619">
        <v>0</v>
      </c>
      <c r="L9" s="1619">
        <v>0</v>
      </c>
      <c r="M9" s="1619">
        <v>0</v>
      </c>
      <c r="N9" s="1619">
        <v>54</v>
      </c>
      <c r="O9" s="1619">
        <v>0</v>
      </c>
      <c r="P9" s="1619">
        <v>0</v>
      </c>
      <c r="Q9" s="1619">
        <v>426</v>
      </c>
      <c r="R9" s="1619">
        <v>0</v>
      </c>
      <c r="S9" s="1619">
        <v>485</v>
      </c>
      <c r="T9" s="1619">
        <v>0</v>
      </c>
      <c r="U9" s="1619">
        <v>0</v>
      </c>
      <c r="V9" s="1619">
        <v>12303</v>
      </c>
      <c r="W9" s="1619">
        <v>0</v>
      </c>
      <c r="X9" s="1619">
        <v>10845</v>
      </c>
      <c r="Y9" s="1620">
        <v>0</v>
      </c>
    </row>
    <row r="10" spans="1:25" s="1610" customFormat="1" ht="11.1" customHeight="1" x14ac:dyDescent="0.15">
      <c r="A10" s="1624" t="s">
        <v>414</v>
      </c>
      <c r="B10" s="1617">
        <v>5</v>
      </c>
      <c r="C10" s="1618">
        <v>139127</v>
      </c>
      <c r="D10" s="1619">
        <v>2152</v>
      </c>
      <c r="E10" s="1619">
        <v>4584</v>
      </c>
      <c r="F10" s="1619">
        <v>4409</v>
      </c>
      <c r="G10" s="1619">
        <v>0</v>
      </c>
      <c r="H10" s="1619">
        <v>2120</v>
      </c>
      <c r="I10" s="1619">
        <v>10445</v>
      </c>
      <c r="J10" s="1619">
        <v>21950</v>
      </c>
      <c r="K10" s="1619">
        <v>12401</v>
      </c>
      <c r="L10" s="1619">
        <v>2656</v>
      </c>
      <c r="M10" s="1619">
        <v>0</v>
      </c>
      <c r="N10" s="1619">
        <v>11151</v>
      </c>
      <c r="O10" s="1619">
        <v>3155</v>
      </c>
      <c r="P10" s="1619">
        <v>0</v>
      </c>
      <c r="Q10" s="1619">
        <v>2815</v>
      </c>
      <c r="R10" s="1619">
        <v>6461</v>
      </c>
      <c r="S10" s="1619">
        <v>3955</v>
      </c>
      <c r="T10" s="1619">
        <v>4244</v>
      </c>
      <c r="U10" s="1619">
        <v>2133</v>
      </c>
      <c r="V10" s="1619">
        <v>20954</v>
      </c>
      <c r="W10" s="1619">
        <v>9</v>
      </c>
      <c r="X10" s="1619">
        <v>23533</v>
      </c>
      <c r="Y10" s="1620">
        <v>0</v>
      </c>
    </row>
    <row r="11" spans="1:25" s="1610" customFormat="1" ht="11.1" customHeight="1" x14ac:dyDescent="0.15">
      <c r="A11" s="1624" t="s">
        <v>415</v>
      </c>
      <c r="B11" s="1617">
        <v>6</v>
      </c>
      <c r="C11" s="1618">
        <v>42301</v>
      </c>
      <c r="D11" s="1619">
        <v>4393</v>
      </c>
      <c r="E11" s="1619">
        <v>1162</v>
      </c>
      <c r="F11" s="1619">
        <v>10537</v>
      </c>
      <c r="G11" s="1619">
        <v>0</v>
      </c>
      <c r="H11" s="1619">
        <v>66</v>
      </c>
      <c r="I11" s="1619">
        <v>770</v>
      </c>
      <c r="J11" s="1619">
        <v>3827</v>
      </c>
      <c r="K11" s="1619">
        <v>2648</v>
      </c>
      <c r="L11" s="1619">
        <v>352</v>
      </c>
      <c r="M11" s="1619">
        <v>0</v>
      </c>
      <c r="N11" s="1619">
        <v>1415</v>
      </c>
      <c r="O11" s="1619">
        <v>130</v>
      </c>
      <c r="P11" s="1619">
        <v>544</v>
      </c>
      <c r="Q11" s="1619">
        <v>1709</v>
      </c>
      <c r="R11" s="1619">
        <v>4077</v>
      </c>
      <c r="S11" s="1619">
        <v>3010</v>
      </c>
      <c r="T11" s="1619">
        <v>193</v>
      </c>
      <c r="U11" s="1619">
        <v>5827</v>
      </c>
      <c r="V11" s="1619">
        <v>1147</v>
      </c>
      <c r="W11" s="1619">
        <v>2</v>
      </c>
      <c r="X11" s="1619">
        <v>492</v>
      </c>
      <c r="Y11" s="1620">
        <v>0</v>
      </c>
    </row>
    <row r="12" spans="1:25" s="1610" customFormat="1" ht="11.1" customHeight="1" x14ac:dyDescent="0.15">
      <c r="A12" s="1624" t="s">
        <v>416</v>
      </c>
      <c r="B12" s="1617">
        <v>7</v>
      </c>
      <c r="C12" s="1618">
        <v>298</v>
      </c>
      <c r="D12" s="1619">
        <v>0</v>
      </c>
      <c r="E12" s="1619">
        <v>0</v>
      </c>
      <c r="F12" s="1619">
        <v>0</v>
      </c>
      <c r="G12" s="1619">
        <v>0</v>
      </c>
      <c r="H12" s="1619">
        <v>0</v>
      </c>
      <c r="I12" s="1619">
        <v>267</v>
      </c>
      <c r="J12" s="1619">
        <v>0</v>
      </c>
      <c r="K12" s="1619">
        <v>0</v>
      </c>
      <c r="L12" s="1619">
        <v>0</v>
      </c>
      <c r="M12" s="1619">
        <v>0</v>
      </c>
      <c r="N12" s="1619">
        <v>0</v>
      </c>
      <c r="O12" s="1619">
        <v>29</v>
      </c>
      <c r="P12" s="1619">
        <v>0</v>
      </c>
      <c r="Q12" s="1619">
        <v>0</v>
      </c>
      <c r="R12" s="1619">
        <v>2</v>
      </c>
      <c r="S12" s="1619">
        <v>0</v>
      </c>
      <c r="T12" s="1619">
        <v>0</v>
      </c>
      <c r="U12" s="1619">
        <v>0</v>
      </c>
      <c r="V12" s="1619">
        <v>0</v>
      </c>
      <c r="W12" s="1619">
        <v>0</v>
      </c>
      <c r="X12" s="1619">
        <v>0</v>
      </c>
      <c r="Y12" s="1620">
        <v>0</v>
      </c>
    </row>
    <row r="13" spans="1:25" s="1610" customFormat="1" ht="11.1" customHeight="1" x14ac:dyDescent="0.15">
      <c r="A13" s="1616"/>
      <c r="B13" s="1617">
        <v>8</v>
      </c>
      <c r="C13" s="1618"/>
      <c r="D13" s="1619"/>
      <c r="E13" s="1619"/>
      <c r="F13" s="1619"/>
      <c r="G13" s="1619"/>
      <c r="H13" s="1619"/>
      <c r="I13" s="1619"/>
      <c r="J13" s="1619"/>
      <c r="K13" s="1619"/>
      <c r="L13" s="1619"/>
      <c r="M13" s="1619"/>
      <c r="N13" s="1619"/>
      <c r="O13" s="1619"/>
      <c r="P13" s="1619"/>
      <c r="Q13" s="1619"/>
      <c r="R13" s="1619"/>
      <c r="S13" s="1619"/>
      <c r="T13" s="1619"/>
      <c r="U13" s="1619"/>
      <c r="V13" s="1619"/>
      <c r="W13" s="1619"/>
      <c r="X13" s="1619"/>
      <c r="Y13" s="1620"/>
    </row>
    <row r="14" spans="1:25" s="1610" customFormat="1" ht="11.1" customHeight="1" x14ac:dyDescent="0.15">
      <c r="A14" s="1616" t="s">
        <v>411</v>
      </c>
      <c r="B14" s="1617">
        <v>9</v>
      </c>
      <c r="C14" s="1618"/>
      <c r="D14" s="1619"/>
      <c r="E14" s="1619"/>
      <c r="F14" s="1619"/>
      <c r="G14" s="1619"/>
      <c r="H14" s="1619"/>
      <c r="I14" s="1619"/>
      <c r="J14" s="1619"/>
      <c r="K14" s="1619"/>
      <c r="L14" s="1619"/>
      <c r="M14" s="1619"/>
      <c r="N14" s="1619"/>
      <c r="O14" s="1619"/>
      <c r="P14" s="1619"/>
      <c r="Q14" s="1619"/>
      <c r="R14" s="1619"/>
      <c r="S14" s="1619"/>
      <c r="T14" s="1619"/>
      <c r="U14" s="1619"/>
      <c r="V14" s="1619"/>
      <c r="W14" s="1619"/>
      <c r="X14" s="1619"/>
      <c r="Y14" s="1620"/>
    </row>
    <row r="15" spans="1:25" s="1610" customFormat="1" ht="11.1" customHeight="1" x14ac:dyDescent="0.15">
      <c r="A15" s="1616" t="s">
        <v>417</v>
      </c>
      <c r="B15" s="1617">
        <v>10</v>
      </c>
      <c r="C15" s="1621">
        <v>160986</v>
      </c>
      <c r="D15" s="1622">
        <v>5642</v>
      </c>
      <c r="E15" s="1622">
        <v>1288</v>
      </c>
      <c r="F15" s="1622">
        <v>12525</v>
      </c>
      <c r="G15" s="1622">
        <v>0</v>
      </c>
      <c r="H15" s="1622">
        <v>2020</v>
      </c>
      <c r="I15" s="1622">
        <v>3751</v>
      </c>
      <c r="J15" s="1622">
        <v>17302</v>
      </c>
      <c r="K15" s="1622">
        <v>14850</v>
      </c>
      <c r="L15" s="1622">
        <v>705</v>
      </c>
      <c r="M15" s="1622">
        <v>0</v>
      </c>
      <c r="N15" s="1622">
        <v>9011</v>
      </c>
      <c r="O15" s="1622">
        <v>2942</v>
      </c>
      <c r="P15" s="1622">
        <v>544</v>
      </c>
      <c r="Q15" s="1622">
        <v>4181</v>
      </c>
      <c r="R15" s="1622">
        <v>7007</v>
      </c>
      <c r="S15" s="1622">
        <v>7226</v>
      </c>
      <c r="T15" s="1622">
        <v>1327</v>
      </c>
      <c r="U15" s="1622">
        <v>6311</v>
      </c>
      <c r="V15" s="1622">
        <v>30437</v>
      </c>
      <c r="W15" s="1622">
        <v>2</v>
      </c>
      <c r="X15" s="1622">
        <v>33915</v>
      </c>
      <c r="Y15" s="1623">
        <v>0</v>
      </c>
    </row>
    <row r="16" spans="1:25" s="1610" customFormat="1" ht="19.7" customHeight="1" x14ac:dyDescent="0.15">
      <c r="A16" s="1624" t="s">
        <v>413</v>
      </c>
      <c r="B16" s="1617">
        <v>11</v>
      </c>
      <c r="C16" s="1618">
        <v>23557</v>
      </c>
      <c r="D16" s="1619">
        <v>0</v>
      </c>
      <c r="E16" s="1619">
        <v>0</v>
      </c>
      <c r="F16" s="1619">
        <v>0</v>
      </c>
      <c r="G16" s="1619">
        <v>0</v>
      </c>
      <c r="H16" s="1619">
        <v>0</v>
      </c>
      <c r="I16" s="1619">
        <v>60</v>
      </c>
      <c r="J16" s="1619">
        <v>0</v>
      </c>
      <c r="K16" s="1619">
        <v>0</v>
      </c>
      <c r="L16" s="1619">
        <v>0</v>
      </c>
      <c r="M16" s="1619">
        <v>0</v>
      </c>
      <c r="N16" s="1619">
        <v>54</v>
      </c>
      <c r="O16" s="1619">
        <v>0</v>
      </c>
      <c r="P16" s="1619">
        <v>0</v>
      </c>
      <c r="Q16" s="1619">
        <v>100</v>
      </c>
      <c r="R16" s="1619">
        <v>0</v>
      </c>
      <c r="S16" s="1619">
        <v>348</v>
      </c>
      <c r="T16" s="1619">
        <v>0</v>
      </c>
      <c r="U16" s="1619">
        <v>0</v>
      </c>
      <c r="V16" s="1619">
        <v>12150</v>
      </c>
      <c r="W16" s="1619">
        <v>0</v>
      </c>
      <c r="X16" s="1619">
        <v>10845</v>
      </c>
      <c r="Y16" s="1620">
        <v>0</v>
      </c>
    </row>
    <row r="17" spans="1:25" s="1610" customFormat="1" ht="11.1" customHeight="1" x14ac:dyDescent="0.15">
      <c r="A17" s="1624" t="s">
        <v>414</v>
      </c>
      <c r="B17" s="1617">
        <v>12</v>
      </c>
      <c r="C17" s="1618">
        <v>95154</v>
      </c>
      <c r="D17" s="1619">
        <v>1249</v>
      </c>
      <c r="E17" s="1619">
        <v>126</v>
      </c>
      <c r="F17" s="1619">
        <v>1988</v>
      </c>
      <c r="G17" s="1619">
        <v>0</v>
      </c>
      <c r="H17" s="1619">
        <v>1954</v>
      </c>
      <c r="I17" s="1619">
        <v>2921</v>
      </c>
      <c r="J17" s="1619">
        <v>13508</v>
      </c>
      <c r="K17" s="1619">
        <v>12202</v>
      </c>
      <c r="L17" s="1619">
        <v>353</v>
      </c>
      <c r="M17" s="1619">
        <v>0</v>
      </c>
      <c r="N17" s="1619">
        <v>7554</v>
      </c>
      <c r="O17" s="1619">
        <v>2783</v>
      </c>
      <c r="P17" s="1619">
        <v>0</v>
      </c>
      <c r="Q17" s="1619">
        <v>2374</v>
      </c>
      <c r="R17" s="1619">
        <v>2930</v>
      </c>
      <c r="S17" s="1619">
        <v>3871</v>
      </c>
      <c r="T17" s="1619">
        <v>1134</v>
      </c>
      <c r="U17" s="1619">
        <v>484</v>
      </c>
      <c r="V17" s="1619">
        <v>17144</v>
      </c>
      <c r="W17" s="1619">
        <v>0</v>
      </c>
      <c r="X17" s="1619">
        <v>22579</v>
      </c>
      <c r="Y17" s="1620">
        <v>0</v>
      </c>
    </row>
    <row r="18" spans="1:25" s="1610" customFormat="1" ht="11.1" customHeight="1" x14ac:dyDescent="0.15">
      <c r="A18" s="1624" t="s">
        <v>415</v>
      </c>
      <c r="B18" s="1617">
        <v>13</v>
      </c>
      <c r="C18" s="1618">
        <v>42244</v>
      </c>
      <c r="D18" s="1619">
        <v>4393</v>
      </c>
      <c r="E18" s="1619">
        <v>1162</v>
      </c>
      <c r="F18" s="1619">
        <v>10537</v>
      </c>
      <c r="G18" s="1619">
        <v>0</v>
      </c>
      <c r="H18" s="1619">
        <v>66</v>
      </c>
      <c r="I18" s="1619">
        <v>770</v>
      </c>
      <c r="J18" s="1619">
        <v>3794</v>
      </c>
      <c r="K18" s="1619">
        <v>2648</v>
      </c>
      <c r="L18" s="1619">
        <v>352</v>
      </c>
      <c r="M18" s="1619">
        <v>0</v>
      </c>
      <c r="N18" s="1619">
        <v>1403</v>
      </c>
      <c r="O18" s="1619">
        <v>130</v>
      </c>
      <c r="P18" s="1619">
        <v>544</v>
      </c>
      <c r="Q18" s="1619">
        <v>1707</v>
      </c>
      <c r="R18" s="1619">
        <v>4075</v>
      </c>
      <c r="S18" s="1619">
        <v>3007</v>
      </c>
      <c r="T18" s="1619">
        <v>193</v>
      </c>
      <c r="U18" s="1619">
        <v>5827</v>
      </c>
      <c r="V18" s="1619">
        <v>1143</v>
      </c>
      <c r="W18" s="1619">
        <v>2</v>
      </c>
      <c r="X18" s="1619">
        <v>491</v>
      </c>
      <c r="Y18" s="1620">
        <v>0</v>
      </c>
    </row>
    <row r="19" spans="1:25" s="1610" customFormat="1" ht="11.1" customHeight="1" x14ac:dyDescent="0.15">
      <c r="A19" s="1624" t="s">
        <v>416</v>
      </c>
      <c r="B19" s="1617">
        <v>14</v>
      </c>
      <c r="C19" s="1618">
        <v>31</v>
      </c>
      <c r="D19" s="1619">
        <v>0</v>
      </c>
      <c r="E19" s="1619">
        <v>0</v>
      </c>
      <c r="F19" s="1619">
        <v>0</v>
      </c>
      <c r="G19" s="1619">
        <v>0</v>
      </c>
      <c r="H19" s="1619">
        <v>0</v>
      </c>
      <c r="I19" s="1619">
        <v>0</v>
      </c>
      <c r="J19" s="1619">
        <v>0</v>
      </c>
      <c r="K19" s="1619">
        <v>0</v>
      </c>
      <c r="L19" s="1619">
        <v>0</v>
      </c>
      <c r="M19" s="1619">
        <v>0</v>
      </c>
      <c r="N19" s="1619">
        <v>0</v>
      </c>
      <c r="O19" s="1619">
        <v>29</v>
      </c>
      <c r="P19" s="1619">
        <v>0</v>
      </c>
      <c r="Q19" s="1619">
        <v>0</v>
      </c>
      <c r="R19" s="1619">
        <v>2</v>
      </c>
      <c r="S19" s="1619">
        <v>0</v>
      </c>
      <c r="T19" s="1619">
        <v>0</v>
      </c>
      <c r="U19" s="1619">
        <v>0</v>
      </c>
      <c r="V19" s="1619">
        <v>0</v>
      </c>
      <c r="W19" s="1619">
        <v>0</v>
      </c>
      <c r="X19" s="1619">
        <v>0</v>
      </c>
      <c r="Y19" s="1620">
        <v>0</v>
      </c>
    </row>
    <row r="20" spans="1:25" s="1610" customFormat="1" ht="11.1" customHeight="1" x14ac:dyDescent="0.15">
      <c r="A20" s="1616"/>
      <c r="B20" s="1617">
        <v>15</v>
      </c>
      <c r="C20" s="1618"/>
      <c r="D20" s="1619"/>
      <c r="E20" s="1619"/>
      <c r="F20" s="1619"/>
      <c r="G20" s="1619"/>
      <c r="H20" s="1619"/>
      <c r="I20" s="1619"/>
      <c r="J20" s="1619"/>
      <c r="K20" s="1619"/>
      <c r="L20" s="1619"/>
      <c r="M20" s="1619"/>
      <c r="N20" s="1619"/>
      <c r="O20" s="1619"/>
      <c r="P20" s="1619"/>
      <c r="Q20" s="1619"/>
      <c r="R20" s="1619"/>
      <c r="S20" s="1619"/>
      <c r="T20" s="1619"/>
      <c r="U20" s="1619"/>
      <c r="V20" s="1619"/>
      <c r="W20" s="1619"/>
      <c r="X20" s="1619"/>
      <c r="Y20" s="1620"/>
    </row>
    <row r="21" spans="1:25" s="1610" customFormat="1" ht="19.7" customHeight="1" x14ac:dyDescent="0.15">
      <c r="A21" s="1616" t="s">
        <v>418</v>
      </c>
      <c r="B21" s="1617">
        <v>16</v>
      </c>
      <c r="C21" s="1618"/>
      <c r="D21" s="1619"/>
      <c r="E21" s="1619"/>
      <c r="F21" s="1619"/>
      <c r="G21" s="1619"/>
      <c r="H21" s="1619"/>
      <c r="I21" s="1619"/>
      <c r="J21" s="1619"/>
      <c r="K21" s="1619"/>
      <c r="L21" s="1619"/>
      <c r="M21" s="1619"/>
      <c r="N21" s="1619"/>
      <c r="O21" s="1619"/>
      <c r="P21" s="1619"/>
      <c r="Q21" s="1619"/>
      <c r="R21" s="1619"/>
      <c r="S21" s="1619"/>
      <c r="T21" s="1619"/>
      <c r="U21" s="1619"/>
      <c r="V21" s="1619"/>
      <c r="W21" s="1619"/>
      <c r="X21" s="1619"/>
      <c r="Y21" s="1620"/>
    </row>
    <row r="22" spans="1:25" s="1610" customFormat="1" ht="11.1" customHeight="1" x14ac:dyDescent="0.15">
      <c r="A22" s="1616" t="s">
        <v>419</v>
      </c>
      <c r="B22" s="1617">
        <v>17</v>
      </c>
      <c r="C22" s="1621">
        <v>74326</v>
      </c>
      <c r="D22" s="1622">
        <v>1231</v>
      </c>
      <c r="E22" s="1622">
        <v>225</v>
      </c>
      <c r="F22" s="1622">
        <v>1292</v>
      </c>
      <c r="G22" s="1622">
        <v>0</v>
      </c>
      <c r="H22" s="1622">
        <v>1964</v>
      </c>
      <c r="I22" s="1622">
        <v>3041</v>
      </c>
      <c r="J22" s="1622">
        <v>12890</v>
      </c>
      <c r="K22" s="1622">
        <v>7707</v>
      </c>
      <c r="L22" s="1622">
        <v>341</v>
      </c>
      <c r="M22" s="1622">
        <v>0</v>
      </c>
      <c r="N22" s="1622">
        <v>417</v>
      </c>
      <c r="O22" s="1622">
        <v>165</v>
      </c>
      <c r="P22" s="1622">
        <v>42</v>
      </c>
      <c r="Q22" s="1622">
        <v>1660</v>
      </c>
      <c r="R22" s="1622">
        <v>890</v>
      </c>
      <c r="S22" s="1622">
        <v>539</v>
      </c>
      <c r="T22" s="1622">
        <v>249</v>
      </c>
      <c r="U22" s="1622">
        <v>1303</v>
      </c>
      <c r="V22" s="1622">
        <v>21821</v>
      </c>
      <c r="W22" s="1622">
        <v>0</v>
      </c>
      <c r="X22" s="1622">
        <v>18549</v>
      </c>
      <c r="Y22" s="1623">
        <v>0</v>
      </c>
    </row>
    <row r="23" spans="1:25" s="1610" customFormat="1" ht="19.7" customHeight="1" x14ac:dyDescent="0.15">
      <c r="A23" s="1624" t="s">
        <v>413</v>
      </c>
      <c r="B23" s="1617">
        <v>18</v>
      </c>
      <c r="C23" s="1618">
        <v>11882</v>
      </c>
      <c r="D23" s="1619">
        <v>0</v>
      </c>
      <c r="E23" s="1619">
        <v>0</v>
      </c>
      <c r="F23" s="1619">
        <v>0</v>
      </c>
      <c r="G23" s="1619">
        <v>0</v>
      </c>
      <c r="H23" s="1619">
        <v>0</v>
      </c>
      <c r="I23" s="1619">
        <v>60</v>
      </c>
      <c r="J23" s="1619">
        <v>0</v>
      </c>
      <c r="K23" s="1619">
        <v>0</v>
      </c>
      <c r="L23" s="1619">
        <v>0</v>
      </c>
      <c r="M23" s="1619">
        <v>0</v>
      </c>
      <c r="N23" s="1619">
        <v>0</v>
      </c>
      <c r="O23" s="1619">
        <v>0</v>
      </c>
      <c r="P23" s="1619">
        <v>0</v>
      </c>
      <c r="Q23" s="1619">
        <v>0</v>
      </c>
      <c r="R23" s="1619">
        <v>0</v>
      </c>
      <c r="S23" s="1619">
        <v>134</v>
      </c>
      <c r="T23" s="1619">
        <v>0</v>
      </c>
      <c r="U23" s="1619">
        <v>0</v>
      </c>
      <c r="V23" s="1619">
        <v>5370</v>
      </c>
      <c r="W23" s="1619">
        <v>0</v>
      </c>
      <c r="X23" s="1619">
        <v>6318</v>
      </c>
      <c r="Y23" s="1620">
        <v>0</v>
      </c>
    </row>
    <row r="24" spans="1:25" s="1610" customFormat="1" ht="11.1" customHeight="1" x14ac:dyDescent="0.15">
      <c r="A24" s="1624" t="s">
        <v>414</v>
      </c>
      <c r="B24" s="1617">
        <v>19</v>
      </c>
      <c r="C24" s="1618">
        <v>59463</v>
      </c>
      <c r="D24" s="1619">
        <v>1004</v>
      </c>
      <c r="E24" s="1619">
        <v>124</v>
      </c>
      <c r="F24" s="1619">
        <v>1234</v>
      </c>
      <c r="G24" s="1619">
        <v>0</v>
      </c>
      <c r="H24" s="1619">
        <v>1947</v>
      </c>
      <c r="I24" s="1619">
        <v>2869</v>
      </c>
      <c r="J24" s="1619">
        <v>12716</v>
      </c>
      <c r="K24" s="1619">
        <v>7547</v>
      </c>
      <c r="L24" s="1619">
        <v>305</v>
      </c>
      <c r="M24" s="1619">
        <v>0</v>
      </c>
      <c r="N24" s="1619">
        <v>398</v>
      </c>
      <c r="O24" s="1619">
        <v>145</v>
      </c>
      <c r="P24" s="1619">
        <v>0</v>
      </c>
      <c r="Q24" s="1619">
        <v>1584</v>
      </c>
      <c r="R24" s="1619">
        <v>875</v>
      </c>
      <c r="S24" s="1619">
        <v>335</v>
      </c>
      <c r="T24" s="1619">
        <v>247</v>
      </c>
      <c r="U24" s="1619">
        <v>156</v>
      </c>
      <c r="V24" s="1619">
        <v>15860</v>
      </c>
      <c r="W24" s="1619">
        <v>0</v>
      </c>
      <c r="X24" s="1619">
        <v>12117</v>
      </c>
      <c r="Y24" s="1620">
        <v>0</v>
      </c>
    </row>
    <row r="25" spans="1:25" s="1610" customFormat="1" ht="11.1" customHeight="1" x14ac:dyDescent="0.15">
      <c r="A25" s="1624" t="s">
        <v>415</v>
      </c>
      <c r="B25" s="1617">
        <v>20</v>
      </c>
      <c r="C25" s="1618">
        <v>2981</v>
      </c>
      <c r="D25" s="1619">
        <v>227</v>
      </c>
      <c r="E25" s="1619">
        <v>101</v>
      </c>
      <c r="F25" s="1619">
        <v>58</v>
      </c>
      <c r="G25" s="1619">
        <v>0</v>
      </c>
      <c r="H25" s="1619">
        <v>17</v>
      </c>
      <c r="I25" s="1619">
        <v>112</v>
      </c>
      <c r="J25" s="1619">
        <v>174</v>
      </c>
      <c r="K25" s="1619">
        <v>160</v>
      </c>
      <c r="L25" s="1619">
        <v>36</v>
      </c>
      <c r="M25" s="1619">
        <v>0</v>
      </c>
      <c r="N25" s="1619">
        <v>19</v>
      </c>
      <c r="O25" s="1619">
        <v>20</v>
      </c>
      <c r="P25" s="1619">
        <v>42</v>
      </c>
      <c r="Q25" s="1619">
        <v>76</v>
      </c>
      <c r="R25" s="1619">
        <v>15</v>
      </c>
      <c r="S25" s="1619">
        <v>70</v>
      </c>
      <c r="T25" s="1619">
        <v>2</v>
      </c>
      <c r="U25" s="1619">
        <v>1147</v>
      </c>
      <c r="V25" s="1619">
        <v>591</v>
      </c>
      <c r="W25" s="1619">
        <v>0</v>
      </c>
      <c r="X25" s="1619">
        <v>114</v>
      </c>
      <c r="Y25" s="1620">
        <v>0</v>
      </c>
    </row>
    <row r="26" spans="1:25" s="1610" customFormat="1" ht="11.1" customHeight="1" x14ac:dyDescent="0.15">
      <c r="A26" s="1624" t="s">
        <v>416</v>
      </c>
      <c r="B26" s="1617">
        <v>21</v>
      </c>
      <c r="C26" s="1618">
        <v>0</v>
      </c>
      <c r="D26" s="1619">
        <v>0</v>
      </c>
      <c r="E26" s="1619">
        <v>0</v>
      </c>
      <c r="F26" s="1619">
        <v>0</v>
      </c>
      <c r="G26" s="1619">
        <v>0</v>
      </c>
      <c r="H26" s="1619">
        <v>0</v>
      </c>
      <c r="I26" s="1619">
        <v>0</v>
      </c>
      <c r="J26" s="1619">
        <v>0</v>
      </c>
      <c r="K26" s="1619">
        <v>0</v>
      </c>
      <c r="L26" s="1619">
        <v>0</v>
      </c>
      <c r="M26" s="1619">
        <v>0</v>
      </c>
      <c r="N26" s="1619">
        <v>0</v>
      </c>
      <c r="O26" s="1619">
        <v>0</v>
      </c>
      <c r="P26" s="1619">
        <v>0</v>
      </c>
      <c r="Q26" s="1619">
        <v>0</v>
      </c>
      <c r="R26" s="1619">
        <v>0</v>
      </c>
      <c r="S26" s="1619">
        <v>0</v>
      </c>
      <c r="T26" s="1619">
        <v>0</v>
      </c>
      <c r="U26" s="1619">
        <v>0</v>
      </c>
      <c r="V26" s="1619">
        <v>0</v>
      </c>
      <c r="W26" s="1619">
        <v>0</v>
      </c>
      <c r="X26" s="1619">
        <v>0</v>
      </c>
      <c r="Y26" s="1620">
        <v>0</v>
      </c>
    </row>
    <row r="27" spans="1:25" s="1610" customFormat="1" ht="11.1" customHeight="1" x14ac:dyDescent="0.15">
      <c r="A27" s="1616"/>
      <c r="B27" s="1617">
        <v>22</v>
      </c>
      <c r="C27" s="1618"/>
      <c r="D27" s="1619"/>
      <c r="E27" s="1619"/>
      <c r="F27" s="1619"/>
      <c r="G27" s="1619"/>
      <c r="H27" s="1619"/>
      <c r="I27" s="1619"/>
      <c r="J27" s="1619"/>
      <c r="K27" s="1619"/>
      <c r="L27" s="1619"/>
      <c r="M27" s="1619"/>
      <c r="N27" s="1619"/>
      <c r="O27" s="1619"/>
      <c r="P27" s="1619"/>
      <c r="Q27" s="1619"/>
      <c r="R27" s="1619"/>
      <c r="S27" s="1619"/>
      <c r="T27" s="1619"/>
      <c r="U27" s="1619"/>
      <c r="V27" s="1619"/>
      <c r="W27" s="1619"/>
      <c r="X27" s="1619"/>
      <c r="Y27" s="1620"/>
    </row>
    <row r="28" spans="1:25" s="1610" customFormat="1" ht="19.7" customHeight="1" x14ac:dyDescent="0.15">
      <c r="A28" s="1616" t="s">
        <v>420</v>
      </c>
      <c r="B28" s="1617">
        <v>23</v>
      </c>
      <c r="C28" s="1618"/>
      <c r="D28" s="1619"/>
      <c r="E28" s="1619"/>
      <c r="F28" s="1619"/>
      <c r="G28" s="1619"/>
      <c r="H28" s="1619"/>
      <c r="I28" s="1619"/>
      <c r="J28" s="1619"/>
      <c r="K28" s="1619"/>
      <c r="L28" s="1619"/>
      <c r="M28" s="1619"/>
      <c r="N28" s="1619"/>
      <c r="O28" s="1619"/>
      <c r="P28" s="1619"/>
      <c r="Q28" s="1619"/>
      <c r="R28" s="1619"/>
      <c r="S28" s="1619"/>
      <c r="T28" s="1619"/>
      <c r="U28" s="1619"/>
      <c r="V28" s="1619"/>
      <c r="W28" s="1619"/>
      <c r="X28" s="1619"/>
      <c r="Y28" s="1620"/>
    </row>
    <row r="29" spans="1:25" s="1610" customFormat="1" ht="11.1" customHeight="1" x14ac:dyDescent="0.15">
      <c r="A29" s="1616" t="s">
        <v>419</v>
      </c>
      <c r="B29" s="1617">
        <v>24</v>
      </c>
      <c r="C29" s="1621">
        <v>86660</v>
      </c>
      <c r="D29" s="1622">
        <v>4411</v>
      </c>
      <c r="E29" s="1622">
        <v>1063</v>
      </c>
      <c r="F29" s="1622">
        <v>11233</v>
      </c>
      <c r="G29" s="1622">
        <v>0</v>
      </c>
      <c r="H29" s="1622">
        <v>56</v>
      </c>
      <c r="I29" s="1622">
        <v>710</v>
      </c>
      <c r="J29" s="1622">
        <v>4412</v>
      </c>
      <c r="K29" s="1622">
        <v>7143</v>
      </c>
      <c r="L29" s="1622">
        <v>364</v>
      </c>
      <c r="M29" s="1622">
        <v>0</v>
      </c>
      <c r="N29" s="1622">
        <v>8594</v>
      </c>
      <c r="O29" s="1622">
        <v>2777</v>
      </c>
      <c r="P29" s="1622">
        <v>502</v>
      </c>
      <c r="Q29" s="1622">
        <v>2521</v>
      </c>
      <c r="R29" s="1622">
        <v>6117</v>
      </c>
      <c r="S29" s="1622">
        <v>6687</v>
      </c>
      <c r="T29" s="1622">
        <v>1078</v>
      </c>
      <c r="U29" s="1622">
        <v>5008</v>
      </c>
      <c r="V29" s="1622">
        <v>8616</v>
      </c>
      <c r="W29" s="1622">
        <v>2</v>
      </c>
      <c r="X29" s="1622">
        <v>15366</v>
      </c>
      <c r="Y29" s="1623">
        <v>0</v>
      </c>
    </row>
    <row r="30" spans="1:25" s="1610" customFormat="1" ht="19.7" customHeight="1" x14ac:dyDescent="0.15">
      <c r="A30" s="1624" t="s">
        <v>413</v>
      </c>
      <c r="B30" s="1617">
        <v>25</v>
      </c>
      <c r="C30" s="1618">
        <v>11675</v>
      </c>
      <c r="D30" s="1619">
        <v>0</v>
      </c>
      <c r="E30" s="1619">
        <v>0</v>
      </c>
      <c r="F30" s="1619">
        <v>0</v>
      </c>
      <c r="G30" s="1619">
        <v>0</v>
      </c>
      <c r="H30" s="1619">
        <v>0</v>
      </c>
      <c r="I30" s="1619">
        <v>0</v>
      </c>
      <c r="J30" s="1619">
        <v>0</v>
      </c>
      <c r="K30" s="1619">
        <v>0</v>
      </c>
      <c r="L30" s="1619">
        <v>0</v>
      </c>
      <c r="M30" s="1619">
        <v>0</v>
      </c>
      <c r="N30" s="1619">
        <v>54</v>
      </c>
      <c r="O30" s="1619">
        <v>0</v>
      </c>
      <c r="P30" s="1619">
        <v>0</v>
      </c>
      <c r="Q30" s="1619">
        <v>100</v>
      </c>
      <c r="R30" s="1619">
        <v>0</v>
      </c>
      <c r="S30" s="1619">
        <v>214</v>
      </c>
      <c r="T30" s="1619">
        <v>0</v>
      </c>
      <c r="U30" s="1619">
        <v>0</v>
      </c>
      <c r="V30" s="1619">
        <v>6780</v>
      </c>
      <c r="W30" s="1619">
        <v>0</v>
      </c>
      <c r="X30" s="1619">
        <v>4527</v>
      </c>
      <c r="Y30" s="1620">
        <v>0</v>
      </c>
    </row>
    <row r="31" spans="1:25" s="1610" customFormat="1" ht="11.1" customHeight="1" x14ac:dyDescent="0.15">
      <c r="A31" s="1624" t="s">
        <v>414</v>
      </c>
      <c r="B31" s="1617">
        <v>26</v>
      </c>
      <c r="C31" s="1618">
        <v>35691</v>
      </c>
      <c r="D31" s="1619">
        <v>245</v>
      </c>
      <c r="E31" s="1619">
        <v>2</v>
      </c>
      <c r="F31" s="1619">
        <v>754</v>
      </c>
      <c r="G31" s="1619">
        <v>0</v>
      </c>
      <c r="H31" s="1619">
        <v>7</v>
      </c>
      <c r="I31" s="1619">
        <v>52</v>
      </c>
      <c r="J31" s="1619">
        <v>792</v>
      </c>
      <c r="K31" s="1619">
        <v>4655</v>
      </c>
      <c r="L31" s="1619">
        <v>48</v>
      </c>
      <c r="M31" s="1619">
        <v>0</v>
      </c>
      <c r="N31" s="1619">
        <v>7156</v>
      </c>
      <c r="O31" s="1619">
        <v>2638</v>
      </c>
      <c r="P31" s="1619">
        <v>0</v>
      </c>
      <c r="Q31" s="1619">
        <v>790</v>
      </c>
      <c r="R31" s="1619">
        <v>2055</v>
      </c>
      <c r="S31" s="1619">
        <v>3536</v>
      </c>
      <c r="T31" s="1619">
        <v>887</v>
      </c>
      <c r="U31" s="1619">
        <v>328</v>
      </c>
      <c r="V31" s="1619">
        <v>1284</v>
      </c>
      <c r="W31" s="1619">
        <v>0</v>
      </c>
      <c r="X31" s="1619">
        <v>10462</v>
      </c>
      <c r="Y31" s="1620">
        <v>0</v>
      </c>
    </row>
    <row r="32" spans="1:25" s="1610" customFormat="1" ht="11.1" customHeight="1" x14ac:dyDescent="0.15">
      <c r="A32" s="1624" t="s">
        <v>415</v>
      </c>
      <c r="B32" s="1617">
        <v>27</v>
      </c>
      <c r="C32" s="1618">
        <v>39263</v>
      </c>
      <c r="D32" s="1619">
        <v>4166</v>
      </c>
      <c r="E32" s="1619">
        <v>1061</v>
      </c>
      <c r="F32" s="1619">
        <v>10479</v>
      </c>
      <c r="G32" s="1619">
        <v>0</v>
      </c>
      <c r="H32" s="1619">
        <v>49</v>
      </c>
      <c r="I32" s="1619">
        <v>658</v>
      </c>
      <c r="J32" s="1619">
        <v>3620</v>
      </c>
      <c r="K32" s="1619">
        <v>2488</v>
      </c>
      <c r="L32" s="1619">
        <v>316</v>
      </c>
      <c r="M32" s="1619">
        <v>0</v>
      </c>
      <c r="N32" s="1619">
        <v>1384</v>
      </c>
      <c r="O32" s="1619">
        <v>110</v>
      </c>
      <c r="P32" s="1619">
        <v>502</v>
      </c>
      <c r="Q32" s="1619">
        <v>1631</v>
      </c>
      <c r="R32" s="1619">
        <v>4060</v>
      </c>
      <c r="S32" s="1619">
        <v>2937</v>
      </c>
      <c r="T32" s="1619">
        <v>191</v>
      </c>
      <c r="U32" s="1619">
        <v>4680</v>
      </c>
      <c r="V32" s="1619">
        <v>552</v>
      </c>
      <c r="W32" s="1619">
        <v>2</v>
      </c>
      <c r="X32" s="1619">
        <v>377</v>
      </c>
      <c r="Y32" s="1620">
        <v>0</v>
      </c>
    </row>
    <row r="33" spans="1:25" s="1610" customFormat="1" ht="11.1" customHeight="1" x14ac:dyDescent="0.15">
      <c r="A33" s="1624" t="s">
        <v>416</v>
      </c>
      <c r="B33" s="1617">
        <v>28</v>
      </c>
      <c r="C33" s="1618">
        <v>31</v>
      </c>
      <c r="D33" s="1619">
        <v>0</v>
      </c>
      <c r="E33" s="1619">
        <v>0</v>
      </c>
      <c r="F33" s="1619">
        <v>0</v>
      </c>
      <c r="G33" s="1619">
        <v>0</v>
      </c>
      <c r="H33" s="1619">
        <v>0</v>
      </c>
      <c r="I33" s="1619">
        <v>0</v>
      </c>
      <c r="J33" s="1619">
        <v>0</v>
      </c>
      <c r="K33" s="1619">
        <v>0</v>
      </c>
      <c r="L33" s="1619">
        <v>0</v>
      </c>
      <c r="M33" s="1619">
        <v>0</v>
      </c>
      <c r="N33" s="1619">
        <v>0</v>
      </c>
      <c r="O33" s="1619">
        <v>29</v>
      </c>
      <c r="P33" s="1619">
        <v>0</v>
      </c>
      <c r="Q33" s="1619">
        <v>0</v>
      </c>
      <c r="R33" s="1619">
        <v>2</v>
      </c>
      <c r="S33" s="1619">
        <v>0</v>
      </c>
      <c r="T33" s="1619">
        <v>0</v>
      </c>
      <c r="U33" s="1619">
        <v>0</v>
      </c>
      <c r="V33" s="1619">
        <v>0</v>
      </c>
      <c r="W33" s="1619">
        <v>0</v>
      </c>
      <c r="X33" s="1619">
        <v>0</v>
      </c>
      <c r="Y33" s="1620">
        <v>0</v>
      </c>
    </row>
    <row r="34" spans="1:25" s="1610" customFormat="1" ht="11.1" customHeight="1" x14ac:dyDescent="0.15">
      <c r="A34" s="1616"/>
      <c r="B34" s="1617">
        <v>29</v>
      </c>
      <c r="C34" s="1618"/>
      <c r="D34" s="1619"/>
      <c r="E34" s="1619"/>
      <c r="F34" s="1619"/>
      <c r="G34" s="1619"/>
      <c r="H34" s="1619"/>
      <c r="I34" s="1619"/>
      <c r="J34" s="1619"/>
      <c r="K34" s="1619"/>
      <c r="L34" s="1619"/>
      <c r="M34" s="1619"/>
      <c r="N34" s="1619"/>
      <c r="O34" s="1619"/>
      <c r="P34" s="1619"/>
      <c r="Q34" s="1619"/>
      <c r="R34" s="1619"/>
      <c r="S34" s="1619"/>
      <c r="T34" s="1619"/>
      <c r="U34" s="1619"/>
      <c r="V34" s="1619"/>
      <c r="W34" s="1619"/>
      <c r="X34" s="1619"/>
      <c r="Y34" s="1620"/>
    </row>
    <row r="35" spans="1:25" s="1610" customFormat="1" ht="11.1" customHeight="1" x14ac:dyDescent="0.15">
      <c r="A35" s="1616" t="s">
        <v>411</v>
      </c>
      <c r="B35" s="1617">
        <v>30</v>
      </c>
      <c r="C35" s="1618"/>
      <c r="D35" s="1619"/>
      <c r="E35" s="1619"/>
      <c r="F35" s="1619"/>
      <c r="G35" s="1619"/>
      <c r="H35" s="1619"/>
      <c r="I35" s="1619"/>
      <c r="J35" s="1619"/>
      <c r="K35" s="1619"/>
      <c r="L35" s="1619"/>
      <c r="M35" s="1619"/>
      <c r="N35" s="1619"/>
      <c r="O35" s="1619"/>
      <c r="P35" s="1619"/>
      <c r="Q35" s="1619"/>
      <c r="R35" s="1619"/>
      <c r="S35" s="1619"/>
      <c r="T35" s="1619"/>
      <c r="U35" s="1619"/>
      <c r="V35" s="1619"/>
      <c r="W35" s="1619"/>
      <c r="X35" s="1619"/>
      <c r="Y35" s="1620"/>
    </row>
    <row r="36" spans="1:25" s="1610" customFormat="1" ht="11.1" customHeight="1" x14ac:dyDescent="0.15">
      <c r="A36" s="1616" t="s">
        <v>421</v>
      </c>
      <c r="B36" s="1617">
        <v>31</v>
      </c>
      <c r="C36" s="1621">
        <v>44913</v>
      </c>
      <c r="D36" s="1622">
        <v>903</v>
      </c>
      <c r="E36" s="1622">
        <v>4458</v>
      </c>
      <c r="F36" s="1622">
        <v>2421</v>
      </c>
      <c r="G36" s="1622">
        <v>0</v>
      </c>
      <c r="H36" s="1622">
        <v>166</v>
      </c>
      <c r="I36" s="1622">
        <v>7791</v>
      </c>
      <c r="J36" s="1622">
        <v>8475</v>
      </c>
      <c r="K36" s="1622">
        <v>199</v>
      </c>
      <c r="L36" s="1622">
        <v>2303</v>
      </c>
      <c r="M36" s="1622">
        <v>0</v>
      </c>
      <c r="N36" s="1622">
        <v>3609</v>
      </c>
      <c r="O36" s="1622">
        <v>372</v>
      </c>
      <c r="P36" s="1622">
        <v>0</v>
      </c>
      <c r="Q36" s="1622">
        <v>769</v>
      </c>
      <c r="R36" s="1622">
        <v>3533</v>
      </c>
      <c r="S36" s="1622">
        <v>224</v>
      </c>
      <c r="T36" s="1622">
        <v>3110</v>
      </c>
      <c r="U36" s="1622">
        <v>1649</v>
      </c>
      <c r="V36" s="1622">
        <v>3967</v>
      </c>
      <c r="W36" s="1622">
        <v>9</v>
      </c>
      <c r="X36" s="1622">
        <v>955</v>
      </c>
      <c r="Y36" s="1623">
        <v>0</v>
      </c>
    </row>
    <row r="37" spans="1:25" s="1610" customFormat="1" ht="19.7" customHeight="1" x14ac:dyDescent="0.15">
      <c r="A37" s="1624" t="s">
        <v>413</v>
      </c>
      <c r="B37" s="1617">
        <v>32</v>
      </c>
      <c r="C37" s="1618">
        <v>616</v>
      </c>
      <c r="D37" s="1619">
        <v>0</v>
      </c>
      <c r="E37" s="1619">
        <v>0</v>
      </c>
      <c r="F37" s="1619">
        <v>0</v>
      </c>
      <c r="G37" s="1619">
        <v>0</v>
      </c>
      <c r="H37" s="1619">
        <v>0</v>
      </c>
      <c r="I37" s="1619">
        <v>0</v>
      </c>
      <c r="J37" s="1619">
        <v>0</v>
      </c>
      <c r="K37" s="1619">
        <v>0</v>
      </c>
      <c r="L37" s="1619">
        <v>0</v>
      </c>
      <c r="M37" s="1619">
        <v>0</v>
      </c>
      <c r="N37" s="1619">
        <v>0</v>
      </c>
      <c r="O37" s="1619">
        <v>0</v>
      </c>
      <c r="P37" s="1619">
        <v>0</v>
      </c>
      <c r="Q37" s="1619">
        <v>326</v>
      </c>
      <c r="R37" s="1619">
        <v>0</v>
      </c>
      <c r="S37" s="1619">
        <v>137</v>
      </c>
      <c r="T37" s="1619">
        <v>0</v>
      </c>
      <c r="U37" s="1619">
        <v>0</v>
      </c>
      <c r="V37" s="1619">
        <v>153</v>
      </c>
      <c r="W37" s="1619">
        <v>0</v>
      </c>
      <c r="X37" s="1619">
        <v>0</v>
      </c>
      <c r="Y37" s="1620">
        <v>0</v>
      </c>
    </row>
    <row r="38" spans="1:25" s="1610" customFormat="1" ht="11.1" customHeight="1" x14ac:dyDescent="0.15">
      <c r="A38" s="1624" t="s">
        <v>414</v>
      </c>
      <c r="B38" s="1617">
        <v>33</v>
      </c>
      <c r="C38" s="1618">
        <v>43973</v>
      </c>
      <c r="D38" s="1619">
        <v>903</v>
      </c>
      <c r="E38" s="1619">
        <v>4458</v>
      </c>
      <c r="F38" s="1619">
        <v>2421</v>
      </c>
      <c r="G38" s="1619">
        <v>0</v>
      </c>
      <c r="H38" s="1619">
        <v>166</v>
      </c>
      <c r="I38" s="1619">
        <v>7524</v>
      </c>
      <c r="J38" s="1619">
        <v>8442</v>
      </c>
      <c r="K38" s="1619">
        <v>199</v>
      </c>
      <c r="L38" s="1619">
        <v>2303</v>
      </c>
      <c r="M38" s="1619">
        <v>0</v>
      </c>
      <c r="N38" s="1619">
        <v>3597</v>
      </c>
      <c r="O38" s="1619">
        <v>372</v>
      </c>
      <c r="P38" s="1619">
        <v>0</v>
      </c>
      <c r="Q38" s="1619">
        <v>441</v>
      </c>
      <c r="R38" s="1619">
        <v>3531</v>
      </c>
      <c r="S38" s="1619">
        <v>84</v>
      </c>
      <c r="T38" s="1619">
        <v>3110</v>
      </c>
      <c r="U38" s="1619">
        <v>1649</v>
      </c>
      <c r="V38" s="1619">
        <v>3810</v>
      </c>
      <c r="W38" s="1619">
        <v>9</v>
      </c>
      <c r="X38" s="1619">
        <v>954</v>
      </c>
      <c r="Y38" s="1620">
        <v>0</v>
      </c>
    </row>
    <row r="39" spans="1:25" s="1610" customFormat="1" ht="11.1" customHeight="1" x14ac:dyDescent="0.15">
      <c r="A39" s="1624" t="s">
        <v>415</v>
      </c>
      <c r="B39" s="1617">
        <v>34</v>
      </c>
      <c r="C39" s="1618">
        <v>57</v>
      </c>
      <c r="D39" s="1619">
        <v>0</v>
      </c>
      <c r="E39" s="1619">
        <v>0</v>
      </c>
      <c r="F39" s="1619">
        <v>0</v>
      </c>
      <c r="G39" s="1619">
        <v>0</v>
      </c>
      <c r="H39" s="1619">
        <v>0</v>
      </c>
      <c r="I39" s="1619">
        <v>0</v>
      </c>
      <c r="J39" s="1619">
        <v>33</v>
      </c>
      <c r="K39" s="1619">
        <v>0</v>
      </c>
      <c r="L39" s="1619">
        <v>0</v>
      </c>
      <c r="M39" s="1619">
        <v>0</v>
      </c>
      <c r="N39" s="1619">
        <v>12</v>
      </c>
      <c r="O39" s="1619">
        <v>0</v>
      </c>
      <c r="P39" s="1619">
        <v>0</v>
      </c>
      <c r="Q39" s="1619">
        <v>2</v>
      </c>
      <c r="R39" s="1619">
        <v>2</v>
      </c>
      <c r="S39" s="1619">
        <v>3</v>
      </c>
      <c r="T39" s="1619">
        <v>0</v>
      </c>
      <c r="U39" s="1619">
        <v>0</v>
      </c>
      <c r="V39" s="1619">
        <v>4</v>
      </c>
      <c r="W39" s="1619">
        <v>0</v>
      </c>
      <c r="X39" s="1619">
        <v>1</v>
      </c>
      <c r="Y39" s="1620">
        <v>0</v>
      </c>
    </row>
    <row r="40" spans="1:25" s="1610" customFormat="1" ht="11.1" customHeight="1" x14ac:dyDescent="0.15">
      <c r="A40" s="1624" t="s">
        <v>416</v>
      </c>
      <c r="B40" s="1617">
        <v>35</v>
      </c>
      <c r="C40" s="1618">
        <v>267</v>
      </c>
      <c r="D40" s="1619">
        <v>0</v>
      </c>
      <c r="E40" s="1619">
        <v>0</v>
      </c>
      <c r="F40" s="1619">
        <v>0</v>
      </c>
      <c r="G40" s="1619">
        <v>0</v>
      </c>
      <c r="H40" s="1619">
        <v>0</v>
      </c>
      <c r="I40" s="1619">
        <v>267</v>
      </c>
      <c r="J40" s="1619">
        <v>0</v>
      </c>
      <c r="K40" s="1619">
        <v>0</v>
      </c>
      <c r="L40" s="1619">
        <v>0</v>
      </c>
      <c r="M40" s="1619">
        <v>0</v>
      </c>
      <c r="N40" s="1619">
        <v>0</v>
      </c>
      <c r="O40" s="1619">
        <v>0</v>
      </c>
      <c r="P40" s="1619">
        <v>0</v>
      </c>
      <c r="Q40" s="1619">
        <v>0</v>
      </c>
      <c r="R40" s="1619">
        <v>0</v>
      </c>
      <c r="S40" s="1619">
        <v>0</v>
      </c>
      <c r="T40" s="1619">
        <v>0</v>
      </c>
      <c r="U40" s="1619">
        <v>0</v>
      </c>
      <c r="V40" s="1619">
        <v>0</v>
      </c>
      <c r="W40" s="1619">
        <v>0</v>
      </c>
      <c r="X40" s="1619">
        <v>0</v>
      </c>
      <c r="Y40" s="1620">
        <v>0</v>
      </c>
    </row>
    <row r="41" spans="1:25" s="1610" customFormat="1" ht="11.1" customHeight="1" x14ac:dyDescent="0.15">
      <c r="A41" s="1616"/>
      <c r="B41" s="1617">
        <v>36</v>
      </c>
      <c r="C41" s="1618"/>
      <c r="D41" s="1619"/>
      <c r="E41" s="1619"/>
      <c r="F41" s="1619"/>
      <c r="G41" s="1619"/>
      <c r="H41" s="1619"/>
      <c r="I41" s="1619"/>
      <c r="J41" s="1619"/>
      <c r="K41" s="1619"/>
      <c r="L41" s="1619"/>
      <c r="M41" s="1619"/>
      <c r="N41" s="1619"/>
      <c r="O41" s="1619"/>
      <c r="P41" s="1619"/>
      <c r="Q41" s="1619"/>
      <c r="R41" s="1619"/>
      <c r="S41" s="1619"/>
      <c r="T41" s="1619"/>
      <c r="U41" s="1619"/>
      <c r="V41" s="1619"/>
      <c r="W41" s="1619"/>
      <c r="X41" s="1619"/>
      <c r="Y41" s="1620"/>
    </row>
    <row r="42" spans="1:25" s="1610" customFormat="1" ht="11.1" customHeight="1" x14ac:dyDescent="0.15">
      <c r="A42" s="1624" t="s">
        <v>422</v>
      </c>
      <c r="B42" s="1617">
        <v>37</v>
      </c>
      <c r="C42" s="1618">
        <v>18.107890174575701</v>
      </c>
      <c r="D42" s="1619">
        <v>0.36406886263758398</v>
      </c>
      <c r="E42" s="1619">
        <v>1.79736322219086</v>
      </c>
      <c r="F42" s="1619">
        <v>0.97609160182235999</v>
      </c>
      <c r="G42" s="1619">
        <v>0</v>
      </c>
      <c r="H42" s="1619">
        <v>6.6927387815990003E-2</v>
      </c>
      <c r="I42" s="1619">
        <v>3.1411522799661298</v>
      </c>
      <c r="J42" s="1619">
        <v>3.4169253719308101</v>
      </c>
      <c r="K42" s="1619">
        <v>8.0232229972180796E-2</v>
      </c>
      <c r="L42" s="1619">
        <v>0.92851671168810201</v>
      </c>
      <c r="M42" s="1619">
        <v>0</v>
      </c>
      <c r="N42" s="1619">
        <v>1.45506591944523</v>
      </c>
      <c r="O42" s="1619">
        <v>0.14998185703342301</v>
      </c>
      <c r="P42" s="1619">
        <v>0</v>
      </c>
      <c r="Q42" s="1619">
        <v>0.31004313994274901</v>
      </c>
      <c r="R42" s="1619">
        <v>1.42442446478249</v>
      </c>
      <c r="S42" s="1619">
        <v>9.03116558480829E-2</v>
      </c>
      <c r="T42" s="1619">
        <v>1.25388057896222</v>
      </c>
      <c r="U42" s="1619">
        <v>0.66483893077450296</v>
      </c>
      <c r="V42" s="1619">
        <v>1.5994032979881501</v>
      </c>
      <c r="W42" s="1619">
        <v>3.6285933153247601E-3</v>
      </c>
      <c r="X42" s="1619">
        <v>0.38503406845946098</v>
      </c>
      <c r="Y42" s="1620">
        <v>0</v>
      </c>
    </row>
    <row r="43" spans="1:25" s="1610" customFormat="1" ht="19.7" customHeight="1" x14ac:dyDescent="0.15">
      <c r="A43" s="1624" t="s">
        <v>413</v>
      </c>
      <c r="B43" s="1617">
        <v>38</v>
      </c>
      <c r="C43" s="1618">
        <v>0.24835705358222801</v>
      </c>
      <c r="D43" s="1619">
        <v>0</v>
      </c>
      <c r="E43" s="1619">
        <v>0</v>
      </c>
      <c r="F43" s="1619">
        <v>0</v>
      </c>
      <c r="G43" s="1619">
        <v>0</v>
      </c>
      <c r="H43" s="1619">
        <v>0</v>
      </c>
      <c r="I43" s="1619">
        <v>0</v>
      </c>
      <c r="J43" s="1619">
        <v>0</v>
      </c>
      <c r="K43" s="1619">
        <v>0</v>
      </c>
      <c r="L43" s="1619">
        <v>0</v>
      </c>
      <c r="M43" s="1619">
        <v>0</v>
      </c>
      <c r="N43" s="1619">
        <v>0</v>
      </c>
      <c r="O43" s="1619">
        <v>0</v>
      </c>
      <c r="P43" s="1619">
        <v>0</v>
      </c>
      <c r="Q43" s="1619">
        <v>0.13143571342176399</v>
      </c>
      <c r="R43" s="1619">
        <v>0</v>
      </c>
      <c r="S43" s="1619">
        <v>5.5235253799943498E-2</v>
      </c>
      <c r="T43" s="1619">
        <v>0</v>
      </c>
      <c r="U43" s="1619">
        <v>0</v>
      </c>
      <c r="V43" s="1619">
        <v>6.1686086360520899E-2</v>
      </c>
      <c r="W43" s="1619">
        <v>0</v>
      </c>
      <c r="X43" s="1619">
        <v>0</v>
      </c>
      <c r="Y43" s="1620">
        <v>0</v>
      </c>
    </row>
    <row r="44" spans="1:25" s="1610" customFormat="1" ht="11.1" customHeight="1" x14ac:dyDescent="0.15">
      <c r="A44" s="1624" t="s">
        <v>414</v>
      </c>
      <c r="B44" s="1617">
        <v>39</v>
      </c>
      <c r="C44" s="1618">
        <v>17.7289037616417</v>
      </c>
      <c r="D44" s="1619">
        <v>0.36406886263758398</v>
      </c>
      <c r="E44" s="1619">
        <v>1.79736322219086</v>
      </c>
      <c r="F44" s="1619">
        <v>0.97609160182235999</v>
      </c>
      <c r="G44" s="1619">
        <v>0</v>
      </c>
      <c r="H44" s="1619">
        <v>6.6927387815990003E-2</v>
      </c>
      <c r="I44" s="1619">
        <v>3.0335040116115</v>
      </c>
      <c r="J44" s="1619">
        <v>3.4036205297746198</v>
      </c>
      <c r="K44" s="1619">
        <v>8.0232229972180796E-2</v>
      </c>
      <c r="L44" s="1619">
        <v>0.92851671168810201</v>
      </c>
      <c r="M44" s="1619">
        <v>0</v>
      </c>
      <c r="N44" s="1619">
        <v>1.4502277950247999</v>
      </c>
      <c r="O44" s="1619">
        <v>0.14998185703342301</v>
      </c>
      <c r="P44" s="1619">
        <v>0</v>
      </c>
      <c r="Q44" s="1619">
        <v>0.17780107245091301</v>
      </c>
      <c r="R44" s="1619">
        <v>1.42361811071241</v>
      </c>
      <c r="S44" s="1619">
        <v>3.3866870943031098E-2</v>
      </c>
      <c r="T44" s="1619">
        <v>1.25388057896222</v>
      </c>
      <c r="U44" s="1619">
        <v>0.66483893077450296</v>
      </c>
      <c r="V44" s="1619">
        <v>1.5361045034874801</v>
      </c>
      <c r="W44" s="1619">
        <v>3.6285933153247601E-3</v>
      </c>
      <c r="X44" s="1619">
        <v>0.38463089142442403</v>
      </c>
      <c r="Y44" s="1620">
        <v>0</v>
      </c>
    </row>
    <row r="45" spans="1:25" s="1610" customFormat="1" ht="11.1" customHeight="1" x14ac:dyDescent="0.15">
      <c r="A45" s="1624" t="s">
        <v>415</v>
      </c>
      <c r="B45" s="1617">
        <v>40</v>
      </c>
      <c r="C45" s="1618">
        <v>2.2981090997056801E-2</v>
      </c>
      <c r="D45" s="1619">
        <v>0</v>
      </c>
      <c r="E45" s="1619">
        <v>0</v>
      </c>
      <c r="F45" s="1619">
        <v>0</v>
      </c>
      <c r="G45" s="1619">
        <v>0</v>
      </c>
      <c r="H45" s="1619">
        <v>0</v>
      </c>
      <c r="I45" s="1619">
        <v>0</v>
      </c>
      <c r="J45" s="1619">
        <v>1.3304842156190801E-2</v>
      </c>
      <c r="K45" s="1619">
        <v>0</v>
      </c>
      <c r="L45" s="1619">
        <v>0</v>
      </c>
      <c r="M45" s="1619">
        <v>0</v>
      </c>
      <c r="N45" s="1619">
        <v>4.8381244204330097E-3</v>
      </c>
      <c r="O45" s="1619">
        <v>0</v>
      </c>
      <c r="P45" s="1619">
        <v>0</v>
      </c>
      <c r="Q45" s="1619">
        <v>8.06354070072169E-4</v>
      </c>
      <c r="R45" s="1619">
        <v>8.06354070072169E-4</v>
      </c>
      <c r="S45" s="1619">
        <v>1.20953110510825E-3</v>
      </c>
      <c r="T45" s="1619">
        <v>0</v>
      </c>
      <c r="U45" s="1619">
        <v>0</v>
      </c>
      <c r="V45" s="1619">
        <v>1.6127081401443399E-3</v>
      </c>
      <c r="W45" s="1619">
        <v>0</v>
      </c>
      <c r="X45" s="1619">
        <v>4.0317703503608401E-4</v>
      </c>
      <c r="Y45" s="1620">
        <v>0</v>
      </c>
    </row>
    <row r="46" spans="1:25" s="1610" customFormat="1" ht="11.1" customHeight="1" x14ac:dyDescent="0.15">
      <c r="A46" s="1624" t="s">
        <v>416</v>
      </c>
      <c r="B46" s="1617">
        <v>41</v>
      </c>
      <c r="C46" s="1618">
        <v>0.10764826835463499</v>
      </c>
      <c r="D46" s="1619">
        <v>0</v>
      </c>
      <c r="E46" s="1619">
        <v>0</v>
      </c>
      <c r="F46" s="1619">
        <v>0</v>
      </c>
      <c r="G46" s="1619">
        <v>0</v>
      </c>
      <c r="H46" s="1619">
        <v>0</v>
      </c>
      <c r="I46" s="1619">
        <v>0.10764826835463499</v>
      </c>
      <c r="J46" s="1619">
        <v>0</v>
      </c>
      <c r="K46" s="1619">
        <v>0</v>
      </c>
      <c r="L46" s="1619">
        <v>0</v>
      </c>
      <c r="M46" s="1619">
        <v>0</v>
      </c>
      <c r="N46" s="1619">
        <v>0</v>
      </c>
      <c r="O46" s="1619">
        <v>0</v>
      </c>
      <c r="P46" s="1619">
        <v>0</v>
      </c>
      <c r="Q46" s="1619">
        <v>0</v>
      </c>
      <c r="R46" s="1619">
        <v>0</v>
      </c>
      <c r="S46" s="1619">
        <v>0</v>
      </c>
      <c r="T46" s="1619">
        <v>0</v>
      </c>
      <c r="U46" s="1619">
        <v>0</v>
      </c>
      <c r="V46" s="1619">
        <v>0</v>
      </c>
      <c r="W46" s="1619">
        <v>0</v>
      </c>
      <c r="X46" s="1619">
        <v>0</v>
      </c>
      <c r="Y46" s="1620">
        <v>0</v>
      </c>
    </row>
    <row r="47" spans="1:25" s="1610" customFormat="1" ht="11.1" customHeight="1" x14ac:dyDescent="0.15">
      <c r="A47" s="1616"/>
      <c r="B47" s="1617">
        <v>42</v>
      </c>
      <c r="C47" s="1618"/>
      <c r="D47" s="1619"/>
      <c r="E47" s="1619"/>
      <c r="F47" s="1619"/>
      <c r="G47" s="1619"/>
      <c r="H47" s="1619"/>
      <c r="I47" s="1619"/>
      <c r="J47" s="1619"/>
      <c r="K47" s="1619"/>
      <c r="L47" s="1619"/>
      <c r="M47" s="1619"/>
      <c r="N47" s="1619"/>
      <c r="O47" s="1619"/>
      <c r="P47" s="1619"/>
      <c r="Q47" s="1619"/>
      <c r="R47" s="1619"/>
      <c r="S47" s="1619"/>
      <c r="T47" s="1619"/>
      <c r="U47" s="1619"/>
      <c r="V47" s="1619"/>
      <c r="W47" s="1619"/>
      <c r="X47" s="1619"/>
      <c r="Y47" s="1620"/>
    </row>
    <row r="48" spans="1:25" s="1610" customFormat="1" ht="19.7" customHeight="1" x14ac:dyDescent="0.15">
      <c r="A48" s="1616" t="s">
        <v>418</v>
      </c>
      <c r="B48" s="1617">
        <v>43</v>
      </c>
      <c r="C48" s="1618"/>
      <c r="D48" s="1619"/>
      <c r="E48" s="1619"/>
      <c r="F48" s="1619"/>
      <c r="G48" s="1619"/>
      <c r="H48" s="1619"/>
      <c r="I48" s="1619"/>
      <c r="J48" s="1619"/>
      <c r="K48" s="1619"/>
      <c r="L48" s="1619"/>
      <c r="M48" s="1619"/>
      <c r="N48" s="1619"/>
      <c r="O48" s="1619"/>
      <c r="P48" s="1619"/>
      <c r="Q48" s="1619"/>
      <c r="R48" s="1619"/>
      <c r="S48" s="1619"/>
      <c r="T48" s="1619"/>
      <c r="U48" s="1619"/>
      <c r="V48" s="1619"/>
      <c r="W48" s="1619"/>
      <c r="X48" s="1619"/>
      <c r="Y48" s="1620"/>
    </row>
    <row r="49" spans="1:27" s="1610" customFormat="1" ht="11.1" customHeight="1" x14ac:dyDescent="0.15">
      <c r="A49" s="1616" t="s">
        <v>423</v>
      </c>
      <c r="B49" s="1617">
        <v>44</v>
      </c>
      <c r="C49" s="1621">
        <v>22131</v>
      </c>
      <c r="D49" s="1622">
        <v>606</v>
      </c>
      <c r="E49" s="1622">
        <v>398</v>
      </c>
      <c r="F49" s="1622">
        <v>78</v>
      </c>
      <c r="G49" s="1622">
        <v>0</v>
      </c>
      <c r="H49" s="1622">
        <v>146</v>
      </c>
      <c r="I49" s="1622">
        <v>7318</v>
      </c>
      <c r="J49" s="1622">
        <v>7669</v>
      </c>
      <c r="K49" s="1622">
        <v>0</v>
      </c>
      <c r="L49" s="1622">
        <v>879</v>
      </c>
      <c r="M49" s="1622">
        <v>0</v>
      </c>
      <c r="N49" s="1622">
        <v>0</v>
      </c>
      <c r="O49" s="1622">
        <v>0</v>
      </c>
      <c r="P49" s="1622">
        <v>0</v>
      </c>
      <c r="Q49" s="1622">
        <v>425</v>
      </c>
      <c r="R49" s="1622">
        <v>0</v>
      </c>
      <c r="S49" s="1622">
        <v>137</v>
      </c>
      <c r="T49" s="1622">
        <v>53</v>
      </c>
      <c r="U49" s="1622">
        <v>778</v>
      </c>
      <c r="V49" s="1622">
        <v>3644</v>
      </c>
      <c r="W49" s="1622">
        <v>0</v>
      </c>
      <c r="X49" s="1622">
        <v>0</v>
      </c>
      <c r="Y49" s="1623">
        <v>0</v>
      </c>
    </row>
    <row r="50" spans="1:27" s="1610" customFormat="1" ht="19.7" customHeight="1" x14ac:dyDescent="0.15">
      <c r="A50" s="1624" t="s">
        <v>413</v>
      </c>
      <c r="B50" s="1617">
        <v>45</v>
      </c>
      <c r="C50" s="1618">
        <v>616</v>
      </c>
      <c r="D50" s="1619">
        <v>0</v>
      </c>
      <c r="E50" s="1619">
        <v>0</v>
      </c>
      <c r="F50" s="1619">
        <v>0</v>
      </c>
      <c r="G50" s="1619">
        <v>0</v>
      </c>
      <c r="H50" s="1619">
        <v>0</v>
      </c>
      <c r="I50" s="1619">
        <v>0</v>
      </c>
      <c r="J50" s="1619">
        <v>0</v>
      </c>
      <c r="K50" s="1619">
        <v>0</v>
      </c>
      <c r="L50" s="1619">
        <v>0</v>
      </c>
      <c r="M50" s="1619">
        <v>0</v>
      </c>
      <c r="N50" s="1619">
        <v>0</v>
      </c>
      <c r="O50" s="1619">
        <v>0</v>
      </c>
      <c r="P50" s="1619">
        <v>0</v>
      </c>
      <c r="Q50" s="1619">
        <v>326</v>
      </c>
      <c r="R50" s="1619">
        <v>0</v>
      </c>
      <c r="S50" s="1619">
        <v>137</v>
      </c>
      <c r="T50" s="1619">
        <v>0</v>
      </c>
      <c r="U50" s="1619">
        <v>0</v>
      </c>
      <c r="V50" s="1619">
        <v>153</v>
      </c>
      <c r="W50" s="1619">
        <v>0</v>
      </c>
      <c r="X50" s="1619">
        <v>0</v>
      </c>
      <c r="Y50" s="1620">
        <v>0</v>
      </c>
    </row>
    <row r="51" spans="1:27" s="1610" customFormat="1" ht="11.1" customHeight="1" x14ac:dyDescent="0.15">
      <c r="A51" s="1624" t="s">
        <v>414</v>
      </c>
      <c r="B51" s="1617">
        <v>46</v>
      </c>
      <c r="C51" s="1618">
        <v>21515</v>
      </c>
      <c r="D51" s="1619">
        <v>606</v>
      </c>
      <c r="E51" s="1619">
        <v>398</v>
      </c>
      <c r="F51" s="1619">
        <v>78</v>
      </c>
      <c r="G51" s="1619">
        <v>0</v>
      </c>
      <c r="H51" s="1619">
        <v>146</v>
      </c>
      <c r="I51" s="1619">
        <v>7318</v>
      </c>
      <c r="J51" s="1619">
        <v>7669</v>
      </c>
      <c r="K51" s="1619">
        <v>0</v>
      </c>
      <c r="L51" s="1619">
        <v>879</v>
      </c>
      <c r="M51" s="1619">
        <v>0</v>
      </c>
      <c r="N51" s="1619">
        <v>0</v>
      </c>
      <c r="O51" s="1619">
        <v>0</v>
      </c>
      <c r="P51" s="1619">
        <v>0</v>
      </c>
      <c r="Q51" s="1619">
        <v>99</v>
      </c>
      <c r="R51" s="1619">
        <v>0</v>
      </c>
      <c r="S51" s="1619">
        <v>0</v>
      </c>
      <c r="T51" s="1619">
        <v>53</v>
      </c>
      <c r="U51" s="1619">
        <v>778</v>
      </c>
      <c r="V51" s="1619">
        <v>3491</v>
      </c>
      <c r="W51" s="1619">
        <v>0</v>
      </c>
      <c r="X51" s="1619">
        <v>0</v>
      </c>
      <c r="Y51" s="1620">
        <v>0</v>
      </c>
    </row>
    <row r="52" spans="1:27" s="1610" customFormat="1" ht="11.1" customHeight="1" x14ac:dyDescent="0.15">
      <c r="A52" s="1624" t="s">
        <v>415</v>
      </c>
      <c r="B52" s="1617">
        <v>47</v>
      </c>
      <c r="C52" s="1618">
        <v>0</v>
      </c>
      <c r="D52" s="1619">
        <v>0</v>
      </c>
      <c r="E52" s="1619">
        <v>0</v>
      </c>
      <c r="F52" s="1619">
        <v>0</v>
      </c>
      <c r="G52" s="1619">
        <v>0</v>
      </c>
      <c r="H52" s="1619">
        <v>0</v>
      </c>
      <c r="I52" s="1619">
        <v>0</v>
      </c>
      <c r="J52" s="1619">
        <v>0</v>
      </c>
      <c r="K52" s="1619">
        <v>0</v>
      </c>
      <c r="L52" s="1619">
        <v>0</v>
      </c>
      <c r="M52" s="1619">
        <v>0</v>
      </c>
      <c r="N52" s="1619">
        <v>0</v>
      </c>
      <c r="O52" s="1619">
        <v>0</v>
      </c>
      <c r="P52" s="1619">
        <v>0</v>
      </c>
      <c r="Q52" s="1619">
        <v>0</v>
      </c>
      <c r="R52" s="1619">
        <v>0</v>
      </c>
      <c r="S52" s="1619">
        <v>0</v>
      </c>
      <c r="T52" s="1619">
        <v>0</v>
      </c>
      <c r="U52" s="1619">
        <v>0</v>
      </c>
      <c r="V52" s="1619">
        <v>0</v>
      </c>
      <c r="W52" s="1619">
        <v>0</v>
      </c>
      <c r="X52" s="1619">
        <v>0</v>
      </c>
      <c r="Y52" s="1620">
        <v>0</v>
      </c>
    </row>
    <row r="53" spans="1:27" s="1610" customFormat="1" ht="11.1" customHeight="1" x14ac:dyDescent="0.15">
      <c r="A53" s="1624" t="s">
        <v>416</v>
      </c>
      <c r="B53" s="1617">
        <v>48</v>
      </c>
      <c r="C53" s="1618">
        <v>0</v>
      </c>
      <c r="D53" s="1619">
        <v>0</v>
      </c>
      <c r="E53" s="1619">
        <v>0</v>
      </c>
      <c r="F53" s="1619">
        <v>0</v>
      </c>
      <c r="G53" s="1619">
        <v>0</v>
      </c>
      <c r="H53" s="1619">
        <v>0</v>
      </c>
      <c r="I53" s="1619">
        <v>0</v>
      </c>
      <c r="J53" s="1619">
        <v>0</v>
      </c>
      <c r="K53" s="1619">
        <v>0</v>
      </c>
      <c r="L53" s="1619">
        <v>0</v>
      </c>
      <c r="M53" s="1619">
        <v>0</v>
      </c>
      <c r="N53" s="1619">
        <v>0</v>
      </c>
      <c r="O53" s="1619">
        <v>0</v>
      </c>
      <c r="P53" s="1619">
        <v>0</v>
      </c>
      <c r="Q53" s="1619">
        <v>0</v>
      </c>
      <c r="R53" s="1619">
        <v>0</v>
      </c>
      <c r="S53" s="1619">
        <v>0</v>
      </c>
      <c r="T53" s="1619">
        <v>0</v>
      </c>
      <c r="U53" s="1619">
        <v>0</v>
      </c>
      <c r="V53" s="1619">
        <v>0</v>
      </c>
      <c r="W53" s="1619">
        <v>0</v>
      </c>
      <c r="X53" s="1619">
        <v>0</v>
      </c>
      <c r="Y53" s="1620">
        <v>0</v>
      </c>
    </row>
    <row r="54" spans="1:27" s="1610" customFormat="1" ht="11.1" customHeight="1" x14ac:dyDescent="0.15">
      <c r="A54" s="1616"/>
      <c r="B54" s="1617">
        <v>49</v>
      </c>
      <c r="C54" s="1618"/>
      <c r="D54" s="1619"/>
      <c r="E54" s="1619"/>
      <c r="F54" s="1619"/>
      <c r="G54" s="1619"/>
      <c r="H54" s="1619"/>
      <c r="I54" s="1619"/>
      <c r="J54" s="1619"/>
      <c r="K54" s="1619"/>
      <c r="L54" s="1619"/>
      <c r="M54" s="1619"/>
      <c r="N54" s="1619"/>
      <c r="O54" s="1619"/>
      <c r="P54" s="1619"/>
      <c r="Q54" s="1619"/>
      <c r="R54" s="1619"/>
      <c r="S54" s="1619"/>
      <c r="T54" s="1619"/>
      <c r="U54" s="1619"/>
      <c r="V54" s="1619"/>
      <c r="W54" s="1619"/>
      <c r="X54" s="1619"/>
      <c r="Y54" s="1620"/>
    </row>
    <row r="55" spans="1:27" s="1610" customFormat="1" ht="19.7" customHeight="1" x14ac:dyDescent="0.15">
      <c r="A55" s="1616" t="s">
        <v>420</v>
      </c>
      <c r="B55" s="1617">
        <v>50</v>
      </c>
      <c r="C55" s="1618"/>
      <c r="D55" s="1619"/>
      <c r="E55" s="1619"/>
      <c r="F55" s="1619"/>
      <c r="G55" s="1619"/>
      <c r="H55" s="1619"/>
      <c r="I55" s="1619"/>
      <c r="J55" s="1619"/>
      <c r="K55" s="1619"/>
      <c r="L55" s="1619"/>
      <c r="M55" s="1619"/>
      <c r="N55" s="1619"/>
      <c r="O55" s="1619"/>
      <c r="P55" s="1619"/>
      <c r="Q55" s="1619"/>
      <c r="R55" s="1619"/>
      <c r="S55" s="1619"/>
      <c r="T55" s="1619"/>
      <c r="U55" s="1619"/>
      <c r="V55" s="1619"/>
      <c r="W55" s="1619"/>
      <c r="X55" s="1619"/>
      <c r="Y55" s="1620"/>
    </row>
    <row r="56" spans="1:27" s="1610" customFormat="1" ht="11.1" customHeight="1" x14ac:dyDescent="0.15">
      <c r="A56" s="1616" t="s">
        <v>423</v>
      </c>
      <c r="B56" s="1617">
        <v>51</v>
      </c>
      <c r="C56" s="1621">
        <v>22782</v>
      </c>
      <c r="D56" s="1622">
        <v>297</v>
      </c>
      <c r="E56" s="1622">
        <v>4060</v>
      </c>
      <c r="F56" s="1622">
        <v>2343</v>
      </c>
      <c r="G56" s="1622">
        <v>0</v>
      </c>
      <c r="H56" s="1622">
        <v>20</v>
      </c>
      <c r="I56" s="1622">
        <v>473</v>
      </c>
      <c r="J56" s="1622">
        <v>806</v>
      </c>
      <c r="K56" s="1622">
        <v>199</v>
      </c>
      <c r="L56" s="1622">
        <v>1424</v>
      </c>
      <c r="M56" s="1622">
        <v>0</v>
      </c>
      <c r="N56" s="1622">
        <v>3609</v>
      </c>
      <c r="O56" s="1622">
        <v>372</v>
      </c>
      <c r="P56" s="1622">
        <v>0</v>
      </c>
      <c r="Q56" s="1622">
        <v>344</v>
      </c>
      <c r="R56" s="1622">
        <v>3533</v>
      </c>
      <c r="S56" s="1622">
        <v>87</v>
      </c>
      <c r="T56" s="1622">
        <v>3057</v>
      </c>
      <c r="U56" s="1622">
        <v>871</v>
      </c>
      <c r="V56" s="1622">
        <v>323</v>
      </c>
      <c r="W56" s="1622">
        <v>9</v>
      </c>
      <c r="X56" s="1622">
        <v>955</v>
      </c>
      <c r="Y56" s="1623">
        <v>0</v>
      </c>
    </row>
    <row r="57" spans="1:27" s="1610" customFormat="1" ht="19.7" customHeight="1" x14ac:dyDescent="0.15">
      <c r="A57" s="1624" t="s">
        <v>413</v>
      </c>
      <c r="B57" s="1617">
        <v>52</v>
      </c>
      <c r="C57" s="1618">
        <v>0</v>
      </c>
      <c r="D57" s="1619">
        <v>0</v>
      </c>
      <c r="E57" s="1619">
        <v>0</v>
      </c>
      <c r="F57" s="1619">
        <v>0</v>
      </c>
      <c r="G57" s="1619">
        <v>0</v>
      </c>
      <c r="H57" s="1619">
        <v>0</v>
      </c>
      <c r="I57" s="1619">
        <v>0</v>
      </c>
      <c r="J57" s="1619">
        <v>0</v>
      </c>
      <c r="K57" s="1619">
        <v>0</v>
      </c>
      <c r="L57" s="1619">
        <v>0</v>
      </c>
      <c r="M57" s="1619">
        <v>0</v>
      </c>
      <c r="N57" s="1619">
        <v>0</v>
      </c>
      <c r="O57" s="1619">
        <v>0</v>
      </c>
      <c r="P57" s="1619">
        <v>0</v>
      </c>
      <c r="Q57" s="1619">
        <v>0</v>
      </c>
      <c r="R57" s="1619">
        <v>0</v>
      </c>
      <c r="S57" s="1619">
        <v>0</v>
      </c>
      <c r="T57" s="1619">
        <v>0</v>
      </c>
      <c r="U57" s="1619">
        <v>0</v>
      </c>
      <c r="V57" s="1619">
        <v>0</v>
      </c>
      <c r="W57" s="1619">
        <v>0</v>
      </c>
      <c r="X57" s="1619">
        <v>0</v>
      </c>
      <c r="Y57" s="1620">
        <v>0</v>
      </c>
    </row>
    <row r="58" spans="1:27" s="1610" customFormat="1" ht="11.1" customHeight="1" x14ac:dyDescent="0.15">
      <c r="A58" s="1624" t="s">
        <v>414</v>
      </c>
      <c r="B58" s="1617">
        <v>53</v>
      </c>
      <c r="C58" s="1618">
        <v>22458</v>
      </c>
      <c r="D58" s="1619">
        <v>297</v>
      </c>
      <c r="E58" s="1619">
        <v>4060</v>
      </c>
      <c r="F58" s="1619">
        <v>2343</v>
      </c>
      <c r="G58" s="1619">
        <v>0</v>
      </c>
      <c r="H58" s="1619">
        <v>20</v>
      </c>
      <c r="I58" s="1619">
        <v>206</v>
      </c>
      <c r="J58" s="1619">
        <v>773</v>
      </c>
      <c r="K58" s="1619">
        <v>199</v>
      </c>
      <c r="L58" s="1619">
        <v>1424</v>
      </c>
      <c r="M58" s="1619">
        <v>0</v>
      </c>
      <c r="N58" s="1619">
        <v>3597</v>
      </c>
      <c r="O58" s="1619">
        <v>372</v>
      </c>
      <c r="P58" s="1619">
        <v>0</v>
      </c>
      <c r="Q58" s="1619">
        <v>342</v>
      </c>
      <c r="R58" s="1619">
        <v>3531</v>
      </c>
      <c r="S58" s="1619">
        <v>84</v>
      </c>
      <c r="T58" s="1619">
        <v>3057</v>
      </c>
      <c r="U58" s="1619">
        <v>871</v>
      </c>
      <c r="V58" s="1619">
        <v>319</v>
      </c>
      <c r="W58" s="1619">
        <v>9</v>
      </c>
      <c r="X58" s="1619">
        <v>954</v>
      </c>
      <c r="Y58" s="1620">
        <v>0</v>
      </c>
    </row>
    <row r="59" spans="1:27" s="1610" customFormat="1" ht="11.1" customHeight="1" x14ac:dyDescent="0.15">
      <c r="A59" s="1624" t="s">
        <v>415</v>
      </c>
      <c r="B59" s="1617">
        <v>54</v>
      </c>
      <c r="C59" s="1618">
        <v>57</v>
      </c>
      <c r="D59" s="1619">
        <v>0</v>
      </c>
      <c r="E59" s="1619">
        <v>0</v>
      </c>
      <c r="F59" s="1619">
        <v>0</v>
      </c>
      <c r="G59" s="1619">
        <v>0</v>
      </c>
      <c r="H59" s="1619">
        <v>0</v>
      </c>
      <c r="I59" s="1619">
        <v>0</v>
      </c>
      <c r="J59" s="1619">
        <v>33</v>
      </c>
      <c r="K59" s="1619">
        <v>0</v>
      </c>
      <c r="L59" s="1619">
        <v>0</v>
      </c>
      <c r="M59" s="1619">
        <v>0</v>
      </c>
      <c r="N59" s="1619">
        <v>12</v>
      </c>
      <c r="O59" s="1619">
        <v>0</v>
      </c>
      <c r="P59" s="1619">
        <v>0</v>
      </c>
      <c r="Q59" s="1619">
        <v>2</v>
      </c>
      <c r="R59" s="1619">
        <v>2</v>
      </c>
      <c r="S59" s="1619">
        <v>3</v>
      </c>
      <c r="T59" s="1619">
        <v>0</v>
      </c>
      <c r="U59" s="1619">
        <v>0</v>
      </c>
      <c r="V59" s="1619">
        <v>4</v>
      </c>
      <c r="W59" s="1619">
        <v>0</v>
      </c>
      <c r="X59" s="1619">
        <v>1</v>
      </c>
      <c r="Y59" s="1620">
        <v>0</v>
      </c>
    </row>
    <row r="60" spans="1:27" s="1610" customFormat="1" ht="11.1" customHeight="1" x14ac:dyDescent="0.15">
      <c r="A60" s="1624" t="s">
        <v>416</v>
      </c>
      <c r="B60" s="1617">
        <v>55</v>
      </c>
      <c r="C60" s="1618">
        <v>267</v>
      </c>
      <c r="D60" s="1619">
        <v>0</v>
      </c>
      <c r="E60" s="1619">
        <v>0</v>
      </c>
      <c r="F60" s="1619">
        <v>0</v>
      </c>
      <c r="G60" s="1619">
        <v>0</v>
      </c>
      <c r="H60" s="1619">
        <v>0</v>
      </c>
      <c r="I60" s="1619">
        <v>267</v>
      </c>
      <c r="J60" s="1619">
        <v>0</v>
      </c>
      <c r="K60" s="1619">
        <v>0</v>
      </c>
      <c r="L60" s="1619">
        <v>0</v>
      </c>
      <c r="M60" s="1619">
        <v>0</v>
      </c>
      <c r="N60" s="1619">
        <v>0</v>
      </c>
      <c r="O60" s="1619">
        <v>0</v>
      </c>
      <c r="P60" s="1619">
        <v>0</v>
      </c>
      <c r="Q60" s="1619">
        <v>0</v>
      </c>
      <c r="R60" s="1619">
        <v>0</v>
      </c>
      <c r="S60" s="1619">
        <v>0</v>
      </c>
      <c r="T60" s="1619">
        <v>0</v>
      </c>
      <c r="U60" s="1619">
        <v>0</v>
      </c>
      <c r="V60" s="1619">
        <v>0</v>
      </c>
      <c r="W60" s="1619">
        <v>0</v>
      </c>
      <c r="X60" s="1619">
        <v>0</v>
      </c>
      <c r="Y60" s="1620">
        <v>0</v>
      </c>
    </row>
    <row r="61" spans="1:27" s="1152" customFormat="1" ht="11.1" customHeight="1" x14ac:dyDescent="0.15">
      <c r="A61" s="1229"/>
      <c r="B61" s="1230"/>
      <c r="C61" s="1231"/>
      <c r="D61" s="1232"/>
      <c r="E61" s="1232"/>
      <c r="F61" s="1232"/>
      <c r="G61" s="1232"/>
      <c r="H61" s="1232"/>
      <c r="I61" s="1232"/>
      <c r="J61" s="1232"/>
      <c r="K61" s="1232"/>
      <c r="L61" s="1232"/>
      <c r="M61" s="1232"/>
      <c r="N61" s="1232"/>
      <c r="O61" s="1232"/>
      <c r="P61" s="1232"/>
      <c r="Q61" s="1232"/>
      <c r="R61" s="1232"/>
      <c r="S61" s="1232"/>
      <c r="T61" s="1232"/>
      <c r="U61" s="1232"/>
      <c r="V61" s="1232"/>
      <c r="W61" s="1232"/>
      <c r="X61" s="1232"/>
      <c r="Y61" s="1232"/>
      <c r="Z61" s="1232"/>
      <c r="AA61" s="1233"/>
    </row>
    <row r="62" spans="1:27" s="1152" customFormat="1" ht="11.1" customHeight="1" x14ac:dyDescent="0.15">
      <c r="A62" s="1229"/>
      <c r="B62" s="1230"/>
      <c r="C62" s="1231"/>
      <c r="D62" s="1232"/>
      <c r="E62" s="1232"/>
      <c r="F62" s="1232"/>
      <c r="G62" s="1232"/>
      <c r="H62" s="1232"/>
      <c r="I62" s="1232"/>
      <c r="J62" s="1232"/>
      <c r="K62" s="1232"/>
      <c r="L62" s="1232"/>
      <c r="M62" s="1232"/>
      <c r="N62" s="1232"/>
      <c r="O62" s="1232"/>
      <c r="P62" s="1232"/>
      <c r="Q62" s="1232"/>
      <c r="R62" s="1232"/>
      <c r="S62" s="1232"/>
      <c r="T62" s="1232"/>
      <c r="U62" s="1232"/>
      <c r="V62" s="1232"/>
      <c r="W62" s="1232"/>
      <c r="X62" s="1232"/>
      <c r="Y62" s="1232"/>
      <c r="Z62" s="1232"/>
      <c r="AA62" s="1233"/>
    </row>
    <row r="64" spans="1:27" s="238" customFormat="1" ht="15.75" x14ac:dyDescent="0.25">
      <c r="A64" s="271" t="s">
        <v>424</v>
      </c>
      <c r="B64" s="270"/>
      <c r="C64" s="269">
        <f>C15-C18</f>
        <v>118742</v>
      </c>
    </row>
    <row r="65" spans="1:6" s="238" customFormat="1" ht="15.75" x14ac:dyDescent="0.25">
      <c r="A65" s="271" t="s">
        <v>425</v>
      </c>
      <c r="B65" s="270"/>
      <c r="C65" s="269">
        <f>(C36-C39)/A5</f>
        <v>18084.909083578597</v>
      </c>
    </row>
    <row r="66" spans="1:6" s="238" customFormat="1" ht="15.75" x14ac:dyDescent="0.25">
      <c r="A66" s="377" t="s">
        <v>426</v>
      </c>
      <c r="B66" s="270"/>
      <c r="C66" s="378">
        <f>C36-C39</f>
        <v>44856</v>
      </c>
      <c r="F66" s="752"/>
    </row>
    <row r="67" spans="1:6" s="238" customFormat="1" ht="15.75" x14ac:dyDescent="0.25">
      <c r="A67" s="377" t="s">
        <v>427</v>
      </c>
      <c r="B67" s="270"/>
      <c r="C67" s="341">
        <f>C64+C66</f>
        <v>163598</v>
      </c>
    </row>
    <row r="68" spans="1:6" s="238" customFormat="1" ht="15.75" x14ac:dyDescent="0.25">
      <c r="A68" s="377" t="s">
        <v>398</v>
      </c>
      <c r="B68" s="270"/>
      <c r="C68" s="379">
        <f>C67/Текущий!C143%</f>
        <v>0.36105139185799295</v>
      </c>
    </row>
  </sheetData>
  <customSheetViews>
    <customSheetView guid="{2137AD37-2161-4EBC-A853-F39C54C19140}" scale="115">
      <selection activeCell="A6" sqref="A6"/>
      <pageMargins left="0" right="0" top="0" bottom="0" header="0" footer="0"/>
    </customSheetView>
    <customSheetView guid="{713BD61C-8F57-4AE4-95C7-1307A575E61F}" scale="115">
      <selection activeCell="A6" sqref="A6"/>
      <pageMargins left="0" right="0" top="0" bottom="0" header="0" footer="0"/>
    </customSheetView>
  </customSheetViews>
  <mergeCells count="4">
    <mergeCell ref="A1:W1"/>
    <mergeCell ref="A2:W2"/>
    <mergeCell ref="A3:W3"/>
    <mergeCell ref="A4:V4"/>
  </mergeCells>
  <conditionalFormatting sqref="D8:AB8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D36:AA3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642D"/>
  </sheetPr>
  <dimension ref="A1:AD156"/>
  <sheetViews>
    <sheetView zoomScale="97" zoomScaleNormal="97" workbookViewId="0">
      <pane xSplit="2" ySplit="6" topLeftCell="C94" activePane="bottomRight" state="frozen"/>
      <selection activeCell="C133" sqref="C133"/>
      <selection pane="topRight" activeCell="C133" sqref="C133"/>
      <selection pane="bottomLeft" activeCell="C133" sqref="C133"/>
      <selection pane="bottomRight" activeCell="C8" sqref="C8"/>
    </sheetView>
  </sheetViews>
  <sheetFormatPr defaultColWidth="9.28515625" defaultRowHeight="15.75" x14ac:dyDescent="0.25"/>
  <cols>
    <col min="1" max="1" width="36.42578125" style="238" customWidth="1"/>
    <col min="2" max="2" width="0.28515625" style="238" customWidth="1"/>
    <col min="3" max="3" width="13.5703125" style="238" customWidth="1"/>
    <col min="4" max="4" width="14.5703125" style="238" customWidth="1"/>
    <col min="5" max="13" width="10.7109375" style="238" customWidth="1"/>
    <col min="14" max="14" width="11.5703125" style="238" customWidth="1"/>
    <col min="15" max="15" width="9.85546875" style="238" customWidth="1"/>
    <col min="16" max="16" width="10.7109375" style="238" customWidth="1"/>
    <col min="17" max="17" width="14.7109375" style="238" bestFit="1" customWidth="1"/>
    <col min="18" max="18" width="11.28515625" style="238" customWidth="1"/>
    <col min="19" max="19" width="11.28515625" style="399" customWidth="1"/>
    <col min="20" max="20" width="10.28515625" style="238" bestFit="1" customWidth="1"/>
    <col min="21" max="21" width="12" style="238" customWidth="1"/>
    <col min="22" max="22" width="11.28515625" style="238" customWidth="1"/>
    <col min="23" max="23" width="13" style="238" customWidth="1"/>
    <col min="24" max="24" width="15.42578125" style="238" customWidth="1"/>
    <col min="25" max="25" width="10.5703125" style="238" bestFit="1" customWidth="1"/>
    <col min="26" max="26" width="12.28515625" style="263" customWidth="1"/>
    <col min="27" max="27" width="10.28515625" style="238" bestFit="1" customWidth="1"/>
    <col min="28" max="28" width="4.7109375" style="238" customWidth="1"/>
    <col min="29" max="29" width="15.42578125" style="238" customWidth="1"/>
    <col min="30" max="30" width="18.7109375" style="238" customWidth="1"/>
    <col min="31" max="16384" width="9.28515625" style="238"/>
  </cols>
  <sheetData>
    <row r="1" spans="1:26" s="1209" customFormat="1" ht="18.2" customHeight="1" x14ac:dyDescent="0.2">
      <c r="A1" s="2131" t="s">
        <v>319</v>
      </c>
      <c r="B1" s="2131"/>
      <c r="C1" s="2131"/>
      <c r="D1" s="2131"/>
      <c r="E1" s="2131"/>
      <c r="F1" s="2131"/>
      <c r="G1" s="2131"/>
      <c r="H1" s="2131"/>
      <c r="I1" s="2131"/>
      <c r="J1" s="2131"/>
      <c r="K1" s="2131"/>
      <c r="L1" s="2131"/>
      <c r="M1" s="2131"/>
      <c r="N1" s="2131"/>
      <c r="O1" s="2131"/>
      <c r="P1" s="2131"/>
      <c r="Q1" s="2131"/>
      <c r="R1" s="2131"/>
      <c r="S1" s="2131"/>
      <c r="T1" s="2131"/>
      <c r="U1" s="2131"/>
      <c r="V1" s="2131"/>
    </row>
    <row r="2" spans="1:26" s="1209" customFormat="1" ht="18.2" customHeight="1" x14ac:dyDescent="0.2">
      <c r="A2" s="2128" t="s">
        <v>715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</row>
    <row r="3" spans="1:26" s="1209" customFormat="1" ht="18.2" customHeight="1" x14ac:dyDescent="0.2">
      <c r="A3" s="2132" t="s">
        <v>146</v>
      </c>
      <c r="B3" s="2132"/>
      <c r="C3" s="2132"/>
      <c r="D3" s="2132"/>
      <c r="E3" s="2132"/>
      <c r="F3" s="2132"/>
      <c r="G3" s="2132"/>
      <c r="H3" s="2132"/>
      <c r="I3" s="2132"/>
      <c r="J3" s="2132"/>
      <c r="K3" s="2132"/>
      <c r="L3" s="2132"/>
      <c r="M3" s="2132"/>
      <c r="N3" s="2132"/>
      <c r="O3" s="2132"/>
      <c r="P3" s="2132"/>
      <c r="Q3" s="2132"/>
      <c r="R3" s="2132"/>
      <c r="S3" s="2132"/>
      <c r="T3" s="2132"/>
      <c r="U3" s="2132"/>
      <c r="V3" s="2132"/>
    </row>
    <row r="4" spans="1:26" s="1209" customFormat="1" ht="18.2" customHeight="1" x14ac:dyDescent="0.15">
      <c r="A4" s="2133" t="s">
        <v>147</v>
      </c>
      <c r="B4" s="2133"/>
      <c r="C4" s="2133"/>
      <c r="D4" s="2133"/>
      <c r="E4" s="2133"/>
      <c r="F4" s="2133"/>
      <c r="G4" s="2133"/>
      <c r="H4" s="2133"/>
      <c r="I4" s="2133"/>
      <c r="J4" s="2133"/>
      <c r="K4" s="2133"/>
      <c r="L4" s="2133"/>
      <c r="M4" s="2133"/>
      <c r="N4" s="2133"/>
      <c r="O4" s="2133"/>
      <c r="P4" s="2133"/>
      <c r="Q4" s="2133"/>
      <c r="R4" s="2133"/>
      <c r="S4" s="2133"/>
      <c r="T4" s="2133"/>
      <c r="U4" s="2133"/>
      <c r="V4" s="1210" t="s">
        <v>148</v>
      </c>
    </row>
    <row r="5" spans="1:26" s="1209" customFormat="1" ht="33" customHeight="1" x14ac:dyDescent="0.15">
      <c r="A5" s="1211" t="s">
        <v>592</v>
      </c>
      <c r="B5" s="1212"/>
      <c r="C5" s="1213" t="s">
        <v>292</v>
      </c>
      <c r="D5" s="1214" t="s">
        <v>48</v>
      </c>
      <c r="E5" s="1214" t="s">
        <v>49</v>
      </c>
      <c r="F5" s="1214" t="s">
        <v>50</v>
      </c>
      <c r="G5" s="1214" t="s">
        <v>51</v>
      </c>
      <c r="H5" s="1214" t="s">
        <v>52</v>
      </c>
      <c r="I5" s="1214" t="s">
        <v>53</v>
      </c>
      <c r="J5" s="1214" t="s">
        <v>55</v>
      </c>
      <c r="K5" s="1214" t="s">
        <v>56</v>
      </c>
      <c r="L5" s="1214" t="s">
        <v>57</v>
      </c>
      <c r="M5" s="1214" t="s">
        <v>58</v>
      </c>
      <c r="N5" s="1214" t="s">
        <v>466</v>
      </c>
      <c r="O5" s="1214" t="s">
        <v>59</v>
      </c>
      <c r="P5" s="1214" t="s">
        <v>60</v>
      </c>
      <c r="Q5" s="1214" t="s">
        <v>61</v>
      </c>
      <c r="R5" s="1214" t="s">
        <v>62</v>
      </c>
      <c r="S5" s="1214" t="s">
        <v>63</v>
      </c>
      <c r="T5" s="1214" t="s">
        <v>65</v>
      </c>
      <c r="U5" s="1214" t="s">
        <v>66</v>
      </c>
      <c r="V5" s="1214" t="s">
        <v>67</v>
      </c>
      <c r="W5" s="1214" t="s">
        <v>68</v>
      </c>
      <c r="X5" s="1214" t="s">
        <v>70</v>
      </c>
      <c r="Y5" s="1213" t="s">
        <v>293</v>
      </c>
    </row>
    <row r="6" spans="1:26" s="1209" customFormat="1" ht="14.85" customHeight="1" x14ac:dyDescent="0.15">
      <c r="A6" s="1215" t="s">
        <v>320</v>
      </c>
      <c r="B6" s="1216"/>
      <c r="C6" s="1217"/>
      <c r="D6" s="1218" t="s">
        <v>151</v>
      </c>
      <c r="E6" s="1218" t="s">
        <v>152</v>
      </c>
      <c r="F6" s="1218" t="s">
        <v>153</v>
      </c>
      <c r="G6" s="1218" t="s">
        <v>154</v>
      </c>
      <c r="H6" s="1218" t="s">
        <v>155</v>
      </c>
      <c r="I6" s="1218" t="s">
        <v>156</v>
      </c>
      <c r="J6" s="1218" t="s">
        <v>158</v>
      </c>
      <c r="K6" s="1218" t="s">
        <v>159</v>
      </c>
      <c r="L6" s="1218" t="s">
        <v>160</v>
      </c>
      <c r="M6" s="1218" t="s">
        <v>161</v>
      </c>
      <c r="N6" s="1218" t="s">
        <v>162</v>
      </c>
      <c r="O6" s="1218" t="s">
        <v>163</v>
      </c>
      <c r="P6" s="1218" t="s">
        <v>164</v>
      </c>
      <c r="Q6" s="1218" t="s">
        <v>165</v>
      </c>
      <c r="R6" s="1218" t="s">
        <v>166</v>
      </c>
      <c r="S6" s="1218" t="s">
        <v>167</v>
      </c>
      <c r="T6" s="1218" t="s">
        <v>168</v>
      </c>
      <c r="U6" s="1218" t="s">
        <v>169</v>
      </c>
      <c r="V6" s="1218" t="s">
        <v>170</v>
      </c>
      <c r="W6" s="1218" t="s">
        <v>171</v>
      </c>
      <c r="X6" s="1218" t="s">
        <v>172</v>
      </c>
      <c r="Y6" s="1218"/>
      <c r="Z6" s="1219"/>
    </row>
    <row r="7" spans="1:26" s="1209" customFormat="1" ht="12.95" customHeight="1" x14ac:dyDescent="0.15">
      <c r="A7" s="1220" t="s">
        <v>321</v>
      </c>
      <c r="B7" s="1221">
        <v>2</v>
      </c>
      <c r="C7" s="1222"/>
      <c r="D7" s="1222"/>
      <c r="E7" s="1222"/>
      <c r="F7" s="1222"/>
      <c r="G7" s="1222"/>
      <c r="H7" s="1222"/>
      <c r="I7" s="1222"/>
      <c r="J7" s="1222"/>
      <c r="K7" s="1222"/>
      <c r="L7" s="1222"/>
      <c r="M7" s="1222"/>
      <c r="N7" s="1222"/>
      <c r="O7" s="1222"/>
      <c r="P7" s="1222"/>
      <c r="Q7" s="1222"/>
      <c r="R7" s="1222"/>
      <c r="S7" s="1222"/>
      <c r="T7" s="1222"/>
      <c r="U7" s="1222"/>
      <c r="V7" s="1222"/>
      <c r="W7" s="1222"/>
      <c r="X7" s="1222"/>
      <c r="Y7" s="1222"/>
      <c r="Z7" s="1223"/>
    </row>
    <row r="8" spans="1:26" s="1209" customFormat="1" ht="12.95" customHeight="1" x14ac:dyDescent="0.15">
      <c r="A8" s="1224" t="s">
        <v>225</v>
      </c>
      <c r="B8" s="1221">
        <v>3</v>
      </c>
      <c r="C8" s="1601">
        <f>Текущий!C8-Предыдущий!C8</f>
        <v>776762</v>
      </c>
      <c r="D8" s="1225">
        <f>Текущий!D8-Предыдущий!D8</f>
        <v>-13896</v>
      </c>
      <c r="E8" s="1225">
        <f>Текущий!E8-Предыдущий!E8</f>
        <v>-1195</v>
      </c>
      <c r="F8" s="1225">
        <f>Текущий!F8-Предыдущий!F8</f>
        <v>8073</v>
      </c>
      <c r="G8" s="1225">
        <f>Текущий!G8-Предыдущий!G8</f>
        <v>859</v>
      </c>
      <c r="H8" s="1225">
        <f>Текущий!H8-Предыдущий!H8</f>
        <v>10557</v>
      </c>
      <c r="I8" s="1225">
        <f>Текущий!I8-Предыдущий!I8</f>
        <v>11374</v>
      </c>
      <c r="J8" s="1225">
        <f>Текущий!J8-Предыдущий!J8</f>
        <v>21297</v>
      </c>
      <c r="K8" s="1225">
        <f>Текущий!K8-Предыдущий!K8</f>
        <v>-1590</v>
      </c>
      <c r="L8" s="1225">
        <f>Текущий!L8-Предыдущий!L8</f>
        <v>-1430</v>
      </c>
      <c r="M8" s="1225">
        <f>Текущий!M8-Предыдущий!M8</f>
        <v>1273</v>
      </c>
      <c r="N8" s="1225">
        <f>Текущий!N8-Предыдущий!N8</f>
        <v>-88142</v>
      </c>
      <c r="O8" s="1225">
        <f>Текущий!O8-Предыдущий!O8</f>
        <v>571</v>
      </c>
      <c r="P8" s="1225">
        <f>Текущий!P8-Предыдущий!P8</f>
        <v>1625</v>
      </c>
      <c r="Q8" s="1225">
        <f>Текущий!Q8-Предыдущий!Q8</f>
        <v>-41987</v>
      </c>
      <c r="R8" s="1225">
        <f>Текущий!R8-Предыдущий!R8</f>
        <v>8674</v>
      </c>
      <c r="S8" s="1225">
        <f>Текущий!S8-Предыдущий!S8</f>
        <v>-12254</v>
      </c>
      <c r="T8" s="1225">
        <f>Текущий!T8-Предыдущий!T8</f>
        <v>28631</v>
      </c>
      <c r="U8" s="1225">
        <f>Текущий!U8-Предыдущий!U8</f>
        <v>23224</v>
      </c>
      <c r="V8" s="1225">
        <f>Текущий!V8-Предыдущий!V8</f>
        <v>803655</v>
      </c>
      <c r="W8" s="1225">
        <f>Текущий!W8-Предыдущий!W8</f>
        <v>1389</v>
      </c>
      <c r="X8" s="1225">
        <f>Текущий!X8-Предыдущий!X8</f>
        <v>16054</v>
      </c>
      <c r="Y8" s="1225">
        <f>Текущий!Y8-Предыдущий!Y8</f>
        <v>0</v>
      </c>
      <c r="Z8" s="1225">
        <f>Текущий!Z8-Предыдущий!Z8</f>
        <v>0</v>
      </c>
    </row>
    <row r="9" spans="1:26" s="1209" customFormat="1" ht="12.95" customHeight="1" x14ac:dyDescent="0.15">
      <c r="A9" s="1224" t="s">
        <v>226</v>
      </c>
      <c r="B9" s="1221">
        <v>4</v>
      </c>
      <c r="C9" s="1225">
        <f>Текущий!C9-Предыдущий!C9</f>
        <v>443373</v>
      </c>
      <c r="D9" s="1225">
        <f>Текущий!D9-Предыдущий!D9</f>
        <v>-12812</v>
      </c>
      <c r="E9" s="1225">
        <f>Текущий!E9-Предыдущий!E9</f>
        <v>-489</v>
      </c>
      <c r="F9" s="1225">
        <f>Текущий!F9-Предыдущий!F9</f>
        <v>9472</v>
      </c>
      <c r="G9" s="1225">
        <f>Текущий!G9-Предыдущий!G9</f>
        <v>859</v>
      </c>
      <c r="H9" s="1225">
        <f>Текущий!H9-Предыдущий!H9</f>
        <v>-1987</v>
      </c>
      <c r="I9" s="1225">
        <f>Текущий!I9-Предыдущий!I9</f>
        <v>51281</v>
      </c>
      <c r="J9" s="1225">
        <f>Текущий!J9-Предыдущий!J9</f>
        <v>-2418</v>
      </c>
      <c r="K9" s="1225">
        <f>Текущий!K9-Предыдущий!K9</f>
        <v>895</v>
      </c>
      <c r="L9" s="1225">
        <f>Текущий!L9-Предыдущий!L9</f>
        <v>1933</v>
      </c>
      <c r="M9" s="1225">
        <f>Текущий!M9-Предыдущий!M9</f>
        <v>776</v>
      </c>
      <c r="N9" s="1225">
        <f>Текущий!N9-Предыдущий!N9</f>
        <v>18279</v>
      </c>
      <c r="O9" s="1225">
        <f>Текущий!O9-Предыдущий!O9</f>
        <v>3145</v>
      </c>
      <c r="P9" s="1225">
        <f>Текущий!P9-Предыдущий!P9</f>
        <v>1343</v>
      </c>
      <c r="Q9" s="1225">
        <f>Текущий!Q9-Предыдущий!Q9</f>
        <v>215</v>
      </c>
      <c r="R9" s="1225">
        <f>Текущий!R9-Предыдущий!R9</f>
        <v>25049</v>
      </c>
      <c r="S9" s="1225">
        <f>Текущий!S9-Предыдущий!S9</f>
        <v>43073</v>
      </c>
      <c r="T9" s="1225">
        <f>Текущий!T9-Предыдущий!T9</f>
        <v>5904</v>
      </c>
      <c r="U9" s="1225">
        <f>Текущий!U9-Предыдущий!U9</f>
        <v>2827</v>
      </c>
      <c r="V9" s="1225">
        <f>Текущий!V9-Предыдущий!V9</f>
        <v>267062</v>
      </c>
      <c r="W9" s="1225">
        <f>Текущий!W9-Предыдущий!W9</f>
        <v>-147</v>
      </c>
      <c r="X9" s="1225">
        <f>Текущий!X9-Предыдущий!X9</f>
        <v>29113</v>
      </c>
      <c r="Y9" s="1225">
        <f>Текущий!Y9-Предыдущий!Y9</f>
        <v>0</v>
      </c>
      <c r="Z9" s="1225">
        <f>Текущий!Z9-Предыдущий!Z9</f>
        <v>0</v>
      </c>
    </row>
    <row r="10" spans="1:26" s="1209" customFormat="1" ht="12.95" customHeight="1" x14ac:dyDescent="0.15">
      <c r="A10" s="1224" t="s">
        <v>227</v>
      </c>
      <c r="B10" s="1221">
        <v>5</v>
      </c>
      <c r="C10" s="1225">
        <f>Текущий!C10-Предыдущий!C10</f>
        <v>333389</v>
      </c>
      <c r="D10" s="1225">
        <f>Текущий!D10-Предыдущий!D10</f>
        <v>-1084</v>
      </c>
      <c r="E10" s="1225">
        <f>Текущий!E10-Предыдущий!E10</f>
        <v>-706</v>
      </c>
      <c r="F10" s="1225">
        <f>Текущий!F10-Предыдущий!F10</f>
        <v>-1399</v>
      </c>
      <c r="G10" s="1225">
        <f>Текущий!G10-Предыдущий!G10</f>
        <v>0</v>
      </c>
      <c r="H10" s="1225">
        <f>Текущий!H10-Предыдущий!H10</f>
        <v>12544</v>
      </c>
      <c r="I10" s="1225">
        <f>Текущий!I10-Предыдущий!I10</f>
        <v>-39907</v>
      </c>
      <c r="J10" s="1225">
        <f>Текущий!J10-Предыдущий!J10</f>
        <v>23715</v>
      </c>
      <c r="K10" s="1225">
        <f>Текущий!K10-Предыдущий!K10</f>
        <v>-2485</v>
      </c>
      <c r="L10" s="1225">
        <f>Текущий!L10-Предыдущий!L10</f>
        <v>-3363</v>
      </c>
      <c r="M10" s="1225">
        <f>Текущий!M10-Предыдущий!M10</f>
        <v>497</v>
      </c>
      <c r="N10" s="1225">
        <f>Текущий!N10-Предыдущий!N10</f>
        <v>-106421</v>
      </c>
      <c r="O10" s="1225">
        <f>Текущий!O10-Предыдущий!O10</f>
        <v>-2574</v>
      </c>
      <c r="P10" s="1225">
        <f>Текущий!P10-Предыдущий!P10</f>
        <v>282</v>
      </c>
      <c r="Q10" s="1225">
        <f>Текущий!Q10-Предыдущий!Q10</f>
        <v>-42202</v>
      </c>
      <c r="R10" s="1225">
        <f>Текущий!R10-Предыдущий!R10</f>
        <v>-16375</v>
      </c>
      <c r="S10" s="1225">
        <f>Текущий!S10-Предыдущий!S10</f>
        <v>-55327</v>
      </c>
      <c r="T10" s="1225">
        <f>Текущий!T10-Предыдущий!T10</f>
        <v>22727</v>
      </c>
      <c r="U10" s="1225">
        <f>Текущий!U10-Предыдущий!U10</f>
        <v>20397</v>
      </c>
      <c r="V10" s="1225">
        <f>Текущий!V10-Предыдущий!V10</f>
        <v>536593</v>
      </c>
      <c r="W10" s="1225">
        <f>Текущий!W10-Предыдущий!W10</f>
        <v>1536</v>
      </c>
      <c r="X10" s="1225">
        <f>Текущий!X10-Предыдущий!X10</f>
        <v>-13059</v>
      </c>
      <c r="Y10" s="1225">
        <f>Текущий!Y10-Предыдущий!Y10</f>
        <v>0</v>
      </c>
      <c r="Z10" s="1225">
        <f>Текущий!Z10-Предыдущий!Z10</f>
        <v>0</v>
      </c>
    </row>
    <row r="11" spans="1:26" s="1209" customFormat="1" ht="12.95" customHeight="1" x14ac:dyDescent="0.15">
      <c r="A11" s="1224" t="s">
        <v>297</v>
      </c>
      <c r="B11" s="1221">
        <v>6</v>
      </c>
      <c r="C11" s="1225">
        <f>Текущий!C11-Предыдущий!C11</f>
        <v>299935</v>
      </c>
      <c r="D11" s="1225">
        <f>Текущий!D11-Предыдущий!D11</f>
        <v>9</v>
      </c>
      <c r="E11" s="1225">
        <f>Текущий!E11-Предыдущий!E11</f>
        <v>144</v>
      </c>
      <c r="F11" s="1225">
        <f>Текущий!F11-Предыдущий!F11</f>
        <v>8616</v>
      </c>
      <c r="G11" s="1225">
        <f>Текущий!G11-Предыдущий!G11</f>
        <v>0</v>
      </c>
      <c r="H11" s="1225">
        <f>Текущий!H11-Предыдущий!H11</f>
        <v>4733</v>
      </c>
      <c r="I11" s="1225">
        <f>Текущий!I11-Предыдущий!I11</f>
        <v>-35855</v>
      </c>
      <c r="J11" s="1225">
        <f>Текущий!J11-Предыдущий!J11</f>
        <v>33690</v>
      </c>
      <c r="K11" s="1225">
        <f>Текущий!K11-Предыдущий!K11</f>
        <v>-1665</v>
      </c>
      <c r="L11" s="1225">
        <f>Текущий!L11-Предыдущий!L11</f>
        <v>-3020</v>
      </c>
      <c r="M11" s="1225">
        <f>Текущий!M11-Предыдущий!M11</f>
        <v>88</v>
      </c>
      <c r="N11" s="1225">
        <f>Текущий!N11-Предыдущий!N11</f>
        <v>-4125</v>
      </c>
      <c r="O11" s="1225">
        <f>Текущий!O11-Предыдущий!O11</f>
        <v>-1935</v>
      </c>
      <c r="P11" s="1225">
        <f>Текущий!P11-Предыдущий!P11</f>
        <v>282</v>
      </c>
      <c r="Q11" s="1225">
        <f>Текущий!Q11-Предыдущий!Q11</f>
        <v>-4150</v>
      </c>
      <c r="R11" s="1225">
        <f>Текущий!R11-Предыдущий!R11</f>
        <v>30682</v>
      </c>
      <c r="S11" s="1225">
        <f>Текущий!S11-Предыдущий!S11</f>
        <v>-52014</v>
      </c>
      <c r="T11" s="1225">
        <f>Текущий!T11-Предыдущий!T11</f>
        <v>22892</v>
      </c>
      <c r="U11" s="1225">
        <f>Текущий!U11-Предыдущий!U11</f>
        <v>4290</v>
      </c>
      <c r="V11" s="1225">
        <f>Текущий!V11-Предыдущий!V11</f>
        <v>292789</v>
      </c>
      <c r="W11" s="1225">
        <f>Текущий!W11-Предыдущий!W11</f>
        <v>1536</v>
      </c>
      <c r="X11" s="1225">
        <f>Текущий!X11-Предыдущий!X11</f>
        <v>2948</v>
      </c>
      <c r="Y11" s="1225">
        <f>Текущий!Y11-Предыдущий!Y11</f>
        <v>0</v>
      </c>
      <c r="Z11" s="1225">
        <f>Текущий!Z11-Предыдущий!Z11</f>
        <v>0</v>
      </c>
    </row>
    <row r="12" spans="1:26" s="1209" customFormat="1" ht="12.95" customHeight="1" x14ac:dyDescent="0.15">
      <c r="A12" s="1224" t="s">
        <v>298</v>
      </c>
      <c r="B12" s="1221">
        <v>7</v>
      </c>
      <c r="C12" s="1225">
        <f>Текущий!C12-Предыдущий!C12</f>
        <v>479513</v>
      </c>
      <c r="D12" s="1225">
        <f>Текущий!D12-Предыдущий!D12</f>
        <v>45</v>
      </c>
      <c r="E12" s="1225">
        <f>Текущий!E12-Предыдущий!E12</f>
        <v>9451</v>
      </c>
      <c r="F12" s="1225">
        <f>Текущий!F12-Предыдущий!F12</f>
        <v>14491</v>
      </c>
      <c r="G12" s="1225">
        <f>Текущий!G12-Предыдущий!G12</f>
        <v>0</v>
      </c>
      <c r="H12" s="1225">
        <f>Текущий!H12-Предыдущий!H12</f>
        <v>6499</v>
      </c>
      <c r="I12" s="1225">
        <f>Текущий!I12-Предыдущий!I12</f>
        <v>15479</v>
      </c>
      <c r="J12" s="1225">
        <f>Текущий!J12-Предыдущий!J12</f>
        <v>56696</v>
      </c>
      <c r="K12" s="1225">
        <f>Текущий!K12-Предыдущий!K12</f>
        <v>-241</v>
      </c>
      <c r="L12" s="1225">
        <f>Текущий!L12-Предыдущий!L12</f>
        <v>1428</v>
      </c>
      <c r="M12" s="1225">
        <f>Текущий!M12-Предыдущий!M12</f>
        <v>88</v>
      </c>
      <c r="N12" s="1225">
        <f>Текущий!N12-Предыдущий!N12</f>
        <v>9</v>
      </c>
      <c r="O12" s="1225">
        <f>Текущий!O12-Предыдущий!O12</f>
        <v>-401</v>
      </c>
      <c r="P12" s="1225">
        <f>Текущий!P12-Предыдущий!P12</f>
        <v>282</v>
      </c>
      <c r="Q12" s="1225">
        <f>Текущий!Q12-Предыдущий!Q12</f>
        <v>-2425</v>
      </c>
      <c r="R12" s="1225">
        <f>Текущий!R12-Предыдущий!R12</f>
        <v>43958</v>
      </c>
      <c r="S12" s="1225">
        <f>Текущий!S12-Предыдущий!S12</f>
        <v>-5039</v>
      </c>
      <c r="T12" s="1225">
        <f>Текущий!T12-Предыдущий!T12</f>
        <v>40691</v>
      </c>
      <c r="U12" s="1225">
        <f>Текущий!U12-Предыдущий!U12</f>
        <v>5152</v>
      </c>
      <c r="V12" s="1225">
        <f>Текущий!V12-Предыдущий!V12</f>
        <v>271834</v>
      </c>
      <c r="W12" s="1225">
        <f>Текущий!W12-Предыдущий!W12</f>
        <v>979</v>
      </c>
      <c r="X12" s="1225">
        <f>Текущий!X12-Предыдущий!X12</f>
        <v>20537</v>
      </c>
      <c r="Y12" s="1225">
        <f>Текущий!Y12-Предыдущий!Y12</f>
        <v>0</v>
      </c>
      <c r="Z12" s="1225">
        <f>Текущий!Z12-Предыдущий!Z12</f>
        <v>0</v>
      </c>
    </row>
    <row r="13" spans="1:26" s="1209" customFormat="1" ht="12.95" customHeight="1" x14ac:dyDescent="0.15">
      <c r="A13" s="1224" t="s">
        <v>299</v>
      </c>
      <c r="B13" s="1221">
        <v>8</v>
      </c>
      <c r="C13" s="1225">
        <f>Текущий!C13-Предыдущий!C13</f>
        <v>-179579</v>
      </c>
      <c r="D13" s="1225">
        <f>Текущий!D13-Предыдущий!D13</f>
        <v>-36</v>
      </c>
      <c r="E13" s="1225">
        <f>Текущий!E13-Предыдущий!E13</f>
        <v>-9307</v>
      </c>
      <c r="F13" s="1225">
        <f>Текущий!F13-Предыдущий!F13</f>
        <v>-5875</v>
      </c>
      <c r="G13" s="1225">
        <f>Текущий!G13-Предыдущий!G13</f>
        <v>0</v>
      </c>
      <c r="H13" s="1225">
        <f>Текущий!H13-Предыдущий!H13</f>
        <v>-1766</v>
      </c>
      <c r="I13" s="1225">
        <f>Текущий!I13-Предыдущий!I13</f>
        <v>-51334</v>
      </c>
      <c r="J13" s="1225">
        <f>Текущий!J13-Предыдущий!J13</f>
        <v>-23006</v>
      </c>
      <c r="K13" s="1225">
        <f>Текущий!K13-Предыдущий!K13</f>
        <v>-1424</v>
      </c>
      <c r="L13" s="1225">
        <f>Текущий!L13-Предыдущий!L13</f>
        <v>-4448</v>
      </c>
      <c r="M13" s="1225">
        <f>Текущий!M13-Предыдущий!M13</f>
        <v>0</v>
      </c>
      <c r="N13" s="1225">
        <f>Текущий!N13-Предыдущий!N13</f>
        <v>-4135</v>
      </c>
      <c r="O13" s="1225">
        <f>Текущий!O13-Предыдущий!O13</f>
        <v>-1534</v>
      </c>
      <c r="P13" s="1225">
        <f>Текущий!P13-Предыдущий!P13</f>
        <v>0</v>
      </c>
      <c r="Q13" s="1225">
        <f>Текущий!Q13-Предыдущий!Q13</f>
        <v>-1725</v>
      </c>
      <c r="R13" s="1225">
        <f>Текущий!R13-Предыдущий!R13</f>
        <v>-13276</v>
      </c>
      <c r="S13" s="1225">
        <f>Текущий!S13-Предыдущий!S13</f>
        <v>-46975</v>
      </c>
      <c r="T13" s="1225">
        <f>Текущий!T13-Предыдущий!T13</f>
        <v>-17799</v>
      </c>
      <c r="U13" s="1225">
        <f>Текущий!U13-Предыдущий!U13</f>
        <v>-862</v>
      </c>
      <c r="V13" s="1225">
        <f>Текущий!V13-Предыдущий!V13</f>
        <v>20955</v>
      </c>
      <c r="W13" s="1225">
        <f>Текущий!W13-Предыдущий!W13</f>
        <v>557</v>
      </c>
      <c r="X13" s="1225">
        <f>Текущий!X13-Предыдущий!X13</f>
        <v>-17589</v>
      </c>
      <c r="Y13" s="1225">
        <f>Текущий!Y13-Предыдущий!Y13</f>
        <v>0</v>
      </c>
      <c r="Z13" s="1225">
        <f>Текущий!Z13-Предыдущий!Z13</f>
        <v>0</v>
      </c>
    </row>
    <row r="14" spans="1:26" s="1209" customFormat="1" ht="12.95" customHeight="1" x14ac:dyDescent="0.15">
      <c r="A14" s="1224" t="s">
        <v>300</v>
      </c>
      <c r="B14" s="1221">
        <v>9</v>
      </c>
      <c r="C14" s="1225">
        <f>Текущий!C14-Предыдущий!C14</f>
        <v>-177.64894015975005</v>
      </c>
      <c r="D14" s="1225">
        <f>Текущий!D14-Предыдущий!D14</f>
        <v>-1.8924235554884028</v>
      </c>
      <c r="E14" s="1225">
        <f>Текущий!E14-Предыдущий!E14</f>
        <v>-1.2391917003901014</v>
      </c>
      <c r="F14" s="1225">
        <f>Текущий!F14-Предыдущий!F14</f>
        <v>-5.625957130622993</v>
      </c>
      <c r="G14" s="1225">
        <f>Текущий!G14-Предыдущий!G14</f>
        <v>0</v>
      </c>
      <c r="H14" s="1225">
        <f>Текущий!H14-Предыдущий!H14</f>
        <v>-2.3603491847597979</v>
      </c>
      <c r="I14" s="1225">
        <f>Текущий!I14-Предыдущий!I14</f>
        <v>-32.550311627178019</v>
      </c>
      <c r="J14" s="1225">
        <f>Текущий!J14-Предыдущий!J14</f>
        <v>-7.3831230164730073</v>
      </c>
      <c r="K14" s="1225">
        <f>Текущий!K14-Предыдущий!K14</f>
        <v>-1.2735609457121999</v>
      </c>
      <c r="L14" s="1225">
        <f>Текущий!L14-Предыдущий!L14</f>
        <v>-1.8819308011351001</v>
      </c>
      <c r="M14" s="1225">
        <f>Текущий!M14-Предыдущий!M14</f>
        <v>2.8606171533479996E-2</v>
      </c>
      <c r="N14" s="1225">
        <f>Текущий!N14-Предыдущий!N14</f>
        <v>-5.7385899954661994</v>
      </c>
      <c r="O14" s="1225">
        <f>Текущий!O14-Предыдущий!O14</f>
        <v>-1.6154769700938996</v>
      </c>
      <c r="P14" s="1225">
        <f>Текущий!P14-Предыдущий!P14</f>
        <v>-8.1915128820829963E-2</v>
      </c>
      <c r="Q14" s="1225">
        <f>Текущий!Q14-Предыдущий!Q14</f>
        <v>-4.4213186853166988</v>
      </c>
      <c r="R14" s="1225">
        <f>Текущий!R14-Предыдущий!R14</f>
        <v>1.3759655265049844</v>
      </c>
      <c r="S14" s="1225">
        <f>Текущий!S14-Предыдущий!S14</f>
        <v>-25.483968062062502</v>
      </c>
      <c r="T14" s="1225">
        <f>Текущий!T14-Предыдущий!T14</f>
        <v>2.3603638775550024</v>
      </c>
      <c r="U14" s="1225">
        <f>Текущий!U14-Предыдущий!U14</f>
        <v>-0.22415887248889987</v>
      </c>
      <c r="V14" s="1225">
        <f>Текущий!V14-Предыдущий!V14</f>
        <v>-60.293231799130353</v>
      </c>
      <c r="W14" s="1225">
        <f>Текущий!W14-Предыдущий!W14</f>
        <v>-0.44992135856580262</v>
      </c>
      <c r="X14" s="1225">
        <f>Текущий!X14-Предыдущий!X14</f>
        <v>-28.898446901640057</v>
      </c>
      <c r="Y14" s="1225">
        <f>Текущий!Y14-Предыдущий!Y14</f>
        <v>0</v>
      </c>
      <c r="Z14" s="1225">
        <f>Текущий!Z14-Предыдущий!Z14</f>
        <v>0</v>
      </c>
    </row>
    <row r="15" spans="1:26" s="1209" customFormat="1" ht="12.95" customHeight="1" x14ac:dyDescent="0.15">
      <c r="A15" s="1224" t="s">
        <v>301</v>
      </c>
      <c r="B15" s="1221">
        <v>10</v>
      </c>
      <c r="C15" s="1225">
        <f>Текущий!C15-Предыдущий!C15</f>
        <v>33454</v>
      </c>
      <c r="D15" s="1225">
        <f>Текущий!D15-Предыдущий!D15</f>
        <v>-1093</v>
      </c>
      <c r="E15" s="1225">
        <f>Текущий!E15-Предыдущий!E15</f>
        <v>-850</v>
      </c>
      <c r="F15" s="1225">
        <f>Текущий!F15-Предыдущий!F15</f>
        <v>-10015</v>
      </c>
      <c r="G15" s="1225">
        <f>Текущий!G15-Предыдущий!G15</f>
        <v>0</v>
      </c>
      <c r="H15" s="1225">
        <f>Текущий!H15-Предыдущий!H15</f>
        <v>7811</v>
      </c>
      <c r="I15" s="1225">
        <f>Текущий!I15-Предыдущий!I15</f>
        <v>-4052</v>
      </c>
      <c r="J15" s="1225">
        <f>Текущий!J15-Предыдущий!J15</f>
        <v>-9975</v>
      </c>
      <c r="K15" s="1225">
        <f>Текущий!K15-Предыдущий!K15</f>
        <v>-820</v>
      </c>
      <c r="L15" s="1225">
        <f>Текущий!L15-Предыдущий!L15</f>
        <v>-343</v>
      </c>
      <c r="M15" s="1225">
        <f>Текущий!M15-Предыдущий!M15</f>
        <v>409</v>
      </c>
      <c r="N15" s="1225">
        <f>Текущий!N15-Предыдущий!N15</f>
        <v>-102296</v>
      </c>
      <c r="O15" s="1225">
        <f>Текущий!O15-Предыдущий!O15</f>
        <v>-639</v>
      </c>
      <c r="P15" s="1225">
        <f>Текущий!P15-Предыдущий!P15</f>
        <v>0</v>
      </c>
      <c r="Q15" s="1225">
        <f>Текущий!Q15-Предыдущий!Q15</f>
        <v>-38052</v>
      </c>
      <c r="R15" s="1225">
        <f>Текущий!R15-Предыдущий!R15</f>
        <v>-47057</v>
      </c>
      <c r="S15" s="1225">
        <f>Текущий!S15-Предыдущий!S15</f>
        <v>-3313</v>
      </c>
      <c r="T15" s="1225">
        <f>Текущий!T15-Предыдущий!T15</f>
        <v>-165</v>
      </c>
      <c r="U15" s="1225">
        <f>Текущий!U15-Предыдущий!U15</f>
        <v>16107</v>
      </c>
      <c r="V15" s="1225">
        <f>Текущий!V15-Предыдущий!V15</f>
        <v>243804</v>
      </c>
      <c r="W15" s="1225">
        <f>Текущий!W15-Предыдущий!W15</f>
        <v>0</v>
      </c>
      <c r="X15" s="1225">
        <f>Текущий!X15-Предыдущий!X15</f>
        <v>-16007</v>
      </c>
      <c r="Y15" s="1225">
        <f>Текущий!Y15-Предыдущий!Y15</f>
        <v>0</v>
      </c>
      <c r="Z15" s="1225">
        <f>Текущий!Z15-Предыдущий!Z15</f>
        <v>0</v>
      </c>
    </row>
    <row r="16" spans="1:26" s="1209" customFormat="1" ht="12.95" customHeight="1" x14ac:dyDescent="0.15">
      <c r="A16" s="1224" t="s">
        <v>302</v>
      </c>
      <c r="B16" s="1221">
        <v>11</v>
      </c>
      <c r="C16" s="1225">
        <f>Текущий!C16-Предыдущий!C16</f>
        <v>-37920</v>
      </c>
      <c r="D16" s="1225">
        <f>Текущий!D16-Предыдущий!D16</f>
        <v>529</v>
      </c>
      <c r="E16" s="1225">
        <f>Текущий!E16-Предыдущий!E16</f>
        <v>-850</v>
      </c>
      <c r="F16" s="1225">
        <f>Текущий!F16-Предыдущий!F16</f>
        <v>-10015</v>
      </c>
      <c r="G16" s="1225">
        <f>Текущий!G16-Предыдущий!G16</f>
        <v>0</v>
      </c>
      <c r="H16" s="1225">
        <f>Текущий!H16-Предыдущий!H16</f>
        <v>7811</v>
      </c>
      <c r="I16" s="1225">
        <f>Текущий!I16-Предыдущий!I16</f>
        <v>-4052</v>
      </c>
      <c r="J16" s="1225">
        <f>Текущий!J16-Предыдущий!J16</f>
        <v>-10445</v>
      </c>
      <c r="K16" s="1225">
        <f>Текущий!K16-Предыдущий!K16</f>
        <v>-820</v>
      </c>
      <c r="L16" s="1225">
        <f>Текущий!L16-Предыдущий!L16</f>
        <v>-343</v>
      </c>
      <c r="M16" s="1225">
        <f>Текущий!M16-Предыдущий!M16</f>
        <v>409</v>
      </c>
      <c r="N16" s="1225">
        <f>Текущий!N16-Предыдущий!N16</f>
        <v>-130637</v>
      </c>
      <c r="O16" s="1225">
        <f>Текущий!O16-Предыдущий!O16</f>
        <v>-639</v>
      </c>
      <c r="P16" s="1225">
        <f>Текущий!P16-Предыдущий!P16</f>
        <v>0</v>
      </c>
      <c r="Q16" s="1225">
        <f>Текущий!Q16-Предыдущий!Q16</f>
        <v>-38052</v>
      </c>
      <c r="R16" s="1225">
        <f>Текущий!R16-Предыдущий!R16</f>
        <v>-47085</v>
      </c>
      <c r="S16" s="1225">
        <f>Текущий!S16-Предыдущий!S16</f>
        <v>-3313</v>
      </c>
      <c r="T16" s="1225">
        <f>Текущий!T16-Предыдущий!T16</f>
        <v>-165</v>
      </c>
      <c r="U16" s="1225">
        <f>Текущий!U16-Предыдущий!U16</f>
        <v>16107</v>
      </c>
      <c r="V16" s="1225">
        <f>Текущий!V16-Предыдущий!V16</f>
        <v>221429</v>
      </c>
      <c r="W16" s="1225">
        <f>Текущий!W16-Предыдущий!W16</f>
        <v>0</v>
      </c>
      <c r="X16" s="1225">
        <f>Текущий!X16-Предыдущий!X16</f>
        <v>-37789</v>
      </c>
      <c r="Y16" s="1225">
        <f>Текущий!Y16-Предыдущий!Y16</f>
        <v>0</v>
      </c>
      <c r="Z16" s="1225">
        <f>Текущий!Z16-Предыдущий!Z16</f>
        <v>0</v>
      </c>
    </row>
    <row r="17" spans="1:26" s="1209" customFormat="1" ht="12.95" customHeight="1" x14ac:dyDescent="0.15">
      <c r="A17" s="1224" t="s">
        <v>593</v>
      </c>
      <c r="B17" s="1221">
        <v>12</v>
      </c>
      <c r="C17" s="1225">
        <f>Текущий!C17-Предыдущий!C17</f>
        <v>71374</v>
      </c>
      <c r="D17" s="1225">
        <f>Текущий!D17-Предыдущий!D17</f>
        <v>-1622</v>
      </c>
      <c r="E17" s="1225">
        <f>Текущий!E17-Предыдущий!E17</f>
        <v>0</v>
      </c>
      <c r="F17" s="1225">
        <f>Текущий!F17-Предыдущий!F17</f>
        <v>0</v>
      </c>
      <c r="G17" s="1225">
        <f>Текущий!G17-Предыдущий!G17</f>
        <v>0</v>
      </c>
      <c r="H17" s="1225">
        <f>Текущий!H17-Предыдущий!H17</f>
        <v>0</v>
      </c>
      <c r="I17" s="1225">
        <f>Текущий!I17-Предыдущий!I17</f>
        <v>0</v>
      </c>
      <c r="J17" s="1225">
        <f>Текущий!J17-Предыдущий!J17</f>
        <v>470</v>
      </c>
      <c r="K17" s="1225">
        <f>Текущий!K17-Предыдущий!K17</f>
        <v>0</v>
      </c>
      <c r="L17" s="1225">
        <f>Текущий!L17-Предыдущий!L17</f>
        <v>0</v>
      </c>
      <c r="M17" s="1225">
        <f>Текущий!M17-Предыдущий!M17</f>
        <v>0</v>
      </c>
      <c r="N17" s="1225">
        <f>Текущий!N17-Предыдущий!N17</f>
        <v>28341</v>
      </c>
      <c r="O17" s="1225">
        <f>Текущий!O17-Предыдущий!O17</f>
        <v>0</v>
      </c>
      <c r="P17" s="1225">
        <f>Текущий!P17-Предыдущий!P17</f>
        <v>0</v>
      </c>
      <c r="Q17" s="1225">
        <f>Текущий!Q17-Предыдущий!Q17</f>
        <v>0</v>
      </c>
      <c r="R17" s="1225">
        <f>Текущий!R17-Предыдущий!R17</f>
        <v>28</v>
      </c>
      <c r="S17" s="1225">
        <f>Текущий!S17-Предыдущий!S17</f>
        <v>0</v>
      </c>
      <c r="T17" s="1225">
        <f>Текущий!T17-Предыдущий!T17</f>
        <v>0</v>
      </c>
      <c r="U17" s="1225">
        <f>Текущий!U17-Предыдущий!U17</f>
        <v>0</v>
      </c>
      <c r="V17" s="1225">
        <f>Текущий!V17-Предыдущий!V17</f>
        <v>22375</v>
      </c>
      <c r="W17" s="1225">
        <f>Текущий!W17-Предыдущий!W17</f>
        <v>0</v>
      </c>
      <c r="X17" s="1225">
        <f>Текущий!X17-Предыдущий!X17</f>
        <v>21782</v>
      </c>
      <c r="Y17" s="1225">
        <f>Текущий!Y17-Предыдущий!Y17</f>
        <v>0</v>
      </c>
      <c r="Z17" s="1225">
        <f>Текущий!Z17-Предыдущий!Z17</f>
        <v>0</v>
      </c>
    </row>
    <row r="18" spans="1:26" s="1209" customFormat="1" ht="11.1" customHeight="1" x14ac:dyDescent="0.15">
      <c r="A18" s="1220"/>
      <c r="B18" s="1221">
        <v>13</v>
      </c>
      <c r="C18" s="1225">
        <f>Текущий!C18-Предыдущий!C18</f>
        <v>0</v>
      </c>
      <c r="D18" s="1225">
        <f>Текущий!D18-Предыдущий!D18</f>
        <v>0</v>
      </c>
      <c r="E18" s="1225">
        <f>Текущий!E18-Предыдущий!E18</f>
        <v>0</v>
      </c>
      <c r="F18" s="1225">
        <f>Текущий!F18-Предыдущий!F18</f>
        <v>0</v>
      </c>
      <c r="G18" s="1225">
        <f>Текущий!G18-Предыдущий!G18</f>
        <v>0</v>
      </c>
      <c r="H18" s="1225">
        <f>Текущий!H18-Предыдущий!H18</f>
        <v>0</v>
      </c>
      <c r="I18" s="1225">
        <f>Текущий!I18-Предыдущий!I18</f>
        <v>0</v>
      </c>
      <c r="J18" s="1225">
        <f>Текущий!J18-Предыдущий!J18</f>
        <v>0</v>
      </c>
      <c r="K18" s="1225">
        <f>Текущий!K18-Предыдущий!K18</f>
        <v>0</v>
      </c>
      <c r="L18" s="1225">
        <f>Текущий!L18-Предыдущий!L18</f>
        <v>0</v>
      </c>
      <c r="M18" s="1225">
        <f>Текущий!M18-Предыдущий!M18</f>
        <v>0</v>
      </c>
      <c r="N18" s="1225">
        <f>Текущий!N18-Предыдущий!N18</f>
        <v>0</v>
      </c>
      <c r="O18" s="1225">
        <f>Текущий!O18-Предыдущий!O18</f>
        <v>0</v>
      </c>
      <c r="P18" s="1225">
        <f>Текущий!P18-Предыдущий!P18</f>
        <v>0</v>
      </c>
      <c r="Q18" s="1225">
        <f>Текущий!Q18-Предыдущий!Q18</f>
        <v>0</v>
      </c>
      <c r="R18" s="1225">
        <f>Текущий!R18-Предыдущий!R18</f>
        <v>0</v>
      </c>
      <c r="S18" s="1225">
        <f>Текущий!S18-Предыдущий!S18</f>
        <v>0</v>
      </c>
      <c r="T18" s="1225">
        <f>Текущий!T18-Предыдущий!T18</f>
        <v>0</v>
      </c>
      <c r="U18" s="1225">
        <f>Текущий!U18-Предыдущий!U18</f>
        <v>0</v>
      </c>
      <c r="V18" s="1225">
        <f>Текущий!V18-Предыдущий!V18</f>
        <v>0</v>
      </c>
      <c r="W18" s="1225">
        <f>Текущий!W18-Предыдущий!W18</f>
        <v>0</v>
      </c>
      <c r="X18" s="1225">
        <f>Текущий!X18-Предыдущий!X18</f>
        <v>0</v>
      </c>
      <c r="Y18" s="1225">
        <f>Текущий!Y18-Предыдущий!Y18</f>
        <v>0</v>
      </c>
      <c r="Z18" s="1225">
        <f>Текущий!Z18-Предыдущий!Z18</f>
        <v>0</v>
      </c>
    </row>
    <row r="19" spans="1:26" s="1209" customFormat="1" ht="12.95" customHeight="1" x14ac:dyDescent="0.15">
      <c r="A19" s="1220" t="s">
        <v>303</v>
      </c>
      <c r="B19" s="1221">
        <v>14</v>
      </c>
      <c r="C19" s="1225">
        <f>Текущий!C19-Предыдущий!C19</f>
        <v>317061</v>
      </c>
      <c r="D19" s="1225">
        <f>Текущий!D19-Предыдущий!D19</f>
        <v>18744</v>
      </c>
      <c r="E19" s="1225">
        <f>Текущий!E19-Предыдущий!E19</f>
        <v>-233</v>
      </c>
      <c r="F19" s="1225">
        <f>Текущий!F19-Предыдущий!F19</f>
        <v>-16181</v>
      </c>
      <c r="G19" s="1225">
        <f>Текущий!G19-Предыдущий!G19</f>
        <v>862</v>
      </c>
      <c r="H19" s="1225">
        <f>Текущий!H19-Предыдущий!H19</f>
        <v>-4053</v>
      </c>
      <c r="I19" s="1225">
        <f>Текущий!I19-Предыдущий!I19</f>
        <v>55767</v>
      </c>
      <c r="J19" s="1225">
        <f>Текущий!J19-Предыдущий!J19</f>
        <v>-38133</v>
      </c>
      <c r="K19" s="1225">
        <f>Текущий!K19-Предыдущий!K19</f>
        <v>-5813</v>
      </c>
      <c r="L19" s="1225">
        <f>Текущий!L19-Предыдущий!L19</f>
        <v>-2511</v>
      </c>
      <c r="M19" s="1225">
        <f>Текущий!M19-Предыдущий!M19</f>
        <v>0</v>
      </c>
      <c r="N19" s="1225">
        <f>Текущий!N19-Предыдущий!N19</f>
        <v>-69871</v>
      </c>
      <c r="O19" s="1225">
        <f>Текущий!O19-Предыдущий!O19</f>
        <v>-1735</v>
      </c>
      <c r="P19" s="1225">
        <f>Текущий!P19-Предыдущий!P19</f>
        <v>1371</v>
      </c>
      <c r="Q19" s="1225">
        <f>Текущий!Q19-Предыдущий!Q19</f>
        <v>-26641</v>
      </c>
      <c r="R19" s="1225">
        <f>Текущий!R19-Предыдущий!R19</f>
        <v>13837</v>
      </c>
      <c r="S19" s="1225">
        <f>Текущий!S19-Предыдущий!S19</f>
        <v>19909</v>
      </c>
      <c r="T19" s="1225">
        <f>Текущий!T19-Предыдущий!T19</f>
        <v>8295</v>
      </c>
      <c r="U19" s="1225">
        <f>Текущий!U19-Предыдущий!U19</f>
        <v>18003</v>
      </c>
      <c r="V19" s="1225">
        <f>Текущий!V19-Предыдущий!V19</f>
        <v>391643</v>
      </c>
      <c r="W19" s="1225">
        <f>Текущий!W19-Предыдущий!W19</f>
        <v>371</v>
      </c>
      <c r="X19" s="1225">
        <f>Текущий!X19-Предыдущий!X19</f>
        <v>-46570</v>
      </c>
      <c r="Y19" s="1225">
        <f>Текущий!Y19-Предыдущий!Y19</f>
        <v>0</v>
      </c>
      <c r="Z19" s="1225">
        <f>Текущий!Z19-Предыдущий!Z19</f>
        <v>0</v>
      </c>
    </row>
    <row r="20" spans="1:26" s="1209" customFormat="1" ht="12.95" customHeight="1" x14ac:dyDescent="0.15">
      <c r="A20" s="1224" t="s">
        <v>226</v>
      </c>
      <c r="B20" s="1221">
        <v>15</v>
      </c>
      <c r="C20" s="1225">
        <f>Текущий!C20-Предыдущий!C20</f>
        <v>245488</v>
      </c>
      <c r="D20" s="1225">
        <f>Текущий!D20-Предыдущий!D20</f>
        <v>12981</v>
      </c>
      <c r="E20" s="1225">
        <f>Текущий!E20-Предыдущий!E20</f>
        <v>-257</v>
      </c>
      <c r="F20" s="1225">
        <f>Текущий!F20-Предыдущий!F20</f>
        <v>-1475</v>
      </c>
      <c r="G20" s="1225">
        <f>Текущий!G20-Предыдущий!G20</f>
        <v>862</v>
      </c>
      <c r="H20" s="1225">
        <f>Текущий!H20-Предыдущий!H20</f>
        <v>-2229</v>
      </c>
      <c r="I20" s="1225">
        <f>Текущий!I20-Предыдущий!I20</f>
        <v>41452</v>
      </c>
      <c r="J20" s="1225">
        <f>Текущий!J20-Предыдущий!J20</f>
        <v>-19933</v>
      </c>
      <c r="K20" s="1225">
        <f>Текущий!K20-Предыдущий!K20</f>
        <v>-3919</v>
      </c>
      <c r="L20" s="1225">
        <f>Текущий!L20-Предыдущий!L20</f>
        <v>1737</v>
      </c>
      <c r="M20" s="1225">
        <f>Текущий!M20-Предыдущий!M20</f>
        <v>0</v>
      </c>
      <c r="N20" s="1225">
        <f>Текущий!N20-Предыдущий!N20</f>
        <v>27386</v>
      </c>
      <c r="O20" s="1225">
        <f>Текущий!O20-Предыдущий!O20</f>
        <v>506</v>
      </c>
      <c r="P20" s="1225">
        <f>Текущий!P20-Предыдущий!P20</f>
        <v>1371</v>
      </c>
      <c r="Q20" s="1225">
        <f>Текущий!Q20-Предыдущий!Q20</f>
        <v>7508</v>
      </c>
      <c r="R20" s="1225">
        <f>Текущий!R20-Предыдущий!R20</f>
        <v>25056</v>
      </c>
      <c r="S20" s="1225">
        <f>Текущий!S20-Предыдущий!S20</f>
        <v>48514</v>
      </c>
      <c r="T20" s="1225">
        <f>Текущий!T20-Предыдущий!T20</f>
        <v>4172</v>
      </c>
      <c r="U20" s="1225">
        <f>Текущий!U20-Предыдущий!U20</f>
        <v>-219</v>
      </c>
      <c r="V20" s="1225">
        <f>Текущий!V20-Предыдущий!V20</f>
        <v>120987</v>
      </c>
      <c r="W20" s="1225">
        <f>Текущий!W20-Предыдущий!W20</f>
        <v>228</v>
      </c>
      <c r="X20" s="1225">
        <f>Текущий!X20-Предыдущий!X20</f>
        <v>-19240</v>
      </c>
      <c r="Y20" s="1225">
        <f>Текущий!Y20-Предыдущий!Y20</f>
        <v>0</v>
      </c>
      <c r="Z20" s="1225">
        <f>Текущий!Z20-Предыдущий!Z20</f>
        <v>0</v>
      </c>
    </row>
    <row r="21" spans="1:26" s="1209" customFormat="1" ht="12.95" customHeight="1" x14ac:dyDescent="0.15">
      <c r="A21" s="1224" t="s">
        <v>227</v>
      </c>
      <c r="B21" s="1221">
        <v>16</v>
      </c>
      <c r="C21" s="1225">
        <f>Текущий!C21-Предыдущий!C21</f>
        <v>71573</v>
      </c>
      <c r="D21" s="1225">
        <f>Текущий!D21-Предыдущий!D21</f>
        <v>5763</v>
      </c>
      <c r="E21" s="1225">
        <f>Текущий!E21-Предыдущий!E21</f>
        <v>24</v>
      </c>
      <c r="F21" s="1225">
        <f>Текущий!F21-Предыдущий!F21</f>
        <v>-14706</v>
      </c>
      <c r="G21" s="1225">
        <f>Текущий!G21-Предыдущий!G21</f>
        <v>0</v>
      </c>
      <c r="H21" s="1225">
        <f>Текущий!H21-Предыдущий!H21</f>
        <v>-1824</v>
      </c>
      <c r="I21" s="1225">
        <f>Текущий!I21-Предыдущий!I21</f>
        <v>14315</v>
      </c>
      <c r="J21" s="1225">
        <f>Текущий!J21-Предыдущий!J21</f>
        <v>-18200</v>
      </c>
      <c r="K21" s="1225">
        <f>Текущий!K21-Предыдущий!K21</f>
        <v>-1894</v>
      </c>
      <c r="L21" s="1225">
        <f>Текущий!L21-Предыдущий!L21</f>
        <v>-4248</v>
      </c>
      <c r="M21" s="1225">
        <f>Текущий!M21-Предыдущий!M21</f>
        <v>0</v>
      </c>
      <c r="N21" s="1225">
        <f>Текущий!N21-Предыдущий!N21</f>
        <v>-97257</v>
      </c>
      <c r="O21" s="1225">
        <f>Текущий!O21-Предыдущий!O21</f>
        <v>-2241</v>
      </c>
      <c r="P21" s="1225">
        <f>Текущий!P21-Предыдущий!P21</f>
        <v>0</v>
      </c>
      <c r="Q21" s="1225">
        <f>Текущий!Q21-Предыдущий!Q21</f>
        <v>-34149</v>
      </c>
      <c r="R21" s="1225">
        <f>Текущий!R21-Предыдущий!R21</f>
        <v>-11219</v>
      </c>
      <c r="S21" s="1225">
        <f>Текущий!S21-Предыдущий!S21</f>
        <v>-28605</v>
      </c>
      <c r="T21" s="1225">
        <f>Текущий!T21-Предыдущий!T21</f>
        <v>4123</v>
      </c>
      <c r="U21" s="1225">
        <f>Текущий!U21-Предыдущий!U21</f>
        <v>18222</v>
      </c>
      <c r="V21" s="1225">
        <f>Текущий!V21-Предыдущий!V21</f>
        <v>270656</v>
      </c>
      <c r="W21" s="1225">
        <f>Текущий!W21-Предыдущий!W21</f>
        <v>143</v>
      </c>
      <c r="X21" s="1225">
        <f>Текущий!X21-Предыдущий!X21</f>
        <v>-27330</v>
      </c>
      <c r="Y21" s="1225">
        <f>Текущий!Y21-Предыдущий!Y21</f>
        <v>0</v>
      </c>
      <c r="Z21" s="1225">
        <f>Текущий!Z21-Предыдущий!Z21</f>
        <v>0</v>
      </c>
    </row>
    <row r="22" spans="1:26" s="1209" customFormat="1" ht="12.95" customHeight="1" x14ac:dyDescent="0.15">
      <c r="A22" s="1224" t="s">
        <v>297</v>
      </c>
      <c r="B22" s="1221">
        <v>17</v>
      </c>
      <c r="C22" s="1225">
        <f>Текущий!C22-Предыдущий!C22</f>
        <v>21830</v>
      </c>
      <c r="D22" s="1225">
        <f>Текущий!D22-Предыдущий!D22</f>
        <v>0</v>
      </c>
      <c r="E22" s="1225">
        <f>Текущий!E22-Предыдущий!E22</f>
        <v>16</v>
      </c>
      <c r="F22" s="1225">
        <f>Текущий!F22-Предыдущий!F22</f>
        <v>-5122</v>
      </c>
      <c r="G22" s="1225">
        <f>Текущий!G22-Предыдущий!G22</f>
        <v>0</v>
      </c>
      <c r="H22" s="1225">
        <f>Текущий!H22-Предыдущий!H22</f>
        <v>-2052</v>
      </c>
      <c r="I22" s="1225">
        <f>Текущий!I22-Предыдущий!I22</f>
        <v>15161</v>
      </c>
      <c r="J22" s="1225">
        <f>Текущий!J22-Предыдущий!J22</f>
        <v>-9981</v>
      </c>
      <c r="K22" s="1225">
        <f>Текущий!K22-Предыдущий!K22</f>
        <v>-1396</v>
      </c>
      <c r="L22" s="1225">
        <f>Текущий!L22-Предыдущий!L22</f>
        <v>-4137</v>
      </c>
      <c r="M22" s="1225">
        <f>Текущий!M22-Предыдущий!M22</f>
        <v>0</v>
      </c>
      <c r="N22" s="1225">
        <f>Текущий!N22-Предыдущий!N22</f>
        <v>-4676</v>
      </c>
      <c r="O22" s="1225">
        <f>Текущий!O22-Предыдущий!O22</f>
        <v>-1725</v>
      </c>
      <c r="P22" s="1225">
        <f>Текущий!P22-Предыдущий!P22</f>
        <v>0</v>
      </c>
      <c r="Q22" s="1225">
        <f>Текущий!Q22-Предыдущий!Q22</f>
        <v>1</v>
      </c>
      <c r="R22" s="1225">
        <f>Текущий!R22-Предыдущий!R22</f>
        <v>30081</v>
      </c>
      <c r="S22" s="1225">
        <f>Текущий!S22-Предыдущий!S22</f>
        <v>-28170</v>
      </c>
      <c r="T22" s="1225">
        <f>Текущий!T22-Предыдущий!T22</f>
        <v>4198</v>
      </c>
      <c r="U22" s="1225">
        <f>Текущий!U22-Предыдущий!U22</f>
        <v>2073</v>
      </c>
      <c r="V22" s="1225">
        <f>Текущий!V22-Предыдущий!V22</f>
        <v>29927</v>
      </c>
      <c r="W22" s="1225">
        <f>Текущий!W22-Предыдущий!W22</f>
        <v>143</v>
      </c>
      <c r="X22" s="1225">
        <f>Текущий!X22-Предыдущий!X22</f>
        <v>-2511</v>
      </c>
      <c r="Y22" s="1225">
        <f>Текущий!Y22-Предыдущий!Y22</f>
        <v>0</v>
      </c>
      <c r="Z22" s="1225">
        <f>Текущий!Z22-Предыдущий!Z22</f>
        <v>0</v>
      </c>
    </row>
    <row r="23" spans="1:26" s="1209" customFormat="1" ht="12.95" customHeight="1" x14ac:dyDescent="0.15">
      <c r="A23" s="1224" t="s">
        <v>298</v>
      </c>
      <c r="B23" s="1221">
        <v>18</v>
      </c>
      <c r="C23" s="1225">
        <f>Текущий!C23-Предыдущий!C23</f>
        <v>80760</v>
      </c>
      <c r="D23" s="1225">
        <f>Текущий!D23-Предыдущий!D23</f>
        <v>0</v>
      </c>
      <c r="E23" s="1225">
        <f>Текущий!E23-Предыдущий!E23</f>
        <v>-14</v>
      </c>
      <c r="F23" s="1225">
        <f>Текущий!F23-Предыдущий!F23</f>
        <v>418</v>
      </c>
      <c r="G23" s="1225">
        <f>Текущий!G23-Предыдущий!G23</f>
        <v>0</v>
      </c>
      <c r="H23" s="1225">
        <f>Текущий!H23-Предыдущий!H23</f>
        <v>15</v>
      </c>
      <c r="I23" s="1225">
        <f>Текущий!I23-Предыдущий!I23</f>
        <v>12314</v>
      </c>
      <c r="J23" s="1225">
        <f>Текущий!J23-Предыдущий!J23</f>
        <v>2147</v>
      </c>
      <c r="K23" s="1225">
        <f>Текущий!K23-Предыдущий!K23</f>
        <v>-994</v>
      </c>
      <c r="L23" s="1225">
        <f>Текущий!L23-Предыдущий!L23</f>
        <v>-22</v>
      </c>
      <c r="M23" s="1225">
        <f>Текущий!M23-Предыдущий!M23</f>
        <v>0</v>
      </c>
      <c r="N23" s="1225">
        <f>Текущий!N23-Предыдущий!N23</f>
        <v>0</v>
      </c>
      <c r="O23" s="1225">
        <f>Текущий!O23-Предыдущий!O23</f>
        <v>-438</v>
      </c>
      <c r="P23" s="1225">
        <f>Текущий!P23-Предыдущий!P23</f>
        <v>0</v>
      </c>
      <c r="Q23" s="1225">
        <f>Текущий!Q23-Предыдущий!Q23</f>
        <v>0</v>
      </c>
      <c r="R23" s="1225">
        <f>Текущий!R23-Предыдущий!R23</f>
        <v>30800</v>
      </c>
      <c r="S23" s="1225">
        <f>Текущий!S23-Предыдущий!S23</f>
        <v>-3383</v>
      </c>
      <c r="T23" s="1225">
        <f>Текущий!T23-Предыдущий!T23</f>
        <v>3559</v>
      </c>
      <c r="U23" s="1225">
        <f>Текущий!U23-Предыдущий!U23</f>
        <v>3081</v>
      </c>
      <c r="V23" s="1225">
        <f>Текущий!V23-Предыдущий!V23</f>
        <v>31649</v>
      </c>
      <c r="W23" s="1225">
        <f>Текущий!W23-Предыдущий!W23</f>
        <v>37</v>
      </c>
      <c r="X23" s="1225">
        <f>Текущий!X23-Предыдущий!X23</f>
        <v>1591</v>
      </c>
      <c r="Y23" s="1225">
        <f>Текущий!Y23-Предыдущий!Y23</f>
        <v>0</v>
      </c>
      <c r="Z23" s="1225">
        <f>Текущий!Z23-Предыдущий!Z23</f>
        <v>0</v>
      </c>
    </row>
    <row r="24" spans="1:26" s="1209" customFormat="1" ht="12.95" customHeight="1" x14ac:dyDescent="0.15">
      <c r="A24" s="1224" t="s">
        <v>299</v>
      </c>
      <c r="B24" s="1221">
        <v>19</v>
      </c>
      <c r="C24" s="1225">
        <f>Текущий!C24-Предыдущий!C24</f>
        <v>-58930</v>
      </c>
      <c r="D24" s="1225">
        <f>Текущий!D24-Предыдущий!D24</f>
        <v>0</v>
      </c>
      <c r="E24" s="1225">
        <f>Текущий!E24-Предыдущий!E24</f>
        <v>30</v>
      </c>
      <c r="F24" s="1225">
        <f>Текущий!F24-Предыдущий!F24</f>
        <v>-5540</v>
      </c>
      <c r="G24" s="1225">
        <f>Текущий!G24-Предыдущий!G24</f>
        <v>0</v>
      </c>
      <c r="H24" s="1225">
        <f>Текущий!H24-Предыдущий!H24</f>
        <v>-2067</v>
      </c>
      <c r="I24" s="1225">
        <f>Текущий!I24-Предыдущий!I24</f>
        <v>2847</v>
      </c>
      <c r="J24" s="1225">
        <f>Текущий!J24-Предыдущий!J24</f>
        <v>-12128</v>
      </c>
      <c r="K24" s="1225">
        <f>Текущий!K24-Предыдущий!K24</f>
        <v>-402</v>
      </c>
      <c r="L24" s="1225">
        <f>Текущий!L24-Предыдущий!L24</f>
        <v>-4115</v>
      </c>
      <c r="M24" s="1225">
        <f>Текущий!M24-Предыдущий!M24</f>
        <v>0</v>
      </c>
      <c r="N24" s="1225">
        <f>Текущий!N24-Предыдущий!N24</f>
        <v>-4676</v>
      </c>
      <c r="O24" s="1225">
        <f>Текущий!O24-Предыдущий!O24</f>
        <v>-1287</v>
      </c>
      <c r="P24" s="1225">
        <f>Текущий!P24-Предыдущий!P24</f>
        <v>0</v>
      </c>
      <c r="Q24" s="1225">
        <f>Текущий!Q24-Предыдущий!Q24</f>
        <v>1</v>
      </c>
      <c r="R24" s="1225">
        <f>Текущий!R24-Предыдущий!R24</f>
        <v>-719</v>
      </c>
      <c r="S24" s="1225">
        <f>Текущий!S24-Предыдущий!S24</f>
        <v>-24787</v>
      </c>
      <c r="T24" s="1225">
        <f>Текущий!T24-Предыдущий!T24</f>
        <v>639</v>
      </c>
      <c r="U24" s="1225">
        <f>Текущий!U24-Предыдущий!U24</f>
        <v>-1008</v>
      </c>
      <c r="V24" s="1225">
        <f>Текущий!V24-Предыдущий!V24</f>
        <v>-1722</v>
      </c>
      <c r="W24" s="1225">
        <f>Текущий!W24-Предыдущий!W24</f>
        <v>106</v>
      </c>
      <c r="X24" s="1225">
        <f>Текущий!X24-Предыдущий!X24</f>
        <v>-4102</v>
      </c>
      <c r="Y24" s="1225">
        <f>Текущий!Y24-Предыдущий!Y24</f>
        <v>0</v>
      </c>
      <c r="Z24" s="1225">
        <f>Текущий!Z24-Предыдущий!Z24</f>
        <v>0</v>
      </c>
    </row>
    <row r="25" spans="1:26" s="1209" customFormat="1" ht="12.95" customHeight="1" x14ac:dyDescent="0.15">
      <c r="A25" s="1224" t="s">
        <v>300</v>
      </c>
      <c r="B25" s="1221">
        <v>20</v>
      </c>
      <c r="C25" s="1225">
        <f>Текущий!C25-Предыдущий!C25</f>
        <v>-34.809183276521026</v>
      </c>
      <c r="D25" s="1225">
        <f>Текущий!D25-Предыдущий!D25</f>
        <v>0</v>
      </c>
      <c r="E25" s="1225">
        <f>Текущий!E25-Предыдущий!E25</f>
        <v>-0.14322116434100973</v>
      </c>
      <c r="F25" s="1225">
        <f>Текущий!F25-Предыдущий!F25</f>
        <v>-3.1143743108378992</v>
      </c>
      <c r="G25" s="1225">
        <f>Текущий!G25-Предыдущий!G25</f>
        <v>0</v>
      </c>
      <c r="H25" s="1225">
        <f>Текущий!H25-Предыдущий!H25</f>
        <v>-1.1198113445166502</v>
      </c>
      <c r="I25" s="1225">
        <f>Текущий!I25-Предыдущий!I25</f>
        <v>-2.3992158245600024</v>
      </c>
      <c r="J25" s="1225">
        <f>Текущий!J25-Предыдущий!J25</f>
        <v>-10.434136399509001</v>
      </c>
      <c r="K25" s="1225">
        <f>Текущий!K25-Предыдущий!K25</f>
        <v>-0.60152021448680992</v>
      </c>
      <c r="L25" s="1225">
        <f>Текущий!L25-Предыдущий!L25</f>
        <v>-1.7458608298490401</v>
      </c>
      <c r="M25" s="1225">
        <f>Текущий!M25-Предыдущий!M25</f>
        <v>0</v>
      </c>
      <c r="N25" s="1225">
        <f>Текущий!N25-Предыдущий!N25</f>
        <v>-1.76666162913707</v>
      </c>
      <c r="O25" s="1225">
        <f>Текущий!O25-Предыдущий!O25</f>
        <v>-0.6816400237323641</v>
      </c>
      <c r="P25" s="1225">
        <f>Текущий!P25-Предыдущий!P25</f>
        <v>0</v>
      </c>
      <c r="Q25" s="1225">
        <f>Текущий!Q25-Предыдущий!Q25</f>
        <v>-9.0185772896969954E-4</v>
      </c>
      <c r="R25" s="1225">
        <f>Текущий!R25-Предыдущий!R25</f>
        <v>10.361456041957069</v>
      </c>
      <c r="S25" s="1225">
        <f>Текущий!S25-Предыдущий!S25</f>
        <v>-11.806501491668399</v>
      </c>
      <c r="T25" s="1225">
        <f>Текущий!T25-Предыдущий!T25</f>
        <v>4.4994934483995053E-3</v>
      </c>
      <c r="U25" s="1225">
        <f>Текущий!U25-Предыдущий!U25</f>
        <v>0.1803974330988094</v>
      </c>
      <c r="V25" s="1225">
        <f>Текущий!V25-Предыдущий!V25</f>
        <v>-9.8595284872289994</v>
      </c>
      <c r="W25" s="1225">
        <f>Текущий!W25-Предыдущий!W25</f>
        <v>2.2469480966534006E-2</v>
      </c>
      <c r="X25" s="1225">
        <f>Текущий!X25-Предыдущий!X25</f>
        <v>-1.7046321483944986</v>
      </c>
      <c r="Y25" s="1225">
        <f>Текущий!Y25-Предыдущий!Y25</f>
        <v>0</v>
      </c>
      <c r="Z25" s="1225">
        <f>Текущий!Z25-Предыдущий!Z25</f>
        <v>0</v>
      </c>
    </row>
    <row r="26" spans="1:26" s="1209" customFormat="1" ht="12.95" customHeight="1" x14ac:dyDescent="0.15">
      <c r="A26" s="1224" t="s">
        <v>301</v>
      </c>
      <c r="B26" s="1221">
        <v>21</v>
      </c>
      <c r="C26" s="1225">
        <f>Текущий!C26-Предыдущий!C26</f>
        <v>49743</v>
      </c>
      <c r="D26" s="1225">
        <f>Текущий!D26-Предыдущий!D26</f>
        <v>5763</v>
      </c>
      <c r="E26" s="1225">
        <f>Текущий!E26-Предыдущий!E26</f>
        <v>8</v>
      </c>
      <c r="F26" s="1225">
        <f>Текущий!F26-Предыдущий!F26</f>
        <v>-9584</v>
      </c>
      <c r="G26" s="1225">
        <f>Текущий!G26-Предыдущий!G26</f>
        <v>0</v>
      </c>
      <c r="H26" s="1225">
        <f>Текущий!H26-Предыдущий!H26</f>
        <v>228</v>
      </c>
      <c r="I26" s="1225">
        <f>Текущий!I26-Предыдущий!I26</f>
        <v>-846</v>
      </c>
      <c r="J26" s="1225">
        <f>Текущий!J26-Предыдущий!J26</f>
        <v>-8219</v>
      </c>
      <c r="K26" s="1225">
        <f>Текущий!K26-Предыдущий!K26</f>
        <v>-498</v>
      </c>
      <c r="L26" s="1225">
        <f>Текущий!L26-Предыдущий!L26</f>
        <v>-111</v>
      </c>
      <c r="M26" s="1225">
        <f>Текущий!M26-Предыдущий!M26</f>
        <v>0</v>
      </c>
      <c r="N26" s="1225">
        <f>Текущий!N26-Предыдущий!N26</f>
        <v>-92581</v>
      </c>
      <c r="O26" s="1225">
        <f>Текущий!O26-Предыдущий!O26</f>
        <v>-516</v>
      </c>
      <c r="P26" s="1225">
        <f>Текущий!P26-Предыдущий!P26</f>
        <v>0</v>
      </c>
      <c r="Q26" s="1225">
        <f>Текущий!Q26-Предыдущий!Q26</f>
        <v>-34150</v>
      </c>
      <c r="R26" s="1225">
        <f>Текущий!R26-Предыдущий!R26</f>
        <v>-41300</v>
      </c>
      <c r="S26" s="1225">
        <f>Текущий!S26-Предыдущий!S26</f>
        <v>-435</v>
      </c>
      <c r="T26" s="1225">
        <f>Текущий!T26-Предыдущий!T26</f>
        <v>-75</v>
      </c>
      <c r="U26" s="1225">
        <f>Текущий!U26-Предыдущий!U26</f>
        <v>16149</v>
      </c>
      <c r="V26" s="1225">
        <f>Текущий!V26-Предыдущий!V26</f>
        <v>240729</v>
      </c>
      <c r="W26" s="1225">
        <f>Текущий!W26-Предыдущий!W26</f>
        <v>0</v>
      </c>
      <c r="X26" s="1225">
        <f>Текущий!X26-Предыдущий!X26</f>
        <v>-24819</v>
      </c>
      <c r="Y26" s="1225">
        <f>Текущий!Y26-Предыдущий!Y26</f>
        <v>0</v>
      </c>
      <c r="Z26" s="1225">
        <f>Текущий!Z26-Предыдущий!Z26</f>
        <v>0</v>
      </c>
    </row>
    <row r="27" spans="1:26" s="1209" customFormat="1" ht="12.95" customHeight="1" x14ac:dyDescent="0.15">
      <c r="A27" s="1224" t="s">
        <v>302</v>
      </c>
      <c r="B27" s="1221">
        <v>22</v>
      </c>
      <c r="C27" s="1225">
        <f>Текущий!C27-Предыдущий!C27</f>
        <v>5757</v>
      </c>
      <c r="D27" s="1225">
        <f>Текущий!D27-Предыдущий!D27</f>
        <v>7385</v>
      </c>
      <c r="E27" s="1225">
        <f>Текущий!E27-Предыдущий!E27</f>
        <v>8</v>
      </c>
      <c r="F27" s="1225">
        <f>Текущий!F27-Предыдущий!F27</f>
        <v>-9584</v>
      </c>
      <c r="G27" s="1225">
        <f>Текущий!G27-Предыдущий!G27</f>
        <v>0</v>
      </c>
      <c r="H27" s="1225">
        <f>Текущий!H27-Предыдущий!H27</f>
        <v>228</v>
      </c>
      <c r="I27" s="1225">
        <f>Текущий!I27-Предыдущий!I27</f>
        <v>-846</v>
      </c>
      <c r="J27" s="1225">
        <f>Текущий!J27-Предыдущий!J27</f>
        <v>-8689</v>
      </c>
      <c r="K27" s="1225">
        <f>Текущий!K27-Предыдущий!K27</f>
        <v>-498</v>
      </c>
      <c r="L27" s="1225">
        <f>Текущий!L27-Предыдущий!L27</f>
        <v>-111</v>
      </c>
      <c r="M27" s="1225">
        <f>Текущий!M27-Предыдущий!M27</f>
        <v>0</v>
      </c>
      <c r="N27" s="1225">
        <f>Текущий!N27-Предыдущий!N27</f>
        <v>-120922</v>
      </c>
      <c r="O27" s="1225">
        <f>Текущий!O27-Предыдущий!O27</f>
        <v>-516</v>
      </c>
      <c r="P27" s="1225">
        <f>Текущий!P27-Предыдущий!P27</f>
        <v>0</v>
      </c>
      <c r="Q27" s="1225">
        <f>Текущий!Q27-Предыдущий!Q27</f>
        <v>-34150</v>
      </c>
      <c r="R27" s="1225">
        <f>Текущий!R27-Предыдущий!R27</f>
        <v>-41300</v>
      </c>
      <c r="S27" s="1225">
        <f>Текущий!S27-Предыдущий!S27</f>
        <v>-435</v>
      </c>
      <c r="T27" s="1225">
        <f>Текущий!T27-Предыдущий!T27</f>
        <v>-75</v>
      </c>
      <c r="U27" s="1225">
        <f>Текущий!U27-Предыдущий!U27</f>
        <v>16149</v>
      </c>
      <c r="V27" s="1225">
        <f>Текущий!V27-Предыдущий!V27</f>
        <v>223932</v>
      </c>
      <c r="W27" s="1225">
        <f>Текущий!W27-Предыдущий!W27</f>
        <v>0</v>
      </c>
      <c r="X27" s="1225">
        <f>Текущий!X27-Предыдущий!X27</f>
        <v>-24819</v>
      </c>
      <c r="Y27" s="1225">
        <f>Текущий!Y27-Предыдущий!Y27</f>
        <v>0</v>
      </c>
      <c r="Z27" s="1225">
        <f>Текущий!Z27-Предыдущий!Z27</f>
        <v>0</v>
      </c>
    </row>
    <row r="28" spans="1:26" s="1209" customFormat="1" ht="12.95" customHeight="1" x14ac:dyDescent="0.15">
      <c r="A28" s="1224" t="s">
        <v>593</v>
      </c>
      <c r="B28" s="1221">
        <v>23</v>
      </c>
      <c r="C28" s="1225">
        <f>Текущий!C28-Предыдущий!C28</f>
        <v>43986</v>
      </c>
      <c r="D28" s="1225">
        <f>Текущий!D28-Предыдущий!D28</f>
        <v>-1622</v>
      </c>
      <c r="E28" s="1225">
        <f>Текущий!E28-Предыдущий!E28</f>
        <v>0</v>
      </c>
      <c r="F28" s="1225">
        <f>Текущий!F28-Предыдущий!F28</f>
        <v>0</v>
      </c>
      <c r="G28" s="1225">
        <f>Текущий!G28-Предыдущий!G28</f>
        <v>0</v>
      </c>
      <c r="H28" s="1225">
        <f>Текущий!H28-Предыдущий!H28</f>
        <v>0</v>
      </c>
      <c r="I28" s="1225">
        <f>Текущий!I28-Предыдущий!I28</f>
        <v>0</v>
      </c>
      <c r="J28" s="1225">
        <f>Текущий!J28-Предыдущий!J28</f>
        <v>470</v>
      </c>
      <c r="K28" s="1225">
        <f>Текущий!K28-Предыдущий!K28</f>
        <v>0</v>
      </c>
      <c r="L28" s="1225">
        <f>Текущий!L28-Предыдущий!L28</f>
        <v>0</v>
      </c>
      <c r="M28" s="1225">
        <f>Текущий!M28-Предыдущий!M28</f>
        <v>0</v>
      </c>
      <c r="N28" s="1225">
        <f>Текущий!N28-Предыдущий!N28</f>
        <v>28341</v>
      </c>
      <c r="O28" s="1225">
        <f>Текущий!O28-Предыдущий!O28</f>
        <v>0</v>
      </c>
      <c r="P28" s="1225">
        <f>Текущий!P28-Предыдущий!P28</f>
        <v>0</v>
      </c>
      <c r="Q28" s="1225">
        <f>Текущий!Q28-Предыдущий!Q28</f>
        <v>0</v>
      </c>
      <c r="R28" s="1225">
        <f>Текущий!R28-Предыдущий!R28</f>
        <v>0</v>
      </c>
      <c r="S28" s="1225">
        <f>Текущий!S28-Предыдущий!S28</f>
        <v>0</v>
      </c>
      <c r="T28" s="1225">
        <f>Текущий!T28-Предыдущий!T28</f>
        <v>0</v>
      </c>
      <c r="U28" s="1225">
        <f>Текущий!U28-Предыдущий!U28</f>
        <v>0</v>
      </c>
      <c r="V28" s="1225">
        <f>Текущий!V28-Предыдущий!V28</f>
        <v>16797</v>
      </c>
      <c r="W28" s="1225">
        <f>Текущий!W28-Предыдущий!W28</f>
        <v>0</v>
      </c>
      <c r="X28" s="1225">
        <f>Текущий!X28-Предыдущий!X28</f>
        <v>0</v>
      </c>
      <c r="Y28" s="1225">
        <f>Текущий!Y28-Предыдущий!Y28</f>
        <v>0</v>
      </c>
      <c r="Z28" s="1225">
        <f>Текущий!Z28-Предыдущий!Z28</f>
        <v>0</v>
      </c>
    </row>
    <row r="29" spans="1:26" s="1209" customFormat="1" ht="11.1" customHeight="1" x14ac:dyDescent="0.15">
      <c r="A29" s="1220"/>
      <c r="B29" s="1221">
        <v>24</v>
      </c>
      <c r="C29" s="1225">
        <f>Текущий!C29-Предыдущий!C29</f>
        <v>0</v>
      </c>
      <c r="D29" s="1225">
        <f>Текущий!D29-Предыдущий!D29</f>
        <v>0</v>
      </c>
      <c r="E29" s="1225">
        <f>Текущий!E29-Предыдущий!E29</f>
        <v>0</v>
      </c>
      <c r="F29" s="1225">
        <f>Текущий!F29-Предыдущий!F29</f>
        <v>0</v>
      </c>
      <c r="G29" s="1225">
        <f>Текущий!G29-Предыдущий!G29</f>
        <v>0</v>
      </c>
      <c r="H29" s="1225">
        <f>Текущий!H29-Предыдущий!H29</f>
        <v>0</v>
      </c>
      <c r="I29" s="1225">
        <f>Текущий!I29-Предыдущий!I29</f>
        <v>0</v>
      </c>
      <c r="J29" s="1225">
        <f>Текущий!J29-Предыдущий!J29</f>
        <v>0</v>
      </c>
      <c r="K29" s="1225">
        <f>Текущий!K29-Предыдущий!K29</f>
        <v>0</v>
      </c>
      <c r="L29" s="1225">
        <f>Текущий!L29-Предыдущий!L29</f>
        <v>0</v>
      </c>
      <c r="M29" s="1225">
        <f>Текущий!M29-Предыдущий!M29</f>
        <v>0</v>
      </c>
      <c r="N29" s="1225">
        <f>Текущий!N29-Предыдущий!N29</f>
        <v>0</v>
      </c>
      <c r="O29" s="1225">
        <f>Текущий!O29-Предыдущий!O29</f>
        <v>0</v>
      </c>
      <c r="P29" s="1225">
        <f>Текущий!P29-Предыдущий!P29</f>
        <v>0</v>
      </c>
      <c r="Q29" s="1225">
        <f>Текущий!Q29-Предыдущий!Q29</f>
        <v>0</v>
      </c>
      <c r="R29" s="1225">
        <f>Текущий!R29-Предыдущий!R29</f>
        <v>0</v>
      </c>
      <c r="S29" s="1225">
        <f>Текущий!S29-Предыдущий!S29</f>
        <v>0</v>
      </c>
      <c r="T29" s="1225">
        <f>Текущий!T29-Предыдущий!T29</f>
        <v>0</v>
      </c>
      <c r="U29" s="1225">
        <f>Текущий!U29-Предыдущий!U29</f>
        <v>0</v>
      </c>
      <c r="V29" s="1225">
        <f>Текущий!V29-Предыдущий!V29</f>
        <v>0</v>
      </c>
      <c r="W29" s="1225">
        <f>Текущий!W29-Предыдущий!W29</f>
        <v>0</v>
      </c>
      <c r="X29" s="1225">
        <f>Текущий!X29-Предыдущий!X29</f>
        <v>0</v>
      </c>
      <c r="Y29" s="1225">
        <f>Текущий!Y29-Предыдущий!Y29</f>
        <v>0</v>
      </c>
      <c r="Z29" s="1225">
        <f>Текущий!Z29-Предыдущий!Z29</f>
        <v>0</v>
      </c>
    </row>
    <row r="30" spans="1:26" s="1209" customFormat="1" ht="22.9" customHeight="1" x14ac:dyDescent="0.15">
      <c r="A30" s="1220" t="s">
        <v>304</v>
      </c>
      <c r="B30" s="1221">
        <v>25</v>
      </c>
      <c r="C30" s="1225">
        <f>Текущий!C30-Предыдущий!C30</f>
        <v>78026</v>
      </c>
      <c r="D30" s="1225">
        <f>Текущий!D30-Предыдущий!D30</f>
        <v>22247</v>
      </c>
      <c r="E30" s="1225">
        <f>Текущий!E30-Предыдущий!E30</f>
        <v>0</v>
      </c>
      <c r="F30" s="1225">
        <f>Текущий!F30-Предыдущий!F30</f>
        <v>-11259</v>
      </c>
      <c r="G30" s="1225">
        <f>Текущий!G30-Предыдущий!G30</f>
        <v>0</v>
      </c>
      <c r="H30" s="1225">
        <f>Текущий!H30-Предыдущий!H30</f>
        <v>0</v>
      </c>
      <c r="I30" s="1225">
        <f>Текущий!I30-Предыдущий!I30</f>
        <v>-4257</v>
      </c>
      <c r="J30" s="1225">
        <f>Текущий!J30-Предыдущий!J30</f>
        <v>-7377</v>
      </c>
      <c r="K30" s="1225">
        <f>Текущий!K30-Предыдущий!K30</f>
        <v>-3495</v>
      </c>
      <c r="L30" s="1225">
        <f>Текущий!L30-Предыдущий!L30</f>
        <v>0</v>
      </c>
      <c r="M30" s="1225">
        <f>Текущий!M30-Предыдущий!M30</f>
        <v>0</v>
      </c>
      <c r="N30" s="1225">
        <f>Текущий!N30-Предыдущий!N30</f>
        <v>-72857</v>
      </c>
      <c r="O30" s="1225">
        <f>Текущий!O30-Предыдущий!O30</f>
        <v>23</v>
      </c>
      <c r="P30" s="1225">
        <f>Текущий!P30-Предыдущий!P30</f>
        <v>0</v>
      </c>
      <c r="Q30" s="1225">
        <f>Текущий!Q30-Предыдущий!Q30</f>
        <v>-61477</v>
      </c>
      <c r="R30" s="1225">
        <f>Текущий!R30-Предыдущий!R30</f>
        <v>4764</v>
      </c>
      <c r="S30" s="1225">
        <f>Текущий!S30-Предыдущий!S30</f>
        <v>1775</v>
      </c>
      <c r="T30" s="1225">
        <f>Текущий!T30-Предыдущий!T30</f>
        <v>0</v>
      </c>
      <c r="U30" s="1225">
        <f>Текущий!U30-Предыдущий!U30</f>
        <v>-1425</v>
      </c>
      <c r="V30" s="1225">
        <f>Текущий!V30-Предыдущий!V30</f>
        <v>282370</v>
      </c>
      <c r="W30" s="1225">
        <f>Текущий!W30-Предыдущий!W30</f>
        <v>0</v>
      </c>
      <c r="X30" s="1225">
        <f>Текущий!X30-Предыдущий!X30</f>
        <v>-71006</v>
      </c>
      <c r="Y30" s="1225">
        <f>Текущий!Y30-Предыдущий!Y30</f>
        <v>0</v>
      </c>
      <c r="Z30" s="1225">
        <f>Текущий!Z30-Предыдущий!Z30</f>
        <v>0</v>
      </c>
    </row>
    <row r="31" spans="1:26" s="1209" customFormat="1" ht="12.95" customHeight="1" x14ac:dyDescent="0.15">
      <c r="A31" s="1224" t="s">
        <v>226</v>
      </c>
      <c r="B31" s="1221">
        <v>26</v>
      </c>
      <c r="C31" s="1225">
        <f>Текущий!C31-Предыдущий!C31</f>
        <v>66279</v>
      </c>
      <c r="D31" s="1225">
        <f>Текущий!D31-Предыдущий!D31</f>
        <v>19697</v>
      </c>
      <c r="E31" s="1225">
        <f>Текущий!E31-Предыдущий!E31</f>
        <v>0</v>
      </c>
      <c r="F31" s="1225">
        <f>Текущий!F31-Предыдущий!F31</f>
        <v>-11259</v>
      </c>
      <c r="G31" s="1225">
        <f>Текущий!G31-Предыдущий!G31</f>
        <v>0</v>
      </c>
      <c r="H31" s="1225">
        <f>Текущий!H31-Предыдущий!H31</f>
        <v>0</v>
      </c>
      <c r="I31" s="1225">
        <f>Текущий!I31-Предыдущий!I31</f>
        <v>2062</v>
      </c>
      <c r="J31" s="1225">
        <f>Текущий!J31-Предыдущий!J31</f>
        <v>-8964</v>
      </c>
      <c r="K31" s="1225">
        <f>Текущий!K31-Предыдущий!K31</f>
        <v>-3495</v>
      </c>
      <c r="L31" s="1225">
        <f>Текущий!L31-Предыдущий!L31</f>
        <v>0</v>
      </c>
      <c r="M31" s="1225">
        <f>Текущий!M31-Предыдущий!M31</f>
        <v>0</v>
      </c>
      <c r="N31" s="1225">
        <f>Текущий!N31-Предыдущий!N31</f>
        <v>1516</v>
      </c>
      <c r="O31" s="1225">
        <f>Текущий!O31-Предыдущий!O31</f>
        <v>23</v>
      </c>
      <c r="P31" s="1225">
        <f>Текущий!P31-Предыдущий!P31</f>
        <v>0</v>
      </c>
      <c r="Q31" s="1225">
        <f>Текущий!Q31-Предыдущий!Q31</f>
        <v>-38377</v>
      </c>
      <c r="R31" s="1225">
        <f>Текущий!R31-Предыдущий!R31</f>
        <v>6335</v>
      </c>
      <c r="S31" s="1225">
        <f>Текущий!S31-Предыдущий!S31</f>
        <v>1712</v>
      </c>
      <c r="T31" s="1225">
        <f>Текущий!T31-Предыдущий!T31</f>
        <v>0</v>
      </c>
      <c r="U31" s="1225">
        <f>Текущий!U31-Предыдущий!U31</f>
        <v>-2440</v>
      </c>
      <c r="V31" s="1225">
        <f>Текущий!V31-Предыдущий!V31</f>
        <v>124580</v>
      </c>
      <c r="W31" s="1225">
        <f>Текущий!W31-Предыдущий!W31</f>
        <v>0</v>
      </c>
      <c r="X31" s="1225">
        <f>Текущий!X31-Предыдущий!X31</f>
        <v>-25111</v>
      </c>
      <c r="Y31" s="1225">
        <f>Текущий!Y31-Предыдущий!Y31</f>
        <v>0</v>
      </c>
      <c r="Z31" s="1225">
        <f>Текущий!Z31-Предыдущий!Z31</f>
        <v>0</v>
      </c>
    </row>
    <row r="32" spans="1:26" s="1209" customFormat="1" ht="12.95" customHeight="1" x14ac:dyDescent="0.15">
      <c r="A32" s="1224" t="s">
        <v>227</v>
      </c>
      <c r="B32" s="1221">
        <v>27</v>
      </c>
      <c r="C32" s="1225">
        <f>Текущий!C32-Предыдущий!C32</f>
        <v>11747</v>
      </c>
      <c r="D32" s="1225">
        <f>Текущий!D32-Предыдущий!D32</f>
        <v>2550</v>
      </c>
      <c r="E32" s="1225">
        <f>Текущий!E32-Предыдущий!E32</f>
        <v>0</v>
      </c>
      <c r="F32" s="1225">
        <f>Текущий!F32-Предыдущий!F32</f>
        <v>0</v>
      </c>
      <c r="G32" s="1225">
        <f>Текущий!G32-Предыдущий!G32</f>
        <v>0</v>
      </c>
      <c r="H32" s="1225">
        <f>Текущий!H32-Предыдущий!H32</f>
        <v>0</v>
      </c>
      <c r="I32" s="1225">
        <f>Текущий!I32-Предыдущий!I32</f>
        <v>-6319</v>
      </c>
      <c r="J32" s="1225">
        <f>Текущий!J32-Предыдущий!J32</f>
        <v>1587</v>
      </c>
      <c r="K32" s="1225">
        <f>Текущий!K32-Предыдущий!K32</f>
        <v>0</v>
      </c>
      <c r="L32" s="1225">
        <f>Текущий!L32-Предыдущий!L32</f>
        <v>0</v>
      </c>
      <c r="M32" s="1225">
        <f>Текущий!M32-Предыдущий!M32</f>
        <v>0</v>
      </c>
      <c r="N32" s="1225">
        <f>Текущий!N32-Предыдущий!N32</f>
        <v>-74373</v>
      </c>
      <c r="O32" s="1225">
        <f>Текущий!O32-Предыдущий!O32</f>
        <v>0</v>
      </c>
      <c r="P32" s="1225">
        <f>Текущий!P32-Предыдущий!P32</f>
        <v>0</v>
      </c>
      <c r="Q32" s="1225">
        <f>Текущий!Q32-Предыдущий!Q32</f>
        <v>-23100</v>
      </c>
      <c r="R32" s="1225">
        <f>Текущий!R32-Предыдущий!R32</f>
        <v>-1571</v>
      </c>
      <c r="S32" s="1225">
        <f>Текущий!S32-Предыдущий!S32</f>
        <v>63</v>
      </c>
      <c r="T32" s="1225">
        <f>Текущий!T32-Предыдущий!T32</f>
        <v>0</v>
      </c>
      <c r="U32" s="1225">
        <f>Текущий!U32-Предыдущий!U32</f>
        <v>1015</v>
      </c>
      <c r="V32" s="1225">
        <f>Текущий!V32-Предыдущий!V32</f>
        <v>157790</v>
      </c>
      <c r="W32" s="1225">
        <f>Текущий!W32-Предыдущий!W32</f>
        <v>0</v>
      </c>
      <c r="X32" s="1225">
        <f>Текущий!X32-Предыдущий!X32</f>
        <v>-45895</v>
      </c>
      <c r="Y32" s="1225">
        <f>Текущий!Y32-Предыдущий!Y32</f>
        <v>0</v>
      </c>
      <c r="Z32" s="1225">
        <f>Текущий!Z32-Предыдущий!Z32</f>
        <v>0</v>
      </c>
    </row>
    <row r="33" spans="1:26" s="1209" customFormat="1" ht="12.95" customHeight="1" x14ac:dyDescent="0.15">
      <c r="A33" s="1224" t="s">
        <v>297</v>
      </c>
      <c r="B33" s="1221">
        <v>28</v>
      </c>
      <c r="C33" s="1225">
        <f>Текущий!C33-Предыдущий!C33</f>
        <v>28957</v>
      </c>
      <c r="D33" s="1225">
        <f>Текущий!D33-Предыдущий!D33</f>
        <v>0</v>
      </c>
      <c r="E33" s="1225">
        <f>Текущий!E33-Предыдущий!E33</f>
        <v>0</v>
      </c>
      <c r="F33" s="1225">
        <f>Текущий!F33-Предыдущий!F33</f>
        <v>0</v>
      </c>
      <c r="G33" s="1225">
        <f>Текущий!G33-Предыдущий!G33</f>
        <v>0</v>
      </c>
      <c r="H33" s="1225">
        <f>Текущий!H33-Предыдущий!H33</f>
        <v>0</v>
      </c>
      <c r="I33" s="1225">
        <f>Текущий!I33-Предыдущий!I33</f>
        <v>2903</v>
      </c>
      <c r="J33" s="1225">
        <f>Текущий!J33-Предыдущий!J33</f>
        <v>-387</v>
      </c>
      <c r="K33" s="1225">
        <f>Текущий!K33-Предыдущий!K33</f>
        <v>0</v>
      </c>
      <c r="L33" s="1225">
        <f>Текущий!L33-Предыдущий!L33</f>
        <v>0</v>
      </c>
      <c r="M33" s="1225">
        <f>Текущий!M33-Предыдущий!M33</f>
        <v>0</v>
      </c>
      <c r="N33" s="1225">
        <f>Текущий!N33-Предыдущий!N33</f>
        <v>0</v>
      </c>
      <c r="O33" s="1225">
        <f>Текущий!O33-Предыдущий!O33</f>
        <v>0</v>
      </c>
      <c r="P33" s="1225">
        <f>Текущий!P33-Предыдущий!P33</f>
        <v>0</v>
      </c>
      <c r="Q33" s="1225">
        <f>Текущий!Q33-Предыдущий!Q33</f>
        <v>0</v>
      </c>
      <c r="R33" s="1225">
        <f>Текущий!R33-Предыдущий!R33</f>
        <v>0</v>
      </c>
      <c r="S33" s="1225">
        <f>Текущий!S33-Предыдущий!S33</f>
        <v>70</v>
      </c>
      <c r="T33" s="1225">
        <f>Текущий!T33-Предыдущий!T33</f>
        <v>0</v>
      </c>
      <c r="U33" s="1225">
        <f>Текущий!U33-Предыдущий!U33</f>
        <v>1015</v>
      </c>
      <c r="V33" s="1225">
        <f>Текущий!V33-Предыдущий!V33</f>
        <v>26698</v>
      </c>
      <c r="W33" s="1225">
        <f>Текущий!W33-Предыдущий!W33</f>
        <v>0</v>
      </c>
      <c r="X33" s="1225">
        <f>Текущий!X33-Предыдущий!X33</f>
        <v>-1342</v>
      </c>
      <c r="Y33" s="1225">
        <f>Текущий!Y33-Предыдущий!Y33</f>
        <v>0</v>
      </c>
      <c r="Z33" s="1225">
        <f>Текущий!Z33-Предыдущий!Z33</f>
        <v>0</v>
      </c>
    </row>
    <row r="34" spans="1:26" s="1209" customFormat="1" ht="12.95" customHeight="1" x14ac:dyDescent="0.15">
      <c r="A34" s="1224" t="s">
        <v>298</v>
      </c>
      <c r="B34" s="1221">
        <v>29</v>
      </c>
      <c r="C34" s="1225">
        <f>Текущий!C34-Предыдущий!C34</f>
        <v>29986</v>
      </c>
      <c r="D34" s="1225">
        <f>Текущий!D34-Предыдущий!D34</f>
        <v>0</v>
      </c>
      <c r="E34" s="1225">
        <f>Текущий!E34-Предыдущий!E34</f>
        <v>0</v>
      </c>
      <c r="F34" s="1225">
        <f>Текущий!F34-Предыдущий!F34</f>
        <v>0</v>
      </c>
      <c r="G34" s="1225">
        <f>Текущий!G34-Предыдущий!G34</f>
        <v>0</v>
      </c>
      <c r="H34" s="1225">
        <f>Текущий!H34-Предыдущий!H34</f>
        <v>0</v>
      </c>
      <c r="I34" s="1225">
        <f>Текущий!I34-Предыдущий!I34</f>
        <v>2902</v>
      </c>
      <c r="J34" s="1225">
        <f>Текущий!J34-Предыдущий!J34</f>
        <v>-437</v>
      </c>
      <c r="K34" s="1225">
        <f>Текущий!K34-Предыдущий!K34</f>
        <v>0</v>
      </c>
      <c r="L34" s="1225">
        <f>Текущий!L34-Предыдущий!L34</f>
        <v>0</v>
      </c>
      <c r="M34" s="1225">
        <f>Текущий!M34-Предыдущий!M34</f>
        <v>0</v>
      </c>
      <c r="N34" s="1225">
        <f>Текущий!N34-Предыдущий!N34</f>
        <v>0</v>
      </c>
      <c r="O34" s="1225">
        <f>Текущий!O34-Предыдущий!O34</f>
        <v>0</v>
      </c>
      <c r="P34" s="1225">
        <f>Текущий!P34-Предыдущий!P34</f>
        <v>0</v>
      </c>
      <c r="Q34" s="1225">
        <f>Текущий!Q34-Предыдущий!Q34</f>
        <v>0</v>
      </c>
      <c r="R34" s="1225">
        <f>Текущий!R34-Предыдущий!R34</f>
        <v>0</v>
      </c>
      <c r="S34" s="1225">
        <f>Текущий!S34-Предыдущий!S34</f>
        <v>0</v>
      </c>
      <c r="T34" s="1225">
        <f>Текущий!T34-Предыдущий!T34</f>
        <v>0</v>
      </c>
      <c r="U34" s="1225">
        <f>Текущий!U34-Предыдущий!U34</f>
        <v>1015</v>
      </c>
      <c r="V34" s="1225">
        <f>Текущий!V34-Предыдущий!V34</f>
        <v>25089</v>
      </c>
      <c r="W34" s="1225">
        <f>Текущий!W34-Предыдущий!W34</f>
        <v>0</v>
      </c>
      <c r="X34" s="1225">
        <f>Текущий!X34-Предыдущий!X34</f>
        <v>1417</v>
      </c>
      <c r="Y34" s="1225">
        <f>Текущий!Y34-Предыдущий!Y34</f>
        <v>0</v>
      </c>
      <c r="Z34" s="1225">
        <f>Текущий!Z34-Предыдущий!Z34</f>
        <v>0</v>
      </c>
    </row>
    <row r="35" spans="1:26" s="1209" customFormat="1" ht="12.95" customHeight="1" x14ac:dyDescent="0.15">
      <c r="A35" s="1224" t="s">
        <v>299</v>
      </c>
      <c r="B35" s="1221">
        <v>30</v>
      </c>
      <c r="C35" s="1225">
        <f>Текущий!C35-Предыдущий!C35</f>
        <v>-1029</v>
      </c>
      <c r="D35" s="1225">
        <f>Текущий!D35-Предыдущий!D35</f>
        <v>0</v>
      </c>
      <c r="E35" s="1225">
        <f>Текущий!E35-Предыдущий!E35</f>
        <v>0</v>
      </c>
      <c r="F35" s="1225">
        <f>Текущий!F35-Предыдущий!F35</f>
        <v>0</v>
      </c>
      <c r="G35" s="1225">
        <f>Текущий!G35-Предыдущий!G35</f>
        <v>0</v>
      </c>
      <c r="H35" s="1225">
        <f>Текущий!H35-Предыдущий!H35</f>
        <v>0</v>
      </c>
      <c r="I35" s="1225">
        <f>Текущий!I35-Предыдущий!I35</f>
        <v>1</v>
      </c>
      <c r="J35" s="1225">
        <f>Текущий!J35-Предыдущий!J35</f>
        <v>50</v>
      </c>
      <c r="K35" s="1225">
        <f>Текущий!K35-Предыдущий!K35</f>
        <v>0</v>
      </c>
      <c r="L35" s="1225">
        <f>Текущий!L35-Предыдущий!L35</f>
        <v>0</v>
      </c>
      <c r="M35" s="1225">
        <f>Текущий!M35-Предыдущий!M35</f>
        <v>0</v>
      </c>
      <c r="N35" s="1225">
        <f>Текущий!N35-Предыдущий!N35</f>
        <v>0</v>
      </c>
      <c r="O35" s="1225">
        <f>Текущий!O35-Предыдущий!O35</f>
        <v>0</v>
      </c>
      <c r="P35" s="1225">
        <f>Текущий!P35-Предыдущий!P35</f>
        <v>0</v>
      </c>
      <c r="Q35" s="1225">
        <f>Текущий!Q35-Предыдущий!Q35</f>
        <v>0</v>
      </c>
      <c r="R35" s="1225">
        <f>Текущий!R35-Предыдущий!R35</f>
        <v>0</v>
      </c>
      <c r="S35" s="1225">
        <f>Текущий!S35-Предыдущий!S35</f>
        <v>70</v>
      </c>
      <c r="T35" s="1225">
        <f>Текущий!T35-Предыдущий!T35</f>
        <v>0</v>
      </c>
      <c r="U35" s="1225">
        <f>Текущий!U35-Предыдущий!U35</f>
        <v>0</v>
      </c>
      <c r="V35" s="1225">
        <f>Текущий!V35-Предыдущий!V35</f>
        <v>1609</v>
      </c>
      <c r="W35" s="1225">
        <f>Текущий!W35-Предыдущий!W35</f>
        <v>0</v>
      </c>
      <c r="X35" s="1225">
        <f>Текущий!X35-Предыдущий!X35</f>
        <v>-2759</v>
      </c>
      <c r="Y35" s="1225">
        <f>Текущий!Y35-Предыдущий!Y35</f>
        <v>0</v>
      </c>
      <c r="Z35" s="1225">
        <f>Текущий!Z35-Предыдущий!Z35</f>
        <v>0</v>
      </c>
    </row>
    <row r="36" spans="1:26" s="1209" customFormat="1" ht="12.95" customHeight="1" x14ac:dyDescent="0.15">
      <c r="A36" s="1224" t="s">
        <v>300</v>
      </c>
      <c r="B36" s="1221">
        <v>31</v>
      </c>
      <c r="C36" s="1225">
        <f>Текущий!C36-Предыдущий!C36</f>
        <v>-11.198299553899005</v>
      </c>
      <c r="D36" s="1225">
        <f>Текущий!D36-Предыдущий!D36</f>
        <v>0</v>
      </c>
      <c r="E36" s="1225">
        <f>Текущий!E36-Предыдущий!E36</f>
        <v>0</v>
      </c>
      <c r="F36" s="1225">
        <f>Текущий!F36-Предыдущий!F36</f>
        <v>0</v>
      </c>
      <c r="G36" s="1225">
        <f>Текущий!G36-Предыдущий!G36</f>
        <v>0</v>
      </c>
      <c r="H36" s="1225">
        <f>Текущий!H36-Предыдущий!H36</f>
        <v>0</v>
      </c>
      <c r="I36" s="1225">
        <f>Текущий!I36-Предыдущий!I36</f>
        <v>-2.2693063321747005</v>
      </c>
      <c r="J36" s="1225">
        <f>Текущий!J36-Предыдущий!J36</f>
        <v>-1.4338033628307976</v>
      </c>
      <c r="K36" s="1225">
        <f>Текущий!K36-Предыдущий!K36</f>
        <v>0</v>
      </c>
      <c r="L36" s="1225">
        <f>Текущий!L36-Предыдущий!L36</f>
        <v>0</v>
      </c>
      <c r="M36" s="1225">
        <f>Текущий!M36-Предыдущий!M36</f>
        <v>0</v>
      </c>
      <c r="N36" s="1225">
        <f>Текущий!N36-Предыдущий!N36</f>
        <v>0</v>
      </c>
      <c r="O36" s="1225">
        <f>Текущий!O36-Предыдущий!O36</f>
        <v>0</v>
      </c>
      <c r="P36" s="1225">
        <f>Текущий!P36-Предыдущий!P36</f>
        <v>0</v>
      </c>
      <c r="Q36" s="1225">
        <f>Текущий!Q36-Предыдущий!Q36</f>
        <v>0</v>
      </c>
      <c r="R36" s="1225">
        <f>Текущий!R36-Предыдущий!R36</f>
        <v>0</v>
      </c>
      <c r="S36" s="1225">
        <f>Текущий!S36-Предыдущий!S36</f>
        <v>-3.3567438528150029E-2</v>
      </c>
      <c r="T36" s="1225">
        <f>Текущий!T36-Предыдущий!T36</f>
        <v>0</v>
      </c>
      <c r="U36" s="1225">
        <f>Текущий!U36-Предыдущий!U36</f>
        <v>-2.0290049759985607E-4</v>
      </c>
      <c r="V36" s="1225">
        <f>Текущий!V36-Предыдущий!V36</f>
        <v>-6.3005663022859721</v>
      </c>
      <c r="W36" s="1225">
        <f>Текущий!W36-Предыдущий!W36</f>
        <v>0</v>
      </c>
      <c r="X36" s="1225">
        <f>Текущий!X36-Предыдущий!X36</f>
        <v>-1.1608532175820994</v>
      </c>
      <c r="Y36" s="1225">
        <f>Текущий!Y36-Предыдущий!Y36</f>
        <v>0</v>
      </c>
      <c r="Z36" s="1225">
        <f>Текущий!Z36-Предыдущий!Z36</f>
        <v>0</v>
      </c>
    </row>
    <row r="37" spans="1:26" s="1209" customFormat="1" ht="12.95" customHeight="1" x14ac:dyDescent="0.15">
      <c r="A37" s="1224" t="s">
        <v>301</v>
      </c>
      <c r="B37" s="1221">
        <v>32</v>
      </c>
      <c r="C37" s="1225">
        <f>Текущий!C37-Предыдущий!C37</f>
        <v>-17210</v>
      </c>
      <c r="D37" s="1225">
        <f>Текущий!D37-Предыдущий!D37</f>
        <v>2550</v>
      </c>
      <c r="E37" s="1225">
        <f>Текущий!E37-Предыдущий!E37</f>
        <v>0</v>
      </c>
      <c r="F37" s="1225">
        <f>Текущий!F37-Предыдущий!F37</f>
        <v>0</v>
      </c>
      <c r="G37" s="1225">
        <f>Текущий!G37-Предыдущий!G37</f>
        <v>0</v>
      </c>
      <c r="H37" s="1225">
        <f>Текущий!H37-Предыдущий!H37</f>
        <v>0</v>
      </c>
      <c r="I37" s="1225">
        <f>Текущий!I37-Предыдущий!I37</f>
        <v>-9222</v>
      </c>
      <c r="J37" s="1225">
        <f>Текущий!J37-Предыдущий!J37</f>
        <v>1974</v>
      </c>
      <c r="K37" s="1225">
        <f>Текущий!K37-Предыдущий!K37</f>
        <v>0</v>
      </c>
      <c r="L37" s="1225">
        <f>Текущий!L37-Предыдущий!L37</f>
        <v>0</v>
      </c>
      <c r="M37" s="1225">
        <f>Текущий!M37-Предыдущий!M37</f>
        <v>0</v>
      </c>
      <c r="N37" s="1225">
        <f>Текущий!N37-Предыдущий!N37</f>
        <v>-74373</v>
      </c>
      <c r="O37" s="1225">
        <f>Текущий!O37-Предыдущий!O37</f>
        <v>0</v>
      </c>
      <c r="P37" s="1225">
        <f>Текущий!P37-Предыдущий!P37</f>
        <v>0</v>
      </c>
      <c r="Q37" s="1225">
        <f>Текущий!Q37-Предыдущий!Q37</f>
        <v>-23100</v>
      </c>
      <c r="R37" s="1225">
        <f>Текущий!R37-Предыдущий!R37</f>
        <v>-1571</v>
      </c>
      <c r="S37" s="1225">
        <f>Текущий!S37-Предыдущий!S37</f>
        <v>-7</v>
      </c>
      <c r="T37" s="1225">
        <f>Текущий!T37-Предыдущий!T37</f>
        <v>0</v>
      </c>
      <c r="U37" s="1225">
        <f>Текущий!U37-Предыдущий!U37</f>
        <v>0</v>
      </c>
      <c r="V37" s="1225">
        <f>Текущий!V37-Предыдущий!V37</f>
        <v>131092</v>
      </c>
      <c r="W37" s="1225">
        <f>Текущий!W37-Предыдущий!W37</f>
        <v>0</v>
      </c>
      <c r="X37" s="1225">
        <f>Текущий!X37-Предыдущий!X37</f>
        <v>-44553</v>
      </c>
      <c r="Y37" s="1225">
        <f>Текущий!Y37-Предыдущий!Y37</f>
        <v>0</v>
      </c>
      <c r="Z37" s="1225">
        <f>Текущий!Z37-Предыдущий!Z37</f>
        <v>0</v>
      </c>
    </row>
    <row r="38" spans="1:26" s="1209" customFormat="1" ht="12.95" customHeight="1" x14ac:dyDescent="0.15">
      <c r="A38" s="1224" t="s">
        <v>302</v>
      </c>
      <c r="B38" s="1221">
        <v>33</v>
      </c>
      <c r="C38" s="1225">
        <f>Текущий!C38-Предыдущий!C38</f>
        <v>-60632</v>
      </c>
      <c r="D38" s="1225">
        <f>Текущий!D38-Предыдущий!D38</f>
        <v>2550</v>
      </c>
      <c r="E38" s="1225">
        <f>Текущий!E38-Предыдущий!E38</f>
        <v>0</v>
      </c>
      <c r="F38" s="1225">
        <f>Текущий!F38-Предыдущий!F38</f>
        <v>0</v>
      </c>
      <c r="G38" s="1225">
        <f>Текущий!G38-Предыдущий!G38</f>
        <v>0</v>
      </c>
      <c r="H38" s="1225">
        <f>Текущий!H38-Предыдущий!H38</f>
        <v>0</v>
      </c>
      <c r="I38" s="1225">
        <f>Текущий!I38-Предыдущий!I38</f>
        <v>-9222</v>
      </c>
      <c r="J38" s="1225">
        <f>Текущий!J38-Предыдущий!J38</f>
        <v>1974</v>
      </c>
      <c r="K38" s="1225">
        <f>Текущий!K38-Предыдущий!K38</f>
        <v>0</v>
      </c>
      <c r="L38" s="1225">
        <f>Текущий!L38-Предыдущий!L38</f>
        <v>0</v>
      </c>
      <c r="M38" s="1225">
        <f>Текущий!M38-Предыдущий!M38</f>
        <v>0</v>
      </c>
      <c r="N38" s="1225">
        <f>Текущий!N38-Предыдущий!N38</f>
        <v>-102714</v>
      </c>
      <c r="O38" s="1225">
        <f>Текущий!O38-Предыдущий!O38</f>
        <v>0</v>
      </c>
      <c r="P38" s="1225">
        <f>Текущий!P38-Предыдущий!P38</f>
        <v>0</v>
      </c>
      <c r="Q38" s="1225">
        <f>Текущий!Q38-Предыдущий!Q38</f>
        <v>-23100</v>
      </c>
      <c r="R38" s="1225">
        <f>Текущий!R38-Предыдущий!R38</f>
        <v>-1571</v>
      </c>
      <c r="S38" s="1225">
        <f>Текущий!S38-Предыдущий!S38</f>
        <v>-7</v>
      </c>
      <c r="T38" s="1225">
        <f>Текущий!T38-Предыдущий!T38</f>
        <v>0</v>
      </c>
      <c r="U38" s="1225">
        <f>Текущий!U38-Предыдущий!U38</f>
        <v>0</v>
      </c>
      <c r="V38" s="1225">
        <f>Текущий!V38-Предыдущий!V38</f>
        <v>116011</v>
      </c>
      <c r="W38" s="1225">
        <f>Текущий!W38-Предыдущий!W38</f>
        <v>0</v>
      </c>
      <c r="X38" s="1225">
        <f>Текущий!X38-Предыдущий!X38</f>
        <v>-44553</v>
      </c>
      <c r="Y38" s="1225">
        <f>Текущий!Y38-Предыдущий!Y38</f>
        <v>0</v>
      </c>
      <c r="Z38" s="1225">
        <f>Текущий!Z38-Предыдущий!Z38</f>
        <v>0</v>
      </c>
    </row>
    <row r="39" spans="1:26" s="1209" customFormat="1" ht="12.95" customHeight="1" x14ac:dyDescent="0.15">
      <c r="A39" s="1224" t="s">
        <v>593</v>
      </c>
      <c r="B39" s="1221">
        <v>34</v>
      </c>
      <c r="C39" s="1225">
        <f>Текущий!C39-Предыдущий!C39</f>
        <v>43422</v>
      </c>
      <c r="D39" s="1225">
        <f>Текущий!D39-Предыдущий!D39</f>
        <v>0</v>
      </c>
      <c r="E39" s="1225">
        <f>Текущий!E39-Предыдущий!E39</f>
        <v>0</v>
      </c>
      <c r="F39" s="1225">
        <f>Текущий!F39-Предыдущий!F39</f>
        <v>0</v>
      </c>
      <c r="G39" s="1225">
        <f>Текущий!G39-Предыдущий!G39</f>
        <v>0</v>
      </c>
      <c r="H39" s="1225">
        <f>Текущий!H39-Предыдущий!H39</f>
        <v>0</v>
      </c>
      <c r="I39" s="1225">
        <f>Текущий!I39-Предыдущий!I39</f>
        <v>0</v>
      </c>
      <c r="J39" s="1225">
        <f>Текущий!J39-Предыдущий!J39</f>
        <v>0</v>
      </c>
      <c r="K39" s="1225">
        <f>Текущий!K39-Предыдущий!K39</f>
        <v>0</v>
      </c>
      <c r="L39" s="1225">
        <f>Текущий!L39-Предыдущий!L39</f>
        <v>0</v>
      </c>
      <c r="M39" s="1225">
        <f>Текущий!M39-Предыдущий!M39</f>
        <v>0</v>
      </c>
      <c r="N39" s="1225">
        <f>Текущий!N39-Предыдущий!N39</f>
        <v>28341</v>
      </c>
      <c r="O39" s="1225">
        <f>Текущий!O39-Предыдущий!O39</f>
        <v>0</v>
      </c>
      <c r="P39" s="1225">
        <f>Текущий!P39-Предыдущий!P39</f>
        <v>0</v>
      </c>
      <c r="Q39" s="1225">
        <f>Текущий!Q39-Предыдущий!Q39</f>
        <v>0</v>
      </c>
      <c r="R39" s="1225">
        <f>Текущий!R39-Предыдущий!R39</f>
        <v>0</v>
      </c>
      <c r="S39" s="1225">
        <f>Текущий!S39-Предыдущий!S39</f>
        <v>0</v>
      </c>
      <c r="T39" s="1225">
        <f>Текущий!T39-Предыдущий!T39</f>
        <v>0</v>
      </c>
      <c r="U39" s="1225">
        <f>Текущий!U39-Предыдущий!U39</f>
        <v>0</v>
      </c>
      <c r="V39" s="1225">
        <f>Текущий!V39-Предыдущий!V39</f>
        <v>15081</v>
      </c>
      <c r="W39" s="1225">
        <f>Текущий!W39-Предыдущий!W39</f>
        <v>0</v>
      </c>
      <c r="X39" s="1225">
        <f>Текущий!X39-Предыдущий!X39</f>
        <v>0</v>
      </c>
      <c r="Y39" s="1225">
        <f>Текущий!Y39-Предыдущий!Y39</f>
        <v>0</v>
      </c>
      <c r="Z39" s="1225">
        <f>Текущий!Z39-Предыдущий!Z39</f>
        <v>0</v>
      </c>
    </row>
    <row r="40" spans="1:26" s="1209" customFormat="1" ht="11.1" customHeight="1" x14ac:dyDescent="0.15">
      <c r="A40" s="1220"/>
      <c r="B40" s="1221">
        <v>35</v>
      </c>
      <c r="C40" s="1225">
        <f>Текущий!C40-Предыдущий!C40</f>
        <v>0</v>
      </c>
      <c r="D40" s="1225">
        <f>Текущий!D40-Предыдущий!D40</f>
        <v>0</v>
      </c>
      <c r="E40" s="1225">
        <f>Текущий!E40-Предыдущий!E40</f>
        <v>0</v>
      </c>
      <c r="F40" s="1225">
        <f>Текущий!F40-Предыдущий!F40</f>
        <v>0</v>
      </c>
      <c r="G40" s="1225">
        <f>Текущий!G40-Предыдущий!G40</f>
        <v>0</v>
      </c>
      <c r="H40" s="1225">
        <f>Текущий!H40-Предыдущий!H40</f>
        <v>0</v>
      </c>
      <c r="I40" s="1225">
        <f>Текущий!I40-Предыдущий!I40</f>
        <v>0</v>
      </c>
      <c r="J40" s="1225">
        <f>Текущий!J40-Предыдущий!J40</f>
        <v>0</v>
      </c>
      <c r="K40" s="1225">
        <f>Текущий!K40-Предыдущий!K40</f>
        <v>0</v>
      </c>
      <c r="L40" s="1225">
        <f>Текущий!L40-Предыдущий!L40</f>
        <v>0</v>
      </c>
      <c r="M40" s="1225">
        <f>Текущий!M40-Предыдущий!M40</f>
        <v>0</v>
      </c>
      <c r="N40" s="1225">
        <f>Текущий!N40-Предыдущий!N40</f>
        <v>0</v>
      </c>
      <c r="O40" s="1225">
        <f>Текущий!O40-Предыдущий!O40</f>
        <v>0</v>
      </c>
      <c r="P40" s="1225">
        <f>Текущий!P40-Предыдущий!P40</f>
        <v>0</v>
      </c>
      <c r="Q40" s="1225">
        <f>Текущий!Q40-Предыдущий!Q40</f>
        <v>0</v>
      </c>
      <c r="R40" s="1225">
        <f>Текущий!R40-Предыдущий!R40</f>
        <v>0</v>
      </c>
      <c r="S40" s="1225">
        <f>Текущий!S40-Предыдущий!S40</f>
        <v>0</v>
      </c>
      <c r="T40" s="1225">
        <f>Текущий!T40-Предыдущий!T40</f>
        <v>0</v>
      </c>
      <c r="U40" s="1225">
        <f>Текущий!U40-Предыдущий!U40</f>
        <v>0</v>
      </c>
      <c r="V40" s="1225">
        <f>Текущий!V40-Предыдущий!V40</f>
        <v>0</v>
      </c>
      <c r="W40" s="1225">
        <f>Текущий!W40-Предыдущий!W40</f>
        <v>0</v>
      </c>
      <c r="X40" s="1225">
        <f>Текущий!X40-Предыдущий!X40</f>
        <v>0</v>
      </c>
      <c r="Y40" s="1225">
        <f>Текущий!Y40-Предыдущий!Y40</f>
        <v>0</v>
      </c>
      <c r="Z40" s="1225">
        <f>Текущий!Z40-Предыдущий!Z40</f>
        <v>0</v>
      </c>
    </row>
    <row r="41" spans="1:26" s="1209" customFormat="1" ht="12.95" customHeight="1" x14ac:dyDescent="0.15">
      <c r="A41" s="1220" t="s">
        <v>305</v>
      </c>
      <c r="B41" s="1221">
        <v>36</v>
      </c>
      <c r="C41" s="1225">
        <f>Текущий!C41-Предыдущий!C41</f>
        <v>253846</v>
      </c>
      <c r="D41" s="1225">
        <f>Текущий!D41-Предыдущий!D41</f>
        <v>-1974</v>
      </c>
      <c r="E41" s="1225">
        <f>Текущий!E41-Предыдущий!E41</f>
        <v>-80</v>
      </c>
      <c r="F41" s="1225">
        <f>Текущий!F41-Предыдущий!F41</f>
        <v>-3953</v>
      </c>
      <c r="G41" s="1225">
        <f>Текущий!G41-Предыдущий!G41</f>
        <v>862</v>
      </c>
      <c r="H41" s="1225">
        <f>Текущий!H41-Предыдущий!H41</f>
        <v>40</v>
      </c>
      <c r="I41" s="1225">
        <f>Текущий!I41-Предыдущий!I41</f>
        <v>60653</v>
      </c>
      <c r="J41" s="1225">
        <f>Текущий!J41-Предыдущий!J41</f>
        <v>-31828</v>
      </c>
      <c r="K41" s="1225">
        <f>Текущий!K41-Предыдущий!K41</f>
        <v>-889</v>
      </c>
      <c r="L41" s="1225">
        <f>Текущий!L41-Предыдущий!L41</f>
        <v>-2667</v>
      </c>
      <c r="M41" s="1225">
        <f>Текущий!M41-Предыдущий!M41</f>
        <v>0</v>
      </c>
      <c r="N41" s="1225">
        <f>Текущий!N41-Предыдущий!N41</f>
        <v>3113</v>
      </c>
      <c r="O41" s="1225">
        <f>Текущий!O41-Предыдущий!O41</f>
        <v>-1767</v>
      </c>
      <c r="P41" s="1225">
        <f>Текущий!P41-Предыдущий!P41</f>
        <v>1218</v>
      </c>
      <c r="Q41" s="1225">
        <f>Текущий!Q41-Предыдущий!Q41</f>
        <v>35187</v>
      </c>
      <c r="R41" s="1225">
        <f>Текущий!R41-Предыдущий!R41</f>
        <v>9271</v>
      </c>
      <c r="S41" s="1225">
        <f>Текущий!S41-Предыдущий!S41</f>
        <v>18374</v>
      </c>
      <c r="T41" s="1225">
        <f>Текущий!T41-Предыдущий!T41</f>
        <v>7875</v>
      </c>
      <c r="U41" s="1225">
        <f>Текущий!U41-Предыдущий!U41</f>
        <v>19410</v>
      </c>
      <c r="V41" s="1225">
        <f>Текущий!V41-Предыдущий!V41</f>
        <v>114418</v>
      </c>
      <c r="W41" s="1225">
        <f>Текущий!W41-Предыдущий!W41</f>
        <v>245</v>
      </c>
      <c r="X41" s="1225">
        <f>Текущий!X41-Предыдущий!X41</f>
        <v>26338</v>
      </c>
      <c r="Y41" s="1225">
        <f>Текущий!Y41-Предыдущий!Y41</f>
        <v>0</v>
      </c>
      <c r="Z41" s="1225">
        <f>Текущий!Z41-Предыдущий!Z41</f>
        <v>0</v>
      </c>
    </row>
    <row r="42" spans="1:26" s="1209" customFormat="1" ht="12.95" customHeight="1" x14ac:dyDescent="0.15">
      <c r="A42" s="1224" t="s">
        <v>226</v>
      </c>
      <c r="B42" s="1221">
        <v>37</v>
      </c>
      <c r="C42" s="1225">
        <f>Текущий!C42-Предыдущий!C42</f>
        <v>190176</v>
      </c>
      <c r="D42" s="1225">
        <f>Текущий!D42-Предыдущий!D42</f>
        <v>-5187</v>
      </c>
      <c r="E42" s="1225">
        <f>Текущий!E42-Предыдущий!E42</f>
        <v>-104</v>
      </c>
      <c r="F42" s="1225">
        <f>Текущий!F42-Предыдущий!F42</f>
        <v>10820</v>
      </c>
      <c r="G42" s="1225">
        <f>Текущий!G42-Предыдущий!G42</f>
        <v>862</v>
      </c>
      <c r="H42" s="1225">
        <f>Текущий!H42-Предыдущий!H42</f>
        <v>-1948</v>
      </c>
      <c r="I42" s="1225">
        <f>Текущий!I42-Предыдущий!I42</f>
        <v>39967</v>
      </c>
      <c r="J42" s="1225">
        <f>Текущий!J42-Предыдущий!J42</f>
        <v>-12041</v>
      </c>
      <c r="K42" s="1225">
        <f>Текущий!K42-Предыдущий!K42</f>
        <v>1005</v>
      </c>
      <c r="L42" s="1225">
        <f>Текущий!L42-Предыдущий!L42</f>
        <v>1581</v>
      </c>
      <c r="M42" s="1225">
        <f>Текущий!M42-Предыдущий!M42</f>
        <v>0</v>
      </c>
      <c r="N42" s="1225">
        <f>Текущий!N42-Предыдущий!N42</f>
        <v>25997</v>
      </c>
      <c r="O42" s="1225">
        <f>Текущий!O42-Предыдущий!O42</f>
        <v>430</v>
      </c>
      <c r="P42" s="1225">
        <f>Текущий!P42-Предыдущий!P42</f>
        <v>1218</v>
      </c>
      <c r="Q42" s="1225">
        <f>Текущий!Q42-Предыдущий!Q42</f>
        <v>46236</v>
      </c>
      <c r="R42" s="1225">
        <f>Текущий!R42-Предыдущий!R42</f>
        <v>18919</v>
      </c>
      <c r="S42" s="1225">
        <f>Текущий!S42-Предыдущий!S42</f>
        <v>47042</v>
      </c>
      <c r="T42" s="1225">
        <f>Текущий!T42-Предыдущий!T42</f>
        <v>3749</v>
      </c>
      <c r="U42" s="1225">
        <f>Текущий!U42-Предыдущий!U42</f>
        <v>2203</v>
      </c>
      <c r="V42" s="1225">
        <f>Текущий!V42-Предыдущий!V42</f>
        <v>1552</v>
      </c>
      <c r="W42" s="1225">
        <f>Текущий!W42-Предыдущий!W42</f>
        <v>102</v>
      </c>
      <c r="X42" s="1225">
        <f>Текущий!X42-Предыдущий!X42</f>
        <v>7773</v>
      </c>
      <c r="Y42" s="1225">
        <f>Текущий!Y42-Предыдущий!Y42</f>
        <v>0</v>
      </c>
      <c r="Z42" s="1225">
        <f>Текущий!Z42-Предыдущий!Z42</f>
        <v>0</v>
      </c>
    </row>
    <row r="43" spans="1:26" s="1209" customFormat="1" ht="12.95" customHeight="1" x14ac:dyDescent="0.15">
      <c r="A43" s="1224" t="s">
        <v>227</v>
      </c>
      <c r="B43" s="1221">
        <v>38</v>
      </c>
      <c r="C43" s="1225">
        <f>Текущий!C43-Предыдущий!C43</f>
        <v>63670</v>
      </c>
      <c r="D43" s="1225">
        <f>Текущий!D43-Предыдущий!D43</f>
        <v>3213</v>
      </c>
      <c r="E43" s="1225">
        <f>Текущий!E43-Предыдущий!E43</f>
        <v>24</v>
      </c>
      <c r="F43" s="1225">
        <f>Текущий!F43-Предыдущий!F43</f>
        <v>-14773</v>
      </c>
      <c r="G43" s="1225">
        <f>Текущий!G43-Предыдущий!G43</f>
        <v>0</v>
      </c>
      <c r="H43" s="1225">
        <f>Текущий!H43-Предыдущий!H43</f>
        <v>1988</v>
      </c>
      <c r="I43" s="1225">
        <f>Текущий!I43-Предыдущий!I43</f>
        <v>20686</v>
      </c>
      <c r="J43" s="1225">
        <f>Текущий!J43-Предыдущий!J43</f>
        <v>-19787</v>
      </c>
      <c r="K43" s="1225">
        <f>Текущий!K43-Предыдущий!K43</f>
        <v>-1894</v>
      </c>
      <c r="L43" s="1225">
        <f>Текущий!L43-Предыдущий!L43</f>
        <v>-4248</v>
      </c>
      <c r="M43" s="1225">
        <f>Текущий!M43-Предыдущий!M43</f>
        <v>0</v>
      </c>
      <c r="N43" s="1225">
        <f>Текущий!N43-Предыдущий!N43</f>
        <v>-22884</v>
      </c>
      <c r="O43" s="1225">
        <f>Текущий!O43-Предыдущий!O43</f>
        <v>-2197</v>
      </c>
      <c r="P43" s="1225">
        <f>Текущий!P43-Предыдущий!P43</f>
        <v>0</v>
      </c>
      <c r="Q43" s="1225">
        <f>Текущий!Q43-Предыдущий!Q43</f>
        <v>-11049</v>
      </c>
      <c r="R43" s="1225">
        <f>Текущий!R43-Предыдущий!R43</f>
        <v>-9648</v>
      </c>
      <c r="S43" s="1225">
        <f>Текущий!S43-Предыдущий!S43</f>
        <v>-28668</v>
      </c>
      <c r="T43" s="1225">
        <f>Текущий!T43-Предыдущий!T43</f>
        <v>4126</v>
      </c>
      <c r="U43" s="1225">
        <f>Текущий!U43-Предыдущий!U43</f>
        <v>17207</v>
      </c>
      <c r="V43" s="1225">
        <f>Текущий!V43-Предыдущий!V43</f>
        <v>112866</v>
      </c>
      <c r="W43" s="1225">
        <f>Текущий!W43-Предыдущий!W43</f>
        <v>143</v>
      </c>
      <c r="X43" s="1225">
        <f>Текущий!X43-Предыдущий!X43</f>
        <v>18565</v>
      </c>
      <c r="Y43" s="1225">
        <f>Текущий!Y43-Предыдущий!Y43</f>
        <v>0</v>
      </c>
      <c r="Z43" s="1225">
        <f>Текущий!Z43-Предыдущий!Z43</f>
        <v>0</v>
      </c>
    </row>
    <row r="44" spans="1:26" s="1209" customFormat="1" ht="12.95" customHeight="1" x14ac:dyDescent="0.15">
      <c r="A44" s="1224" t="s">
        <v>297</v>
      </c>
      <c r="B44" s="1221">
        <v>39</v>
      </c>
      <c r="C44" s="1225">
        <f>Текущий!C44-Предыдущий!C44</f>
        <v>-7142</v>
      </c>
      <c r="D44" s="1225">
        <f>Текущий!D44-Предыдущий!D44</f>
        <v>0</v>
      </c>
      <c r="E44" s="1225">
        <f>Текущий!E44-Предыдущий!E44</f>
        <v>16</v>
      </c>
      <c r="F44" s="1225">
        <f>Текущий!F44-Предыдущий!F44</f>
        <v>-5189</v>
      </c>
      <c r="G44" s="1225">
        <f>Текущий!G44-Предыдущий!G44</f>
        <v>0</v>
      </c>
      <c r="H44" s="1225">
        <f>Текущий!H44-Предыдущий!H44</f>
        <v>-2052</v>
      </c>
      <c r="I44" s="1225">
        <f>Текущий!I44-Предыдущий!I44</f>
        <v>12310</v>
      </c>
      <c r="J44" s="1225">
        <f>Текущий!J44-Предыдущий!J44</f>
        <v>-9594</v>
      </c>
      <c r="K44" s="1225">
        <f>Текущий!K44-Предыдущий!K44</f>
        <v>-1396</v>
      </c>
      <c r="L44" s="1225">
        <f>Текущий!L44-Предыдущий!L44</f>
        <v>-4137</v>
      </c>
      <c r="M44" s="1225">
        <f>Текущий!M44-Предыдущий!M44</f>
        <v>0</v>
      </c>
      <c r="N44" s="1225">
        <f>Текущий!N44-Предыдущий!N44</f>
        <v>-4676</v>
      </c>
      <c r="O44" s="1225">
        <f>Текущий!O44-Предыдущий!O44</f>
        <v>-1725</v>
      </c>
      <c r="P44" s="1225">
        <f>Текущий!P44-Предыдущий!P44</f>
        <v>0</v>
      </c>
      <c r="Q44" s="1225">
        <f>Текущий!Q44-Предыдущий!Q44</f>
        <v>1</v>
      </c>
      <c r="R44" s="1225">
        <f>Текущий!R44-Предыдущий!R44</f>
        <v>30081</v>
      </c>
      <c r="S44" s="1225">
        <f>Текущий!S44-Предыдущий!S44</f>
        <v>-28240</v>
      </c>
      <c r="T44" s="1225">
        <f>Текущий!T44-Предыдущий!T44</f>
        <v>4198</v>
      </c>
      <c r="U44" s="1225">
        <f>Текущий!U44-Предыдущий!U44</f>
        <v>1058</v>
      </c>
      <c r="V44" s="1225">
        <f>Текущий!V44-Предыдущий!V44</f>
        <v>3229</v>
      </c>
      <c r="W44" s="1225">
        <f>Текущий!W44-Предыдущий!W44</f>
        <v>143</v>
      </c>
      <c r="X44" s="1225">
        <f>Текущий!X44-Предыдущий!X44</f>
        <v>-1169</v>
      </c>
      <c r="Y44" s="1225">
        <f>Текущий!Y44-Предыдущий!Y44</f>
        <v>0</v>
      </c>
      <c r="Z44" s="1225">
        <f>Текущий!Z44-Предыдущий!Z44</f>
        <v>0</v>
      </c>
    </row>
    <row r="45" spans="1:26" s="1209" customFormat="1" ht="12.95" customHeight="1" x14ac:dyDescent="0.15">
      <c r="A45" s="1224" t="s">
        <v>298</v>
      </c>
      <c r="B45" s="1221">
        <v>40</v>
      </c>
      <c r="C45" s="1225">
        <f>Текущий!C45-Предыдущий!C45</f>
        <v>50707</v>
      </c>
      <c r="D45" s="1225">
        <f>Текущий!D45-Предыдущий!D45</f>
        <v>0</v>
      </c>
      <c r="E45" s="1225">
        <f>Текущий!E45-Предыдущий!E45</f>
        <v>-14</v>
      </c>
      <c r="F45" s="1225">
        <f>Текущий!F45-Предыдущий!F45</f>
        <v>351</v>
      </c>
      <c r="G45" s="1225">
        <f>Текущий!G45-Предыдущий!G45</f>
        <v>0</v>
      </c>
      <c r="H45" s="1225">
        <f>Текущий!H45-Предыдущий!H45</f>
        <v>15</v>
      </c>
      <c r="I45" s="1225">
        <f>Текущий!I45-Предыдущий!I45</f>
        <v>9412</v>
      </c>
      <c r="J45" s="1225">
        <f>Текущий!J45-Предыдущий!J45</f>
        <v>2584</v>
      </c>
      <c r="K45" s="1225">
        <f>Текущий!K45-Предыдущий!K45</f>
        <v>-994</v>
      </c>
      <c r="L45" s="1225">
        <f>Текущий!L45-Предыдущий!L45</f>
        <v>-22</v>
      </c>
      <c r="M45" s="1225">
        <f>Текущий!M45-Предыдущий!M45</f>
        <v>0</v>
      </c>
      <c r="N45" s="1225">
        <f>Текущий!N45-Предыдущий!N45</f>
        <v>0</v>
      </c>
      <c r="O45" s="1225">
        <f>Текущий!O45-Предыдущий!O45</f>
        <v>-438</v>
      </c>
      <c r="P45" s="1225">
        <f>Текущий!P45-Предыдущий!P45</f>
        <v>0</v>
      </c>
      <c r="Q45" s="1225">
        <f>Текущий!Q45-Предыдущий!Q45</f>
        <v>0</v>
      </c>
      <c r="R45" s="1225">
        <f>Текущий!R45-Предыдущий!R45</f>
        <v>30800</v>
      </c>
      <c r="S45" s="1225">
        <f>Текущий!S45-Предыдущий!S45</f>
        <v>-3383</v>
      </c>
      <c r="T45" s="1225">
        <f>Текущий!T45-Предыдущий!T45</f>
        <v>3559</v>
      </c>
      <c r="U45" s="1225">
        <f>Текущий!U45-Предыдущий!U45</f>
        <v>2066</v>
      </c>
      <c r="V45" s="1225">
        <f>Текущий!V45-Предыдущий!V45</f>
        <v>6560</v>
      </c>
      <c r="W45" s="1225">
        <f>Текущий!W45-Предыдущий!W45</f>
        <v>37</v>
      </c>
      <c r="X45" s="1225">
        <f>Текущий!X45-Предыдущий!X45</f>
        <v>174</v>
      </c>
      <c r="Y45" s="1225">
        <f>Текущий!Y45-Предыдущий!Y45</f>
        <v>0</v>
      </c>
      <c r="Z45" s="1225">
        <f>Текущий!Z45-Предыдущий!Z45</f>
        <v>0</v>
      </c>
    </row>
    <row r="46" spans="1:26" s="1209" customFormat="1" ht="12.95" customHeight="1" x14ac:dyDescent="0.15">
      <c r="A46" s="1224" t="s">
        <v>299</v>
      </c>
      <c r="B46" s="1221">
        <v>41</v>
      </c>
      <c r="C46" s="1225">
        <f>Текущий!C46-Предыдущий!C46</f>
        <v>-57849</v>
      </c>
      <c r="D46" s="1225">
        <f>Текущий!D46-Предыдущий!D46</f>
        <v>0</v>
      </c>
      <c r="E46" s="1225">
        <f>Текущий!E46-Предыдущий!E46</f>
        <v>30</v>
      </c>
      <c r="F46" s="1225">
        <f>Текущий!F46-Предыдущий!F46</f>
        <v>-5540</v>
      </c>
      <c r="G46" s="1225">
        <f>Текущий!G46-Предыдущий!G46</f>
        <v>0</v>
      </c>
      <c r="H46" s="1225">
        <f>Текущий!H46-Предыдущий!H46</f>
        <v>-2067</v>
      </c>
      <c r="I46" s="1225">
        <f>Текущий!I46-Предыдущий!I46</f>
        <v>2898</v>
      </c>
      <c r="J46" s="1225">
        <f>Текущий!J46-Предыдущий!J46</f>
        <v>-12178</v>
      </c>
      <c r="K46" s="1225">
        <f>Текущий!K46-Предыдущий!K46</f>
        <v>-402</v>
      </c>
      <c r="L46" s="1225">
        <f>Текущий!L46-Предыдущий!L46</f>
        <v>-4115</v>
      </c>
      <c r="M46" s="1225">
        <f>Текущий!M46-Предыдущий!M46</f>
        <v>0</v>
      </c>
      <c r="N46" s="1225">
        <f>Текущий!N46-Предыдущий!N46</f>
        <v>-4676</v>
      </c>
      <c r="O46" s="1225">
        <f>Текущий!O46-Предыдущий!O46</f>
        <v>-1287</v>
      </c>
      <c r="P46" s="1225">
        <f>Текущий!P46-Предыдущий!P46</f>
        <v>0</v>
      </c>
      <c r="Q46" s="1225">
        <f>Текущий!Q46-Предыдущий!Q46</f>
        <v>1</v>
      </c>
      <c r="R46" s="1225">
        <f>Текущий!R46-Предыдущий!R46</f>
        <v>-719</v>
      </c>
      <c r="S46" s="1225">
        <f>Текущий!S46-Предыдущий!S46</f>
        <v>-24857</v>
      </c>
      <c r="T46" s="1225">
        <f>Текущий!T46-Предыдущий!T46</f>
        <v>639</v>
      </c>
      <c r="U46" s="1225">
        <f>Текущий!U46-Предыдущий!U46</f>
        <v>-1008</v>
      </c>
      <c r="V46" s="1225">
        <f>Текущий!V46-Предыдущий!V46</f>
        <v>-3331</v>
      </c>
      <c r="W46" s="1225">
        <f>Текущий!W46-Предыдущий!W46</f>
        <v>106</v>
      </c>
      <c r="X46" s="1225">
        <f>Текущий!X46-Предыдущий!X46</f>
        <v>-1343</v>
      </c>
      <c r="Y46" s="1225">
        <f>Текущий!Y46-Предыдущий!Y46</f>
        <v>0</v>
      </c>
      <c r="Z46" s="1225">
        <f>Текущий!Z46-Предыдущий!Z46</f>
        <v>0</v>
      </c>
    </row>
    <row r="47" spans="1:26" s="1209" customFormat="1" ht="12.95" customHeight="1" x14ac:dyDescent="0.15">
      <c r="A47" s="1224" t="s">
        <v>300</v>
      </c>
      <c r="B47" s="1221">
        <v>42</v>
      </c>
      <c r="C47" s="1225">
        <f>Текущий!C47-Предыдущий!C47</f>
        <v>-23.58729199200701</v>
      </c>
      <c r="D47" s="1225">
        <f>Текущий!D47-Предыдущий!D47</f>
        <v>0</v>
      </c>
      <c r="E47" s="1225">
        <f>Текущий!E47-Предыдущий!E47</f>
        <v>-0.14322116434100973</v>
      </c>
      <c r="F47" s="1225">
        <f>Текущий!F47-Предыдущий!F47</f>
        <v>-3.1141161374461994</v>
      </c>
      <c r="G47" s="1225">
        <f>Текущий!G47-Предыдущий!G47</f>
        <v>0</v>
      </c>
      <c r="H47" s="1225">
        <f>Текущий!H47-Предыдущий!H47</f>
        <v>-1.1198113445166502</v>
      </c>
      <c r="I47" s="1225">
        <f>Текущий!I47-Предыдущий!I47</f>
        <v>-0.10657593516140196</v>
      </c>
      <c r="J47" s="1225">
        <f>Текущий!J47-Предыдущий!J47</f>
        <v>-9.0003330366788106</v>
      </c>
      <c r="K47" s="1225">
        <f>Текущий!K47-Предыдущий!K47</f>
        <v>-0.60152021448680992</v>
      </c>
      <c r="L47" s="1225">
        <f>Текущий!L47-Предыдущий!L47</f>
        <v>-1.7458608298490401</v>
      </c>
      <c r="M47" s="1225">
        <f>Текущий!M47-Предыдущий!M47</f>
        <v>0</v>
      </c>
      <c r="N47" s="1225">
        <f>Текущий!N47-Предыдущий!N47</f>
        <v>-1.76666162913707</v>
      </c>
      <c r="O47" s="1225">
        <f>Текущий!O47-Предыдущий!O47</f>
        <v>-0.6816400237323641</v>
      </c>
      <c r="P47" s="1225">
        <f>Текущий!P47-Предыдущий!P47</f>
        <v>0</v>
      </c>
      <c r="Q47" s="1225">
        <f>Текущий!Q47-Предыдущий!Q47</f>
        <v>-9.0185772896969954E-4</v>
      </c>
      <c r="R47" s="1225">
        <f>Текущий!R47-Предыдущий!R47</f>
        <v>10.361456041957069</v>
      </c>
      <c r="S47" s="1225">
        <f>Текущий!S47-Предыдущий!S47</f>
        <v>-11.7729340531403</v>
      </c>
      <c r="T47" s="1225">
        <f>Текущий!T47-Предыдущий!T47</f>
        <v>4.4994934483995053E-3</v>
      </c>
      <c r="U47" s="1225">
        <f>Текущий!U47-Предыдущий!U47</f>
        <v>0.18060033359640038</v>
      </c>
      <c r="V47" s="1225">
        <f>Текущий!V47-Предыдущий!V47</f>
        <v>-3.5589621849446047</v>
      </c>
      <c r="W47" s="1225">
        <f>Текущий!W47-Предыдущий!W47</f>
        <v>2.2469480966534006E-2</v>
      </c>
      <c r="X47" s="1225">
        <f>Текущий!X47-Предыдущий!X47</f>
        <v>-0.5437789308123302</v>
      </c>
      <c r="Y47" s="1225">
        <f>Текущий!Y47-Предыдущий!Y47</f>
        <v>0</v>
      </c>
      <c r="Z47" s="1225">
        <f>Текущий!Z47-Предыдущий!Z47</f>
        <v>0</v>
      </c>
    </row>
    <row r="48" spans="1:26" s="1209" customFormat="1" ht="12.95" customHeight="1" x14ac:dyDescent="0.15">
      <c r="A48" s="1224" t="s">
        <v>301</v>
      </c>
      <c r="B48" s="1221">
        <v>43</v>
      </c>
      <c r="C48" s="1225">
        <f>Текущий!C48-Предыдущий!C48</f>
        <v>70812</v>
      </c>
      <c r="D48" s="1225">
        <f>Текущий!D48-Предыдущий!D48</f>
        <v>3213</v>
      </c>
      <c r="E48" s="1225">
        <f>Текущий!E48-Предыдущий!E48</f>
        <v>8</v>
      </c>
      <c r="F48" s="1225">
        <f>Текущий!F48-Предыдущий!F48</f>
        <v>-9584</v>
      </c>
      <c r="G48" s="1225">
        <f>Текущий!G48-Предыдущий!G48</f>
        <v>0</v>
      </c>
      <c r="H48" s="1225">
        <f>Текущий!H48-Предыдущий!H48</f>
        <v>4040</v>
      </c>
      <c r="I48" s="1225">
        <f>Текущий!I48-Предыдущий!I48</f>
        <v>8376</v>
      </c>
      <c r="J48" s="1225">
        <f>Текущий!J48-Предыдущий!J48</f>
        <v>-10193</v>
      </c>
      <c r="K48" s="1225">
        <f>Текущий!K48-Предыдущий!K48</f>
        <v>-498</v>
      </c>
      <c r="L48" s="1225">
        <f>Текущий!L48-Предыдущий!L48</f>
        <v>-111</v>
      </c>
      <c r="M48" s="1225">
        <f>Текущий!M48-Предыдущий!M48</f>
        <v>0</v>
      </c>
      <c r="N48" s="1225">
        <f>Текущий!N48-Предыдущий!N48</f>
        <v>-18208</v>
      </c>
      <c r="O48" s="1225">
        <f>Текущий!O48-Предыдущий!O48</f>
        <v>-472</v>
      </c>
      <c r="P48" s="1225">
        <f>Текущий!P48-Предыдущий!P48</f>
        <v>0</v>
      </c>
      <c r="Q48" s="1225">
        <f>Текущий!Q48-Предыдущий!Q48</f>
        <v>-11050</v>
      </c>
      <c r="R48" s="1225">
        <f>Текущий!R48-Предыдущий!R48</f>
        <v>-39729</v>
      </c>
      <c r="S48" s="1225">
        <f>Текущий!S48-Предыдущий!S48</f>
        <v>-428</v>
      </c>
      <c r="T48" s="1225">
        <f>Текущий!T48-Предыдущий!T48</f>
        <v>-72</v>
      </c>
      <c r="U48" s="1225">
        <f>Текущий!U48-Предыдущий!U48</f>
        <v>16149</v>
      </c>
      <c r="V48" s="1225">
        <f>Текущий!V48-Предыдущий!V48</f>
        <v>109637</v>
      </c>
      <c r="W48" s="1225">
        <f>Текущий!W48-Предыдущий!W48</f>
        <v>0</v>
      </c>
      <c r="X48" s="1225">
        <f>Текущий!X48-Предыдущий!X48</f>
        <v>19734</v>
      </c>
      <c r="Y48" s="1225">
        <f>Текущий!Y48-Предыдущий!Y48</f>
        <v>0</v>
      </c>
      <c r="Z48" s="1225">
        <f>Текущий!Z48-Предыдущий!Z48</f>
        <v>0</v>
      </c>
    </row>
    <row r="49" spans="1:26" s="1209" customFormat="1" ht="12.95" customHeight="1" x14ac:dyDescent="0.15">
      <c r="A49" s="1224" t="s">
        <v>302</v>
      </c>
      <c r="B49" s="1221">
        <v>44</v>
      </c>
      <c r="C49" s="1225">
        <f>Текущий!C49-Предыдущий!C49</f>
        <v>70248</v>
      </c>
      <c r="D49" s="1225">
        <f>Текущий!D49-Предыдущий!D49</f>
        <v>4835</v>
      </c>
      <c r="E49" s="1225">
        <f>Текущий!E49-Предыдущий!E49</f>
        <v>8</v>
      </c>
      <c r="F49" s="1225">
        <f>Текущий!F49-Предыдущий!F49</f>
        <v>-9584</v>
      </c>
      <c r="G49" s="1225">
        <f>Текущий!G49-Предыдущий!G49</f>
        <v>0</v>
      </c>
      <c r="H49" s="1225">
        <f>Текущий!H49-Предыдущий!H49</f>
        <v>4040</v>
      </c>
      <c r="I49" s="1225">
        <f>Текущий!I49-Предыдущий!I49</f>
        <v>8376</v>
      </c>
      <c r="J49" s="1225">
        <f>Текущий!J49-Предыдущий!J49</f>
        <v>-10663</v>
      </c>
      <c r="K49" s="1225">
        <f>Текущий!K49-Предыдущий!K49</f>
        <v>-498</v>
      </c>
      <c r="L49" s="1225">
        <f>Текущий!L49-Предыдущий!L49</f>
        <v>-111</v>
      </c>
      <c r="M49" s="1225">
        <f>Текущий!M49-Предыдущий!M49</f>
        <v>0</v>
      </c>
      <c r="N49" s="1225">
        <f>Текущий!N49-Предыдущий!N49</f>
        <v>-18208</v>
      </c>
      <c r="O49" s="1225">
        <f>Текущий!O49-Предыдущий!O49</f>
        <v>-472</v>
      </c>
      <c r="P49" s="1225">
        <f>Текущий!P49-Предыдущий!P49</f>
        <v>0</v>
      </c>
      <c r="Q49" s="1225">
        <f>Текущий!Q49-Предыдущий!Q49</f>
        <v>-11050</v>
      </c>
      <c r="R49" s="1225">
        <f>Текущий!R49-Предыдущий!R49</f>
        <v>-39729</v>
      </c>
      <c r="S49" s="1225">
        <f>Текущий!S49-Предыдущий!S49</f>
        <v>-428</v>
      </c>
      <c r="T49" s="1225">
        <f>Текущий!T49-Предыдущий!T49</f>
        <v>-72</v>
      </c>
      <c r="U49" s="1225">
        <f>Текущий!U49-Предыдущий!U49</f>
        <v>16149</v>
      </c>
      <c r="V49" s="1225">
        <f>Текущий!V49-Предыдущий!V49</f>
        <v>107921</v>
      </c>
      <c r="W49" s="1225">
        <f>Текущий!W49-Предыдущий!W49</f>
        <v>0</v>
      </c>
      <c r="X49" s="1225">
        <f>Текущий!X49-Предыдущий!X49</f>
        <v>19734</v>
      </c>
      <c r="Y49" s="1225">
        <f>Текущий!Y49-Предыдущий!Y49</f>
        <v>0</v>
      </c>
      <c r="Z49" s="1225">
        <f>Текущий!Z49-Предыдущий!Z49</f>
        <v>0</v>
      </c>
    </row>
    <row r="50" spans="1:26" s="1209" customFormat="1" ht="12.95" customHeight="1" x14ac:dyDescent="0.15">
      <c r="A50" s="1224" t="s">
        <v>593</v>
      </c>
      <c r="B50" s="1221">
        <v>45</v>
      </c>
      <c r="C50" s="1225">
        <f>Текущий!C50-Предыдущий!C50</f>
        <v>564</v>
      </c>
      <c r="D50" s="1225">
        <f>Текущий!D50-Предыдущий!D50</f>
        <v>-1622</v>
      </c>
      <c r="E50" s="1225">
        <f>Текущий!E50-Предыдущий!E50</f>
        <v>0</v>
      </c>
      <c r="F50" s="1225">
        <f>Текущий!F50-Предыдущий!F50</f>
        <v>0</v>
      </c>
      <c r="G50" s="1225">
        <f>Текущий!G50-Предыдущий!G50</f>
        <v>0</v>
      </c>
      <c r="H50" s="1225">
        <f>Текущий!H50-Предыдущий!H50</f>
        <v>0</v>
      </c>
      <c r="I50" s="1225">
        <f>Текущий!I50-Предыдущий!I50</f>
        <v>0</v>
      </c>
      <c r="J50" s="1225">
        <f>Текущий!J50-Предыдущий!J50</f>
        <v>470</v>
      </c>
      <c r="K50" s="1225">
        <f>Текущий!K50-Предыдущий!K50</f>
        <v>0</v>
      </c>
      <c r="L50" s="1225">
        <f>Текущий!L50-Предыдущий!L50</f>
        <v>0</v>
      </c>
      <c r="M50" s="1225">
        <f>Текущий!M50-Предыдущий!M50</f>
        <v>0</v>
      </c>
      <c r="N50" s="1225">
        <f>Текущий!N50-Предыдущий!N50</f>
        <v>0</v>
      </c>
      <c r="O50" s="1225">
        <f>Текущий!O50-Предыдущий!O50</f>
        <v>0</v>
      </c>
      <c r="P50" s="1225">
        <f>Текущий!P50-Предыдущий!P50</f>
        <v>0</v>
      </c>
      <c r="Q50" s="1225">
        <f>Текущий!Q50-Предыдущий!Q50</f>
        <v>0</v>
      </c>
      <c r="R50" s="1225">
        <f>Текущий!R50-Предыдущий!R50</f>
        <v>0</v>
      </c>
      <c r="S50" s="1225">
        <f>Текущий!S50-Предыдущий!S50</f>
        <v>0</v>
      </c>
      <c r="T50" s="1225">
        <f>Текущий!T50-Предыдущий!T50</f>
        <v>0</v>
      </c>
      <c r="U50" s="1225">
        <f>Текущий!U50-Предыдущий!U50</f>
        <v>0</v>
      </c>
      <c r="V50" s="1225">
        <f>Текущий!V50-Предыдущий!V50</f>
        <v>1716</v>
      </c>
      <c r="W50" s="1225">
        <f>Текущий!W50-Предыдущий!W50</f>
        <v>0</v>
      </c>
      <c r="X50" s="1225">
        <f>Текущий!X50-Предыдущий!X50</f>
        <v>0</v>
      </c>
      <c r="Y50" s="1225">
        <f>Текущий!Y50-Предыдущий!Y50</f>
        <v>0</v>
      </c>
      <c r="Z50" s="1225">
        <f>Текущий!Z50-Предыдущий!Z50</f>
        <v>0</v>
      </c>
    </row>
    <row r="51" spans="1:26" s="1209" customFormat="1" ht="11.1" customHeight="1" x14ac:dyDescent="0.15">
      <c r="A51" s="1220"/>
      <c r="B51" s="1221">
        <v>46</v>
      </c>
      <c r="C51" s="1225">
        <f>Текущий!C51-Предыдущий!C51</f>
        <v>0</v>
      </c>
      <c r="D51" s="1225">
        <f>Текущий!D51-Предыдущий!D51</f>
        <v>0</v>
      </c>
      <c r="E51" s="1225">
        <f>Текущий!E51-Предыдущий!E51</f>
        <v>0</v>
      </c>
      <c r="F51" s="1225">
        <f>Текущий!F51-Предыдущий!F51</f>
        <v>0</v>
      </c>
      <c r="G51" s="1225">
        <f>Текущий!G51-Предыдущий!G51</f>
        <v>0</v>
      </c>
      <c r="H51" s="1225">
        <f>Текущий!H51-Предыдущий!H51</f>
        <v>0</v>
      </c>
      <c r="I51" s="1225">
        <f>Текущий!I51-Предыдущий!I51</f>
        <v>0</v>
      </c>
      <c r="J51" s="1225">
        <f>Текущий!J51-Предыдущий!J51</f>
        <v>0</v>
      </c>
      <c r="K51" s="1225">
        <f>Текущий!K51-Предыдущий!K51</f>
        <v>0</v>
      </c>
      <c r="L51" s="1225">
        <f>Текущий!L51-Предыдущий!L51</f>
        <v>0</v>
      </c>
      <c r="M51" s="1225">
        <f>Текущий!M51-Предыдущий!M51</f>
        <v>0</v>
      </c>
      <c r="N51" s="1225">
        <f>Текущий!N51-Предыдущий!N51</f>
        <v>0</v>
      </c>
      <c r="O51" s="1225">
        <f>Текущий!O51-Предыдущий!O51</f>
        <v>0</v>
      </c>
      <c r="P51" s="1225">
        <f>Текущий!P51-Предыдущий!P51</f>
        <v>0</v>
      </c>
      <c r="Q51" s="1225">
        <f>Текущий!Q51-Предыдущий!Q51</f>
        <v>0</v>
      </c>
      <c r="R51" s="1225">
        <f>Текущий!R51-Предыдущий!R51</f>
        <v>0</v>
      </c>
      <c r="S51" s="1225">
        <f>Текущий!S51-Предыдущий!S51</f>
        <v>0</v>
      </c>
      <c r="T51" s="1225">
        <f>Текущий!T51-Предыдущий!T51</f>
        <v>0</v>
      </c>
      <c r="U51" s="1225">
        <f>Текущий!U51-Предыдущий!U51</f>
        <v>0</v>
      </c>
      <c r="V51" s="1225">
        <f>Текущий!V51-Предыдущий!V51</f>
        <v>0</v>
      </c>
      <c r="W51" s="1225">
        <f>Текущий!W51-Предыдущий!W51</f>
        <v>0</v>
      </c>
      <c r="X51" s="1225">
        <f>Текущий!X51-Предыдущий!X51</f>
        <v>0</v>
      </c>
      <c r="Y51" s="1225">
        <f>Текущий!Y51-Предыдущий!Y51</f>
        <v>0</v>
      </c>
      <c r="Z51" s="1225">
        <f>Текущий!Z51-Предыдущий!Z51</f>
        <v>0</v>
      </c>
    </row>
    <row r="52" spans="1:26" s="1209" customFormat="1" ht="12.95" customHeight="1" x14ac:dyDescent="0.15">
      <c r="A52" s="1220" t="s">
        <v>306</v>
      </c>
      <c r="B52" s="1221">
        <v>47</v>
      </c>
      <c r="C52" s="1225">
        <f>Текущий!C52-Предыдущий!C52</f>
        <v>-9183</v>
      </c>
      <c r="D52" s="1225">
        <f>Текущий!D52-Предыдущий!D52</f>
        <v>-1529</v>
      </c>
      <c r="E52" s="1225">
        <f>Текущий!E52-Предыдущий!E52</f>
        <v>-153</v>
      </c>
      <c r="F52" s="1225">
        <f>Текущий!F52-Предыдущий!F52</f>
        <v>-956</v>
      </c>
      <c r="G52" s="1225">
        <f>Текущий!G52-Предыдущий!G52</f>
        <v>0</v>
      </c>
      <c r="H52" s="1225">
        <f>Текущий!H52-Предыдущий!H52</f>
        <v>-88</v>
      </c>
      <c r="I52" s="1225">
        <f>Текущий!I52-Предыдущий!I52</f>
        <v>-533</v>
      </c>
      <c r="J52" s="1225">
        <f>Текущий!J52-Предыдущий!J52</f>
        <v>1027</v>
      </c>
      <c r="K52" s="1225">
        <f>Текущий!K52-Предыдущий!K52</f>
        <v>501</v>
      </c>
      <c r="L52" s="1225">
        <f>Текущий!L52-Предыдущий!L52</f>
        <v>156</v>
      </c>
      <c r="M52" s="1225">
        <f>Текущий!M52-Предыдущий!M52</f>
        <v>0</v>
      </c>
      <c r="N52" s="1225">
        <f>Текущий!N52-Предыдущий!N52</f>
        <v>-97</v>
      </c>
      <c r="O52" s="1225">
        <f>Текущий!O52-Предыдущий!O52</f>
        <v>12</v>
      </c>
      <c r="P52" s="1225">
        <f>Текущий!P52-Предыдущий!P52</f>
        <v>153</v>
      </c>
      <c r="Q52" s="1225">
        <f>Текущий!Q52-Предыдущий!Q52</f>
        <v>-351</v>
      </c>
      <c r="R52" s="1225">
        <f>Текущий!R52-Предыдущий!R52</f>
        <v>-181</v>
      </c>
      <c r="S52" s="1225">
        <f>Текущий!S52-Предыдущий!S52</f>
        <v>-240</v>
      </c>
      <c r="T52" s="1225">
        <f>Текущий!T52-Предыдущий!T52</f>
        <v>-1</v>
      </c>
      <c r="U52" s="1225">
        <f>Текущий!U52-Предыдущий!U52</f>
        <v>18</v>
      </c>
      <c r="V52" s="1225">
        <f>Текущий!V52-Предыдущий!V52</f>
        <v>-5145</v>
      </c>
      <c r="W52" s="1225">
        <f>Текущий!W52-Предыдущий!W52</f>
        <v>126</v>
      </c>
      <c r="X52" s="1225">
        <f>Текущий!X52-Предыдущий!X52</f>
        <v>-1902</v>
      </c>
      <c r="Y52" s="1225">
        <f>Текущий!Y52-Предыдущий!Y52</f>
        <v>0</v>
      </c>
      <c r="Z52" s="1225">
        <f>Текущий!Z52-Предыдущий!Z52</f>
        <v>0</v>
      </c>
    </row>
    <row r="53" spans="1:26" s="1209" customFormat="1" ht="12.95" customHeight="1" x14ac:dyDescent="0.15">
      <c r="A53" s="1224" t="s">
        <v>226</v>
      </c>
      <c r="B53" s="1221">
        <v>48</v>
      </c>
      <c r="C53" s="1225">
        <f>Текущий!C53-Предыдущий!C53</f>
        <v>-9183</v>
      </c>
      <c r="D53" s="1225">
        <f>Текущий!D53-Предыдущий!D53</f>
        <v>-1529</v>
      </c>
      <c r="E53" s="1225">
        <f>Текущий!E53-Предыдущий!E53</f>
        <v>-153</v>
      </c>
      <c r="F53" s="1225">
        <f>Текущий!F53-Предыдущий!F53</f>
        <v>-956</v>
      </c>
      <c r="G53" s="1225">
        <f>Текущий!G53-Предыдущий!G53</f>
        <v>0</v>
      </c>
      <c r="H53" s="1225">
        <f>Текущий!H53-Предыдущий!H53</f>
        <v>-88</v>
      </c>
      <c r="I53" s="1225">
        <f>Текущий!I53-Предыдущий!I53</f>
        <v>-533</v>
      </c>
      <c r="J53" s="1225">
        <f>Текущий!J53-Предыдущий!J53</f>
        <v>1027</v>
      </c>
      <c r="K53" s="1225">
        <f>Текущий!K53-Предыдущий!K53</f>
        <v>501</v>
      </c>
      <c r="L53" s="1225">
        <f>Текущий!L53-Предыдущий!L53</f>
        <v>156</v>
      </c>
      <c r="M53" s="1225">
        <f>Текущий!M53-Предыдущий!M53</f>
        <v>0</v>
      </c>
      <c r="N53" s="1225">
        <f>Текущий!N53-Предыдущий!N53</f>
        <v>-97</v>
      </c>
      <c r="O53" s="1225">
        <f>Текущий!O53-Предыдущий!O53</f>
        <v>12</v>
      </c>
      <c r="P53" s="1225">
        <f>Текущий!P53-Предыдущий!P53</f>
        <v>153</v>
      </c>
      <c r="Q53" s="1225">
        <f>Текущий!Q53-Предыдущий!Q53</f>
        <v>-351</v>
      </c>
      <c r="R53" s="1225">
        <f>Текущий!R53-Предыдущий!R53</f>
        <v>-181</v>
      </c>
      <c r="S53" s="1225">
        <f>Текущий!S53-Предыдущий!S53</f>
        <v>-240</v>
      </c>
      <c r="T53" s="1225">
        <f>Текущий!T53-Предыдущий!T53</f>
        <v>-1</v>
      </c>
      <c r="U53" s="1225">
        <f>Текущий!U53-Предыдущий!U53</f>
        <v>18</v>
      </c>
      <c r="V53" s="1225">
        <f>Текущий!V53-Предыдущий!V53</f>
        <v>-5145</v>
      </c>
      <c r="W53" s="1225">
        <f>Текущий!W53-Предыдущий!W53</f>
        <v>126</v>
      </c>
      <c r="X53" s="1225">
        <f>Текущий!X53-Предыдущий!X53</f>
        <v>-1902</v>
      </c>
      <c r="Y53" s="1225">
        <f>Текущий!Y53-Предыдущий!Y53</f>
        <v>0</v>
      </c>
      <c r="Z53" s="1225">
        <f>Текущий!Z53-Предыдущий!Z53</f>
        <v>0</v>
      </c>
    </row>
    <row r="54" spans="1:26" s="1209" customFormat="1" ht="12.95" customHeight="1" x14ac:dyDescent="0.15">
      <c r="A54" s="1224" t="s">
        <v>227</v>
      </c>
      <c r="B54" s="1221">
        <v>49</v>
      </c>
      <c r="C54" s="1225">
        <f>Текущий!C54-Предыдущий!C54</f>
        <v>0</v>
      </c>
      <c r="D54" s="1225">
        <f>Текущий!D54-Предыдущий!D54</f>
        <v>0</v>
      </c>
      <c r="E54" s="1225">
        <f>Текущий!E54-Предыдущий!E54</f>
        <v>0</v>
      </c>
      <c r="F54" s="1225">
        <f>Текущий!F54-Предыдущий!F54</f>
        <v>0</v>
      </c>
      <c r="G54" s="1225">
        <f>Текущий!G54-Предыдущий!G54</f>
        <v>0</v>
      </c>
      <c r="H54" s="1225">
        <f>Текущий!H54-Предыдущий!H54</f>
        <v>0</v>
      </c>
      <c r="I54" s="1225">
        <f>Текущий!I54-Предыдущий!I54</f>
        <v>0</v>
      </c>
      <c r="J54" s="1225">
        <f>Текущий!J54-Предыдущий!J54</f>
        <v>0</v>
      </c>
      <c r="K54" s="1225">
        <f>Текущий!K54-Предыдущий!K54</f>
        <v>0</v>
      </c>
      <c r="L54" s="1225">
        <f>Текущий!L54-Предыдущий!L54</f>
        <v>0</v>
      </c>
      <c r="M54" s="1225">
        <f>Текущий!M54-Предыдущий!M54</f>
        <v>0</v>
      </c>
      <c r="N54" s="1225">
        <f>Текущий!N54-Предыдущий!N54</f>
        <v>0</v>
      </c>
      <c r="O54" s="1225">
        <f>Текущий!O54-Предыдущий!O54</f>
        <v>0</v>
      </c>
      <c r="P54" s="1225">
        <f>Текущий!P54-Предыдущий!P54</f>
        <v>0</v>
      </c>
      <c r="Q54" s="1225">
        <f>Текущий!Q54-Предыдущий!Q54</f>
        <v>0</v>
      </c>
      <c r="R54" s="1225">
        <f>Текущий!R54-Предыдущий!R54</f>
        <v>0</v>
      </c>
      <c r="S54" s="1225">
        <f>Текущий!S54-Предыдущий!S54</f>
        <v>0</v>
      </c>
      <c r="T54" s="1225">
        <f>Текущий!T54-Предыдущий!T54</f>
        <v>0</v>
      </c>
      <c r="U54" s="1225">
        <f>Текущий!U54-Предыдущий!U54</f>
        <v>0</v>
      </c>
      <c r="V54" s="1225">
        <f>Текущий!V54-Предыдущий!V54</f>
        <v>0</v>
      </c>
      <c r="W54" s="1225">
        <f>Текущий!W54-Предыдущий!W54</f>
        <v>0</v>
      </c>
      <c r="X54" s="1225">
        <f>Текущий!X54-Предыдущий!X54</f>
        <v>0</v>
      </c>
      <c r="Y54" s="1225">
        <f>Текущий!Y54-Предыдущий!Y54</f>
        <v>0</v>
      </c>
      <c r="Z54" s="1225">
        <f>Текущий!Z54-Предыдущий!Z54</f>
        <v>0</v>
      </c>
    </row>
    <row r="55" spans="1:26" s="1209" customFormat="1" ht="12.95" customHeight="1" x14ac:dyDescent="0.15">
      <c r="A55" s="1224" t="s">
        <v>297</v>
      </c>
      <c r="B55" s="1221">
        <v>50</v>
      </c>
      <c r="C55" s="1225">
        <f>Текущий!C55-Предыдущий!C55</f>
        <v>0</v>
      </c>
      <c r="D55" s="1225">
        <f>Текущий!D55-Предыдущий!D55</f>
        <v>0</v>
      </c>
      <c r="E55" s="1225">
        <f>Текущий!E55-Предыдущий!E55</f>
        <v>0</v>
      </c>
      <c r="F55" s="1225">
        <f>Текущий!F55-Предыдущий!F55</f>
        <v>0</v>
      </c>
      <c r="G55" s="1225">
        <f>Текущий!G55-Предыдущий!G55</f>
        <v>0</v>
      </c>
      <c r="H55" s="1225">
        <f>Текущий!H55-Предыдущий!H55</f>
        <v>0</v>
      </c>
      <c r="I55" s="1225">
        <f>Текущий!I55-Предыдущий!I55</f>
        <v>0</v>
      </c>
      <c r="J55" s="1225">
        <f>Текущий!J55-Предыдущий!J55</f>
        <v>0</v>
      </c>
      <c r="K55" s="1225">
        <f>Текущий!K55-Предыдущий!K55</f>
        <v>0</v>
      </c>
      <c r="L55" s="1225">
        <f>Текущий!L55-Предыдущий!L55</f>
        <v>0</v>
      </c>
      <c r="M55" s="1225">
        <f>Текущий!M55-Предыдущий!M55</f>
        <v>0</v>
      </c>
      <c r="N55" s="1225">
        <f>Текущий!N55-Предыдущий!N55</f>
        <v>0</v>
      </c>
      <c r="O55" s="1225">
        <f>Текущий!O55-Предыдущий!O55</f>
        <v>0</v>
      </c>
      <c r="P55" s="1225">
        <f>Текущий!P55-Предыдущий!P55</f>
        <v>0</v>
      </c>
      <c r="Q55" s="1225">
        <f>Текущий!Q55-Предыдущий!Q55</f>
        <v>0</v>
      </c>
      <c r="R55" s="1225">
        <f>Текущий!R55-Предыдущий!R55</f>
        <v>0</v>
      </c>
      <c r="S55" s="1225">
        <f>Текущий!S55-Предыдущий!S55</f>
        <v>0</v>
      </c>
      <c r="T55" s="1225">
        <f>Текущий!T55-Предыдущий!T55</f>
        <v>0</v>
      </c>
      <c r="U55" s="1225">
        <f>Текущий!U55-Предыдущий!U55</f>
        <v>0</v>
      </c>
      <c r="V55" s="1225">
        <f>Текущий!V55-Предыдущий!V55</f>
        <v>0</v>
      </c>
      <c r="W55" s="1225">
        <f>Текущий!W55-Предыдущий!W55</f>
        <v>0</v>
      </c>
      <c r="X55" s="1225">
        <f>Текущий!X55-Предыдущий!X55</f>
        <v>0</v>
      </c>
      <c r="Y55" s="1225">
        <f>Текущий!Y55-Предыдущий!Y55</f>
        <v>0</v>
      </c>
      <c r="Z55" s="1225">
        <f>Текущий!Z55-Предыдущий!Z55</f>
        <v>0</v>
      </c>
    </row>
    <row r="56" spans="1:26" s="1209" customFormat="1" ht="12.95" customHeight="1" x14ac:dyDescent="0.15">
      <c r="A56" s="1224" t="s">
        <v>298</v>
      </c>
      <c r="B56" s="1221">
        <v>51</v>
      </c>
      <c r="C56" s="1225">
        <f>Текущий!C56-Предыдущий!C56</f>
        <v>0</v>
      </c>
      <c r="D56" s="1225">
        <f>Текущий!D56-Предыдущий!D56</f>
        <v>0</v>
      </c>
      <c r="E56" s="1225">
        <f>Текущий!E56-Предыдущий!E56</f>
        <v>0</v>
      </c>
      <c r="F56" s="1225">
        <f>Текущий!F56-Предыдущий!F56</f>
        <v>0</v>
      </c>
      <c r="G56" s="1225">
        <f>Текущий!G56-Предыдущий!G56</f>
        <v>0</v>
      </c>
      <c r="H56" s="1225">
        <f>Текущий!H56-Предыдущий!H56</f>
        <v>0</v>
      </c>
      <c r="I56" s="1225">
        <f>Текущий!I56-Предыдущий!I56</f>
        <v>0</v>
      </c>
      <c r="J56" s="1225">
        <f>Текущий!J56-Предыдущий!J56</f>
        <v>0</v>
      </c>
      <c r="K56" s="1225">
        <f>Текущий!K56-Предыдущий!K56</f>
        <v>0</v>
      </c>
      <c r="L56" s="1225">
        <f>Текущий!L56-Предыдущий!L56</f>
        <v>0</v>
      </c>
      <c r="M56" s="1225">
        <f>Текущий!M56-Предыдущий!M56</f>
        <v>0</v>
      </c>
      <c r="N56" s="1225">
        <f>Текущий!N56-Предыдущий!N56</f>
        <v>0</v>
      </c>
      <c r="O56" s="1225">
        <f>Текущий!O56-Предыдущий!O56</f>
        <v>0</v>
      </c>
      <c r="P56" s="1225">
        <f>Текущий!P56-Предыдущий!P56</f>
        <v>0</v>
      </c>
      <c r="Q56" s="1225">
        <f>Текущий!Q56-Предыдущий!Q56</f>
        <v>0</v>
      </c>
      <c r="R56" s="1225">
        <f>Текущий!R56-Предыдущий!R56</f>
        <v>0</v>
      </c>
      <c r="S56" s="1225">
        <f>Текущий!S56-Предыдущий!S56</f>
        <v>0</v>
      </c>
      <c r="T56" s="1225">
        <f>Текущий!T56-Предыдущий!T56</f>
        <v>0</v>
      </c>
      <c r="U56" s="1225">
        <f>Текущий!U56-Предыдущий!U56</f>
        <v>0</v>
      </c>
      <c r="V56" s="1225">
        <f>Текущий!V56-Предыдущий!V56</f>
        <v>0</v>
      </c>
      <c r="W56" s="1225">
        <f>Текущий!W56-Предыдущий!W56</f>
        <v>0</v>
      </c>
      <c r="X56" s="1225">
        <f>Текущий!X56-Предыдущий!X56</f>
        <v>0</v>
      </c>
      <c r="Y56" s="1225">
        <f>Текущий!Y56-Предыдущий!Y56</f>
        <v>0</v>
      </c>
      <c r="Z56" s="1225">
        <f>Текущий!Z56-Предыдущий!Z56</f>
        <v>0</v>
      </c>
    </row>
    <row r="57" spans="1:26" s="1209" customFormat="1" ht="12.95" customHeight="1" x14ac:dyDescent="0.15">
      <c r="A57" s="1224" t="s">
        <v>299</v>
      </c>
      <c r="B57" s="1221">
        <v>52</v>
      </c>
      <c r="C57" s="1225">
        <f>Текущий!C57-Предыдущий!C57</f>
        <v>0</v>
      </c>
      <c r="D57" s="1225">
        <f>Текущий!D57-Предыдущий!D57</f>
        <v>0</v>
      </c>
      <c r="E57" s="1225">
        <f>Текущий!E57-Предыдущий!E57</f>
        <v>0</v>
      </c>
      <c r="F57" s="1225">
        <f>Текущий!F57-Предыдущий!F57</f>
        <v>0</v>
      </c>
      <c r="G57" s="1225">
        <f>Текущий!G57-Предыдущий!G57</f>
        <v>0</v>
      </c>
      <c r="H57" s="1225">
        <f>Текущий!H57-Предыдущий!H57</f>
        <v>0</v>
      </c>
      <c r="I57" s="1225">
        <f>Текущий!I57-Предыдущий!I57</f>
        <v>0</v>
      </c>
      <c r="J57" s="1225">
        <f>Текущий!J57-Предыдущий!J57</f>
        <v>0</v>
      </c>
      <c r="K57" s="1225">
        <f>Текущий!K57-Предыдущий!K57</f>
        <v>0</v>
      </c>
      <c r="L57" s="1225">
        <f>Текущий!L57-Предыдущий!L57</f>
        <v>0</v>
      </c>
      <c r="M57" s="1225">
        <f>Текущий!M57-Предыдущий!M57</f>
        <v>0</v>
      </c>
      <c r="N57" s="1225">
        <f>Текущий!N57-Предыдущий!N57</f>
        <v>0</v>
      </c>
      <c r="O57" s="1225">
        <f>Текущий!O57-Предыдущий!O57</f>
        <v>0</v>
      </c>
      <c r="P57" s="1225">
        <f>Текущий!P57-Предыдущий!P57</f>
        <v>0</v>
      </c>
      <c r="Q57" s="1225">
        <f>Текущий!Q57-Предыдущий!Q57</f>
        <v>0</v>
      </c>
      <c r="R57" s="1225">
        <f>Текущий!R57-Предыдущий!R57</f>
        <v>0</v>
      </c>
      <c r="S57" s="1225">
        <f>Текущий!S57-Предыдущий!S57</f>
        <v>0</v>
      </c>
      <c r="T57" s="1225">
        <f>Текущий!T57-Предыдущий!T57</f>
        <v>0</v>
      </c>
      <c r="U57" s="1225">
        <f>Текущий!U57-Предыдущий!U57</f>
        <v>0</v>
      </c>
      <c r="V57" s="1225">
        <f>Текущий!V57-Предыдущий!V57</f>
        <v>0</v>
      </c>
      <c r="W57" s="1225">
        <f>Текущий!W57-Предыдущий!W57</f>
        <v>0</v>
      </c>
      <c r="X57" s="1225">
        <f>Текущий!X57-Предыдущий!X57</f>
        <v>0</v>
      </c>
      <c r="Y57" s="1225">
        <f>Текущий!Y57-Предыдущий!Y57</f>
        <v>0</v>
      </c>
      <c r="Z57" s="1225">
        <f>Текущий!Z57-Предыдущий!Z57</f>
        <v>0</v>
      </c>
    </row>
    <row r="58" spans="1:26" s="1209" customFormat="1" ht="12.95" customHeight="1" x14ac:dyDescent="0.15">
      <c r="A58" s="1224" t="s">
        <v>300</v>
      </c>
      <c r="B58" s="1221">
        <v>53</v>
      </c>
      <c r="C58" s="1225">
        <f>Текущий!C58-Предыдущий!C58</f>
        <v>0</v>
      </c>
      <c r="D58" s="1225">
        <f>Текущий!D58-Предыдущий!D58</f>
        <v>0</v>
      </c>
      <c r="E58" s="1225">
        <f>Текущий!E58-Предыдущий!E58</f>
        <v>0</v>
      </c>
      <c r="F58" s="1225">
        <f>Текущий!F58-Предыдущий!F58</f>
        <v>0</v>
      </c>
      <c r="G58" s="1225">
        <f>Текущий!G58-Предыдущий!G58</f>
        <v>0</v>
      </c>
      <c r="H58" s="1225">
        <f>Текущий!H58-Предыдущий!H58</f>
        <v>0</v>
      </c>
      <c r="I58" s="1225">
        <f>Текущий!I58-Предыдущий!I58</f>
        <v>0</v>
      </c>
      <c r="J58" s="1225">
        <f>Текущий!J58-Предыдущий!J58</f>
        <v>0</v>
      </c>
      <c r="K58" s="1225">
        <f>Текущий!K58-Предыдущий!K58</f>
        <v>0</v>
      </c>
      <c r="L58" s="1225">
        <f>Текущий!L58-Предыдущий!L58</f>
        <v>0</v>
      </c>
      <c r="M58" s="1225">
        <f>Текущий!M58-Предыдущий!M58</f>
        <v>0</v>
      </c>
      <c r="N58" s="1225">
        <f>Текущий!N58-Предыдущий!N58</f>
        <v>0</v>
      </c>
      <c r="O58" s="1225">
        <f>Текущий!O58-Предыдущий!O58</f>
        <v>0</v>
      </c>
      <c r="P58" s="1225">
        <f>Текущий!P58-Предыдущий!P58</f>
        <v>0</v>
      </c>
      <c r="Q58" s="1225">
        <f>Текущий!Q58-Предыдущий!Q58</f>
        <v>0</v>
      </c>
      <c r="R58" s="1225">
        <f>Текущий!R58-Предыдущий!R58</f>
        <v>0</v>
      </c>
      <c r="S58" s="1225">
        <f>Текущий!S58-Предыдущий!S58</f>
        <v>0</v>
      </c>
      <c r="T58" s="1225">
        <f>Текущий!T58-Предыдущий!T58</f>
        <v>0</v>
      </c>
      <c r="U58" s="1225">
        <f>Текущий!U58-Предыдущий!U58</f>
        <v>0</v>
      </c>
      <c r="V58" s="1225">
        <f>Текущий!V58-Предыдущий!V58</f>
        <v>0</v>
      </c>
      <c r="W58" s="1225">
        <f>Текущий!W58-Предыдущий!W58</f>
        <v>0</v>
      </c>
      <c r="X58" s="1225">
        <f>Текущий!X58-Предыдущий!X58</f>
        <v>0</v>
      </c>
      <c r="Y58" s="1225">
        <f>Текущий!Y58-Предыдущий!Y58</f>
        <v>0</v>
      </c>
      <c r="Z58" s="1225">
        <f>Текущий!Z58-Предыдущий!Z58</f>
        <v>0</v>
      </c>
    </row>
    <row r="59" spans="1:26" s="1209" customFormat="1" ht="12.95" customHeight="1" x14ac:dyDescent="0.15">
      <c r="A59" s="1224" t="s">
        <v>301</v>
      </c>
      <c r="B59" s="1221">
        <v>54</v>
      </c>
      <c r="C59" s="1225">
        <f>Текущий!C59-Предыдущий!C59</f>
        <v>0</v>
      </c>
      <c r="D59" s="1225">
        <f>Текущий!D59-Предыдущий!D59</f>
        <v>0</v>
      </c>
      <c r="E59" s="1225">
        <f>Текущий!E59-Предыдущий!E59</f>
        <v>0</v>
      </c>
      <c r="F59" s="1225">
        <f>Текущий!F59-Предыдущий!F59</f>
        <v>0</v>
      </c>
      <c r="G59" s="1225">
        <f>Текущий!G59-Предыдущий!G59</f>
        <v>0</v>
      </c>
      <c r="H59" s="1225">
        <f>Текущий!H59-Предыдущий!H59</f>
        <v>0</v>
      </c>
      <c r="I59" s="1225">
        <f>Текущий!I59-Предыдущий!I59</f>
        <v>0</v>
      </c>
      <c r="J59" s="1225">
        <f>Текущий!J59-Предыдущий!J59</f>
        <v>0</v>
      </c>
      <c r="K59" s="1225">
        <f>Текущий!K59-Предыдущий!K59</f>
        <v>0</v>
      </c>
      <c r="L59" s="1225">
        <f>Текущий!L59-Предыдущий!L59</f>
        <v>0</v>
      </c>
      <c r="M59" s="1225">
        <f>Текущий!M59-Предыдущий!M59</f>
        <v>0</v>
      </c>
      <c r="N59" s="1225">
        <f>Текущий!N59-Предыдущий!N59</f>
        <v>0</v>
      </c>
      <c r="O59" s="1225">
        <f>Текущий!O59-Предыдущий!O59</f>
        <v>0</v>
      </c>
      <c r="P59" s="1225">
        <f>Текущий!P59-Предыдущий!P59</f>
        <v>0</v>
      </c>
      <c r="Q59" s="1225">
        <f>Текущий!Q59-Предыдущий!Q59</f>
        <v>0</v>
      </c>
      <c r="R59" s="1225">
        <f>Текущий!R59-Предыдущий!R59</f>
        <v>0</v>
      </c>
      <c r="S59" s="1225">
        <f>Текущий!S59-Предыдущий!S59</f>
        <v>0</v>
      </c>
      <c r="T59" s="1225">
        <f>Текущий!T59-Предыдущий!T59</f>
        <v>0</v>
      </c>
      <c r="U59" s="1225">
        <f>Текущий!U59-Предыдущий!U59</f>
        <v>0</v>
      </c>
      <c r="V59" s="1225">
        <f>Текущий!V59-Предыдущий!V59</f>
        <v>0</v>
      </c>
      <c r="W59" s="1225">
        <f>Текущий!W59-Предыдущий!W59</f>
        <v>0</v>
      </c>
      <c r="X59" s="1225">
        <f>Текущий!X59-Предыдущий!X59</f>
        <v>0</v>
      </c>
      <c r="Y59" s="1225">
        <f>Текущий!Y59-Предыдущий!Y59</f>
        <v>0</v>
      </c>
      <c r="Z59" s="1225">
        <f>Текущий!Z59-Предыдущий!Z59</f>
        <v>0</v>
      </c>
    </row>
    <row r="60" spans="1:26" s="1209" customFormat="1" ht="12.95" customHeight="1" x14ac:dyDescent="0.15">
      <c r="A60" s="1224" t="s">
        <v>302</v>
      </c>
      <c r="B60" s="1221">
        <v>55</v>
      </c>
      <c r="C60" s="1225">
        <f>Текущий!C60-Предыдущий!C60</f>
        <v>0</v>
      </c>
      <c r="D60" s="1225">
        <f>Текущий!D60-Предыдущий!D60</f>
        <v>0</v>
      </c>
      <c r="E60" s="1225">
        <f>Текущий!E60-Предыдущий!E60</f>
        <v>0</v>
      </c>
      <c r="F60" s="1225">
        <f>Текущий!F60-Предыдущий!F60</f>
        <v>0</v>
      </c>
      <c r="G60" s="1225">
        <f>Текущий!G60-Предыдущий!G60</f>
        <v>0</v>
      </c>
      <c r="H60" s="1225">
        <f>Текущий!H60-Предыдущий!H60</f>
        <v>0</v>
      </c>
      <c r="I60" s="1225">
        <f>Текущий!I60-Предыдущий!I60</f>
        <v>0</v>
      </c>
      <c r="J60" s="1225">
        <f>Текущий!J60-Предыдущий!J60</f>
        <v>0</v>
      </c>
      <c r="K60" s="1225">
        <f>Текущий!K60-Предыдущий!K60</f>
        <v>0</v>
      </c>
      <c r="L60" s="1225">
        <f>Текущий!L60-Предыдущий!L60</f>
        <v>0</v>
      </c>
      <c r="M60" s="1225">
        <f>Текущий!M60-Предыдущий!M60</f>
        <v>0</v>
      </c>
      <c r="N60" s="1225">
        <f>Текущий!N60-Предыдущий!N60</f>
        <v>0</v>
      </c>
      <c r="O60" s="1225">
        <f>Текущий!O60-Предыдущий!O60</f>
        <v>0</v>
      </c>
      <c r="P60" s="1225">
        <f>Текущий!P60-Предыдущий!P60</f>
        <v>0</v>
      </c>
      <c r="Q60" s="1225">
        <f>Текущий!Q60-Предыдущий!Q60</f>
        <v>0</v>
      </c>
      <c r="R60" s="1225">
        <f>Текущий!R60-Предыдущий!R60</f>
        <v>0</v>
      </c>
      <c r="S60" s="1225">
        <f>Текущий!S60-Предыдущий!S60</f>
        <v>0</v>
      </c>
      <c r="T60" s="1225">
        <f>Текущий!T60-Предыдущий!T60</f>
        <v>0</v>
      </c>
      <c r="U60" s="1225">
        <f>Текущий!U60-Предыдущий!U60</f>
        <v>0</v>
      </c>
      <c r="V60" s="1225">
        <f>Текущий!V60-Предыдущий!V60</f>
        <v>0</v>
      </c>
      <c r="W60" s="1225">
        <f>Текущий!W60-Предыдущий!W60</f>
        <v>0</v>
      </c>
      <c r="X60" s="1225">
        <f>Текущий!X60-Предыдущий!X60</f>
        <v>0</v>
      </c>
      <c r="Y60" s="1225">
        <f>Текущий!Y60-Предыдущий!Y60</f>
        <v>0</v>
      </c>
      <c r="Z60" s="1225">
        <f>Текущий!Z60-Предыдущий!Z60</f>
        <v>0</v>
      </c>
    </row>
    <row r="61" spans="1:26" s="1209" customFormat="1" ht="12.95" customHeight="1" x14ac:dyDescent="0.15">
      <c r="A61" s="1224" t="s">
        <v>593</v>
      </c>
      <c r="B61" s="1221">
        <v>56</v>
      </c>
      <c r="C61" s="1225">
        <f>Текущий!C61-Предыдущий!C61</f>
        <v>0</v>
      </c>
      <c r="D61" s="1225">
        <f>Текущий!D61-Предыдущий!D61</f>
        <v>0</v>
      </c>
      <c r="E61" s="1225">
        <f>Текущий!E61-Предыдущий!E61</f>
        <v>0</v>
      </c>
      <c r="F61" s="1225">
        <f>Текущий!F61-Предыдущий!F61</f>
        <v>0</v>
      </c>
      <c r="G61" s="1225">
        <f>Текущий!G61-Предыдущий!G61</f>
        <v>0</v>
      </c>
      <c r="H61" s="1225">
        <f>Текущий!H61-Предыдущий!H61</f>
        <v>0</v>
      </c>
      <c r="I61" s="1225">
        <f>Текущий!I61-Предыдущий!I61</f>
        <v>0</v>
      </c>
      <c r="J61" s="1225">
        <f>Текущий!J61-Предыдущий!J61</f>
        <v>0</v>
      </c>
      <c r="K61" s="1225">
        <f>Текущий!K61-Предыдущий!K61</f>
        <v>0</v>
      </c>
      <c r="L61" s="1225">
        <f>Текущий!L61-Предыдущий!L61</f>
        <v>0</v>
      </c>
      <c r="M61" s="1225">
        <f>Текущий!M61-Предыдущий!M61</f>
        <v>0</v>
      </c>
      <c r="N61" s="1225">
        <f>Текущий!N61-Предыдущий!N61</f>
        <v>0</v>
      </c>
      <c r="O61" s="1225">
        <f>Текущий!O61-Предыдущий!O61</f>
        <v>0</v>
      </c>
      <c r="P61" s="1225">
        <f>Текущий!P61-Предыдущий!P61</f>
        <v>0</v>
      </c>
      <c r="Q61" s="1225">
        <f>Текущий!Q61-Предыдущий!Q61</f>
        <v>0</v>
      </c>
      <c r="R61" s="1225">
        <f>Текущий!R61-Предыдущий!R61</f>
        <v>0</v>
      </c>
      <c r="S61" s="1225">
        <f>Текущий!S61-Предыдущий!S61</f>
        <v>0</v>
      </c>
      <c r="T61" s="1225">
        <f>Текущий!T61-Предыдущий!T61</f>
        <v>0</v>
      </c>
      <c r="U61" s="1225">
        <f>Текущий!U61-Предыдущий!U61</f>
        <v>0</v>
      </c>
      <c r="V61" s="1225">
        <f>Текущий!V61-Предыдущий!V61</f>
        <v>0</v>
      </c>
      <c r="W61" s="1225">
        <f>Текущий!W61-Предыдущий!W61</f>
        <v>0</v>
      </c>
      <c r="X61" s="1225">
        <f>Текущий!X61-Предыдущий!X61</f>
        <v>0</v>
      </c>
      <c r="Y61" s="1225">
        <f>Текущий!Y61-Предыдущий!Y61</f>
        <v>0</v>
      </c>
      <c r="Z61" s="1225">
        <f>Текущий!Z61-Предыдущий!Z61</f>
        <v>0</v>
      </c>
    </row>
    <row r="62" spans="1:26" s="1209" customFormat="1" ht="11.1" customHeight="1" x14ac:dyDescent="0.15">
      <c r="A62" s="1220"/>
      <c r="B62" s="1221">
        <v>57</v>
      </c>
      <c r="C62" s="1225">
        <f>Текущий!C62-Предыдущий!C62</f>
        <v>0</v>
      </c>
      <c r="D62" s="1225">
        <f>Текущий!D62-Предыдущий!D62</f>
        <v>0</v>
      </c>
      <c r="E62" s="1225">
        <f>Текущий!E62-Предыдущий!E62</f>
        <v>0</v>
      </c>
      <c r="F62" s="1225">
        <f>Текущий!F62-Предыдущий!F62</f>
        <v>0</v>
      </c>
      <c r="G62" s="1225">
        <f>Текущий!G62-Предыдущий!G62</f>
        <v>0</v>
      </c>
      <c r="H62" s="1225">
        <f>Текущий!H62-Предыдущий!H62</f>
        <v>0</v>
      </c>
      <c r="I62" s="1225">
        <f>Текущий!I62-Предыдущий!I62</f>
        <v>0</v>
      </c>
      <c r="J62" s="1225">
        <f>Текущий!J62-Предыдущий!J62</f>
        <v>0</v>
      </c>
      <c r="K62" s="1225">
        <f>Текущий!K62-Предыдущий!K62</f>
        <v>0</v>
      </c>
      <c r="L62" s="1225">
        <f>Текущий!L62-Предыдущий!L62</f>
        <v>0</v>
      </c>
      <c r="M62" s="1225">
        <f>Текущий!M62-Предыдущий!M62</f>
        <v>0</v>
      </c>
      <c r="N62" s="1225">
        <f>Текущий!N62-Предыдущий!N62</f>
        <v>0</v>
      </c>
      <c r="O62" s="1225">
        <f>Текущий!O62-Предыдущий!O62</f>
        <v>0</v>
      </c>
      <c r="P62" s="1225">
        <f>Текущий!P62-Предыдущий!P62</f>
        <v>0</v>
      </c>
      <c r="Q62" s="1225">
        <f>Текущий!Q62-Предыдущий!Q62</f>
        <v>0</v>
      </c>
      <c r="R62" s="1225">
        <f>Текущий!R62-Предыдущий!R62</f>
        <v>0</v>
      </c>
      <c r="S62" s="1225">
        <f>Текущий!S62-Предыдущий!S62</f>
        <v>0</v>
      </c>
      <c r="T62" s="1225">
        <f>Текущий!T62-Предыдущий!T62</f>
        <v>0</v>
      </c>
      <c r="U62" s="1225">
        <f>Текущий!U62-Предыдущий!U62</f>
        <v>0</v>
      </c>
      <c r="V62" s="1225">
        <f>Текущий!V62-Предыдущий!V62</f>
        <v>0</v>
      </c>
      <c r="W62" s="1225">
        <f>Текущий!W62-Предыдущий!W62</f>
        <v>0</v>
      </c>
      <c r="X62" s="1225">
        <f>Текущий!X62-Предыдущий!X62</f>
        <v>0</v>
      </c>
      <c r="Y62" s="1225">
        <f>Текущий!Y62-Предыдущий!Y62</f>
        <v>0</v>
      </c>
      <c r="Z62" s="1225">
        <f>Текущий!Z62-Предыдущий!Z62</f>
        <v>0</v>
      </c>
    </row>
    <row r="63" spans="1:26" s="1209" customFormat="1" ht="22.9" customHeight="1" x14ac:dyDescent="0.15">
      <c r="A63" s="1220" t="s">
        <v>307</v>
      </c>
      <c r="B63" s="1221">
        <v>58</v>
      </c>
      <c r="C63" s="1225">
        <f>Текущий!C63-Предыдущий!C63</f>
        <v>-5628</v>
      </c>
      <c r="D63" s="1225">
        <f>Текущий!D63-Предыдущий!D63</f>
        <v>0</v>
      </c>
      <c r="E63" s="1225">
        <f>Текущий!E63-Предыдущий!E63</f>
        <v>0</v>
      </c>
      <c r="F63" s="1225">
        <f>Текущий!F63-Предыдущий!F63</f>
        <v>-13</v>
      </c>
      <c r="G63" s="1225">
        <f>Текущий!G63-Предыдущий!G63</f>
        <v>0</v>
      </c>
      <c r="H63" s="1225">
        <f>Текущий!H63-Предыдущий!H63</f>
        <v>-4005</v>
      </c>
      <c r="I63" s="1225">
        <f>Текущий!I63-Предыдущий!I63</f>
        <v>-96</v>
      </c>
      <c r="J63" s="1225">
        <f>Текущий!J63-Предыдущий!J63</f>
        <v>45</v>
      </c>
      <c r="K63" s="1225">
        <f>Текущий!K63-Предыдущий!K63</f>
        <v>-1930</v>
      </c>
      <c r="L63" s="1225">
        <f>Текущий!L63-Предыдущий!L63</f>
        <v>0</v>
      </c>
      <c r="M63" s="1225">
        <f>Текущий!M63-Предыдущий!M63</f>
        <v>0</v>
      </c>
      <c r="N63" s="1225">
        <f>Текущий!N63-Предыдущий!N63</f>
        <v>-30</v>
      </c>
      <c r="O63" s="1225">
        <f>Текущий!O63-Предыдущий!O63</f>
        <v>-3</v>
      </c>
      <c r="P63" s="1225">
        <f>Текущий!P63-Предыдущий!P63</f>
        <v>0</v>
      </c>
      <c r="Q63" s="1225">
        <f>Текущий!Q63-Предыдущий!Q63</f>
        <v>0</v>
      </c>
      <c r="R63" s="1225">
        <f>Текущий!R63-Предыдущий!R63</f>
        <v>-17</v>
      </c>
      <c r="S63" s="1225">
        <f>Текущий!S63-Предыдущий!S63</f>
        <v>0</v>
      </c>
      <c r="T63" s="1225">
        <f>Текущий!T63-Предыдущий!T63</f>
        <v>421</v>
      </c>
      <c r="U63" s="1225">
        <f>Текущий!U63-Предыдущий!U63</f>
        <v>0</v>
      </c>
      <c r="V63" s="1225">
        <f>Текущий!V63-Предыдущий!V63</f>
        <v>0</v>
      </c>
      <c r="W63" s="1225">
        <f>Текущий!W63-Предыдущий!W63</f>
        <v>0</v>
      </c>
      <c r="X63" s="1225">
        <f>Текущий!X63-Предыдущий!X63</f>
        <v>0</v>
      </c>
      <c r="Y63" s="1225">
        <f>Текущий!Y63-Предыдущий!Y63</f>
        <v>0</v>
      </c>
      <c r="Z63" s="1225">
        <f>Текущий!Z63-Предыдущий!Z63</f>
        <v>0</v>
      </c>
    </row>
    <row r="64" spans="1:26" s="1209" customFormat="1" ht="12.95" customHeight="1" x14ac:dyDescent="0.15">
      <c r="A64" s="1224" t="s">
        <v>226</v>
      </c>
      <c r="B64" s="1221">
        <v>59</v>
      </c>
      <c r="C64" s="1225">
        <f>Текущий!C64-Предыдущий!C64</f>
        <v>-1784</v>
      </c>
      <c r="D64" s="1225">
        <f>Текущий!D64-Предыдущий!D64</f>
        <v>0</v>
      </c>
      <c r="E64" s="1225">
        <f>Текущий!E64-Предыдущий!E64</f>
        <v>0</v>
      </c>
      <c r="F64" s="1225">
        <f>Текущий!F64-Предыдущий!F64</f>
        <v>-80</v>
      </c>
      <c r="G64" s="1225">
        <f>Текущий!G64-Предыдущий!G64</f>
        <v>0</v>
      </c>
      <c r="H64" s="1225">
        <f>Текущий!H64-Предыдущий!H64</f>
        <v>-193</v>
      </c>
      <c r="I64" s="1225">
        <f>Текущий!I64-Предыдущий!I64</f>
        <v>-44</v>
      </c>
      <c r="J64" s="1225">
        <f>Текущий!J64-Предыдущий!J64</f>
        <v>45</v>
      </c>
      <c r="K64" s="1225">
        <f>Текущий!K64-Предыдущий!K64</f>
        <v>-1930</v>
      </c>
      <c r="L64" s="1225">
        <f>Текущий!L64-Предыдущий!L64</f>
        <v>0</v>
      </c>
      <c r="M64" s="1225">
        <f>Текущий!M64-Предыдущий!M64</f>
        <v>0</v>
      </c>
      <c r="N64" s="1225">
        <f>Текущий!N64-Предыдущий!N64</f>
        <v>-30</v>
      </c>
      <c r="O64" s="1225">
        <f>Текущий!O64-Предыдущий!O64</f>
        <v>41</v>
      </c>
      <c r="P64" s="1225">
        <f>Текущий!P64-Предыдущий!P64</f>
        <v>0</v>
      </c>
      <c r="Q64" s="1225">
        <f>Текущий!Q64-Предыдущий!Q64</f>
        <v>0</v>
      </c>
      <c r="R64" s="1225">
        <f>Текущий!R64-Предыдущий!R64</f>
        <v>-17</v>
      </c>
      <c r="S64" s="1225">
        <f>Текущий!S64-Предыдущий!S64</f>
        <v>0</v>
      </c>
      <c r="T64" s="1225">
        <f>Текущий!T64-Предыдущий!T64</f>
        <v>424</v>
      </c>
      <c r="U64" s="1225">
        <f>Текущий!U64-Предыдущий!U64</f>
        <v>0</v>
      </c>
      <c r="V64" s="1225">
        <f>Текущий!V64-Предыдущий!V64</f>
        <v>0</v>
      </c>
      <c r="W64" s="1225">
        <f>Текущий!W64-Предыдущий!W64</f>
        <v>0</v>
      </c>
      <c r="X64" s="1225">
        <f>Текущий!X64-Предыдущий!X64</f>
        <v>0</v>
      </c>
      <c r="Y64" s="1225">
        <f>Текущий!Y64-Предыдущий!Y64</f>
        <v>0</v>
      </c>
      <c r="Z64" s="1225">
        <f>Текущий!Z64-Предыдущий!Z64</f>
        <v>0</v>
      </c>
    </row>
    <row r="65" spans="1:26" s="1209" customFormat="1" ht="12.95" customHeight="1" x14ac:dyDescent="0.15">
      <c r="A65" s="1224" t="s">
        <v>227</v>
      </c>
      <c r="B65" s="1221">
        <v>60</v>
      </c>
      <c r="C65" s="1225">
        <f>Текущий!C65-Предыдущий!C65</f>
        <v>-3844</v>
      </c>
      <c r="D65" s="1225">
        <f>Текущий!D65-Предыдущий!D65</f>
        <v>0</v>
      </c>
      <c r="E65" s="1225">
        <f>Текущий!E65-Предыдущий!E65</f>
        <v>0</v>
      </c>
      <c r="F65" s="1225">
        <f>Текущий!F65-Предыдущий!F65</f>
        <v>67</v>
      </c>
      <c r="G65" s="1225">
        <f>Текущий!G65-Предыдущий!G65</f>
        <v>0</v>
      </c>
      <c r="H65" s="1225">
        <f>Текущий!H65-Предыдущий!H65</f>
        <v>-3812</v>
      </c>
      <c r="I65" s="1225">
        <f>Текущий!I65-Предыдущий!I65</f>
        <v>-52</v>
      </c>
      <c r="J65" s="1225">
        <f>Текущий!J65-Предыдущий!J65</f>
        <v>0</v>
      </c>
      <c r="K65" s="1225">
        <f>Текущий!K65-Предыдущий!K65</f>
        <v>0</v>
      </c>
      <c r="L65" s="1225">
        <f>Текущий!L65-Предыдущий!L65</f>
        <v>0</v>
      </c>
      <c r="M65" s="1225">
        <f>Текущий!M65-Предыдущий!M65</f>
        <v>0</v>
      </c>
      <c r="N65" s="1225">
        <f>Текущий!N65-Предыдущий!N65</f>
        <v>0</v>
      </c>
      <c r="O65" s="1225">
        <f>Текущий!O65-Предыдущий!O65</f>
        <v>-44</v>
      </c>
      <c r="P65" s="1225">
        <f>Текущий!P65-Предыдущий!P65</f>
        <v>0</v>
      </c>
      <c r="Q65" s="1225">
        <f>Текущий!Q65-Предыдущий!Q65</f>
        <v>0</v>
      </c>
      <c r="R65" s="1225">
        <f>Текущий!R65-Предыдущий!R65</f>
        <v>0</v>
      </c>
      <c r="S65" s="1225">
        <f>Текущий!S65-Предыдущий!S65</f>
        <v>0</v>
      </c>
      <c r="T65" s="1225">
        <f>Текущий!T65-Предыдущий!T65</f>
        <v>-3</v>
      </c>
      <c r="U65" s="1225">
        <f>Текущий!U65-Предыдущий!U65</f>
        <v>0</v>
      </c>
      <c r="V65" s="1225">
        <f>Текущий!V65-Предыдущий!V65</f>
        <v>0</v>
      </c>
      <c r="W65" s="1225">
        <f>Текущий!W65-Предыдущий!W65</f>
        <v>0</v>
      </c>
      <c r="X65" s="1225">
        <f>Текущий!X65-Предыдущий!X65</f>
        <v>0</v>
      </c>
      <c r="Y65" s="1225">
        <f>Текущий!Y65-Предыдущий!Y65</f>
        <v>0</v>
      </c>
      <c r="Z65" s="1225">
        <f>Текущий!Z65-Предыдущий!Z65</f>
        <v>0</v>
      </c>
    </row>
    <row r="66" spans="1:26" s="1209" customFormat="1" ht="12.95" customHeight="1" x14ac:dyDescent="0.15">
      <c r="A66" s="1224" t="s">
        <v>297</v>
      </c>
      <c r="B66" s="1221">
        <v>61</v>
      </c>
      <c r="C66" s="1225">
        <f>Текущий!C66-Предыдущий!C66</f>
        <v>15</v>
      </c>
      <c r="D66" s="1225">
        <f>Текущий!D66-Предыдущий!D66</f>
        <v>0</v>
      </c>
      <c r="E66" s="1225">
        <f>Текущий!E66-Предыдущий!E66</f>
        <v>0</v>
      </c>
      <c r="F66" s="1225">
        <f>Текущий!F66-Предыдущий!F66</f>
        <v>67</v>
      </c>
      <c r="G66" s="1225">
        <f>Текущий!G66-Предыдущий!G66</f>
        <v>0</v>
      </c>
      <c r="H66" s="1225">
        <f>Текущий!H66-Предыдущий!H66</f>
        <v>0</v>
      </c>
      <c r="I66" s="1225">
        <f>Текущий!I66-Предыдущий!I66</f>
        <v>-52</v>
      </c>
      <c r="J66" s="1225">
        <f>Текущий!J66-Предыдущий!J66</f>
        <v>0</v>
      </c>
      <c r="K66" s="1225">
        <f>Текущий!K66-Предыдущий!K66</f>
        <v>0</v>
      </c>
      <c r="L66" s="1225">
        <f>Текущий!L66-Предыдущий!L66</f>
        <v>0</v>
      </c>
      <c r="M66" s="1225">
        <f>Текущий!M66-Предыдущий!M66</f>
        <v>0</v>
      </c>
      <c r="N66" s="1225">
        <f>Текущий!N66-Предыдущий!N66</f>
        <v>0</v>
      </c>
      <c r="O66" s="1225">
        <f>Текущий!O66-Предыдущий!O66</f>
        <v>0</v>
      </c>
      <c r="P66" s="1225">
        <f>Текущий!P66-Предыдущий!P66</f>
        <v>0</v>
      </c>
      <c r="Q66" s="1225">
        <f>Текущий!Q66-Предыдущий!Q66</f>
        <v>0</v>
      </c>
      <c r="R66" s="1225">
        <f>Текущий!R66-Предыдущий!R66</f>
        <v>0</v>
      </c>
      <c r="S66" s="1225">
        <f>Текущий!S66-Предыдущий!S66</f>
        <v>0</v>
      </c>
      <c r="T66" s="1225">
        <f>Текущий!T66-Предыдущий!T66</f>
        <v>0</v>
      </c>
      <c r="U66" s="1225">
        <f>Текущий!U66-Предыдущий!U66</f>
        <v>0</v>
      </c>
      <c r="V66" s="1225">
        <f>Текущий!V66-Предыдущий!V66</f>
        <v>0</v>
      </c>
      <c r="W66" s="1225">
        <f>Текущий!W66-Предыдущий!W66</f>
        <v>0</v>
      </c>
      <c r="X66" s="1225">
        <f>Текущий!X66-Предыдущий!X66</f>
        <v>0</v>
      </c>
      <c r="Y66" s="1225">
        <f>Текущий!Y66-Предыдущий!Y66</f>
        <v>0</v>
      </c>
      <c r="Z66" s="1225">
        <f>Текущий!Z66-Предыдущий!Z66</f>
        <v>0</v>
      </c>
    </row>
    <row r="67" spans="1:26" s="1209" customFormat="1" ht="12.95" customHeight="1" x14ac:dyDescent="0.15">
      <c r="A67" s="1224" t="s">
        <v>298</v>
      </c>
      <c r="B67" s="1221">
        <v>62</v>
      </c>
      <c r="C67" s="1225">
        <f>Текущий!C67-Предыдущий!C67</f>
        <v>67</v>
      </c>
      <c r="D67" s="1225">
        <f>Текущий!D67-Предыдущий!D67</f>
        <v>0</v>
      </c>
      <c r="E67" s="1225">
        <f>Текущий!E67-Предыдущий!E67</f>
        <v>0</v>
      </c>
      <c r="F67" s="1225">
        <f>Текущий!F67-Предыдущий!F67</f>
        <v>67</v>
      </c>
      <c r="G67" s="1225">
        <f>Текущий!G67-Предыдущий!G67</f>
        <v>0</v>
      </c>
      <c r="H67" s="1225">
        <f>Текущий!H67-Предыдущий!H67</f>
        <v>0</v>
      </c>
      <c r="I67" s="1225">
        <f>Текущий!I67-Предыдущий!I67</f>
        <v>0</v>
      </c>
      <c r="J67" s="1225">
        <f>Текущий!J67-Предыдущий!J67</f>
        <v>0</v>
      </c>
      <c r="K67" s="1225">
        <f>Текущий!K67-Предыдущий!K67</f>
        <v>0</v>
      </c>
      <c r="L67" s="1225">
        <f>Текущий!L67-Предыдущий!L67</f>
        <v>0</v>
      </c>
      <c r="M67" s="1225">
        <f>Текущий!M67-Предыдущий!M67</f>
        <v>0</v>
      </c>
      <c r="N67" s="1225">
        <f>Текущий!N67-Предыдущий!N67</f>
        <v>0</v>
      </c>
      <c r="O67" s="1225">
        <f>Текущий!O67-Предыдущий!O67</f>
        <v>0</v>
      </c>
      <c r="P67" s="1225">
        <f>Текущий!P67-Предыдущий!P67</f>
        <v>0</v>
      </c>
      <c r="Q67" s="1225">
        <f>Текущий!Q67-Предыдущий!Q67</f>
        <v>0</v>
      </c>
      <c r="R67" s="1225">
        <f>Текущий!R67-Предыдущий!R67</f>
        <v>0</v>
      </c>
      <c r="S67" s="1225">
        <f>Текущий!S67-Предыдущий!S67</f>
        <v>0</v>
      </c>
      <c r="T67" s="1225">
        <f>Текущий!T67-Предыдущий!T67</f>
        <v>0</v>
      </c>
      <c r="U67" s="1225">
        <f>Текущий!U67-Предыдущий!U67</f>
        <v>0</v>
      </c>
      <c r="V67" s="1225">
        <f>Текущий!V67-Предыдущий!V67</f>
        <v>0</v>
      </c>
      <c r="W67" s="1225">
        <f>Текущий!W67-Предыдущий!W67</f>
        <v>0</v>
      </c>
      <c r="X67" s="1225">
        <f>Текущий!X67-Предыдущий!X67</f>
        <v>0</v>
      </c>
      <c r="Y67" s="1225">
        <f>Текущий!Y67-Предыдущий!Y67</f>
        <v>0</v>
      </c>
      <c r="Z67" s="1225">
        <f>Текущий!Z67-Предыдущий!Z67</f>
        <v>0</v>
      </c>
    </row>
    <row r="68" spans="1:26" s="1209" customFormat="1" ht="12.95" customHeight="1" x14ac:dyDescent="0.15">
      <c r="A68" s="1224" t="s">
        <v>299</v>
      </c>
      <c r="B68" s="1221">
        <v>63</v>
      </c>
      <c r="C68" s="1225">
        <f>Текущий!C68-Предыдущий!C68</f>
        <v>-52</v>
      </c>
      <c r="D68" s="1225">
        <f>Текущий!D68-Предыдущий!D68</f>
        <v>0</v>
      </c>
      <c r="E68" s="1225">
        <f>Текущий!E68-Предыдущий!E68</f>
        <v>0</v>
      </c>
      <c r="F68" s="1225">
        <f>Текущий!F68-Предыдущий!F68</f>
        <v>0</v>
      </c>
      <c r="G68" s="1225">
        <f>Текущий!G68-Предыдущий!G68</f>
        <v>0</v>
      </c>
      <c r="H68" s="1225">
        <f>Текущий!H68-Предыдущий!H68</f>
        <v>0</v>
      </c>
      <c r="I68" s="1225">
        <f>Текущий!I68-Предыдущий!I68</f>
        <v>-52</v>
      </c>
      <c r="J68" s="1225">
        <f>Текущий!J68-Предыдущий!J68</f>
        <v>0</v>
      </c>
      <c r="K68" s="1225">
        <f>Текущий!K68-Предыдущий!K68</f>
        <v>0</v>
      </c>
      <c r="L68" s="1225">
        <f>Текущий!L68-Предыдущий!L68</f>
        <v>0</v>
      </c>
      <c r="M68" s="1225">
        <f>Текущий!M68-Предыдущий!M68</f>
        <v>0</v>
      </c>
      <c r="N68" s="1225">
        <f>Текущий!N68-Предыдущий!N68</f>
        <v>0</v>
      </c>
      <c r="O68" s="1225">
        <f>Текущий!O68-Предыдущий!O68</f>
        <v>0</v>
      </c>
      <c r="P68" s="1225">
        <f>Текущий!P68-Предыдущий!P68</f>
        <v>0</v>
      </c>
      <c r="Q68" s="1225">
        <f>Текущий!Q68-Предыдущий!Q68</f>
        <v>0</v>
      </c>
      <c r="R68" s="1225">
        <f>Текущий!R68-Предыдущий!R68</f>
        <v>0</v>
      </c>
      <c r="S68" s="1225">
        <f>Текущий!S68-Предыдущий!S68</f>
        <v>0</v>
      </c>
      <c r="T68" s="1225">
        <f>Текущий!T68-Предыдущий!T68</f>
        <v>0</v>
      </c>
      <c r="U68" s="1225">
        <f>Текущий!U68-Предыдущий!U68</f>
        <v>0</v>
      </c>
      <c r="V68" s="1225">
        <f>Текущий!V68-Предыдущий!V68</f>
        <v>0</v>
      </c>
      <c r="W68" s="1225">
        <f>Текущий!W68-Предыдущий!W68</f>
        <v>0</v>
      </c>
      <c r="X68" s="1225">
        <f>Текущий!X68-Предыдущий!X68</f>
        <v>0</v>
      </c>
      <c r="Y68" s="1225">
        <f>Текущий!Y68-Предыдущий!Y68</f>
        <v>0</v>
      </c>
      <c r="Z68" s="1225">
        <f>Текущий!Z68-Предыдущий!Z68</f>
        <v>0</v>
      </c>
    </row>
    <row r="69" spans="1:26" s="1209" customFormat="1" ht="12.95" customHeight="1" x14ac:dyDescent="0.15">
      <c r="A69" s="1224" t="s">
        <v>300</v>
      </c>
      <c r="B69" s="1221">
        <v>64</v>
      </c>
      <c r="C69" s="1225">
        <f>Текущий!C69-Предыдущий!C69</f>
        <v>-2.3591730615306949E-2</v>
      </c>
      <c r="D69" s="1225">
        <f>Текущий!D69-Предыдущий!D69</f>
        <v>0</v>
      </c>
      <c r="E69" s="1225">
        <f>Текущий!E69-Предыдущий!E69</f>
        <v>0</v>
      </c>
      <c r="F69" s="1225">
        <f>Текущий!F69-Предыдущий!F69</f>
        <v>-2.5817339176903431E-4</v>
      </c>
      <c r="G69" s="1225">
        <f>Текущий!G69-Предыдущий!G69</f>
        <v>0</v>
      </c>
      <c r="H69" s="1225">
        <f>Текущий!H69-Предыдущий!H69</f>
        <v>0</v>
      </c>
      <c r="I69" s="1225">
        <f>Текущий!I69-Предыдущий!I69</f>
        <v>-2.3333557223537596E-2</v>
      </c>
      <c r="J69" s="1225">
        <f>Текущий!J69-Предыдущий!J69</f>
        <v>0</v>
      </c>
      <c r="K69" s="1225">
        <f>Текущий!K69-Предыдущий!K69</f>
        <v>0</v>
      </c>
      <c r="L69" s="1225">
        <f>Текущий!L69-Предыдущий!L69</f>
        <v>0</v>
      </c>
      <c r="M69" s="1225">
        <f>Текущий!M69-Предыдущий!M69</f>
        <v>0</v>
      </c>
      <c r="N69" s="1225">
        <f>Текущий!N69-Предыдущий!N69</f>
        <v>0</v>
      </c>
      <c r="O69" s="1225">
        <f>Текущий!O69-Предыдущий!O69</f>
        <v>0</v>
      </c>
      <c r="P69" s="1225">
        <f>Текущий!P69-Предыдущий!P69</f>
        <v>0</v>
      </c>
      <c r="Q69" s="1225">
        <f>Текущий!Q69-Предыдущий!Q69</f>
        <v>0</v>
      </c>
      <c r="R69" s="1225">
        <f>Текущий!R69-Предыдущий!R69</f>
        <v>0</v>
      </c>
      <c r="S69" s="1225">
        <f>Текущий!S69-Предыдущий!S69</f>
        <v>0</v>
      </c>
      <c r="T69" s="1225">
        <f>Текущий!T69-Предыдущий!T69</f>
        <v>0</v>
      </c>
      <c r="U69" s="1225">
        <f>Текущий!U69-Предыдущий!U69</f>
        <v>0</v>
      </c>
      <c r="V69" s="1225">
        <f>Текущий!V69-Предыдущий!V69</f>
        <v>0</v>
      </c>
      <c r="W69" s="1225">
        <f>Текущий!W69-Предыдущий!W69</f>
        <v>0</v>
      </c>
      <c r="X69" s="1225">
        <f>Текущий!X69-Предыдущий!X69</f>
        <v>0</v>
      </c>
      <c r="Y69" s="1225">
        <f>Текущий!Y69-Предыдущий!Y69</f>
        <v>0</v>
      </c>
      <c r="Z69" s="1225">
        <f>Текущий!Z69-Предыдущий!Z69</f>
        <v>0</v>
      </c>
    </row>
    <row r="70" spans="1:26" s="1209" customFormat="1" ht="12.95" customHeight="1" x14ac:dyDescent="0.15">
      <c r="A70" s="1224" t="s">
        <v>301</v>
      </c>
      <c r="B70" s="1221">
        <v>65</v>
      </c>
      <c r="C70" s="1225">
        <f>Текущий!C70-Предыдущий!C70</f>
        <v>-3859</v>
      </c>
      <c r="D70" s="1225">
        <f>Текущий!D70-Предыдущий!D70</f>
        <v>0</v>
      </c>
      <c r="E70" s="1225">
        <f>Текущий!E70-Предыдущий!E70</f>
        <v>0</v>
      </c>
      <c r="F70" s="1225">
        <f>Текущий!F70-Предыдущий!F70</f>
        <v>0</v>
      </c>
      <c r="G70" s="1225">
        <f>Текущий!G70-Предыдущий!G70</f>
        <v>0</v>
      </c>
      <c r="H70" s="1225">
        <f>Текущий!H70-Предыдущий!H70</f>
        <v>-3812</v>
      </c>
      <c r="I70" s="1225">
        <f>Текущий!I70-Предыдущий!I70</f>
        <v>0</v>
      </c>
      <c r="J70" s="1225">
        <f>Текущий!J70-Предыдущий!J70</f>
        <v>0</v>
      </c>
      <c r="K70" s="1225">
        <f>Текущий!K70-Предыдущий!K70</f>
        <v>0</v>
      </c>
      <c r="L70" s="1225">
        <f>Текущий!L70-Предыдущий!L70</f>
        <v>0</v>
      </c>
      <c r="M70" s="1225">
        <f>Текущий!M70-Предыдущий!M70</f>
        <v>0</v>
      </c>
      <c r="N70" s="1225">
        <f>Текущий!N70-Предыдущий!N70</f>
        <v>0</v>
      </c>
      <c r="O70" s="1225">
        <f>Текущий!O70-Предыдущий!O70</f>
        <v>-44</v>
      </c>
      <c r="P70" s="1225">
        <f>Текущий!P70-Предыдущий!P70</f>
        <v>0</v>
      </c>
      <c r="Q70" s="1225">
        <f>Текущий!Q70-Предыдущий!Q70</f>
        <v>0</v>
      </c>
      <c r="R70" s="1225">
        <f>Текущий!R70-Предыдущий!R70</f>
        <v>0</v>
      </c>
      <c r="S70" s="1225">
        <f>Текущий!S70-Предыдущий!S70</f>
        <v>0</v>
      </c>
      <c r="T70" s="1225">
        <f>Текущий!T70-Предыдущий!T70</f>
        <v>-3</v>
      </c>
      <c r="U70" s="1225">
        <f>Текущий!U70-Предыдущий!U70</f>
        <v>0</v>
      </c>
      <c r="V70" s="1225">
        <f>Текущий!V70-Предыдущий!V70</f>
        <v>0</v>
      </c>
      <c r="W70" s="1225">
        <f>Текущий!W70-Предыдущий!W70</f>
        <v>0</v>
      </c>
      <c r="X70" s="1225">
        <f>Текущий!X70-Предыдущий!X70</f>
        <v>0</v>
      </c>
      <c r="Y70" s="1225">
        <f>Текущий!Y70-Предыдущий!Y70</f>
        <v>0</v>
      </c>
      <c r="Z70" s="1225">
        <f>Текущий!Z70-Предыдущий!Z70</f>
        <v>0</v>
      </c>
    </row>
    <row r="71" spans="1:26" s="1209" customFormat="1" ht="12.95" customHeight="1" x14ac:dyDescent="0.15">
      <c r="A71" s="1224" t="s">
        <v>302</v>
      </c>
      <c r="B71" s="1221">
        <v>66</v>
      </c>
      <c r="C71" s="1225">
        <f>Текущий!C71-Предыдущий!C71</f>
        <v>-3859</v>
      </c>
      <c r="D71" s="1225">
        <f>Текущий!D71-Предыдущий!D71</f>
        <v>0</v>
      </c>
      <c r="E71" s="1225">
        <f>Текущий!E71-Предыдущий!E71</f>
        <v>0</v>
      </c>
      <c r="F71" s="1225">
        <f>Текущий!F71-Предыдущий!F71</f>
        <v>0</v>
      </c>
      <c r="G71" s="1225">
        <f>Текущий!G71-Предыдущий!G71</f>
        <v>0</v>
      </c>
      <c r="H71" s="1225">
        <f>Текущий!H71-Предыдущий!H71</f>
        <v>-3812</v>
      </c>
      <c r="I71" s="1225">
        <f>Текущий!I71-Предыдущий!I71</f>
        <v>0</v>
      </c>
      <c r="J71" s="1225">
        <f>Текущий!J71-Предыдущий!J71</f>
        <v>0</v>
      </c>
      <c r="K71" s="1225">
        <f>Текущий!K71-Предыдущий!K71</f>
        <v>0</v>
      </c>
      <c r="L71" s="1225">
        <f>Текущий!L71-Предыдущий!L71</f>
        <v>0</v>
      </c>
      <c r="M71" s="1225">
        <f>Текущий!M71-Предыдущий!M71</f>
        <v>0</v>
      </c>
      <c r="N71" s="1225">
        <f>Текущий!N71-Предыдущий!N71</f>
        <v>0</v>
      </c>
      <c r="O71" s="1225">
        <f>Текущий!O71-Предыдущий!O71</f>
        <v>-44</v>
      </c>
      <c r="P71" s="1225">
        <f>Текущий!P71-Предыдущий!P71</f>
        <v>0</v>
      </c>
      <c r="Q71" s="1225">
        <f>Текущий!Q71-Предыдущий!Q71</f>
        <v>0</v>
      </c>
      <c r="R71" s="1225">
        <f>Текущий!R71-Предыдущий!R71</f>
        <v>0</v>
      </c>
      <c r="S71" s="1225">
        <f>Текущий!S71-Предыдущий!S71</f>
        <v>0</v>
      </c>
      <c r="T71" s="1225">
        <f>Текущий!T71-Предыдущий!T71</f>
        <v>-3</v>
      </c>
      <c r="U71" s="1225">
        <f>Текущий!U71-Предыдущий!U71</f>
        <v>0</v>
      </c>
      <c r="V71" s="1225">
        <f>Текущий!V71-Предыдущий!V71</f>
        <v>0</v>
      </c>
      <c r="W71" s="1225">
        <f>Текущий!W71-Предыдущий!W71</f>
        <v>0</v>
      </c>
      <c r="X71" s="1225">
        <f>Текущий!X71-Предыдущий!X71</f>
        <v>0</v>
      </c>
      <c r="Y71" s="1225">
        <f>Текущий!Y71-Предыдущий!Y71</f>
        <v>0</v>
      </c>
      <c r="Z71" s="1225">
        <f>Текущий!Z71-Предыдущий!Z71</f>
        <v>0</v>
      </c>
    </row>
    <row r="72" spans="1:26" s="1209" customFormat="1" ht="12.95" customHeight="1" x14ac:dyDescent="0.15">
      <c r="A72" s="1224" t="s">
        <v>593</v>
      </c>
      <c r="B72" s="1221">
        <v>67</v>
      </c>
      <c r="C72" s="1225">
        <f>Текущий!C72-Предыдущий!C72</f>
        <v>0</v>
      </c>
      <c r="D72" s="1225">
        <f>Текущий!D72-Предыдущий!D72</f>
        <v>0</v>
      </c>
      <c r="E72" s="1225">
        <f>Текущий!E72-Предыдущий!E72</f>
        <v>0</v>
      </c>
      <c r="F72" s="1225">
        <f>Текущий!F72-Предыдущий!F72</f>
        <v>0</v>
      </c>
      <c r="G72" s="1225">
        <f>Текущий!G72-Предыдущий!G72</f>
        <v>0</v>
      </c>
      <c r="H72" s="1225">
        <f>Текущий!H72-Предыдущий!H72</f>
        <v>0</v>
      </c>
      <c r="I72" s="1225">
        <f>Текущий!I72-Предыдущий!I72</f>
        <v>0</v>
      </c>
      <c r="J72" s="1225">
        <f>Текущий!J72-Предыдущий!J72</f>
        <v>0</v>
      </c>
      <c r="K72" s="1225">
        <f>Текущий!K72-Предыдущий!K72</f>
        <v>0</v>
      </c>
      <c r="L72" s="1225">
        <f>Текущий!L72-Предыдущий!L72</f>
        <v>0</v>
      </c>
      <c r="M72" s="1225">
        <f>Текущий!M72-Предыдущий!M72</f>
        <v>0</v>
      </c>
      <c r="N72" s="1225">
        <f>Текущий!N72-Предыдущий!N72</f>
        <v>0</v>
      </c>
      <c r="O72" s="1225">
        <f>Текущий!O72-Предыдущий!O72</f>
        <v>0</v>
      </c>
      <c r="P72" s="1225">
        <f>Текущий!P72-Предыдущий!P72</f>
        <v>0</v>
      </c>
      <c r="Q72" s="1225">
        <f>Текущий!Q72-Предыдущий!Q72</f>
        <v>0</v>
      </c>
      <c r="R72" s="1225">
        <f>Текущий!R72-Предыдущий!R72</f>
        <v>0</v>
      </c>
      <c r="S72" s="1225">
        <f>Текущий!S72-Предыдущий!S72</f>
        <v>0</v>
      </c>
      <c r="T72" s="1225">
        <f>Текущий!T72-Предыдущий!T72</f>
        <v>0</v>
      </c>
      <c r="U72" s="1225">
        <f>Текущий!U72-Предыдущий!U72</f>
        <v>0</v>
      </c>
      <c r="V72" s="1225">
        <f>Текущий!V72-Предыдущий!V72</f>
        <v>0</v>
      </c>
      <c r="W72" s="1225">
        <f>Текущий!W72-Предыдущий!W72</f>
        <v>0</v>
      </c>
      <c r="X72" s="1225">
        <f>Текущий!X72-Предыдущий!X72</f>
        <v>0</v>
      </c>
      <c r="Y72" s="1225">
        <f>Текущий!Y72-Предыдущий!Y72</f>
        <v>0</v>
      </c>
      <c r="Z72" s="1225">
        <f>Текущий!Z72-Предыдущий!Z72</f>
        <v>0</v>
      </c>
    </row>
    <row r="73" spans="1:26" s="1209" customFormat="1" ht="11.1" customHeight="1" x14ac:dyDescent="0.15">
      <c r="A73" s="1220"/>
      <c r="B73" s="1221">
        <v>68</v>
      </c>
      <c r="C73" s="1225">
        <f>Текущий!C73-Предыдущий!C73</f>
        <v>0</v>
      </c>
      <c r="D73" s="1225">
        <f>Текущий!D73-Предыдущий!D73</f>
        <v>0</v>
      </c>
      <c r="E73" s="1225">
        <f>Текущий!E73-Предыдущий!E73</f>
        <v>0</v>
      </c>
      <c r="F73" s="1225">
        <f>Текущий!F73-Предыдущий!F73</f>
        <v>0</v>
      </c>
      <c r="G73" s="1225">
        <f>Текущий!G73-Предыдущий!G73</f>
        <v>0</v>
      </c>
      <c r="H73" s="1225">
        <f>Текущий!H73-Предыдущий!H73</f>
        <v>0</v>
      </c>
      <c r="I73" s="1225">
        <f>Текущий!I73-Предыдущий!I73</f>
        <v>0</v>
      </c>
      <c r="J73" s="1225">
        <f>Текущий!J73-Предыдущий!J73</f>
        <v>0</v>
      </c>
      <c r="K73" s="1225">
        <f>Текущий!K73-Предыдущий!K73</f>
        <v>0</v>
      </c>
      <c r="L73" s="1225">
        <f>Текущий!L73-Предыдущий!L73</f>
        <v>0</v>
      </c>
      <c r="M73" s="1225">
        <f>Текущий!M73-Предыдущий!M73</f>
        <v>0</v>
      </c>
      <c r="N73" s="1225">
        <f>Текущий!N73-Предыдущий!N73</f>
        <v>0</v>
      </c>
      <c r="O73" s="1225">
        <f>Текущий!O73-Предыдущий!O73</f>
        <v>0</v>
      </c>
      <c r="P73" s="1225">
        <f>Текущий!P73-Предыдущий!P73</f>
        <v>0</v>
      </c>
      <c r="Q73" s="1225">
        <f>Текущий!Q73-Предыдущий!Q73</f>
        <v>0</v>
      </c>
      <c r="R73" s="1225">
        <f>Текущий!R73-Предыдущий!R73</f>
        <v>0</v>
      </c>
      <c r="S73" s="1225">
        <f>Текущий!S73-Предыдущий!S73</f>
        <v>0</v>
      </c>
      <c r="T73" s="1225">
        <f>Текущий!T73-Предыдущий!T73</f>
        <v>0</v>
      </c>
      <c r="U73" s="1225">
        <f>Текущий!U73-Предыдущий!U73</f>
        <v>0</v>
      </c>
      <c r="V73" s="1225">
        <f>Текущий!V73-Предыдущий!V73</f>
        <v>0</v>
      </c>
      <c r="W73" s="1225">
        <f>Текущий!W73-Предыдущий!W73</f>
        <v>0</v>
      </c>
      <c r="X73" s="1225">
        <f>Текущий!X73-Предыдущий!X73</f>
        <v>0</v>
      </c>
      <c r="Y73" s="1225">
        <f>Текущий!Y73-Предыдущий!Y73</f>
        <v>0</v>
      </c>
      <c r="Z73" s="1225">
        <f>Текущий!Z73-Предыдущий!Z73</f>
        <v>0</v>
      </c>
    </row>
    <row r="74" spans="1:26" s="1209" customFormat="1" ht="12.95" customHeight="1" x14ac:dyDescent="0.15">
      <c r="A74" s="1220" t="s">
        <v>308</v>
      </c>
      <c r="B74" s="1221">
        <v>69</v>
      </c>
      <c r="C74" s="1225">
        <f>Текущий!C74-Предыдущий!C74</f>
        <v>459701</v>
      </c>
      <c r="D74" s="1225">
        <f>Текущий!D74-Предыдущий!D74</f>
        <v>-32640</v>
      </c>
      <c r="E74" s="1225">
        <f>Текущий!E74-Предыдущий!E74</f>
        <v>-962</v>
      </c>
      <c r="F74" s="1225">
        <f>Текущий!F74-Предыдущий!F74</f>
        <v>24254</v>
      </c>
      <c r="G74" s="1225">
        <f>Текущий!G74-Предыдущий!G74</f>
        <v>-3</v>
      </c>
      <c r="H74" s="1225">
        <f>Текущий!H74-Предыдущий!H74</f>
        <v>14610</v>
      </c>
      <c r="I74" s="1225">
        <f>Текущий!I74-Предыдущий!I74</f>
        <v>-44393</v>
      </c>
      <c r="J74" s="1225">
        <f>Текущий!J74-Предыдущий!J74</f>
        <v>59430</v>
      </c>
      <c r="K74" s="1225">
        <f>Текущий!K74-Предыдущий!K74</f>
        <v>4223</v>
      </c>
      <c r="L74" s="1225">
        <f>Текущий!L74-Предыдущий!L74</f>
        <v>1081</v>
      </c>
      <c r="M74" s="1225">
        <f>Текущий!M74-Предыдущий!M74</f>
        <v>1273</v>
      </c>
      <c r="N74" s="1225">
        <f>Текущий!N74-Предыдущий!N74</f>
        <v>-18271</v>
      </c>
      <c r="O74" s="1225">
        <f>Текущий!O74-Предыдущий!O74</f>
        <v>2306</v>
      </c>
      <c r="P74" s="1225">
        <f>Текущий!P74-Предыдущий!P74</f>
        <v>254</v>
      </c>
      <c r="Q74" s="1225">
        <f>Текущий!Q74-Предыдущий!Q74</f>
        <v>-15346</v>
      </c>
      <c r="R74" s="1225">
        <f>Текущий!R74-Предыдущий!R74</f>
        <v>-5163</v>
      </c>
      <c r="S74" s="1225">
        <f>Текущий!S74-Предыдущий!S74</f>
        <v>-32163</v>
      </c>
      <c r="T74" s="1225">
        <f>Текущий!T74-Предыдущий!T74</f>
        <v>20336</v>
      </c>
      <c r="U74" s="1225">
        <f>Текущий!U74-Предыдущий!U74</f>
        <v>5221</v>
      </c>
      <c r="V74" s="1225">
        <f>Текущий!V74-Предыдущий!V74</f>
        <v>412012</v>
      </c>
      <c r="W74" s="1225">
        <f>Текущий!W74-Предыдущий!W74</f>
        <v>1018</v>
      </c>
      <c r="X74" s="1225">
        <f>Текущий!X74-Предыдущий!X74</f>
        <v>62624</v>
      </c>
      <c r="Y74" s="1225">
        <f>Текущий!Y74-Предыдущий!Y74</f>
        <v>0</v>
      </c>
      <c r="Z74" s="1225">
        <f>Текущий!Z74-Предыдущий!Z74</f>
        <v>0</v>
      </c>
    </row>
    <row r="75" spans="1:26" s="1209" customFormat="1" ht="12.95" customHeight="1" x14ac:dyDescent="0.15">
      <c r="A75" s="1224" t="s">
        <v>226</v>
      </c>
      <c r="B75" s="1221">
        <v>70</v>
      </c>
      <c r="C75" s="1225">
        <f>Текущий!C75-Предыдущий!C75</f>
        <v>197885</v>
      </c>
      <c r="D75" s="1225">
        <f>Текущий!D75-Предыдущий!D75</f>
        <v>-25793</v>
      </c>
      <c r="E75" s="1225">
        <f>Текущий!E75-Предыдущий!E75</f>
        <v>-232</v>
      </c>
      <c r="F75" s="1225">
        <f>Текущий!F75-Предыдущий!F75</f>
        <v>10947</v>
      </c>
      <c r="G75" s="1225">
        <f>Текущий!G75-Предыдущий!G75</f>
        <v>-3</v>
      </c>
      <c r="H75" s="1225">
        <f>Текущий!H75-Предыдущий!H75</f>
        <v>242</v>
      </c>
      <c r="I75" s="1225">
        <f>Текущий!I75-Предыдущий!I75</f>
        <v>9829</v>
      </c>
      <c r="J75" s="1225">
        <f>Текущий!J75-Предыдущий!J75</f>
        <v>17515</v>
      </c>
      <c r="K75" s="1225">
        <f>Текущий!K75-Предыдущий!K75</f>
        <v>4814</v>
      </c>
      <c r="L75" s="1225">
        <f>Текущий!L75-Предыдущий!L75</f>
        <v>196</v>
      </c>
      <c r="M75" s="1225">
        <f>Текущий!M75-Предыдущий!M75</f>
        <v>776</v>
      </c>
      <c r="N75" s="1225">
        <f>Текущий!N75-Предыдущий!N75</f>
        <v>-9107</v>
      </c>
      <c r="O75" s="1225">
        <f>Текущий!O75-Предыдущий!O75</f>
        <v>2639</v>
      </c>
      <c r="P75" s="1225">
        <f>Текущий!P75-Предыдущий!P75</f>
        <v>-28</v>
      </c>
      <c r="Q75" s="1225">
        <f>Текущий!Q75-Предыдущий!Q75</f>
        <v>-7293</v>
      </c>
      <c r="R75" s="1225">
        <f>Текущий!R75-Предыдущий!R75</f>
        <v>-7</v>
      </c>
      <c r="S75" s="1225">
        <f>Текущий!S75-Предыдущий!S75</f>
        <v>-5441</v>
      </c>
      <c r="T75" s="1225">
        <f>Текущий!T75-Предыдущий!T75</f>
        <v>1732</v>
      </c>
      <c r="U75" s="1225">
        <f>Текущий!U75-Предыдущий!U75</f>
        <v>3046</v>
      </c>
      <c r="V75" s="1225">
        <f>Текущий!V75-Предыдущий!V75</f>
        <v>146075</v>
      </c>
      <c r="W75" s="1225">
        <f>Текущий!W75-Предыдущий!W75</f>
        <v>-375</v>
      </c>
      <c r="X75" s="1225">
        <f>Текущий!X75-Предыдущий!X75</f>
        <v>48353</v>
      </c>
      <c r="Y75" s="1225">
        <f>Текущий!Y75-Предыдущий!Y75</f>
        <v>0</v>
      </c>
      <c r="Z75" s="1225">
        <f>Текущий!Z75-Предыдущий!Z75</f>
        <v>0</v>
      </c>
    </row>
    <row r="76" spans="1:26" s="1209" customFormat="1" ht="12.95" customHeight="1" x14ac:dyDescent="0.15">
      <c r="A76" s="1224" t="s">
        <v>227</v>
      </c>
      <c r="B76" s="1221">
        <v>71</v>
      </c>
      <c r="C76" s="1225">
        <f>Текущий!C76-Предыдущий!C76</f>
        <v>261816</v>
      </c>
      <c r="D76" s="1225">
        <f>Текущий!D76-Предыдущий!D76</f>
        <v>-6847</v>
      </c>
      <c r="E76" s="1225">
        <f>Текущий!E76-Предыдущий!E76</f>
        <v>-730</v>
      </c>
      <c r="F76" s="1225">
        <f>Текущий!F76-Предыдущий!F76</f>
        <v>13307</v>
      </c>
      <c r="G76" s="1225">
        <f>Текущий!G76-Предыдущий!G76</f>
        <v>0</v>
      </c>
      <c r="H76" s="1225">
        <f>Текущий!H76-Предыдущий!H76</f>
        <v>14368</v>
      </c>
      <c r="I76" s="1225">
        <f>Текущий!I76-Предыдущий!I76</f>
        <v>-54222</v>
      </c>
      <c r="J76" s="1225">
        <f>Текущий!J76-Предыдущий!J76</f>
        <v>41915</v>
      </c>
      <c r="K76" s="1225">
        <f>Текущий!K76-Предыдущий!K76</f>
        <v>-591</v>
      </c>
      <c r="L76" s="1225">
        <f>Текущий!L76-Предыдущий!L76</f>
        <v>885</v>
      </c>
      <c r="M76" s="1225">
        <f>Текущий!M76-Предыдущий!M76</f>
        <v>497</v>
      </c>
      <c r="N76" s="1225">
        <f>Текущий!N76-Предыдущий!N76</f>
        <v>-9164</v>
      </c>
      <c r="O76" s="1225">
        <f>Текущий!O76-Предыдущий!O76</f>
        <v>-333</v>
      </c>
      <c r="P76" s="1225">
        <f>Текущий!P76-Предыдущий!P76</f>
        <v>282</v>
      </c>
      <c r="Q76" s="1225">
        <f>Текущий!Q76-Предыдущий!Q76</f>
        <v>-8053</v>
      </c>
      <c r="R76" s="1225">
        <f>Текущий!R76-Предыдущий!R76</f>
        <v>-5156</v>
      </c>
      <c r="S76" s="1225">
        <f>Текущий!S76-Предыдущий!S76</f>
        <v>-26722</v>
      </c>
      <c r="T76" s="1225">
        <f>Текущий!T76-Предыдущий!T76</f>
        <v>18604</v>
      </c>
      <c r="U76" s="1225">
        <f>Текущий!U76-Предыдущий!U76</f>
        <v>2175</v>
      </c>
      <c r="V76" s="1225">
        <f>Текущий!V76-Предыдущий!V76</f>
        <v>265937</v>
      </c>
      <c r="W76" s="1225">
        <f>Текущий!W76-Предыдущий!W76</f>
        <v>1393</v>
      </c>
      <c r="X76" s="1225">
        <f>Текущий!X76-Предыдущий!X76</f>
        <v>14271</v>
      </c>
      <c r="Y76" s="1225">
        <f>Текущий!Y76-Предыдущий!Y76</f>
        <v>0</v>
      </c>
      <c r="Z76" s="1225">
        <f>Текущий!Z76-Предыдущий!Z76</f>
        <v>0</v>
      </c>
    </row>
    <row r="77" spans="1:26" s="1209" customFormat="1" ht="12.95" customHeight="1" x14ac:dyDescent="0.15">
      <c r="A77" s="1224" t="s">
        <v>297</v>
      </c>
      <c r="B77" s="1221">
        <v>72</v>
      </c>
      <c r="C77" s="1225">
        <f>Текущий!C77-Предыдущий!C77</f>
        <v>278105</v>
      </c>
      <c r="D77" s="1225">
        <f>Текущий!D77-Предыдущий!D77</f>
        <v>9</v>
      </c>
      <c r="E77" s="1225">
        <f>Текущий!E77-Предыдущий!E77</f>
        <v>128</v>
      </c>
      <c r="F77" s="1225">
        <f>Текущий!F77-Предыдущий!F77</f>
        <v>13738</v>
      </c>
      <c r="G77" s="1225">
        <f>Текущий!G77-Предыдущий!G77</f>
        <v>0</v>
      </c>
      <c r="H77" s="1225">
        <f>Текущий!H77-Предыдущий!H77</f>
        <v>6785</v>
      </c>
      <c r="I77" s="1225">
        <f>Текущий!I77-Предыдущий!I77</f>
        <v>-51016</v>
      </c>
      <c r="J77" s="1225">
        <f>Текущий!J77-Предыдущий!J77</f>
        <v>43671</v>
      </c>
      <c r="K77" s="1225">
        <f>Текущий!K77-Предыдущий!K77</f>
        <v>-269</v>
      </c>
      <c r="L77" s="1225">
        <f>Текущий!L77-Предыдущий!L77</f>
        <v>1117</v>
      </c>
      <c r="M77" s="1225">
        <f>Текущий!M77-Предыдущий!M77</f>
        <v>88</v>
      </c>
      <c r="N77" s="1225">
        <f>Текущий!N77-Предыдущий!N77</f>
        <v>551</v>
      </c>
      <c r="O77" s="1225">
        <f>Текущий!O77-Предыдущий!O77</f>
        <v>-210</v>
      </c>
      <c r="P77" s="1225">
        <f>Текущий!P77-Предыдущий!P77</f>
        <v>282</v>
      </c>
      <c r="Q77" s="1225">
        <f>Текущий!Q77-Предыдущий!Q77</f>
        <v>-4151</v>
      </c>
      <c r="R77" s="1225">
        <f>Текущий!R77-Предыдущий!R77</f>
        <v>601</v>
      </c>
      <c r="S77" s="1225">
        <f>Текущий!S77-Предыдущий!S77</f>
        <v>-23844</v>
      </c>
      <c r="T77" s="1225">
        <f>Текущий!T77-Предыдущий!T77</f>
        <v>18694</v>
      </c>
      <c r="U77" s="1225">
        <f>Текущий!U77-Предыдущий!U77</f>
        <v>2217</v>
      </c>
      <c r="V77" s="1225">
        <f>Текущий!V77-Предыдущий!V77</f>
        <v>262862</v>
      </c>
      <c r="W77" s="1225">
        <f>Текущий!W77-Предыдущий!W77</f>
        <v>1393</v>
      </c>
      <c r="X77" s="1225">
        <f>Текущий!X77-Предыдущий!X77</f>
        <v>5459</v>
      </c>
      <c r="Y77" s="1225">
        <f>Текущий!Y77-Предыдущий!Y77</f>
        <v>0</v>
      </c>
      <c r="Z77" s="1225">
        <f>Текущий!Z77-Предыдущий!Z77</f>
        <v>0</v>
      </c>
    </row>
    <row r="78" spans="1:26" s="1209" customFormat="1" ht="12.95" customHeight="1" x14ac:dyDescent="0.15">
      <c r="A78" s="1224" t="s">
        <v>298</v>
      </c>
      <c r="B78" s="1221">
        <v>73</v>
      </c>
      <c r="C78" s="1225">
        <f>Текущий!C78-Предыдущий!C78</f>
        <v>398753</v>
      </c>
      <c r="D78" s="1225">
        <f>Текущий!D78-Предыдущий!D78</f>
        <v>45</v>
      </c>
      <c r="E78" s="1225">
        <f>Текущий!E78-Предыдущий!E78</f>
        <v>9465</v>
      </c>
      <c r="F78" s="1225">
        <f>Текущий!F78-Предыдущий!F78</f>
        <v>14073</v>
      </c>
      <c r="G78" s="1225">
        <f>Текущий!G78-Предыдущий!G78</f>
        <v>0</v>
      </c>
      <c r="H78" s="1225">
        <f>Текущий!H78-Предыдущий!H78</f>
        <v>6484</v>
      </c>
      <c r="I78" s="1225">
        <f>Текущий!I78-Предыдущий!I78</f>
        <v>3165</v>
      </c>
      <c r="J78" s="1225">
        <f>Текущий!J78-Предыдущий!J78</f>
        <v>54549</v>
      </c>
      <c r="K78" s="1225">
        <f>Текущий!K78-Предыдущий!K78</f>
        <v>753</v>
      </c>
      <c r="L78" s="1225">
        <f>Текущий!L78-Предыдущий!L78</f>
        <v>1450</v>
      </c>
      <c r="M78" s="1225">
        <f>Текущий!M78-Предыдущий!M78</f>
        <v>88</v>
      </c>
      <c r="N78" s="1225">
        <f>Текущий!N78-Предыдущий!N78</f>
        <v>9</v>
      </c>
      <c r="O78" s="1225">
        <f>Текущий!O78-Предыдущий!O78</f>
        <v>37</v>
      </c>
      <c r="P78" s="1225">
        <f>Текущий!P78-Предыдущий!P78</f>
        <v>282</v>
      </c>
      <c r="Q78" s="1225">
        <f>Текущий!Q78-Предыдущий!Q78</f>
        <v>-2425</v>
      </c>
      <c r="R78" s="1225">
        <f>Текущий!R78-Предыдущий!R78</f>
        <v>13158</v>
      </c>
      <c r="S78" s="1225">
        <f>Текущий!S78-Предыдущий!S78</f>
        <v>-1656</v>
      </c>
      <c r="T78" s="1225">
        <f>Текущий!T78-Предыдущий!T78</f>
        <v>37132</v>
      </c>
      <c r="U78" s="1225">
        <f>Текущий!U78-Предыдущий!U78</f>
        <v>2071</v>
      </c>
      <c r="V78" s="1225">
        <f>Текущий!V78-Предыдущий!V78</f>
        <v>240185</v>
      </c>
      <c r="W78" s="1225">
        <f>Текущий!W78-Предыдущий!W78</f>
        <v>942</v>
      </c>
      <c r="X78" s="1225">
        <f>Текущий!X78-Предыдущий!X78</f>
        <v>18946</v>
      </c>
      <c r="Y78" s="1225">
        <f>Текущий!Y78-Предыдущий!Y78</f>
        <v>0</v>
      </c>
      <c r="Z78" s="1225">
        <f>Текущий!Z78-Предыдущий!Z78</f>
        <v>0</v>
      </c>
    </row>
    <row r="79" spans="1:26" s="1209" customFormat="1" ht="12.95" customHeight="1" x14ac:dyDescent="0.15">
      <c r="A79" s="1224" t="s">
        <v>299</v>
      </c>
      <c r="B79" s="1221">
        <v>74</v>
      </c>
      <c r="C79" s="1225">
        <f>Текущий!C79-Предыдущий!C79</f>
        <v>-120649</v>
      </c>
      <c r="D79" s="1225">
        <f>Текущий!D79-Предыдущий!D79</f>
        <v>-36</v>
      </c>
      <c r="E79" s="1225">
        <f>Текущий!E79-Предыдущий!E79</f>
        <v>-9337</v>
      </c>
      <c r="F79" s="1225">
        <f>Текущий!F79-Предыдущий!F79</f>
        <v>-335</v>
      </c>
      <c r="G79" s="1225">
        <f>Текущий!G79-Предыдущий!G79</f>
        <v>0</v>
      </c>
      <c r="H79" s="1225">
        <f>Текущий!H79-Предыдущий!H79</f>
        <v>301</v>
      </c>
      <c r="I79" s="1225">
        <f>Текущий!I79-Предыдущий!I79</f>
        <v>-54181</v>
      </c>
      <c r="J79" s="1225">
        <f>Текущий!J79-Предыдущий!J79</f>
        <v>-10878</v>
      </c>
      <c r="K79" s="1225">
        <f>Текущий!K79-Предыдущий!K79</f>
        <v>-1022</v>
      </c>
      <c r="L79" s="1225">
        <f>Текущий!L79-Предыдущий!L79</f>
        <v>-333</v>
      </c>
      <c r="M79" s="1225">
        <f>Текущий!M79-Предыдущий!M79</f>
        <v>0</v>
      </c>
      <c r="N79" s="1225">
        <f>Текущий!N79-Предыдущий!N79</f>
        <v>541</v>
      </c>
      <c r="O79" s="1225">
        <f>Текущий!O79-Предыдущий!O79</f>
        <v>-247</v>
      </c>
      <c r="P79" s="1225">
        <f>Текущий!P79-Предыдущий!P79</f>
        <v>0</v>
      </c>
      <c r="Q79" s="1225">
        <f>Текущий!Q79-Предыдущий!Q79</f>
        <v>-1726</v>
      </c>
      <c r="R79" s="1225">
        <f>Текущий!R79-Предыдущий!R79</f>
        <v>-12557</v>
      </c>
      <c r="S79" s="1225">
        <f>Текущий!S79-Предыдущий!S79</f>
        <v>-22188</v>
      </c>
      <c r="T79" s="1225">
        <f>Текущий!T79-Предыдущий!T79</f>
        <v>-18438</v>
      </c>
      <c r="U79" s="1225">
        <f>Текущий!U79-Предыдущий!U79</f>
        <v>146</v>
      </c>
      <c r="V79" s="1225">
        <f>Текущий!V79-Предыдущий!V79</f>
        <v>22677</v>
      </c>
      <c r="W79" s="1225">
        <f>Текущий!W79-Предыдущий!W79</f>
        <v>451</v>
      </c>
      <c r="X79" s="1225">
        <f>Текущий!X79-Предыдущий!X79</f>
        <v>-13487</v>
      </c>
      <c r="Y79" s="1225">
        <f>Текущий!Y79-Предыдущий!Y79</f>
        <v>0</v>
      </c>
      <c r="Z79" s="1225">
        <f>Текущий!Z79-Предыдущий!Z79</f>
        <v>0</v>
      </c>
    </row>
    <row r="80" spans="1:26" s="1209" customFormat="1" ht="12.95" customHeight="1" x14ac:dyDescent="0.15">
      <c r="A80" s="1224" t="s">
        <v>300</v>
      </c>
      <c r="B80" s="1221">
        <v>75</v>
      </c>
      <c r="C80" s="1225">
        <f>Текущий!C80-Предыдущий!C80</f>
        <v>-142.83975688322016</v>
      </c>
      <c r="D80" s="1225">
        <f>Текущий!D80-Предыдущий!D80</f>
        <v>-1.8924235554884028</v>
      </c>
      <c r="E80" s="1225">
        <f>Текущий!E80-Предыдущий!E80</f>
        <v>-1.0959705360490979</v>
      </c>
      <c r="F80" s="1225">
        <f>Текущий!F80-Предыдущий!F80</f>
        <v>-2.5115828197849908</v>
      </c>
      <c r="G80" s="1225">
        <f>Текущий!G80-Предыдущий!G80</f>
        <v>0</v>
      </c>
      <c r="H80" s="1225">
        <f>Текущий!H80-Предыдущий!H80</f>
        <v>-1.2405378402431992</v>
      </c>
      <c r="I80" s="1225">
        <f>Текущий!I80-Предыдущий!I80</f>
        <v>-30.151095802617988</v>
      </c>
      <c r="J80" s="1225">
        <f>Текущий!J80-Предыдущий!J80</f>
        <v>3.0510133830370023</v>
      </c>
      <c r="K80" s="1225">
        <f>Текущий!K80-Предыдущий!K80</f>
        <v>-0.67204073122536023</v>
      </c>
      <c r="L80" s="1225">
        <f>Текущий!L80-Предыдущий!L80</f>
        <v>-0.13606997128608</v>
      </c>
      <c r="M80" s="1225">
        <f>Текущий!M80-Предыдущий!M80</f>
        <v>2.8606171533479996E-2</v>
      </c>
      <c r="N80" s="1225">
        <f>Текущий!N80-Предыдущий!N80</f>
        <v>-3.9719283663290952</v>
      </c>
      <c r="O80" s="1225">
        <f>Текущий!O80-Предыдущий!O80</f>
        <v>-0.93383694636150061</v>
      </c>
      <c r="P80" s="1225">
        <f>Текущий!P80-Предыдущий!P80</f>
        <v>-8.1915128820829963E-2</v>
      </c>
      <c r="Q80" s="1225">
        <f>Текущий!Q80-Предыдущий!Q80</f>
        <v>-4.4204168275877009</v>
      </c>
      <c r="R80" s="1225">
        <f>Текущий!R80-Предыдущий!R80</f>
        <v>-8.985490515451005</v>
      </c>
      <c r="S80" s="1225">
        <f>Текущий!S80-Предыдущий!S80</f>
        <v>-13.677466570393804</v>
      </c>
      <c r="T80" s="1225">
        <f>Текущий!T80-Предыдущий!T80</f>
        <v>2.3558643841061127</v>
      </c>
      <c r="U80" s="1225">
        <f>Текущий!U80-Предыдущий!U80</f>
        <v>-0.40455630558770039</v>
      </c>
      <c r="V80" s="1225">
        <f>Текущий!V80-Предыдущий!V80</f>
        <v>-50.433703311889985</v>
      </c>
      <c r="W80" s="1225">
        <f>Текущий!W80-Предыдущий!W80</f>
        <v>-0.47239083953229866</v>
      </c>
      <c r="X80" s="1225">
        <f>Текущий!X80-Предыдущий!X80</f>
        <v>-27.193814753244965</v>
      </c>
      <c r="Y80" s="1225">
        <f>Текущий!Y80-Предыдущий!Y80</f>
        <v>0</v>
      </c>
      <c r="Z80" s="1225">
        <f>Текущий!Z80-Предыдущий!Z80</f>
        <v>0</v>
      </c>
    </row>
    <row r="81" spans="1:26" s="1209" customFormat="1" ht="12.95" customHeight="1" x14ac:dyDescent="0.15">
      <c r="A81" s="1224" t="s">
        <v>301</v>
      </c>
      <c r="B81" s="1221">
        <v>76</v>
      </c>
      <c r="C81" s="1225">
        <f>Текущий!C81-Предыдущий!C81</f>
        <v>-16289</v>
      </c>
      <c r="D81" s="1225">
        <f>Текущий!D81-Предыдущий!D81</f>
        <v>-6856</v>
      </c>
      <c r="E81" s="1225">
        <f>Текущий!E81-Предыдущий!E81</f>
        <v>-858</v>
      </c>
      <c r="F81" s="1225">
        <f>Текущий!F81-Предыдущий!F81</f>
        <v>-431</v>
      </c>
      <c r="G81" s="1225">
        <f>Текущий!G81-Предыдущий!G81</f>
        <v>0</v>
      </c>
      <c r="H81" s="1225">
        <f>Текущий!H81-Предыдущий!H81</f>
        <v>7583</v>
      </c>
      <c r="I81" s="1225">
        <f>Текущий!I81-Предыдущий!I81</f>
        <v>-3206</v>
      </c>
      <c r="J81" s="1225">
        <f>Текущий!J81-Предыдущий!J81</f>
        <v>-1756</v>
      </c>
      <c r="K81" s="1225">
        <f>Текущий!K81-Предыдущий!K81</f>
        <v>-322</v>
      </c>
      <c r="L81" s="1225">
        <f>Текущий!L81-Предыдущий!L81</f>
        <v>-232</v>
      </c>
      <c r="M81" s="1225">
        <f>Текущий!M81-Предыдущий!M81</f>
        <v>409</v>
      </c>
      <c r="N81" s="1225">
        <f>Текущий!N81-Предыдущий!N81</f>
        <v>-9715</v>
      </c>
      <c r="O81" s="1225">
        <f>Текущий!O81-Предыдущий!O81</f>
        <v>-123</v>
      </c>
      <c r="P81" s="1225">
        <f>Текущий!P81-Предыдущий!P81</f>
        <v>0</v>
      </c>
      <c r="Q81" s="1225">
        <f>Текущий!Q81-Предыдущий!Q81</f>
        <v>-3902</v>
      </c>
      <c r="R81" s="1225">
        <f>Текущий!R81-Предыдущий!R81</f>
        <v>-5757</v>
      </c>
      <c r="S81" s="1225">
        <f>Текущий!S81-Предыдущий!S81</f>
        <v>-2878</v>
      </c>
      <c r="T81" s="1225">
        <f>Текущий!T81-Предыдущий!T81</f>
        <v>-90</v>
      </c>
      <c r="U81" s="1225">
        <f>Текущий!U81-Предыдущий!U81</f>
        <v>-42</v>
      </c>
      <c r="V81" s="1225">
        <f>Текущий!V81-Предыдущий!V81</f>
        <v>3075</v>
      </c>
      <c r="W81" s="1225">
        <f>Текущий!W81-Предыдущий!W81</f>
        <v>0</v>
      </c>
      <c r="X81" s="1225">
        <f>Текущий!X81-Предыдущий!X81</f>
        <v>8812</v>
      </c>
      <c r="Y81" s="1225">
        <f>Текущий!Y81-Предыдущий!Y81</f>
        <v>0</v>
      </c>
      <c r="Z81" s="1225">
        <f>Текущий!Z81-Предыдущий!Z81</f>
        <v>0</v>
      </c>
    </row>
    <row r="82" spans="1:26" s="1209" customFormat="1" ht="12.95" customHeight="1" x14ac:dyDescent="0.15">
      <c r="A82" s="1224" t="s">
        <v>302</v>
      </c>
      <c r="B82" s="1221">
        <v>77</v>
      </c>
      <c r="C82" s="1225">
        <f>Текущий!C82-Предыдущий!C82</f>
        <v>-43677</v>
      </c>
      <c r="D82" s="1225">
        <f>Текущий!D82-Предыдущий!D82</f>
        <v>-6856</v>
      </c>
      <c r="E82" s="1225">
        <f>Текущий!E82-Предыдущий!E82</f>
        <v>-858</v>
      </c>
      <c r="F82" s="1225">
        <f>Текущий!F82-Предыдущий!F82</f>
        <v>-431</v>
      </c>
      <c r="G82" s="1225">
        <f>Текущий!G82-Предыдущий!G82</f>
        <v>0</v>
      </c>
      <c r="H82" s="1225">
        <f>Текущий!H82-Предыдущий!H82</f>
        <v>7583</v>
      </c>
      <c r="I82" s="1225">
        <f>Текущий!I82-Предыдущий!I82</f>
        <v>-3206</v>
      </c>
      <c r="J82" s="1225">
        <f>Текущий!J82-Предыдущий!J82</f>
        <v>-1756</v>
      </c>
      <c r="K82" s="1225">
        <f>Текущий!K82-Предыдущий!K82</f>
        <v>-322</v>
      </c>
      <c r="L82" s="1225">
        <f>Текущий!L82-Предыдущий!L82</f>
        <v>-232</v>
      </c>
      <c r="M82" s="1225">
        <f>Текущий!M82-Предыдущий!M82</f>
        <v>409</v>
      </c>
      <c r="N82" s="1225">
        <f>Текущий!N82-Предыдущий!N82</f>
        <v>-9715</v>
      </c>
      <c r="O82" s="1225">
        <f>Текущий!O82-Предыдущий!O82</f>
        <v>-123</v>
      </c>
      <c r="P82" s="1225">
        <f>Текущий!P82-Предыдущий!P82</f>
        <v>0</v>
      </c>
      <c r="Q82" s="1225">
        <f>Текущий!Q82-Предыдущий!Q82</f>
        <v>-3902</v>
      </c>
      <c r="R82" s="1225">
        <f>Текущий!R82-Предыдущий!R82</f>
        <v>-5785</v>
      </c>
      <c r="S82" s="1225">
        <f>Текущий!S82-Предыдущий!S82</f>
        <v>-2878</v>
      </c>
      <c r="T82" s="1225">
        <f>Текущий!T82-Предыдущий!T82</f>
        <v>-90</v>
      </c>
      <c r="U82" s="1225">
        <f>Текущий!U82-Предыдущий!U82</f>
        <v>-42</v>
      </c>
      <c r="V82" s="1225">
        <f>Текущий!V82-Предыдущий!V82</f>
        <v>-2503</v>
      </c>
      <c r="W82" s="1225">
        <f>Текущий!W82-Предыдущий!W82</f>
        <v>0</v>
      </c>
      <c r="X82" s="1225">
        <f>Текущий!X82-Предыдущий!X82</f>
        <v>-12970</v>
      </c>
      <c r="Y82" s="1225">
        <f>Текущий!Y82-Предыдущий!Y82</f>
        <v>0</v>
      </c>
      <c r="Z82" s="1225">
        <f>Текущий!Z82-Предыдущий!Z82</f>
        <v>0</v>
      </c>
    </row>
    <row r="83" spans="1:26" s="1209" customFormat="1" ht="12.95" customHeight="1" x14ac:dyDescent="0.15">
      <c r="A83" s="1224" t="s">
        <v>593</v>
      </c>
      <c r="B83" s="1221">
        <v>78</v>
      </c>
      <c r="C83" s="1225">
        <f>Текущий!C83-Предыдущий!C83</f>
        <v>27388</v>
      </c>
      <c r="D83" s="1225">
        <f>Текущий!D83-Предыдущий!D83</f>
        <v>0</v>
      </c>
      <c r="E83" s="1225">
        <f>Текущий!E83-Предыдущий!E83</f>
        <v>0</v>
      </c>
      <c r="F83" s="1225">
        <f>Текущий!F83-Предыдущий!F83</f>
        <v>0</v>
      </c>
      <c r="G83" s="1225">
        <f>Текущий!G83-Предыдущий!G83</f>
        <v>0</v>
      </c>
      <c r="H83" s="1225">
        <f>Текущий!H83-Предыдущий!H83</f>
        <v>0</v>
      </c>
      <c r="I83" s="1225">
        <f>Текущий!I83-Предыдущий!I83</f>
        <v>0</v>
      </c>
      <c r="J83" s="1225">
        <f>Текущий!J83-Предыдущий!J83</f>
        <v>0</v>
      </c>
      <c r="K83" s="1225">
        <f>Текущий!K83-Предыдущий!K83</f>
        <v>0</v>
      </c>
      <c r="L83" s="1225">
        <f>Текущий!L83-Предыдущий!L83</f>
        <v>0</v>
      </c>
      <c r="M83" s="1225">
        <f>Текущий!M83-Предыдущий!M83</f>
        <v>0</v>
      </c>
      <c r="N83" s="1225">
        <f>Текущий!N83-Предыдущий!N83</f>
        <v>0</v>
      </c>
      <c r="O83" s="1225">
        <f>Текущий!O83-Предыдущий!O83</f>
        <v>0</v>
      </c>
      <c r="P83" s="1225">
        <f>Текущий!P83-Предыдущий!P83</f>
        <v>0</v>
      </c>
      <c r="Q83" s="1225">
        <f>Текущий!Q83-Предыдущий!Q83</f>
        <v>0</v>
      </c>
      <c r="R83" s="1225">
        <f>Текущий!R83-Предыдущий!R83</f>
        <v>28</v>
      </c>
      <c r="S83" s="1225">
        <f>Текущий!S83-Предыдущий!S83</f>
        <v>0</v>
      </c>
      <c r="T83" s="1225">
        <f>Текущий!T83-Предыдущий!T83</f>
        <v>0</v>
      </c>
      <c r="U83" s="1225">
        <f>Текущий!U83-Предыдущий!U83</f>
        <v>0</v>
      </c>
      <c r="V83" s="1225">
        <f>Текущий!V83-Предыдущий!V83</f>
        <v>5578</v>
      </c>
      <c r="W83" s="1225">
        <f>Текущий!W83-Предыдущий!W83</f>
        <v>0</v>
      </c>
      <c r="X83" s="1225">
        <f>Текущий!X83-Предыдущий!X83</f>
        <v>21782</v>
      </c>
      <c r="Y83" s="1225">
        <f>Текущий!Y83-Предыдущий!Y83</f>
        <v>0</v>
      </c>
      <c r="Z83" s="1225">
        <f>Текущий!Z83-Предыдущий!Z83</f>
        <v>0</v>
      </c>
    </row>
    <row r="84" spans="1:26" s="1209" customFormat="1" ht="11.1" customHeight="1" x14ac:dyDescent="0.15">
      <c r="A84" s="1220"/>
      <c r="B84" s="1221">
        <v>79</v>
      </c>
      <c r="C84" s="1225">
        <f>Текущий!C84-Предыдущий!C84</f>
        <v>0</v>
      </c>
      <c r="D84" s="1225">
        <f>Текущий!D84-Предыдущий!D84</f>
        <v>0</v>
      </c>
      <c r="E84" s="1225">
        <f>Текущий!E84-Предыдущий!E84</f>
        <v>0</v>
      </c>
      <c r="F84" s="1225">
        <f>Текущий!F84-Предыдущий!F84</f>
        <v>0</v>
      </c>
      <c r="G84" s="1225">
        <f>Текущий!G84-Предыдущий!G84</f>
        <v>0</v>
      </c>
      <c r="H84" s="1225">
        <f>Текущий!H84-Предыдущий!H84</f>
        <v>0</v>
      </c>
      <c r="I84" s="1225">
        <f>Текущий!I84-Предыдущий!I84</f>
        <v>0</v>
      </c>
      <c r="J84" s="1225">
        <f>Текущий!J84-Предыдущий!J84</f>
        <v>0</v>
      </c>
      <c r="K84" s="1225">
        <f>Текущий!K84-Предыдущий!K84</f>
        <v>0</v>
      </c>
      <c r="L84" s="1225">
        <f>Текущий!L84-Предыдущий!L84</f>
        <v>0</v>
      </c>
      <c r="M84" s="1225">
        <f>Текущий!M84-Предыдущий!M84</f>
        <v>0</v>
      </c>
      <c r="N84" s="1225">
        <f>Текущий!N84-Предыдущий!N84</f>
        <v>0</v>
      </c>
      <c r="O84" s="1225">
        <f>Текущий!O84-Предыдущий!O84</f>
        <v>0</v>
      </c>
      <c r="P84" s="1225">
        <f>Текущий!P84-Предыдущий!P84</f>
        <v>0</v>
      </c>
      <c r="Q84" s="1225">
        <f>Текущий!Q84-Предыдущий!Q84</f>
        <v>0</v>
      </c>
      <c r="R84" s="1225">
        <f>Текущий!R84-Предыдущий!R84</f>
        <v>0</v>
      </c>
      <c r="S84" s="1225">
        <f>Текущий!S84-Предыдущий!S84</f>
        <v>0</v>
      </c>
      <c r="T84" s="1225">
        <f>Текущий!T84-Предыдущий!T84</f>
        <v>0</v>
      </c>
      <c r="U84" s="1225">
        <f>Текущий!U84-Предыдущий!U84</f>
        <v>0</v>
      </c>
      <c r="V84" s="1225">
        <f>Текущий!V84-Предыдущий!V84</f>
        <v>0</v>
      </c>
      <c r="W84" s="1225">
        <f>Текущий!W84-Предыдущий!W84</f>
        <v>0</v>
      </c>
      <c r="X84" s="1225">
        <f>Текущий!X84-Предыдущий!X84</f>
        <v>0</v>
      </c>
      <c r="Y84" s="1225">
        <f>Текущий!Y84-Предыдущий!Y84</f>
        <v>0</v>
      </c>
      <c r="Z84" s="1225">
        <f>Текущий!Z84-Предыдущий!Z84</f>
        <v>0</v>
      </c>
    </row>
    <row r="85" spans="1:26" s="1209" customFormat="1" ht="22.9" customHeight="1" x14ac:dyDescent="0.15">
      <c r="A85" s="1220" t="s">
        <v>309</v>
      </c>
      <c r="B85" s="1221">
        <v>80</v>
      </c>
      <c r="C85" s="1225">
        <f>Текущий!C85-Предыдущий!C85</f>
        <v>162437</v>
      </c>
      <c r="D85" s="1225">
        <f>Текущий!D85-Предыдущий!D85</f>
        <v>-244</v>
      </c>
      <c r="E85" s="1225">
        <f>Текущий!E85-Предыдущий!E85</f>
        <v>-3</v>
      </c>
      <c r="F85" s="1225">
        <f>Текущий!F85-Предыдущий!F85</f>
        <v>2</v>
      </c>
      <c r="G85" s="1225">
        <f>Текущий!G85-Предыдущий!G85</f>
        <v>0</v>
      </c>
      <c r="H85" s="1225">
        <f>Текущий!H85-Предыдущий!H85</f>
        <v>-110</v>
      </c>
      <c r="I85" s="1225">
        <f>Текущий!I85-Предыдущий!I85</f>
        <v>2198</v>
      </c>
      <c r="J85" s="1225">
        <f>Текущий!J85-Предыдущий!J85</f>
        <v>141</v>
      </c>
      <c r="K85" s="1225">
        <f>Текущий!K85-Предыдущий!K85</f>
        <v>-13</v>
      </c>
      <c r="L85" s="1225">
        <f>Текущий!L85-Предыдущий!L85</f>
        <v>0</v>
      </c>
      <c r="M85" s="1225">
        <f>Текущий!M85-Предыдущий!M85</f>
        <v>0</v>
      </c>
      <c r="N85" s="1225">
        <f>Текущий!N85-Предыдущий!N85</f>
        <v>-1244</v>
      </c>
      <c r="O85" s="1225">
        <f>Текущий!O85-Предыдущий!O85</f>
        <v>-51</v>
      </c>
      <c r="P85" s="1225">
        <f>Текущий!P85-Предыдущий!P85</f>
        <v>0</v>
      </c>
      <c r="Q85" s="1225">
        <f>Текущий!Q85-Предыдущий!Q85</f>
        <v>-367</v>
      </c>
      <c r="R85" s="1225">
        <f>Текущий!R85-Предыдущий!R85</f>
        <v>677</v>
      </c>
      <c r="S85" s="1225">
        <f>Текущий!S85-Предыдущий!S85</f>
        <v>-6975</v>
      </c>
      <c r="T85" s="1225">
        <f>Текущий!T85-Предыдущий!T85</f>
        <v>0</v>
      </c>
      <c r="U85" s="1225">
        <f>Текущий!U85-Предыдущий!U85</f>
        <v>82</v>
      </c>
      <c r="V85" s="1225">
        <f>Текущий!V85-Предыдущий!V85</f>
        <v>162342</v>
      </c>
      <c r="W85" s="1225">
        <f>Текущий!W85-Предыдущий!W85</f>
        <v>0</v>
      </c>
      <c r="X85" s="1225">
        <f>Текущий!X85-Предыдущий!X85</f>
        <v>6002</v>
      </c>
      <c r="Y85" s="1225">
        <f>Текущий!Y85-Предыдущий!Y85</f>
        <v>0</v>
      </c>
      <c r="Z85" s="1225">
        <f>Текущий!Z85-Предыдущий!Z85</f>
        <v>0</v>
      </c>
    </row>
    <row r="86" spans="1:26" s="1209" customFormat="1" ht="12.95" customHeight="1" x14ac:dyDescent="0.15">
      <c r="A86" s="1224" t="s">
        <v>226</v>
      </c>
      <c r="B86" s="1221">
        <v>81</v>
      </c>
      <c r="C86" s="1225">
        <f>Текущий!C86-Предыдущий!C86</f>
        <v>23704</v>
      </c>
      <c r="D86" s="1225">
        <f>Текущий!D86-Предыдущий!D86</f>
        <v>0</v>
      </c>
      <c r="E86" s="1225">
        <f>Текущий!E86-Предыдущий!E86</f>
        <v>0</v>
      </c>
      <c r="F86" s="1225">
        <f>Текущий!F86-Предыдущий!F86</f>
        <v>-3</v>
      </c>
      <c r="G86" s="1225">
        <f>Текущий!G86-Предыдущий!G86</f>
        <v>0</v>
      </c>
      <c r="H86" s="1225">
        <f>Текущий!H86-Предыдущий!H86</f>
        <v>0</v>
      </c>
      <c r="I86" s="1225">
        <f>Текущий!I86-Предыдущий!I86</f>
        <v>-65</v>
      </c>
      <c r="J86" s="1225">
        <f>Текущий!J86-Предыдущий!J86</f>
        <v>0</v>
      </c>
      <c r="K86" s="1225">
        <f>Текущий!K86-Предыдущий!K86</f>
        <v>-13</v>
      </c>
      <c r="L86" s="1225">
        <f>Текущий!L86-Предыдущий!L86</f>
        <v>0</v>
      </c>
      <c r="M86" s="1225">
        <f>Текущий!M86-Предыдущий!M86</f>
        <v>0</v>
      </c>
      <c r="N86" s="1225">
        <f>Текущий!N86-Предыдущий!N86</f>
        <v>-85</v>
      </c>
      <c r="O86" s="1225">
        <f>Текущий!O86-Предыдущий!O86</f>
        <v>-51</v>
      </c>
      <c r="P86" s="1225">
        <f>Текущий!P86-Предыдущий!P86</f>
        <v>0</v>
      </c>
      <c r="Q86" s="1225">
        <f>Текущий!Q86-Предыдущий!Q86</f>
        <v>-1090</v>
      </c>
      <c r="R86" s="1225">
        <f>Текущий!R86-Предыдущий!R86</f>
        <v>977</v>
      </c>
      <c r="S86" s="1225">
        <f>Текущий!S86-Предыдущий!S86</f>
        <v>-597</v>
      </c>
      <c r="T86" s="1225">
        <f>Текущий!T86-Предыдущий!T86</f>
        <v>0</v>
      </c>
      <c r="U86" s="1225">
        <f>Текущий!U86-Предыдущий!U86</f>
        <v>0</v>
      </c>
      <c r="V86" s="1225">
        <f>Текущий!V86-Предыдущий!V86</f>
        <v>22994</v>
      </c>
      <c r="W86" s="1225">
        <f>Текущий!W86-Предыдущий!W86</f>
        <v>0</v>
      </c>
      <c r="X86" s="1225">
        <f>Текущий!X86-Предыдущий!X86</f>
        <v>1637</v>
      </c>
      <c r="Y86" s="1225">
        <f>Текущий!Y86-Предыдущий!Y86</f>
        <v>0</v>
      </c>
      <c r="Z86" s="1225">
        <f>Текущий!Z86-Предыдущий!Z86</f>
        <v>0</v>
      </c>
    </row>
    <row r="87" spans="1:26" s="1209" customFormat="1" ht="12.95" customHeight="1" x14ac:dyDescent="0.15">
      <c r="A87" s="1224" t="s">
        <v>227</v>
      </c>
      <c r="B87" s="1221">
        <v>82</v>
      </c>
      <c r="C87" s="1225">
        <f>Текущий!C87-Предыдущий!C87</f>
        <v>138733</v>
      </c>
      <c r="D87" s="1225">
        <f>Текущий!D87-Предыдущий!D87</f>
        <v>-244</v>
      </c>
      <c r="E87" s="1225">
        <f>Текущий!E87-Предыдущий!E87</f>
        <v>-3</v>
      </c>
      <c r="F87" s="1225">
        <f>Текущий!F87-Предыдущий!F87</f>
        <v>5</v>
      </c>
      <c r="G87" s="1225">
        <f>Текущий!G87-Предыдущий!G87</f>
        <v>0</v>
      </c>
      <c r="H87" s="1225">
        <f>Текущий!H87-Предыдущий!H87</f>
        <v>-110</v>
      </c>
      <c r="I87" s="1225">
        <f>Текущий!I87-Предыдущий!I87</f>
        <v>2263</v>
      </c>
      <c r="J87" s="1225">
        <f>Текущий!J87-Предыдущий!J87</f>
        <v>141</v>
      </c>
      <c r="K87" s="1225">
        <f>Текущий!K87-Предыдущий!K87</f>
        <v>0</v>
      </c>
      <c r="L87" s="1225">
        <f>Текущий!L87-Предыдущий!L87</f>
        <v>0</v>
      </c>
      <c r="M87" s="1225">
        <f>Текущий!M87-Предыдущий!M87</f>
        <v>0</v>
      </c>
      <c r="N87" s="1225">
        <f>Текущий!N87-Предыдущий!N87</f>
        <v>-1159</v>
      </c>
      <c r="O87" s="1225">
        <f>Текущий!O87-Предыдущий!O87</f>
        <v>0</v>
      </c>
      <c r="P87" s="1225">
        <f>Текущий!P87-Предыдущий!P87</f>
        <v>0</v>
      </c>
      <c r="Q87" s="1225">
        <f>Текущий!Q87-Предыдущий!Q87</f>
        <v>723</v>
      </c>
      <c r="R87" s="1225">
        <f>Текущий!R87-Предыдущий!R87</f>
        <v>-300</v>
      </c>
      <c r="S87" s="1225">
        <f>Текущий!S87-Предыдущий!S87</f>
        <v>-6378</v>
      </c>
      <c r="T87" s="1225">
        <f>Текущий!T87-Предыдущий!T87</f>
        <v>0</v>
      </c>
      <c r="U87" s="1225">
        <f>Текущий!U87-Предыдущий!U87</f>
        <v>82</v>
      </c>
      <c r="V87" s="1225">
        <f>Текущий!V87-Предыдущий!V87</f>
        <v>139348</v>
      </c>
      <c r="W87" s="1225">
        <f>Текущий!W87-Предыдущий!W87</f>
        <v>0</v>
      </c>
      <c r="X87" s="1225">
        <f>Текущий!X87-Предыдущий!X87</f>
        <v>4365</v>
      </c>
      <c r="Y87" s="1225">
        <f>Текущий!Y87-Предыдущий!Y87</f>
        <v>0</v>
      </c>
      <c r="Z87" s="1225">
        <f>Текущий!Z87-Предыдущий!Z87</f>
        <v>0</v>
      </c>
    </row>
    <row r="88" spans="1:26" s="1209" customFormat="1" ht="12.95" customHeight="1" x14ac:dyDescent="0.15">
      <c r="A88" s="1224" t="s">
        <v>297</v>
      </c>
      <c r="B88" s="1221">
        <v>83</v>
      </c>
      <c r="C88" s="1225">
        <f>Текущий!C88-Предыдущий!C88</f>
        <v>157432</v>
      </c>
      <c r="D88" s="1225">
        <f>Текущий!D88-Предыдущий!D88</f>
        <v>1471</v>
      </c>
      <c r="E88" s="1225">
        <f>Текущий!E88-Предыдущий!E88</f>
        <v>0</v>
      </c>
      <c r="F88" s="1225">
        <f>Текущий!F88-Предыдущий!F88</f>
        <v>5</v>
      </c>
      <c r="G88" s="1225">
        <f>Текущий!G88-Предыдущий!G88</f>
        <v>0</v>
      </c>
      <c r="H88" s="1225">
        <f>Текущий!H88-Предыдущий!H88</f>
        <v>0</v>
      </c>
      <c r="I88" s="1225">
        <f>Текущий!I88-Предыдущий!I88</f>
        <v>3206</v>
      </c>
      <c r="J88" s="1225">
        <f>Текущий!J88-Предыдущий!J88</f>
        <v>238</v>
      </c>
      <c r="K88" s="1225">
        <f>Текущий!K88-Предыдущий!K88</f>
        <v>0</v>
      </c>
      <c r="L88" s="1225">
        <f>Текущий!L88-Предыдущий!L88</f>
        <v>0</v>
      </c>
      <c r="M88" s="1225">
        <f>Текущий!M88-Предыдущий!M88</f>
        <v>0</v>
      </c>
      <c r="N88" s="1225">
        <f>Текущий!N88-Предыдущий!N88</f>
        <v>0</v>
      </c>
      <c r="O88" s="1225">
        <f>Текущий!O88-Предыдущий!O88</f>
        <v>0</v>
      </c>
      <c r="P88" s="1225">
        <f>Текущий!P88-Предыдущий!P88</f>
        <v>0</v>
      </c>
      <c r="Q88" s="1225">
        <f>Текущий!Q88-Предыдущий!Q88</f>
        <v>762</v>
      </c>
      <c r="R88" s="1225">
        <f>Текущий!R88-Предыдущий!R88</f>
        <v>285</v>
      </c>
      <c r="S88" s="1225">
        <f>Текущий!S88-Предыдущий!S88</f>
        <v>-6378</v>
      </c>
      <c r="T88" s="1225">
        <f>Текущий!T88-Предыдущий!T88</f>
        <v>0</v>
      </c>
      <c r="U88" s="1225">
        <f>Текущий!U88-Предыдущий!U88</f>
        <v>82</v>
      </c>
      <c r="V88" s="1225">
        <f>Текущий!V88-Предыдущий!V88</f>
        <v>140096</v>
      </c>
      <c r="W88" s="1225">
        <f>Текущий!W88-Предыдущий!W88</f>
        <v>0</v>
      </c>
      <c r="X88" s="1225">
        <f>Текущий!X88-Предыдущий!X88</f>
        <v>17665</v>
      </c>
      <c r="Y88" s="1225">
        <f>Текущий!Y88-Предыдущий!Y88</f>
        <v>0</v>
      </c>
      <c r="Z88" s="1225">
        <f>Текущий!Z88-Предыдущий!Z88</f>
        <v>0</v>
      </c>
    </row>
    <row r="89" spans="1:26" s="1209" customFormat="1" ht="12.95" customHeight="1" x14ac:dyDescent="0.15">
      <c r="A89" s="1224" t="s">
        <v>298</v>
      </c>
      <c r="B89" s="1221">
        <v>84</v>
      </c>
      <c r="C89" s="1225">
        <f>Текущий!C89-Предыдущий!C89</f>
        <v>138124</v>
      </c>
      <c r="D89" s="1225">
        <f>Текущий!D89-Предыдущий!D89</f>
        <v>0</v>
      </c>
      <c r="E89" s="1225">
        <f>Текущий!E89-Предыдущий!E89</f>
        <v>0</v>
      </c>
      <c r="F89" s="1225">
        <f>Текущий!F89-Предыдущий!F89</f>
        <v>5</v>
      </c>
      <c r="G89" s="1225">
        <f>Текущий!G89-Предыдущий!G89</f>
        <v>0</v>
      </c>
      <c r="H89" s="1225">
        <f>Текущий!H89-Предыдущий!H89</f>
        <v>0</v>
      </c>
      <c r="I89" s="1225">
        <f>Текущий!I89-Предыдущий!I89</f>
        <v>2545</v>
      </c>
      <c r="J89" s="1225">
        <f>Текущий!J89-Предыдущий!J89</f>
        <v>125</v>
      </c>
      <c r="K89" s="1225">
        <f>Текущий!K89-Предыдущий!K89</f>
        <v>0</v>
      </c>
      <c r="L89" s="1225">
        <f>Текущий!L89-Предыдущий!L89</f>
        <v>0</v>
      </c>
      <c r="M89" s="1225">
        <f>Текущий!M89-Предыдущий!M89</f>
        <v>0</v>
      </c>
      <c r="N89" s="1225">
        <f>Текущий!N89-Предыдущий!N89</f>
        <v>0</v>
      </c>
      <c r="O89" s="1225">
        <f>Текущий!O89-Предыдущий!O89</f>
        <v>0</v>
      </c>
      <c r="P89" s="1225">
        <f>Текущий!P89-Предыдущий!P89</f>
        <v>0</v>
      </c>
      <c r="Q89" s="1225">
        <f>Текущий!Q89-Предыдущий!Q89</f>
        <v>552</v>
      </c>
      <c r="R89" s="1225">
        <f>Текущий!R89-Предыдущий!R89</f>
        <v>293</v>
      </c>
      <c r="S89" s="1225">
        <f>Текущий!S89-Предыдущий!S89</f>
        <v>0</v>
      </c>
      <c r="T89" s="1225">
        <f>Текущий!T89-Предыдущий!T89</f>
        <v>0</v>
      </c>
      <c r="U89" s="1225">
        <f>Текущий!U89-Предыдущий!U89</f>
        <v>82</v>
      </c>
      <c r="V89" s="1225">
        <f>Текущий!V89-Предыдущий!V89</f>
        <v>115881</v>
      </c>
      <c r="W89" s="1225">
        <f>Текущий!W89-Предыдущий!W89</f>
        <v>0</v>
      </c>
      <c r="X89" s="1225">
        <f>Текущий!X89-Предыдущий!X89</f>
        <v>18641</v>
      </c>
      <c r="Y89" s="1225">
        <f>Текущий!Y89-Предыдущий!Y89</f>
        <v>0</v>
      </c>
      <c r="Z89" s="1225">
        <f>Текущий!Z89-Предыдущий!Z89</f>
        <v>0</v>
      </c>
    </row>
    <row r="90" spans="1:26" s="1209" customFormat="1" ht="12.95" customHeight="1" x14ac:dyDescent="0.15">
      <c r="A90" s="1224" t="s">
        <v>299</v>
      </c>
      <c r="B90" s="1221">
        <v>85</v>
      </c>
      <c r="C90" s="1225">
        <f>Текущий!C90-Предыдущий!C90</f>
        <v>19308</v>
      </c>
      <c r="D90" s="1225">
        <f>Текущий!D90-Предыдущий!D90</f>
        <v>1471</v>
      </c>
      <c r="E90" s="1225">
        <f>Текущий!E90-Предыдущий!E90</f>
        <v>0</v>
      </c>
      <c r="F90" s="1225">
        <f>Текущий!F90-Предыдущий!F90</f>
        <v>0</v>
      </c>
      <c r="G90" s="1225">
        <f>Текущий!G90-Предыдущий!G90</f>
        <v>0</v>
      </c>
      <c r="H90" s="1225">
        <f>Текущий!H90-Предыдущий!H90</f>
        <v>0</v>
      </c>
      <c r="I90" s="1225">
        <f>Текущий!I90-Предыдущий!I90</f>
        <v>661</v>
      </c>
      <c r="J90" s="1225">
        <f>Текущий!J90-Предыдущий!J90</f>
        <v>113</v>
      </c>
      <c r="K90" s="1225">
        <f>Текущий!K90-Предыдущий!K90</f>
        <v>0</v>
      </c>
      <c r="L90" s="1225">
        <f>Текущий!L90-Предыдущий!L90</f>
        <v>0</v>
      </c>
      <c r="M90" s="1225">
        <f>Текущий!M90-Предыдущий!M90</f>
        <v>0</v>
      </c>
      <c r="N90" s="1225">
        <f>Текущий!N90-Предыдущий!N90</f>
        <v>0</v>
      </c>
      <c r="O90" s="1225">
        <f>Текущий!O90-Предыдущий!O90</f>
        <v>0</v>
      </c>
      <c r="P90" s="1225">
        <f>Текущий!P90-Предыдущий!P90</f>
        <v>0</v>
      </c>
      <c r="Q90" s="1225">
        <f>Текущий!Q90-Предыдущий!Q90</f>
        <v>210</v>
      </c>
      <c r="R90" s="1225">
        <f>Текущий!R90-Предыдущий!R90</f>
        <v>-8</v>
      </c>
      <c r="S90" s="1225">
        <f>Текущий!S90-Предыдущий!S90</f>
        <v>-6378</v>
      </c>
      <c r="T90" s="1225">
        <f>Текущий!T90-Предыдущий!T90</f>
        <v>0</v>
      </c>
      <c r="U90" s="1225">
        <f>Текущий!U90-Предыдущий!U90</f>
        <v>0</v>
      </c>
      <c r="V90" s="1225">
        <f>Текущий!V90-Предыдущий!V90</f>
        <v>24215</v>
      </c>
      <c r="W90" s="1225">
        <f>Текущий!W90-Предыдущий!W90</f>
        <v>0</v>
      </c>
      <c r="X90" s="1225">
        <f>Текущий!X90-Предыдущий!X90</f>
        <v>-976</v>
      </c>
      <c r="Y90" s="1225">
        <f>Текущий!Y90-Предыдущий!Y90</f>
        <v>0</v>
      </c>
      <c r="Z90" s="1225">
        <f>Текущий!Z90-Предыдущий!Z90</f>
        <v>0</v>
      </c>
    </row>
    <row r="91" spans="1:26" s="1209" customFormat="1" ht="12.95" customHeight="1" x14ac:dyDescent="0.15">
      <c r="A91" s="1224" t="s">
        <v>300</v>
      </c>
      <c r="B91" s="1221">
        <v>86</v>
      </c>
      <c r="C91" s="1225">
        <f>Текущий!C91-Предыдущий!C91</f>
        <v>-51.652831651359975</v>
      </c>
      <c r="D91" s="1225">
        <f>Текущий!D91-Предыдущий!D91</f>
        <v>-0.71540476550299914</v>
      </c>
      <c r="E91" s="1225">
        <f>Текущий!E91-Предыдущий!E91</f>
        <v>0</v>
      </c>
      <c r="F91" s="1225">
        <f>Текущий!F91-Предыдущий!F91</f>
        <v>-2.2319054735557009E-3</v>
      </c>
      <c r="G91" s="1225">
        <f>Текущий!G91-Предыдущий!G91</f>
        <v>0</v>
      </c>
      <c r="H91" s="1225">
        <f>Текущий!H91-Предыдущий!H91</f>
        <v>0</v>
      </c>
      <c r="I91" s="1225">
        <f>Текущий!I91-Предыдущий!I91</f>
        <v>-1.267690124762801</v>
      </c>
      <c r="J91" s="1225">
        <f>Текущий!J91-Предыдущий!J91</f>
        <v>-9.203216742510012E-2</v>
      </c>
      <c r="K91" s="1225">
        <f>Текущий!K91-Предыдущий!K91</f>
        <v>0</v>
      </c>
      <c r="L91" s="1225">
        <f>Текущий!L91-Предыдущий!L91</f>
        <v>0</v>
      </c>
      <c r="M91" s="1225">
        <f>Текущий!M91-Предыдущий!M91</f>
        <v>0</v>
      </c>
      <c r="N91" s="1225">
        <f>Текущий!N91-Предыдущий!N91</f>
        <v>0</v>
      </c>
      <c r="O91" s="1225">
        <f>Текущий!O91-Предыдущий!O91</f>
        <v>0</v>
      </c>
      <c r="P91" s="1225">
        <f>Текущий!P91-Предыдущий!P91</f>
        <v>0</v>
      </c>
      <c r="Q91" s="1225">
        <f>Текущий!Q91-Предыдущий!Q91</f>
        <v>-0.14094727945415997</v>
      </c>
      <c r="R91" s="1225">
        <f>Текущий!R91-Предыдущий!R91</f>
        <v>-2.8734908400900316E-3</v>
      </c>
      <c r="S91" s="1225">
        <f>Текущий!S91-Предыдущий!S91</f>
        <v>-2.6936377400522797</v>
      </c>
      <c r="T91" s="1225">
        <f>Текущий!T91-Предыдущий!T91</f>
        <v>0</v>
      </c>
      <c r="U91" s="1225">
        <f>Текущий!U91-Предыдущий!U91</f>
        <v>-3.5605539043660039E-2</v>
      </c>
      <c r="V91" s="1225">
        <f>Текущий!V91-Предыдущий!V91</f>
        <v>-37.185309024450135</v>
      </c>
      <c r="W91" s="1225">
        <f>Текущий!W91-Предыдущий!W91</f>
        <v>0</v>
      </c>
      <c r="X91" s="1225">
        <f>Текущий!X91-Предыдущий!X91</f>
        <v>-9.5170996143489788</v>
      </c>
      <c r="Y91" s="1225">
        <f>Текущий!Y91-Предыдущий!Y91</f>
        <v>0</v>
      </c>
      <c r="Z91" s="1225">
        <f>Текущий!Z91-Предыдущий!Z91</f>
        <v>0</v>
      </c>
    </row>
    <row r="92" spans="1:26" s="1209" customFormat="1" ht="12.95" customHeight="1" x14ac:dyDescent="0.15">
      <c r="A92" s="1224" t="s">
        <v>301</v>
      </c>
      <c r="B92" s="1221">
        <v>87</v>
      </c>
      <c r="C92" s="1225">
        <f>Текущий!C92-Предыдущий!C92</f>
        <v>-18699</v>
      </c>
      <c r="D92" s="1225">
        <f>Текущий!D92-Предыдущий!D92</f>
        <v>-1715</v>
      </c>
      <c r="E92" s="1225">
        <f>Текущий!E92-Предыдущий!E92</f>
        <v>-3</v>
      </c>
      <c r="F92" s="1225">
        <f>Текущий!F92-Предыдущий!F92</f>
        <v>0</v>
      </c>
      <c r="G92" s="1225">
        <f>Текущий!G92-Предыдущий!G92</f>
        <v>0</v>
      </c>
      <c r="H92" s="1225">
        <f>Текущий!H92-Предыдущий!H92</f>
        <v>-110</v>
      </c>
      <c r="I92" s="1225">
        <f>Текущий!I92-Предыдущий!I92</f>
        <v>-943</v>
      </c>
      <c r="J92" s="1225">
        <f>Текущий!J92-Предыдущий!J92</f>
        <v>-97</v>
      </c>
      <c r="K92" s="1225">
        <f>Текущий!K92-Предыдущий!K92</f>
        <v>0</v>
      </c>
      <c r="L92" s="1225">
        <f>Текущий!L92-Предыдущий!L92</f>
        <v>0</v>
      </c>
      <c r="M92" s="1225">
        <f>Текущий!M92-Предыдущий!M92</f>
        <v>0</v>
      </c>
      <c r="N92" s="1225">
        <f>Текущий!N92-Предыдущий!N92</f>
        <v>-1159</v>
      </c>
      <c r="O92" s="1225">
        <f>Текущий!O92-Предыдущий!O92</f>
        <v>0</v>
      </c>
      <c r="P92" s="1225">
        <f>Текущий!P92-Предыдущий!P92</f>
        <v>0</v>
      </c>
      <c r="Q92" s="1225">
        <f>Текущий!Q92-Предыдущий!Q92</f>
        <v>-39</v>
      </c>
      <c r="R92" s="1225">
        <f>Текущий!R92-Предыдущий!R92</f>
        <v>-585</v>
      </c>
      <c r="S92" s="1225">
        <f>Текущий!S92-Предыдущий!S92</f>
        <v>0</v>
      </c>
      <c r="T92" s="1225">
        <f>Текущий!T92-Предыдущий!T92</f>
        <v>0</v>
      </c>
      <c r="U92" s="1225">
        <f>Текущий!U92-Предыдущий!U92</f>
        <v>0</v>
      </c>
      <c r="V92" s="1225">
        <f>Текущий!V92-Предыдущий!V92</f>
        <v>-748</v>
      </c>
      <c r="W92" s="1225">
        <f>Текущий!W92-Предыдущий!W92</f>
        <v>0</v>
      </c>
      <c r="X92" s="1225">
        <f>Текущий!X92-Предыдущий!X92</f>
        <v>-13300</v>
      </c>
      <c r="Y92" s="1225">
        <f>Текущий!Y92-Предыдущий!Y92</f>
        <v>0</v>
      </c>
      <c r="Z92" s="1225">
        <f>Текущий!Z92-Предыдущий!Z92</f>
        <v>0</v>
      </c>
    </row>
    <row r="93" spans="1:26" s="1209" customFormat="1" ht="12.95" customHeight="1" x14ac:dyDescent="0.15">
      <c r="A93" s="1224" t="s">
        <v>302</v>
      </c>
      <c r="B93" s="1221">
        <v>88</v>
      </c>
      <c r="C93" s="1225">
        <f>Текущий!C93-Предыдущий!C93</f>
        <v>-18699</v>
      </c>
      <c r="D93" s="1225">
        <f>Текущий!D93-Предыдущий!D93</f>
        <v>-1715</v>
      </c>
      <c r="E93" s="1225">
        <f>Текущий!E93-Предыдущий!E93</f>
        <v>-3</v>
      </c>
      <c r="F93" s="1225">
        <f>Текущий!F93-Предыдущий!F93</f>
        <v>0</v>
      </c>
      <c r="G93" s="1225">
        <f>Текущий!G93-Предыдущий!G93</f>
        <v>0</v>
      </c>
      <c r="H93" s="1225">
        <f>Текущий!H93-Предыдущий!H93</f>
        <v>-110</v>
      </c>
      <c r="I93" s="1225">
        <f>Текущий!I93-Предыдущий!I93</f>
        <v>-943</v>
      </c>
      <c r="J93" s="1225">
        <f>Текущий!J93-Предыдущий!J93</f>
        <v>-97</v>
      </c>
      <c r="K93" s="1225">
        <f>Текущий!K93-Предыдущий!K93</f>
        <v>0</v>
      </c>
      <c r="L93" s="1225">
        <f>Текущий!L93-Предыдущий!L93</f>
        <v>0</v>
      </c>
      <c r="M93" s="1225">
        <f>Текущий!M93-Предыдущий!M93</f>
        <v>0</v>
      </c>
      <c r="N93" s="1225">
        <f>Текущий!N93-Предыдущий!N93</f>
        <v>-1159</v>
      </c>
      <c r="O93" s="1225">
        <f>Текущий!O93-Предыдущий!O93</f>
        <v>0</v>
      </c>
      <c r="P93" s="1225">
        <f>Текущий!P93-Предыдущий!P93</f>
        <v>0</v>
      </c>
      <c r="Q93" s="1225">
        <f>Текущий!Q93-Предыдущий!Q93</f>
        <v>-39</v>
      </c>
      <c r="R93" s="1225">
        <f>Текущий!R93-Предыдущий!R93</f>
        <v>-585</v>
      </c>
      <c r="S93" s="1225">
        <f>Текущий!S93-Предыдущий!S93</f>
        <v>0</v>
      </c>
      <c r="T93" s="1225">
        <f>Текущий!T93-Предыдущий!T93</f>
        <v>0</v>
      </c>
      <c r="U93" s="1225">
        <f>Текущий!U93-Предыдущий!U93</f>
        <v>0</v>
      </c>
      <c r="V93" s="1225">
        <f>Текущий!V93-Предыдущий!V93</f>
        <v>-748</v>
      </c>
      <c r="W93" s="1225">
        <f>Текущий!W93-Предыдущий!W93</f>
        <v>0</v>
      </c>
      <c r="X93" s="1225">
        <f>Текущий!X93-Предыдущий!X93</f>
        <v>-13300</v>
      </c>
      <c r="Y93" s="1225">
        <f>Текущий!Y93-Предыдущий!Y93</f>
        <v>0</v>
      </c>
      <c r="Z93" s="1225">
        <f>Текущий!Z93-Предыдущий!Z93</f>
        <v>0</v>
      </c>
    </row>
    <row r="94" spans="1:26" s="1209" customFormat="1" ht="12.95" customHeight="1" x14ac:dyDescent="0.15">
      <c r="A94" s="1224" t="s">
        <v>593</v>
      </c>
      <c r="B94" s="1221">
        <v>89</v>
      </c>
      <c r="C94" s="1225">
        <f>Текущий!C94-Предыдущий!C94</f>
        <v>0</v>
      </c>
      <c r="D94" s="1225">
        <f>Текущий!D94-Предыдущий!D94</f>
        <v>0</v>
      </c>
      <c r="E94" s="1225">
        <f>Текущий!E94-Предыдущий!E94</f>
        <v>0</v>
      </c>
      <c r="F94" s="1225">
        <f>Текущий!F94-Предыдущий!F94</f>
        <v>0</v>
      </c>
      <c r="G94" s="1225">
        <f>Текущий!G94-Предыдущий!G94</f>
        <v>0</v>
      </c>
      <c r="H94" s="1225">
        <f>Текущий!H94-Предыдущий!H94</f>
        <v>0</v>
      </c>
      <c r="I94" s="1225">
        <f>Текущий!I94-Предыдущий!I94</f>
        <v>0</v>
      </c>
      <c r="J94" s="1225">
        <f>Текущий!J94-Предыдущий!J94</f>
        <v>0</v>
      </c>
      <c r="K94" s="1225">
        <f>Текущий!K94-Предыдущий!K94</f>
        <v>0</v>
      </c>
      <c r="L94" s="1225">
        <f>Текущий!L94-Предыдущий!L94</f>
        <v>0</v>
      </c>
      <c r="M94" s="1225">
        <f>Текущий!M94-Предыдущий!M94</f>
        <v>0</v>
      </c>
      <c r="N94" s="1225">
        <f>Текущий!N94-Предыдущий!N94</f>
        <v>0</v>
      </c>
      <c r="O94" s="1225">
        <f>Текущий!O94-Предыдущий!O94</f>
        <v>0</v>
      </c>
      <c r="P94" s="1225">
        <f>Текущий!P94-Предыдущий!P94</f>
        <v>0</v>
      </c>
      <c r="Q94" s="1225">
        <f>Текущий!Q94-Предыдущий!Q94</f>
        <v>0</v>
      </c>
      <c r="R94" s="1225">
        <f>Текущий!R94-Предыдущий!R94</f>
        <v>0</v>
      </c>
      <c r="S94" s="1225">
        <f>Текущий!S94-Предыдущий!S94</f>
        <v>0</v>
      </c>
      <c r="T94" s="1225">
        <f>Текущий!T94-Предыдущий!T94</f>
        <v>0</v>
      </c>
      <c r="U94" s="1225">
        <f>Текущий!U94-Предыдущий!U94</f>
        <v>0</v>
      </c>
      <c r="V94" s="1225">
        <f>Текущий!V94-Предыдущий!V94</f>
        <v>0</v>
      </c>
      <c r="W94" s="1225">
        <f>Текущий!W94-Предыдущий!W94</f>
        <v>0</v>
      </c>
      <c r="X94" s="1225">
        <f>Текущий!X94-Предыдущий!X94</f>
        <v>0</v>
      </c>
      <c r="Y94" s="1225">
        <f>Текущий!Y94-Предыдущий!Y94</f>
        <v>0</v>
      </c>
      <c r="Z94" s="1225">
        <f>Текущий!Z94-Предыдущий!Z94</f>
        <v>0</v>
      </c>
    </row>
    <row r="95" spans="1:26" s="1209" customFormat="1" ht="11.1" customHeight="1" x14ac:dyDescent="0.15">
      <c r="A95" s="1220"/>
      <c r="B95" s="1221">
        <v>90</v>
      </c>
      <c r="C95" s="1225">
        <f>Текущий!C95-Предыдущий!C95</f>
        <v>0</v>
      </c>
      <c r="D95" s="1225">
        <f>Текущий!D95-Предыдущий!D95</f>
        <v>0</v>
      </c>
      <c r="E95" s="1225">
        <f>Текущий!E95-Предыдущий!E95</f>
        <v>0</v>
      </c>
      <c r="F95" s="1225">
        <f>Текущий!F95-Предыдущий!F95</f>
        <v>0</v>
      </c>
      <c r="G95" s="1225">
        <f>Текущий!G95-Предыдущий!G95</f>
        <v>0</v>
      </c>
      <c r="H95" s="1225">
        <f>Текущий!H95-Предыдущий!H95</f>
        <v>0</v>
      </c>
      <c r="I95" s="1225">
        <f>Текущий!I95-Предыдущий!I95</f>
        <v>0</v>
      </c>
      <c r="J95" s="1225">
        <f>Текущий!J95-Предыдущий!J95</f>
        <v>0</v>
      </c>
      <c r="K95" s="1225">
        <f>Текущий!K95-Предыдущий!K95</f>
        <v>0</v>
      </c>
      <c r="L95" s="1225">
        <f>Текущий!L95-Предыдущий!L95</f>
        <v>0</v>
      </c>
      <c r="M95" s="1225">
        <f>Текущий!M95-Предыдущий!M95</f>
        <v>0</v>
      </c>
      <c r="N95" s="1225">
        <f>Текущий!N95-Предыдущий!N95</f>
        <v>0</v>
      </c>
      <c r="O95" s="1225">
        <f>Текущий!O95-Предыдущий!O95</f>
        <v>0</v>
      </c>
      <c r="P95" s="1225">
        <f>Текущий!P95-Предыдущий!P95</f>
        <v>0</v>
      </c>
      <c r="Q95" s="1225">
        <f>Текущий!Q95-Предыдущий!Q95</f>
        <v>0</v>
      </c>
      <c r="R95" s="1225">
        <f>Текущий!R95-Предыдущий!R95</f>
        <v>0</v>
      </c>
      <c r="S95" s="1225">
        <f>Текущий!S95-Предыдущий!S95</f>
        <v>0</v>
      </c>
      <c r="T95" s="1225">
        <f>Текущий!T95-Предыдущий!T95</f>
        <v>0</v>
      </c>
      <c r="U95" s="1225">
        <f>Текущий!U95-Предыдущий!U95</f>
        <v>0</v>
      </c>
      <c r="V95" s="1225">
        <f>Текущий!V95-Предыдущий!V95</f>
        <v>0</v>
      </c>
      <c r="W95" s="1225">
        <f>Текущий!W95-Предыдущий!W95</f>
        <v>0</v>
      </c>
      <c r="X95" s="1225">
        <f>Текущий!X95-Предыдущий!X95</f>
        <v>0</v>
      </c>
      <c r="Y95" s="1225">
        <f>Текущий!Y95-Предыдущий!Y95</f>
        <v>0</v>
      </c>
      <c r="Z95" s="1225">
        <f>Текущий!Z95-Предыдущий!Z95</f>
        <v>0</v>
      </c>
    </row>
    <row r="96" spans="1:26" s="1209" customFormat="1" ht="12.95" customHeight="1" x14ac:dyDescent="0.15">
      <c r="A96" s="1220" t="s">
        <v>310</v>
      </c>
      <c r="B96" s="1221">
        <v>91</v>
      </c>
      <c r="C96" s="1225">
        <f>Текущий!C96-Предыдущий!C96</f>
        <v>64307</v>
      </c>
      <c r="D96" s="1225">
        <f>Текущий!D96-Предыдущий!D96</f>
        <v>-34678</v>
      </c>
      <c r="E96" s="1225">
        <f>Текущий!E96-Предыдущий!E96</f>
        <v>-542</v>
      </c>
      <c r="F96" s="1225">
        <f>Текущий!F96-Предыдущий!F96</f>
        <v>5230</v>
      </c>
      <c r="G96" s="1225">
        <f>Текущий!G96-Предыдущий!G96</f>
        <v>0</v>
      </c>
      <c r="H96" s="1225">
        <f>Текущий!H96-Предыдущий!H96</f>
        <v>13784</v>
      </c>
      <c r="I96" s="1225">
        <f>Текущий!I96-Предыдущий!I96</f>
        <v>-50423</v>
      </c>
      <c r="J96" s="1225">
        <f>Текущий!J96-Предыдущий!J96</f>
        <v>41189</v>
      </c>
      <c r="K96" s="1225">
        <f>Текущий!K96-Предыдущий!K96</f>
        <v>360</v>
      </c>
      <c r="L96" s="1225">
        <f>Текущий!L96-Предыдущий!L96</f>
        <v>565</v>
      </c>
      <c r="M96" s="1225">
        <f>Текущий!M96-Предыдущий!M96</f>
        <v>633</v>
      </c>
      <c r="N96" s="1225">
        <f>Текущий!N96-Предыдущий!N96</f>
        <v>-15750</v>
      </c>
      <c r="O96" s="1225">
        <f>Текущий!O96-Предыдущий!O96</f>
        <v>1845</v>
      </c>
      <c r="P96" s="1225">
        <f>Текущий!P96-Предыдущий!P96</f>
        <v>-1</v>
      </c>
      <c r="Q96" s="1225">
        <f>Текущий!Q96-Предыдущий!Q96</f>
        <v>-8550</v>
      </c>
      <c r="R96" s="1225">
        <f>Текущий!R96-Предыдущий!R96</f>
        <v>-1868</v>
      </c>
      <c r="S96" s="1225">
        <f>Текущий!S96-Предыдущий!S96</f>
        <v>-15101</v>
      </c>
      <c r="T96" s="1225">
        <f>Текущий!T96-Предыдущий!T96</f>
        <v>19547</v>
      </c>
      <c r="U96" s="1225">
        <f>Текущий!U96-Предыдущий!U96</f>
        <v>3362</v>
      </c>
      <c r="V96" s="1225">
        <f>Текущий!V96-Предыдущий!V96</f>
        <v>66375</v>
      </c>
      <c r="W96" s="1225">
        <f>Текущий!W96-Предыдущий!W96</f>
        <v>1339</v>
      </c>
      <c r="X96" s="1225">
        <f>Текущий!X96-Предыдущий!X96</f>
        <v>36991</v>
      </c>
      <c r="Y96" s="1225">
        <f>Текущий!Y96-Предыдущий!Y96</f>
        <v>0</v>
      </c>
      <c r="Z96" s="1225">
        <f>Текущий!Z96-Предыдущий!Z96</f>
        <v>0</v>
      </c>
    </row>
    <row r="97" spans="1:26" s="1209" customFormat="1" ht="12.95" customHeight="1" x14ac:dyDescent="0.15">
      <c r="A97" s="1224" t="s">
        <v>226</v>
      </c>
      <c r="B97" s="1221">
        <v>92</v>
      </c>
      <c r="C97" s="1225">
        <f>Текущий!C97-Предыдущий!C97</f>
        <v>45264</v>
      </c>
      <c r="D97" s="1225">
        <f>Текущий!D97-Предыдущий!D97</f>
        <v>-28237</v>
      </c>
      <c r="E97" s="1225">
        <f>Текущий!E97-Предыдущий!E97</f>
        <v>-91</v>
      </c>
      <c r="F97" s="1225">
        <f>Текущий!F97-Предыдущий!F97</f>
        <v>-4606</v>
      </c>
      <c r="G97" s="1225">
        <f>Текущий!G97-Предыдущий!G97</f>
        <v>0</v>
      </c>
      <c r="H97" s="1225">
        <f>Текущий!H97-Предыдущий!H97</f>
        <v>-694</v>
      </c>
      <c r="I97" s="1225">
        <f>Текущий!I97-Предыдущий!I97</f>
        <v>4862</v>
      </c>
      <c r="J97" s="1225">
        <f>Текущий!J97-Предыдущий!J97</f>
        <v>-206</v>
      </c>
      <c r="K97" s="1225">
        <f>Текущий!K97-Предыдущий!K97</f>
        <v>945</v>
      </c>
      <c r="L97" s="1225">
        <f>Текущий!L97-Предыдущий!L97</f>
        <v>8</v>
      </c>
      <c r="M97" s="1225">
        <f>Текущий!M97-Предыдущий!M97</f>
        <v>224</v>
      </c>
      <c r="N97" s="1225">
        <f>Текущий!N97-Предыдущий!N97</f>
        <v>-7894</v>
      </c>
      <c r="O97" s="1225">
        <f>Текущий!O97-Предыдущий!O97</f>
        <v>1727</v>
      </c>
      <c r="P97" s="1225">
        <f>Текущий!P97-Предыдущий!P97</f>
        <v>-1</v>
      </c>
      <c r="Q97" s="1225">
        <f>Текущий!Q97-Предыдущий!Q97</f>
        <v>717</v>
      </c>
      <c r="R97" s="1225">
        <f>Текущий!R97-Предыдущий!R97</f>
        <v>3729</v>
      </c>
      <c r="S97" s="1225">
        <f>Текущий!S97-Предыдущий!S97</f>
        <v>5199</v>
      </c>
      <c r="T97" s="1225">
        <f>Текущий!T97-Предыдущий!T97</f>
        <v>1748</v>
      </c>
      <c r="U97" s="1225">
        <f>Текущий!U97-Предыдущий!U97</f>
        <v>2627</v>
      </c>
      <c r="V97" s="1225">
        <f>Текущий!V97-Предыдущий!V97</f>
        <v>38127</v>
      </c>
      <c r="W97" s="1225">
        <f>Текущий!W97-Предыдущий!W97</f>
        <v>-49</v>
      </c>
      <c r="X97" s="1225">
        <f>Текущий!X97-Предыдущий!X97</f>
        <v>27129</v>
      </c>
      <c r="Y97" s="1225">
        <f>Текущий!Y97-Предыдущий!Y97</f>
        <v>0</v>
      </c>
      <c r="Z97" s="1225">
        <f>Текущий!Z97-Предыдущий!Z97</f>
        <v>0</v>
      </c>
    </row>
    <row r="98" spans="1:26" s="1209" customFormat="1" ht="12.95" customHeight="1" x14ac:dyDescent="0.15">
      <c r="A98" s="1224" t="s">
        <v>227</v>
      </c>
      <c r="B98" s="1221">
        <v>93</v>
      </c>
      <c r="C98" s="1225">
        <f>Текущий!C98-Предыдущий!C98</f>
        <v>19043</v>
      </c>
      <c r="D98" s="1225">
        <f>Текущий!D98-Предыдущий!D98</f>
        <v>-6441</v>
      </c>
      <c r="E98" s="1225">
        <f>Текущий!E98-Предыдущий!E98</f>
        <v>-451</v>
      </c>
      <c r="F98" s="1225">
        <f>Текущий!F98-Предыдущий!F98</f>
        <v>9836</v>
      </c>
      <c r="G98" s="1225">
        <f>Текущий!G98-Предыдущий!G98</f>
        <v>0</v>
      </c>
      <c r="H98" s="1225">
        <f>Текущий!H98-Предыдущий!H98</f>
        <v>14478</v>
      </c>
      <c r="I98" s="1225">
        <f>Текущий!I98-Предыдущий!I98</f>
        <v>-55285</v>
      </c>
      <c r="J98" s="1225">
        <f>Текущий!J98-Предыдущий!J98</f>
        <v>41395</v>
      </c>
      <c r="K98" s="1225">
        <f>Текущий!K98-Предыдущий!K98</f>
        <v>-585</v>
      </c>
      <c r="L98" s="1225">
        <f>Текущий!L98-Предыдущий!L98</f>
        <v>557</v>
      </c>
      <c r="M98" s="1225">
        <f>Текущий!M98-Предыдущий!M98</f>
        <v>409</v>
      </c>
      <c r="N98" s="1225">
        <f>Текущий!N98-Предыдущий!N98</f>
        <v>-7856</v>
      </c>
      <c r="O98" s="1225">
        <f>Текущий!O98-Предыдущий!O98</f>
        <v>118</v>
      </c>
      <c r="P98" s="1225">
        <f>Текущий!P98-Предыдущий!P98</f>
        <v>0</v>
      </c>
      <c r="Q98" s="1225">
        <f>Текущий!Q98-Предыдущий!Q98</f>
        <v>-9267</v>
      </c>
      <c r="R98" s="1225">
        <f>Текущий!R98-Предыдущий!R98</f>
        <v>-5597</v>
      </c>
      <c r="S98" s="1225">
        <f>Текущий!S98-Предыдущий!S98</f>
        <v>-20300</v>
      </c>
      <c r="T98" s="1225">
        <f>Текущий!T98-Предыдущий!T98</f>
        <v>17799</v>
      </c>
      <c r="U98" s="1225">
        <f>Текущий!U98-Предыдущий!U98</f>
        <v>735</v>
      </c>
      <c r="V98" s="1225">
        <f>Текущий!V98-Предыдущий!V98</f>
        <v>28248</v>
      </c>
      <c r="W98" s="1225">
        <f>Текущий!W98-Предыдущий!W98</f>
        <v>1388</v>
      </c>
      <c r="X98" s="1225">
        <f>Текущий!X98-Предыдущий!X98</f>
        <v>9862</v>
      </c>
      <c r="Y98" s="1225">
        <f>Текущий!Y98-Предыдущий!Y98</f>
        <v>0</v>
      </c>
      <c r="Z98" s="1225">
        <f>Текущий!Z98-Предыдущий!Z98</f>
        <v>0</v>
      </c>
    </row>
    <row r="99" spans="1:26" s="1209" customFormat="1" ht="12.95" customHeight="1" x14ac:dyDescent="0.15">
      <c r="A99" s="1224" t="s">
        <v>297</v>
      </c>
      <c r="B99" s="1221">
        <v>94</v>
      </c>
      <c r="C99" s="1225">
        <f>Текущий!C99-Предыдущий!C99</f>
        <v>14512</v>
      </c>
      <c r="D99" s="1225">
        <f>Текущий!D99-Предыдущий!D99</f>
        <v>-1493</v>
      </c>
      <c r="E99" s="1225">
        <f>Текущий!E99-Предыдущий!E99</f>
        <v>178</v>
      </c>
      <c r="F99" s="1225">
        <f>Текущий!F99-Предыдущий!F99</f>
        <v>10183</v>
      </c>
      <c r="G99" s="1225">
        <f>Текущий!G99-Предыдущий!G99</f>
        <v>0</v>
      </c>
      <c r="H99" s="1225">
        <f>Текущий!H99-Предыдущий!H99</f>
        <v>6785</v>
      </c>
      <c r="I99" s="1225">
        <f>Текущий!I99-Предыдущий!I99</f>
        <v>-53767</v>
      </c>
      <c r="J99" s="1225">
        <f>Текущий!J99-Предыдущий!J99</f>
        <v>43049</v>
      </c>
      <c r="K99" s="1225">
        <f>Текущий!K99-Предыдущий!K99</f>
        <v>-263</v>
      </c>
      <c r="L99" s="1225">
        <f>Текущий!L99-Предыдущий!L99</f>
        <v>757</v>
      </c>
      <c r="M99" s="1225">
        <f>Текущий!M99-Предыдущий!M99</f>
        <v>0</v>
      </c>
      <c r="N99" s="1225">
        <f>Текущий!N99-Предыдущий!N99</f>
        <v>674</v>
      </c>
      <c r="O99" s="1225">
        <f>Текущий!O99-Предыдущий!O99</f>
        <v>174</v>
      </c>
      <c r="P99" s="1225">
        <f>Текущий!P99-Предыдущий!P99</f>
        <v>0</v>
      </c>
      <c r="Q99" s="1225">
        <f>Текущий!Q99-Предыдущий!Q99</f>
        <v>-6355</v>
      </c>
      <c r="R99" s="1225">
        <f>Текущий!R99-Предыдущий!R99</f>
        <v>-435</v>
      </c>
      <c r="S99" s="1225">
        <f>Текущий!S99-Предыдущий!S99</f>
        <v>-17422</v>
      </c>
      <c r="T99" s="1225">
        <f>Текущий!T99-Предыдущий!T99</f>
        <v>17889</v>
      </c>
      <c r="U99" s="1225">
        <f>Текущий!U99-Предыдущий!U99</f>
        <v>995</v>
      </c>
      <c r="V99" s="1225">
        <f>Текущий!V99-Предыдущий!V99</f>
        <v>24425</v>
      </c>
      <c r="W99" s="1225">
        <f>Текущий!W99-Предыдущий!W99</f>
        <v>1388</v>
      </c>
      <c r="X99" s="1225">
        <f>Текущий!X99-Предыдущий!X99</f>
        <v>-12250</v>
      </c>
      <c r="Y99" s="1225">
        <f>Текущий!Y99-Предыдущий!Y99</f>
        <v>0</v>
      </c>
      <c r="Z99" s="1225">
        <f>Текущий!Z99-Предыдущий!Z99</f>
        <v>0</v>
      </c>
    </row>
    <row r="100" spans="1:26" s="1209" customFormat="1" ht="12.95" customHeight="1" x14ac:dyDescent="0.15">
      <c r="A100" s="1224" t="s">
        <v>298</v>
      </c>
      <c r="B100" s="1221">
        <v>95</v>
      </c>
      <c r="C100" s="1225">
        <f>Текущий!C100-Предыдущий!C100</f>
        <v>152761</v>
      </c>
      <c r="D100" s="1225">
        <f>Текущий!D100-Предыдущий!D100</f>
        <v>14</v>
      </c>
      <c r="E100" s="1225">
        <f>Текущий!E100-Предыдущий!E100</f>
        <v>9406</v>
      </c>
      <c r="F100" s="1225">
        <f>Текущий!F100-Предыдущий!F100</f>
        <v>10492</v>
      </c>
      <c r="G100" s="1225">
        <f>Текущий!G100-Предыдущий!G100</f>
        <v>0</v>
      </c>
      <c r="H100" s="1225">
        <f>Текущий!H100-Предыдущий!H100</f>
        <v>6484</v>
      </c>
      <c r="I100" s="1225">
        <f>Текущий!I100-Предыдущий!I100</f>
        <v>239</v>
      </c>
      <c r="J100" s="1225">
        <f>Текущий!J100-Предыдущий!J100</f>
        <v>54037</v>
      </c>
      <c r="K100" s="1225">
        <f>Текущий!K100-Предыдущий!K100</f>
        <v>753</v>
      </c>
      <c r="L100" s="1225">
        <f>Текущий!L100-Предыдущий!L100</f>
        <v>940</v>
      </c>
      <c r="M100" s="1225">
        <f>Текущий!M100-Предыдущий!M100</f>
        <v>0</v>
      </c>
      <c r="N100" s="1225">
        <f>Текущий!N100-Предыдущий!N100</f>
        <v>13</v>
      </c>
      <c r="O100" s="1225">
        <f>Текущий!O100-Предыдущий!O100</f>
        <v>368</v>
      </c>
      <c r="P100" s="1225">
        <f>Текущий!P100-Предыдущий!P100</f>
        <v>0</v>
      </c>
      <c r="Q100" s="1225">
        <f>Текущий!Q100-Предыдущий!Q100</f>
        <v>-4377</v>
      </c>
      <c r="R100" s="1225">
        <f>Текущий!R100-Предыдущий!R100</f>
        <v>11654</v>
      </c>
      <c r="S100" s="1225">
        <f>Текущий!S100-Предыдущий!S100</f>
        <v>-1612</v>
      </c>
      <c r="T100" s="1225">
        <f>Текущий!T100-Предыдущий!T100</f>
        <v>36176</v>
      </c>
      <c r="U100" s="1225">
        <f>Текущий!U100-Предыдущий!U100</f>
        <v>1013</v>
      </c>
      <c r="V100" s="1225">
        <f>Текущий!V100-Предыдущий!V100</f>
        <v>25963</v>
      </c>
      <c r="W100" s="1225">
        <f>Текущий!W100-Предыдущий!W100</f>
        <v>937</v>
      </c>
      <c r="X100" s="1225">
        <f>Текущий!X100-Предыдущий!X100</f>
        <v>261</v>
      </c>
      <c r="Y100" s="1225">
        <f>Текущий!Y100-Предыдущий!Y100</f>
        <v>0</v>
      </c>
      <c r="Z100" s="1225">
        <f>Текущий!Z100-Предыдущий!Z100</f>
        <v>0</v>
      </c>
    </row>
    <row r="101" spans="1:26" s="1209" customFormat="1" ht="12.95" customHeight="1" x14ac:dyDescent="0.15">
      <c r="A101" s="1224" t="s">
        <v>299</v>
      </c>
      <c r="B101" s="1221">
        <v>96</v>
      </c>
      <c r="C101" s="1225">
        <f>Текущий!C101-Предыдущий!C101</f>
        <v>-138249</v>
      </c>
      <c r="D101" s="1225">
        <f>Текущий!D101-Предыдущий!D101</f>
        <v>-1507</v>
      </c>
      <c r="E101" s="1225">
        <f>Текущий!E101-Предыдущий!E101</f>
        <v>-9228</v>
      </c>
      <c r="F101" s="1225">
        <f>Текущий!F101-Предыдущий!F101</f>
        <v>-309</v>
      </c>
      <c r="G101" s="1225">
        <f>Текущий!G101-Предыдущий!G101</f>
        <v>0</v>
      </c>
      <c r="H101" s="1225">
        <f>Текущий!H101-Предыдущий!H101</f>
        <v>301</v>
      </c>
      <c r="I101" s="1225">
        <f>Текущий!I101-Предыдущий!I101</f>
        <v>-54006</v>
      </c>
      <c r="J101" s="1225">
        <f>Текущий!J101-Предыдущий!J101</f>
        <v>-10988</v>
      </c>
      <c r="K101" s="1225">
        <f>Текущий!K101-Предыдущий!K101</f>
        <v>-1016</v>
      </c>
      <c r="L101" s="1225">
        <f>Текущий!L101-Предыдущий!L101</f>
        <v>-183</v>
      </c>
      <c r="M101" s="1225">
        <f>Текущий!M101-Предыдущий!M101</f>
        <v>0</v>
      </c>
      <c r="N101" s="1225">
        <f>Текущий!N101-Предыдущий!N101</f>
        <v>661</v>
      </c>
      <c r="O101" s="1225">
        <f>Текущий!O101-Предыдущий!O101</f>
        <v>-194</v>
      </c>
      <c r="P101" s="1225">
        <f>Текущий!P101-Предыдущий!P101</f>
        <v>0</v>
      </c>
      <c r="Q101" s="1225">
        <f>Текущий!Q101-Предыдущий!Q101</f>
        <v>-1978</v>
      </c>
      <c r="R101" s="1225">
        <f>Текущий!R101-Предыдущий!R101</f>
        <v>-12089</v>
      </c>
      <c r="S101" s="1225">
        <f>Текущий!S101-Предыдущий!S101</f>
        <v>-15810</v>
      </c>
      <c r="T101" s="1225">
        <f>Текущий!T101-Предыдущий!T101</f>
        <v>-18287</v>
      </c>
      <c r="U101" s="1225">
        <f>Текущий!U101-Предыдущий!U101</f>
        <v>-18</v>
      </c>
      <c r="V101" s="1225">
        <f>Текущий!V101-Предыдущий!V101</f>
        <v>-1538</v>
      </c>
      <c r="W101" s="1225">
        <f>Текущий!W101-Предыдущий!W101</f>
        <v>451</v>
      </c>
      <c r="X101" s="1225">
        <f>Текущий!X101-Предыдущий!X101</f>
        <v>-12511</v>
      </c>
      <c r="Y101" s="1225">
        <f>Текущий!Y101-Предыдущий!Y101</f>
        <v>0</v>
      </c>
      <c r="Z101" s="1225">
        <f>Текущий!Z101-Предыдущий!Z101</f>
        <v>0</v>
      </c>
    </row>
    <row r="102" spans="1:26" s="1209" customFormat="1" ht="12.95" customHeight="1" x14ac:dyDescent="0.15">
      <c r="A102" s="1224" t="s">
        <v>300</v>
      </c>
      <c r="B102" s="1221">
        <v>97</v>
      </c>
      <c r="C102" s="1225">
        <f>Текущий!C102-Предыдущий!C102</f>
        <v>-87.699994122880071</v>
      </c>
      <c r="D102" s="1225">
        <f>Текущий!D102-Предыдущий!D102</f>
        <v>-1.1725074023699111</v>
      </c>
      <c r="E102" s="1225">
        <f>Текущий!E102-Предыдущий!E102</f>
        <v>-1.0184751397913985</v>
      </c>
      <c r="F102" s="1225">
        <f>Текущий!F102-Предыдущий!F102</f>
        <v>-3.105693667824994</v>
      </c>
      <c r="G102" s="1225">
        <f>Текущий!G102-Предыдущий!G102</f>
        <v>0</v>
      </c>
      <c r="H102" s="1225">
        <f>Текущий!H102-Предыдущий!H102</f>
        <v>-1.2405378402431992</v>
      </c>
      <c r="I102" s="1225">
        <f>Текущий!I102-Предыдущий!I102</f>
        <v>-27.898344052077007</v>
      </c>
      <c r="J102" s="1225">
        <f>Текущий!J102-Предыдущий!J102</f>
        <v>3.2266573472370226</v>
      </c>
      <c r="K102" s="1225">
        <f>Текущий!K102-Предыдущий!K102</f>
        <v>-0.66762659591736018</v>
      </c>
      <c r="L102" s="1225">
        <f>Текущий!L102-Предыдущий!L102</f>
        <v>-0.24072045069098991</v>
      </c>
      <c r="M102" s="1225">
        <f>Текущий!M102-Предыдущий!M102</f>
        <v>0</v>
      </c>
      <c r="N102" s="1225">
        <f>Текущий!N102-Предыдущий!N102</f>
        <v>-3.7679056190844022</v>
      </c>
      <c r="O102" s="1225">
        <f>Текущий!O102-Предыдущий!O102</f>
        <v>-0.71770173906710077</v>
      </c>
      <c r="P102" s="1225">
        <f>Текущий!P102-Предыдущий!P102</f>
        <v>0</v>
      </c>
      <c r="Q102" s="1225">
        <f>Текущий!Q102-Предыдущий!Q102</f>
        <v>-4.0598584454183992</v>
      </c>
      <c r="R102" s="1225">
        <f>Текущий!R102-Предыдущий!R102</f>
        <v>-8.3938144733820081</v>
      </c>
      <c r="S102" s="1225">
        <f>Текущий!S102-Предыдущий!S102</f>
        <v>-10.958464169171506</v>
      </c>
      <c r="T102" s="1225">
        <f>Текущий!T102-Предыдущий!T102</f>
        <v>2.4321983499291946</v>
      </c>
      <c r="U102" s="1225">
        <f>Текущий!U102-Предыдущий!U102</f>
        <v>-0.226257843153709</v>
      </c>
      <c r="V102" s="1225">
        <f>Текущий!V102-Предыдущий!V102</f>
        <v>-11.751411207942965</v>
      </c>
      <c r="W102" s="1225">
        <f>Текущий!W102-Предыдущий!W102</f>
        <v>-0.46957332124329909</v>
      </c>
      <c r="X102" s="1225">
        <f>Текущий!X102-Предыдущий!X102</f>
        <v>-17.669957852669</v>
      </c>
      <c r="Y102" s="1225">
        <f>Текущий!Y102-Предыдущий!Y102</f>
        <v>0</v>
      </c>
      <c r="Z102" s="1225">
        <f>Текущий!Z102-Предыдущий!Z102</f>
        <v>0</v>
      </c>
    </row>
    <row r="103" spans="1:26" s="1209" customFormat="1" ht="12.95" customHeight="1" x14ac:dyDescent="0.15">
      <c r="A103" s="1224" t="s">
        <v>301</v>
      </c>
      <c r="B103" s="1221">
        <v>98</v>
      </c>
      <c r="C103" s="1225">
        <f>Текущий!C103-Предыдущий!C103</f>
        <v>4531</v>
      </c>
      <c r="D103" s="1225">
        <f>Текущий!D103-Предыдущий!D103</f>
        <v>-4948</v>
      </c>
      <c r="E103" s="1225">
        <f>Текущий!E103-Предыдущий!E103</f>
        <v>-629</v>
      </c>
      <c r="F103" s="1225">
        <f>Текущий!F103-Предыдущий!F103</f>
        <v>-347</v>
      </c>
      <c r="G103" s="1225">
        <f>Текущий!G103-Предыдущий!G103</f>
        <v>0</v>
      </c>
      <c r="H103" s="1225">
        <f>Текущий!H103-Предыдущий!H103</f>
        <v>7693</v>
      </c>
      <c r="I103" s="1225">
        <f>Текущий!I103-Предыдущий!I103</f>
        <v>-1518</v>
      </c>
      <c r="J103" s="1225">
        <f>Текущий!J103-Предыдущий!J103</f>
        <v>-1654</v>
      </c>
      <c r="K103" s="1225">
        <f>Текущий!K103-Предыдущий!K103</f>
        <v>-322</v>
      </c>
      <c r="L103" s="1225">
        <f>Текущий!L103-Предыдущий!L103</f>
        <v>-200</v>
      </c>
      <c r="M103" s="1225">
        <f>Текущий!M103-Предыдущий!M103</f>
        <v>409</v>
      </c>
      <c r="N103" s="1225">
        <f>Текущий!N103-Предыдущий!N103</f>
        <v>-8530</v>
      </c>
      <c r="O103" s="1225">
        <f>Текущий!O103-Предыдущий!O103</f>
        <v>-56</v>
      </c>
      <c r="P103" s="1225">
        <f>Текущий!P103-Предыдущий!P103</f>
        <v>0</v>
      </c>
      <c r="Q103" s="1225">
        <f>Текущий!Q103-Предыдущий!Q103</f>
        <v>-2912</v>
      </c>
      <c r="R103" s="1225">
        <f>Текущий!R103-Предыдущий!R103</f>
        <v>-5162</v>
      </c>
      <c r="S103" s="1225">
        <f>Текущий!S103-Предыдущий!S103</f>
        <v>-2878</v>
      </c>
      <c r="T103" s="1225">
        <f>Текущий!T103-Предыдущий!T103</f>
        <v>-90</v>
      </c>
      <c r="U103" s="1225">
        <f>Текущий!U103-Предыдущий!U103</f>
        <v>-260</v>
      </c>
      <c r="V103" s="1225">
        <f>Текущий!V103-Предыдущий!V103</f>
        <v>3823</v>
      </c>
      <c r="W103" s="1225">
        <f>Текущий!W103-Предыдущий!W103</f>
        <v>0</v>
      </c>
      <c r="X103" s="1225">
        <f>Текущий!X103-Предыдущий!X103</f>
        <v>22112</v>
      </c>
      <c r="Y103" s="1225">
        <f>Текущий!Y103-Предыдущий!Y103</f>
        <v>0</v>
      </c>
      <c r="Z103" s="1225">
        <f>Текущий!Z103-Предыдущий!Z103</f>
        <v>0</v>
      </c>
    </row>
    <row r="104" spans="1:26" s="1209" customFormat="1" ht="12.95" customHeight="1" x14ac:dyDescent="0.15">
      <c r="A104" s="1224" t="s">
        <v>302</v>
      </c>
      <c r="B104" s="1221">
        <v>99</v>
      </c>
      <c r="C104" s="1225">
        <f>Текущий!C104-Предыдущий!C104</f>
        <v>-22857</v>
      </c>
      <c r="D104" s="1225">
        <f>Текущий!D104-Предыдущий!D104</f>
        <v>-4948</v>
      </c>
      <c r="E104" s="1225">
        <f>Текущий!E104-Предыдущий!E104</f>
        <v>-629</v>
      </c>
      <c r="F104" s="1225">
        <f>Текущий!F104-Предыдущий!F104</f>
        <v>-347</v>
      </c>
      <c r="G104" s="1225">
        <f>Текущий!G104-Предыдущий!G104</f>
        <v>0</v>
      </c>
      <c r="H104" s="1225">
        <f>Текущий!H104-Предыдущий!H104</f>
        <v>7693</v>
      </c>
      <c r="I104" s="1225">
        <f>Текущий!I104-Предыдущий!I104</f>
        <v>-1518</v>
      </c>
      <c r="J104" s="1225">
        <f>Текущий!J104-Предыдущий!J104</f>
        <v>-1654</v>
      </c>
      <c r="K104" s="1225">
        <f>Текущий!K104-Предыдущий!K104</f>
        <v>-322</v>
      </c>
      <c r="L104" s="1225">
        <f>Текущий!L104-Предыдущий!L104</f>
        <v>-200</v>
      </c>
      <c r="M104" s="1225">
        <f>Текущий!M104-Предыдущий!M104</f>
        <v>409</v>
      </c>
      <c r="N104" s="1225">
        <f>Текущий!N104-Предыдущий!N104</f>
        <v>-8530</v>
      </c>
      <c r="O104" s="1225">
        <f>Текущий!O104-Предыдущий!O104</f>
        <v>-56</v>
      </c>
      <c r="P104" s="1225">
        <f>Текущий!P104-Предыдущий!P104</f>
        <v>0</v>
      </c>
      <c r="Q104" s="1225">
        <f>Текущий!Q104-Предыдущий!Q104</f>
        <v>-2912</v>
      </c>
      <c r="R104" s="1225">
        <f>Текущий!R104-Предыдущий!R104</f>
        <v>-5190</v>
      </c>
      <c r="S104" s="1225">
        <f>Текущий!S104-Предыдущий!S104</f>
        <v>-2878</v>
      </c>
      <c r="T104" s="1225">
        <f>Текущий!T104-Предыдущий!T104</f>
        <v>-90</v>
      </c>
      <c r="U104" s="1225">
        <f>Текущий!U104-Предыдущий!U104</f>
        <v>-260</v>
      </c>
      <c r="V104" s="1225">
        <f>Текущий!V104-Предыдущий!V104</f>
        <v>-1755</v>
      </c>
      <c r="W104" s="1225">
        <f>Текущий!W104-Предыдущий!W104</f>
        <v>0</v>
      </c>
      <c r="X104" s="1225">
        <f>Текущий!X104-Предыдущий!X104</f>
        <v>330</v>
      </c>
      <c r="Y104" s="1225">
        <f>Текущий!Y104-Предыдущий!Y104</f>
        <v>0</v>
      </c>
      <c r="Z104" s="1225">
        <f>Текущий!Z104-Предыдущий!Z104</f>
        <v>0</v>
      </c>
    </row>
    <row r="105" spans="1:26" s="1209" customFormat="1" ht="12.95" customHeight="1" x14ac:dyDescent="0.15">
      <c r="A105" s="1224" t="s">
        <v>593</v>
      </c>
      <c r="B105" s="1221">
        <v>100</v>
      </c>
      <c r="C105" s="1225">
        <f>Текущий!C105-Предыдущий!C105</f>
        <v>27388</v>
      </c>
      <c r="D105" s="1225">
        <f>Текущий!D105-Предыдущий!D105</f>
        <v>0</v>
      </c>
      <c r="E105" s="1225">
        <f>Текущий!E105-Предыдущий!E105</f>
        <v>0</v>
      </c>
      <c r="F105" s="1225">
        <f>Текущий!F105-Предыдущий!F105</f>
        <v>0</v>
      </c>
      <c r="G105" s="1225">
        <f>Текущий!G105-Предыдущий!G105</f>
        <v>0</v>
      </c>
      <c r="H105" s="1225">
        <f>Текущий!H105-Предыдущий!H105</f>
        <v>0</v>
      </c>
      <c r="I105" s="1225">
        <f>Текущий!I105-Предыдущий!I105</f>
        <v>0</v>
      </c>
      <c r="J105" s="1225">
        <f>Текущий!J105-Предыдущий!J105</f>
        <v>0</v>
      </c>
      <c r="K105" s="1225">
        <f>Текущий!K105-Предыдущий!K105</f>
        <v>0</v>
      </c>
      <c r="L105" s="1225">
        <f>Текущий!L105-Предыдущий!L105</f>
        <v>0</v>
      </c>
      <c r="M105" s="1225">
        <f>Текущий!M105-Предыдущий!M105</f>
        <v>0</v>
      </c>
      <c r="N105" s="1225">
        <f>Текущий!N105-Предыдущий!N105</f>
        <v>0</v>
      </c>
      <c r="O105" s="1225">
        <f>Текущий!O105-Предыдущий!O105</f>
        <v>0</v>
      </c>
      <c r="P105" s="1225">
        <f>Текущий!P105-Предыдущий!P105</f>
        <v>0</v>
      </c>
      <c r="Q105" s="1225">
        <f>Текущий!Q105-Предыдущий!Q105</f>
        <v>0</v>
      </c>
      <c r="R105" s="1225">
        <f>Текущий!R105-Предыдущий!R105</f>
        <v>28</v>
      </c>
      <c r="S105" s="1225">
        <f>Текущий!S105-Предыдущий!S105</f>
        <v>0</v>
      </c>
      <c r="T105" s="1225">
        <f>Текущий!T105-Предыдущий!T105</f>
        <v>0</v>
      </c>
      <c r="U105" s="1225">
        <f>Текущий!U105-Предыдущий!U105</f>
        <v>0</v>
      </c>
      <c r="V105" s="1225">
        <f>Текущий!V105-Предыдущий!V105</f>
        <v>5578</v>
      </c>
      <c r="W105" s="1225">
        <f>Текущий!W105-Предыдущий!W105</f>
        <v>0</v>
      </c>
      <c r="X105" s="1225">
        <f>Текущий!X105-Предыдущий!X105</f>
        <v>21782</v>
      </c>
      <c r="Y105" s="1225">
        <f>Текущий!Y105-Предыдущий!Y105</f>
        <v>0</v>
      </c>
      <c r="Z105" s="1225">
        <f>Текущий!Z105-Предыдущий!Z105</f>
        <v>0</v>
      </c>
    </row>
    <row r="106" spans="1:26" s="1209" customFormat="1" ht="11.1" customHeight="1" x14ac:dyDescent="0.15">
      <c r="A106" s="1220"/>
      <c r="B106" s="1221">
        <v>101</v>
      </c>
      <c r="C106" s="1225">
        <f>Текущий!C106-Предыдущий!C106</f>
        <v>0</v>
      </c>
      <c r="D106" s="1225">
        <f>Текущий!D106-Предыдущий!D106</f>
        <v>0</v>
      </c>
      <c r="E106" s="1225">
        <f>Текущий!E106-Предыдущий!E106</f>
        <v>0</v>
      </c>
      <c r="F106" s="1225">
        <f>Текущий!F106-Предыдущий!F106</f>
        <v>0</v>
      </c>
      <c r="G106" s="1225">
        <f>Текущий!G106-Предыдущий!G106</f>
        <v>0</v>
      </c>
      <c r="H106" s="1225">
        <f>Текущий!H106-Предыдущий!H106</f>
        <v>0</v>
      </c>
      <c r="I106" s="1225">
        <f>Текущий!I106-Предыдущий!I106</f>
        <v>0</v>
      </c>
      <c r="J106" s="1225">
        <f>Текущий!J106-Предыдущий!J106</f>
        <v>0</v>
      </c>
      <c r="K106" s="1225">
        <f>Текущий!K106-Предыдущий!K106</f>
        <v>0</v>
      </c>
      <c r="L106" s="1225">
        <f>Текущий!L106-Предыдущий!L106</f>
        <v>0</v>
      </c>
      <c r="M106" s="1225">
        <f>Текущий!M106-Предыдущий!M106</f>
        <v>0</v>
      </c>
      <c r="N106" s="1225">
        <f>Текущий!N106-Предыдущий!N106</f>
        <v>0</v>
      </c>
      <c r="O106" s="1225">
        <f>Текущий!O106-Предыдущий!O106</f>
        <v>0</v>
      </c>
      <c r="P106" s="1225">
        <f>Текущий!P106-Предыдущий!P106</f>
        <v>0</v>
      </c>
      <c r="Q106" s="1225">
        <f>Текущий!Q106-Предыдущий!Q106</f>
        <v>0</v>
      </c>
      <c r="R106" s="1225">
        <f>Текущий!R106-Предыдущий!R106</f>
        <v>0</v>
      </c>
      <c r="S106" s="1225">
        <f>Текущий!S106-Предыдущий!S106</f>
        <v>0</v>
      </c>
      <c r="T106" s="1225">
        <f>Текущий!T106-Предыдущий!T106</f>
        <v>0</v>
      </c>
      <c r="U106" s="1225">
        <f>Текущий!U106-Предыдущий!U106</f>
        <v>0</v>
      </c>
      <c r="V106" s="1225">
        <f>Текущий!V106-Предыдущий!V106</f>
        <v>0</v>
      </c>
      <c r="W106" s="1225">
        <f>Текущий!W106-Предыдущий!W106</f>
        <v>0</v>
      </c>
      <c r="X106" s="1225">
        <f>Текущий!X106-Предыдущий!X106</f>
        <v>0</v>
      </c>
      <c r="Y106" s="1225">
        <f>Текущий!Y106-Предыдущий!Y106</f>
        <v>0</v>
      </c>
      <c r="Z106" s="1225">
        <f>Текущий!Z106-Предыдущий!Z106</f>
        <v>0</v>
      </c>
    </row>
    <row r="107" spans="1:26" s="1209" customFormat="1" ht="12.95" customHeight="1" x14ac:dyDescent="0.15">
      <c r="A107" s="1220" t="s">
        <v>311</v>
      </c>
      <c r="B107" s="1221">
        <v>102</v>
      </c>
      <c r="C107" s="1225">
        <f>Текущий!C107-Предыдущий!C107</f>
        <v>113426</v>
      </c>
      <c r="D107" s="1225">
        <f>Текущий!D107-Предыдущий!D107</f>
        <v>2475</v>
      </c>
      <c r="E107" s="1225">
        <f>Текущий!E107-Предыдущий!E107</f>
        <v>-801</v>
      </c>
      <c r="F107" s="1225">
        <f>Текущий!F107-Предыдущий!F107</f>
        <v>11538</v>
      </c>
      <c r="G107" s="1225">
        <f>Текущий!G107-Предыдущий!G107</f>
        <v>-3</v>
      </c>
      <c r="H107" s="1225">
        <f>Текущий!H107-Предыдущий!H107</f>
        <v>1197</v>
      </c>
      <c r="I107" s="1225">
        <f>Текущий!I107-Предыдущий!I107</f>
        <v>5262</v>
      </c>
      <c r="J107" s="1225">
        <f>Текущий!J107-Предыдущий!J107</f>
        <v>10709</v>
      </c>
      <c r="K107" s="1225">
        <f>Текущий!K107-Предыдущий!K107</f>
        <v>3868</v>
      </c>
      <c r="L107" s="1225">
        <f>Текущий!L107-Предыдущий!L107</f>
        <v>277</v>
      </c>
      <c r="M107" s="1225">
        <f>Текущий!M107-Предыдущий!M107</f>
        <v>-13</v>
      </c>
      <c r="N107" s="1225">
        <f>Текущий!N107-Предыдущий!N107</f>
        <v>-3549</v>
      </c>
      <c r="O107" s="1225">
        <f>Текущий!O107-Предыдущий!O107</f>
        <v>-698</v>
      </c>
      <c r="P107" s="1225">
        <f>Текущий!P107-Предыдущий!P107</f>
        <v>625</v>
      </c>
      <c r="Q107" s="1225">
        <f>Текущий!Q107-Предыдущий!Q107</f>
        <v>-6175</v>
      </c>
      <c r="R107" s="1225">
        <f>Текущий!R107-Предыдущий!R107</f>
        <v>-4410</v>
      </c>
      <c r="S107" s="1225">
        <f>Текущий!S107-Предыдущий!S107</f>
        <v>-10087</v>
      </c>
      <c r="T107" s="1225">
        <f>Текущий!T107-Предыдущий!T107</f>
        <v>-1351</v>
      </c>
      <c r="U107" s="1225">
        <f>Текущий!U107-Предыдущий!U107</f>
        <v>-1195</v>
      </c>
      <c r="V107" s="1225">
        <f>Текущий!V107-Предыдущий!V107</f>
        <v>89554</v>
      </c>
      <c r="W107" s="1225">
        <f>Текущий!W107-Предыдущий!W107</f>
        <v>-311</v>
      </c>
      <c r="X107" s="1225">
        <f>Текущий!X107-Предыдущий!X107</f>
        <v>16514</v>
      </c>
      <c r="Y107" s="1225">
        <f>Текущий!Y107-Предыдущий!Y107</f>
        <v>0</v>
      </c>
      <c r="Z107" s="1225">
        <f>Текущий!Z107-Предыдущий!Z107</f>
        <v>0</v>
      </c>
    </row>
    <row r="108" spans="1:26" s="1209" customFormat="1" ht="12.95" customHeight="1" x14ac:dyDescent="0.15">
      <c r="A108" s="1224" t="s">
        <v>226</v>
      </c>
      <c r="B108" s="1221">
        <v>103</v>
      </c>
      <c r="C108" s="1225">
        <f>Текущий!C108-Предыдущий!C108</f>
        <v>112999</v>
      </c>
      <c r="D108" s="1225">
        <f>Текущий!D108-Предыдущий!D108</f>
        <v>2444</v>
      </c>
      <c r="E108" s="1225">
        <f>Текущий!E108-Предыдущий!E108</f>
        <v>-801</v>
      </c>
      <c r="F108" s="1225">
        <f>Текущий!F108-Предыдущий!F108</f>
        <v>11538</v>
      </c>
      <c r="G108" s="1225">
        <f>Текущий!G108-Предыдущий!G108</f>
        <v>-3</v>
      </c>
      <c r="H108" s="1225">
        <f>Текущий!H108-Предыдущий!H108</f>
        <v>1197</v>
      </c>
      <c r="I108" s="1225">
        <f>Текущий!I108-Предыдущий!I108</f>
        <v>5263</v>
      </c>
      <c r="J108" s="1225">
        <f>Текущий!J108-Предыдущий!J108</f>
        <v>10324</v>
      </c>
      <c r="K108" s="1225">
        <f>Текущий!K108-Предыдущий!K108</f>
        <v>3868</v>
      </c>
      <c r="L108" s="1225">
        <f>Текущий!L108-Предыдущий!L108</f>
        <v>277</v>
      </c>
      <c r="M108" s="1225">
        <f>Текущий!M108-Предыдущий!M108</f>
        <v>-13</v>
      </c>
      <c r="N108" s="1225">
        <f>Текущий!N108-Предыдущий!N108</f>
        <v>-3545</v>
      </c>
      <c r="O108" s="1225">
        <f>Текущий!O108-Предыдущий!O108</f>
        <v>-698</v>
      </c>
      <c r="P108" s="1225">
        <f>Текущий!P108-Предыдущий!P108</f>
        <v>625</v>
      </c>
      <c r="Q108" s="1225">
        <f>Текущий!Q108-Предыдущий!Q108</f>
        <v>-6172</v>
      </c>
      <c r="R108" s="1225">
        <f>Текущий!R108-Предыдущий!R108</f>
        <v>-4398</v>
      </c>
      <c r="S108" s="1225">
        <f>Текущий!S108-Предыдущий!S108</f>
        <v>-10043</v>
      </c>
      <c r="T108" s="1225">
        <f>Текущий!T108-Предыдущий!T108</f>
        <v>-1351</v>
      </c>
      <c r="U108" s="1225">
        <f>Текущий!U108-Предыдущий!U108</f>
        <v>-1192</v>
      </c>
      <c r="V108" s="1225">
        <f>Текущий!V108-Предыдущий!V108</f>
        <v>89520</v>
      </c>
      <c r="W108" s="1225">
        <f>Текущий!W108-Предыдущий!W108</f>
        <v>-311</v>
      </c>
      <c r="X108" s="1225">
        <f>Текущий!X108-Предыдущий!X108</f>
        <v>16470</v>
      </c>
      <c r="Y108" s="1225">
        <f>Текущий!Y108-Предыдущий!Y108</f>
        <v>0</v>
      </c>
      <c r="Z108" s="1225">
        <f>Текущий!Z108-Предыдущий!Z108</f>
        <v>0</v>
      </c>
    </row>
    <row r="109" spans="1:26" s="1209" customFormat="1" ht="12.95" customHeight="1" x14ac:dyDescent="0.15">
      <c r="A109" s="1224" t="s">
        <v>227</v>
      </c>
      <c r="B109" s="1221">
        <v>104</v>
      </c>
      <c r="C109" s="1225">
        <f>Текущий!C109-Предыдущий!C109</f>
        <v>427</v>
      </c>
      <c r="D109" s="1225">
        <f>Текущий!D109-Предыдущий!D109</f>
        <v>31</v>
      </c>
      <c r="E109" s="1225">
        <f>Текущий!E109-Предыдущий!E109</f>
        <v>0</v>
      </c>
      <c r="F109" s="1225">
        <f>Текущий!F109-Предыдущий!F109</f>
        <v>0</v>
      </c>
      <c r="G109" s="1225">
        <f>Текущий!G109-Предыдущий!G109</f>
        <v>0</v>
      </c>
      <c r="H109" s="1225">
        <f>Текущий!H109-Предыдущий!H109</f>
        <v>0</v>
      </c>
      <c r="I109" s="1225">
        <f>Текущий!I109-Предыдущий!I109</f>
        <v>-1</v>
      </c>
      <c r="J109" s="1225">
        <f>Текущий!J109-Предыдущий!J109</f>
        <v>385</v>
      </c>
      <c r="K109" s="1225">
        <f>Текущий!K109-Предыдущий!K109</f>
        <v>0</v>
      </c>
      <c r="L109" s="1225">
        <f>Текущий!L109-Предыдущий!L109</f>
        <v>0</v>
      </c>
      <c r="M109" s="1225">
        <f>Текущий!M109-Предыдущий!M109</f>
        <v>0</v>
      </c>
      <c r="N109" s="1225">
        <f>Текущий!N109-Предыдущий!N109</f>
        <v>-4</v>
      </c>
      <c r="O109" s="1225">
        <f>Текущий!O109-Предыдущий!O109</f>
        <v>0</v>
      </c>
      <c r="P109" s="1225">
        <f>Текущий!P109-Предыдущий!P109</f>
        <v>0</v>
      </c>
      <c r="Q109" s="1225">
        <f>Текущий!Q109-Предыдущий!Q109</f>
        <v>-3</v>
      </c>
      <c r="R109" s="1225">
        <f>Текущий!R109-Предыдущий!R109</f>
        <v>-12</v>
      </c>
      <c r="S109" s="1225">
        <f>Текущий!S109-Предыдущий!S109</f>
        <v>-44</v>
      </c>
      <c r="T109" s="1225">
        <f>Текущий!T109-Предыдущий!T109</f>
        <v>0</v>
      </c>
      <c r="U109" s="1225">
        <f>Текущий!U109-Предыдущий!U109</f>
        <v>-3</v>
      </c>
      <c r="V109" s="1225">
        <f>Текущий!V109-Предыдущий!V109</f>
        <v>34</v>
      </c>
      <c r="W109" s="1225">
        <f>Текущий!W109-Предыдущий!W109</f>
        <v>0</v>
      </c>
      <c r="X109" s="1225">
        <f>Текущий!X109-Предыдущий!X109</f>
        <v>44</v>
      </c>
      <c r="Y109" s="1225">
        <f>Текущий!Y109-Предыдущий!Y109</f>
        <v>0</v>
      </c>
      <c r="Z109" s="1225">
        <f>Текущий!Z109-Предыдущий!Z109</f>
        <v>0</v>
      </c>
    </row>
    <row r="110" spans="1:26" s="1209" customFormat="1" ht="12.95" customHeight="1" x14ac:dyDescent="0.15">
      <c r="A110" s="1224" t="s">
        <v>297</v>
      </c>
      <c r="B110" s="1221">
        <v>105</v>
      </c>
      <c r="C110" s="1225">
        <f>Текущий!C110-Предыдущий!C110</f>
        <v>427</v>
      </c>
      <c r="D110" s="1225">
        <f>Текущий!D110-Предыдущий!D110</f>
        <v>31</v>
      </c>
      <c r="E110" s="1225">
        <f>Текущий!E110-Предыдущий!E110</f>
        <v>0</v>
      </c>
      <c r="F110" s="1225">
        <f>Текущий!F110-Предыдущий!F110</f>
        <v>0</v>
      </c>
      <c r="G110" s="1225">
        <f>Текущий!G110-Предыдущий!G110</f>
        <v>0</v>
      </c>
      <c r="H110" s="1225">
        <f>Текущий!H110-Предыдущий!H110</f>
        <v>0</v>
      </c>
      <c r="I110" s="1225">
        <f>Текущий!I110-Предыдущий!I110</f>
        <v>-1</v>
      </c>
      <c r="J110" s="1225">
        <f>Текущий!J110-Предыдущий!J110</f>
        <v>385</v>
      </c>
      <c r="K110" s="1225">
        <f>Текущий!K110-Предыдущий!K110</f>
        <v>0</v>
      </c>
      <c r="L110" s="1225">
        <f>Текущий!L110-Предыдущий!L110</f>
        <v>0</v>
      </c>
      <c r="M110" s="1225">
        <f>Текущий!M110-Предыдущий!M110</f>
        <v>0</v>
      </c>
      <c r="N110" s="1225">
        <f>Текущий!N110-Предыдущий!N110</f>
        <v>-4</v>
      </c>
      <c r="O110" s="1225">
        <f>Текущий!O110-Предыдущий!O110</f>
        <v>0</v>
      </c>
      <c r="P110" s="1225">
        <f>Текущий!P110-Предыдущий!P110</f>
        <v>0</v>
      </c>
      <c r="Q110" s="1225">
        <f>Текущий!Q110-Предыдущий!Q110</f>
        <v>-3</v>
      </c>
      <c r="R110" s="1225">
        <f>Текущий!R110-Предыдущий!R110</f>
        <v>-12</v>
      </c>
      <c r="S110" s="1225">
        <f>Текущий!S110-Предыдущий!S110</f>
        <v>-44</v>
      </c>
      <c r="T110" s="1225">
        <f>Текущий!T110-Предыдущий!T110</f>
        <v>0</v>
      </c>
      <c r="U110" s="1225">
        <f>Текущий!U110-Предыдущий!U110</f>
        <v>-3</v>
      </c>
      <c r="V110" s="1225">
        <f>Текущий!V110-Предыдущий!V110</f>
        <v>34</v>
      </c>
      <c r="W110" s="1225">
        <f>Текущий!W110-Предыдущий!W110</f>
        <v>0</v>
      </c>
      <c r="X110" s="1225">
        <f>Текущий!X110-Предыдущий!X110</f>
        <v>44</v>
      </c>
      <c r="Y110" s="1225">
        <f>Текущий!Y110-Предыдущий!Y110</f>
        <v>0</v>
      </c>
      <c r="Z110" s="1225">
        <f>Текущий!Z110-Предыдущий!Z110</f>
        <v>0</v>
      </c>
    </row>
    <row r="111" spans="1:26" s="1209" customFormat="1" ht="12.95" customHeight="1" x14ac:dyDescent="0.15">
      <c r="A111" s="1224" t="s">
        <v>298</v>
      </c>
      <c r="B111" s="1221">
        <v>106</v>
      </c>
      <c r="C111" s="1225">
        <f>Текущий!C111-Предыдущий!C111</f>
        <v>426</v>
      </c>
      <c r="D111" s="1225">
        <f>Текущий!D111-Предыдущий!D111</f>
        <v>31</v>
      </c>
      <c r="E111" s="1225">
        <f>Текущий!E111-Предыдущий!E111</f>
        <v>0</v>
      </c>
      <c r="F111" s="1225">
        <f>Текущий!F111-Предыдущий!F111</f>
        <v>0</v>
      </c>
      <c r="G111" s="1225">
        <f>Текущий!G111-Предыдущий!G111</f>
        <v>0</v>
      </c>
      <c r="H111" s="1225">
        <f>Текущий!H111-Предыдущий!H111</f>
        <v>0</v>
      </c>
      <c r="I111" s="1225">
        <f>Текущий!I111-Предыдущий!I111</f>
        <v>-1</v>
      </c>
      <c r="J111" s="1225">
        <f>Текущий!J111-Предыдущий!J111</f>
        <v>384</v>
      </c>
      <c r="K111" s="1225">
        <f>Текущий!K111-Предыдущий!K111</f>
        <v>0</v>
      </c>
      <c r="L111" s="1225">
        <f>Текущий!L111-Предыдущий!L111</f>
        <v>0</v>
      </c>
      <c r="M111" s="1225">
        <f>Текущий!M111-Предыдущий!M111</f>
        <v>0</v>
      </c>
      <c r="N111" s="1225">
        <f>Текущий!N111-Предыдущий!N111</f>
        <v>-4</v>
      </c>
      <c r="O111" s="1225">
        <f>Текущий!O111-Предыдущий!O111</f>
        <v>0</v>
      </c>
      <c r="P111" s="1225">
        <f>Текущий!P111-Предыдущий!P111</f>
        <v>0</v>
      </c>
      <c r="Q111" s="1225">
        <f>Текущий!Q111-Предыдущий!Q111</f>
        <v>-3</v>
      </c>
      <c r="R111" s="1225">
        <f>Текущий!R111-Предыдущий!R111</f>
        <v>-12</v>
      </c>
      <c r="S111" s="1225">
        <f>Текущий!S111-Предыдущий!S111</f>
        <v>-44</v>
      </c>
      <c r="T111" s="1225">
        <f>Текущий!T111-Предыдущий!T111</f>
        <v>0</v>
      </c>
      <c r="U111" s="1225">
        <f>Текущий!U111-Предыдущий!U111</f>
        <v>-3</v>
      </c>
      <c r="V111" s="1225">
        <f>Текущий!V111-Предыдущий!V111</f>
        <v>34</v>
      </c>
      <c r="W111" s="1225">
        <f>Текущий!W111-Предыдущий!W111</f>
        <v>0</v>
      </c>
      <c r="X111" s="1225">
        <f>Текущий!X111-Предыдущий!X111</f>
        <v>44</v>
      </c>
      <c r="Y111" s="1225">
        <f>Текущий!Y111-Предыдущий!Y111</f>
        <v>0</v>
      </c>
      <c r="Z111" s="1225">
        <f>Текущий!Z111-Предыдущий!Z111</f>
        <v>0</v>
      </c>
    </row>
    <row r="112" spans="1:26" s="1209" customFormat="1" ht="12.95" customHeight="1" x14ac:dyDescent="0.15">
      <c r="A112" s="1224" t="s">
        <v>299</v>
      </c>
      <c r="B112" s="1221">
        <v>107</v>
      </c>
      <c r="C112" s="1225">
        <f>Текущий!C112-Предыдущий!C112</f>
        <v>0</v>
      </c>
      <c r="D112" s="1225">
        <f>Текущий!D112-Предыдущий!D112</f>
        <v>0</v>
      </c>
      <c r="E112" s="1225">
        <f>Текущий!E112-Предыдущий!E112</f>
        <v>0</v>
      </c>
      <c r="F112" s="1225">
        <f>Текущий!F112-Предыдущий!F112</f>
        <v>0</v>
      </c>
      <c r="G112" s="1225">
        <f>Текущий!G112-Предыдущий!G112</f>
        <v>0</v>
      </c>
      <c r="H112" s="1225">
        <f>Текущий!H112-Предыдущий!H112</f>
        <v>0</v>
      </c>
      <c r="I112" s="1225">
        <f>Текущий!I112-Предыдущий!I112</f>
        <v>0</v>
      </c>
      <c r="J112" s="1225">
        <f>Текущий!J112-Предыдущий!J112</f>
        <v>1</v>
      </c>
      <c r="K112" s="1225">
        <f>Текущий!K112-Предыдущий!K112</f>
        <v>0</v>
      </c>
      <c r="L112" s="1225">
        <f>Текущий!L112-Предыдущий!L112</f>
        <v>0</v>
      </c>
      <c r="M112" s="1225">
        <f>Текущий!M112-Предыдущий!M112</f>
        <v>0</v>
      </c>
      <c r="N112" s="1225">
        <f>Текущий!N112-Предыдущий!N112</f>
        <v>-1</v>
      </c>
      <c r="O112" s="1225">
        <f>Текущий!O112-Предыдущий!O112</f>
        <v>0</v>
      </c>
      <c r="P112" s="1225">
        <f>Текущий!P112-Предыдущий!P112</f>
        <v>0</v>
      </c>
      <c r="Q112" s="1225">
        <f>Текущий!Q112-Предыдущий!Q112</f>
        <v>0</v>
      </c>
      <c r="R112" s="1225">
        <f>Текущий!R112-Предыдущий!R112</f>
        <v>0</v>
      </c>
      <c r="S112" s="1225">
        <f>Текущий!S112-Предыдущий!S112</f>
        <v>0</v>
      </c>
      <c r="T112" s="1225">
        <f>Текущий!T112-Предыдущий!T112</f>
        <v>0</v>
      </c>
      <c r="U112" s="1225">
        <f>Текущий!U112-Предыдущий!U112</f>
        <v>0</v>
      </c>
      <c r="V112" s="1225">
        <f>Текущий!V112-Предыдущий!V112</f>
        <v>0</v>
      </c>
      <c r="W112" s="1225">
        <f>Текущий!W112-Предыдущий!W112</f>
        <v>0</v>
      </c>
      <c r="X112" s="1225">
        <f>Текущий!X112-Предыдущий!X112</f>
        <v>0</v>
      </c>
      <c r="Y112" s="1225">
        <f>Текущий!Y112-Предыдущий!Y112</f>
        <v>0</v>
      </c>
      <c r="Z112" s="1225">
        <f>Текущий!Z112-Предыдущий!Z112</f>
        <v>0</v>
      </c>
    </row>
    <row r="113" spans="1:27" s="1209" customFormat="1" ht="12.95" customHeight="1" x14ac:dyDescent="0.15">
      <c r="A113" s="1224" t="s">
        <v>300</v>
      </c>
      <c r="B113" s="1221">
        <v>108</v>
      </c>
      <c r="C113" s="1225">
        <f>Текущий!C113-Предыдущий!C113</f>
        <v>-0.16761400209336941</v>
      </c>
      <c r="D113" s="1225">
        <f>Текущий!D113-Предыдущий!D113</f>
        <v>-4.511387615513951E-3</v>
      </c>
      <c r="E113" s="1225">
        <f>Текущий!E113-Предыдущий!E113</f>
        <v>0</v>
      </c>
      <c r="F113" s="1225">
        <f>Текущий!F113-Предыдущий!F113</f>
        <v>-1.0627788132698997E-3</v>
      </c>
      <c r="G113" s="1225">
        <f>Текущий!G113-Предыдущий!G113</f>
        <v>0</v>
      </c>
      <c r="H113" s="1225">
        <f>Текущий!H113-Предыдущий!H113</f>
        <v>0</v>
      </c>
      <c r="I113" s="1225">
        <f>Текущий!I113-Предыдущий!I113</f>
        <v>-4.2119344673371799E-4</v>
      </c>
      <c r="J113" s="1225">
        <f>Текущий!J113-Предыдущий!J113</f>
        <v>-6.9916712844019901E-2</v>
      </c>
      <c r="K113" s="1225">
        <f>Текущий!K113-Предыдущий!K113</f>
        <v>0</v>
      </c>
      <c r="L113" s="1225">
        <f>Текущий!L113-Предыдущий!L113</f>
        <v>0</v>
      </c>
      <c r="M113" s="1225">
        <f>Текущий!M113-Предыдущий!M113</f>
        <v>0</v>
      </c>
      <c r="N113" s="1225">
        <f>Текущий!N113-Предыдущий!N113</f>
        <v>-9.5146340234749938E-3</v>
      </c>
      <c r="O113" s="1225">
        <f>Текущий!O113-Предыдущий!O113</f>
        <v>0</v>
      </c>
      <c r="P113" s="1225">
        <f>Текущий!P113-Предыдущий!P113</f>
        <v>0</v>
      </c>
      <c r="Q113" s="1225">
        <f>Текущий!Q113-Предыдущий!Q113</f>
        <v>-1.5672314297068704E-3</v>
      </c>
      <c r="R113" s="1225">
        <f>Текущий!R113-Предыдущий!R113</f>
        <v>-5.6616235398160991E-3</v>
      </c>
      <c r="S113" s="1225">
        <f>Текущий!S113-Предыдущий!S113</f>
        <v>-2.5364661170162006E-2</v>
      </c>
      <c r="T113" s="1225">
        <f>Текущий!T113-Предыдущий!T113</f>
        <v>0</v>
      </c>
      <c r="U113" s="1225">
        <f>Текущий!U113-Предыдущий!U113</f>
        <v>-1.7190569744596814E-3</v>
      </c>
      <c r="V113" s="1225">
        <f>Текущий!V113-Предыдущий!V113</f>
        <v>-4.1117436009381003E-2</v>
      </c>
      <c r="W113" s="1225">
        <f>Текущий!W113-Предыдущий!W113</f>
        <v>0</v>
      </c>
      <c r="X113" s="1225">
        <f>Текущий!X113-Предыдущий!X113</f>
        <v>-6.7572862268339695E-3</v>
      </c>
      <c r="Y113" s="1225">
        <f>Текущий!Y113-Предыдущий!Y113</f>
        <v>0</v>
      </c>
      <c r="Z113" s="1225">
        <f>Текущий!Z113-Предыдущий!Z113</f>
        <v>0</v>
      </c>
    </row>
    <row r="114" spans="1:27" s="1209" customFormat="1" ht="12.95" customHeight="1" x14ac:dyDescent="0.15">
      <c r="A114" s="1224" t="s">
        <v>301</v>
      </c>
      <c r="B114" s="1221">
        <v>109</v>
      </c>
      <c r="C114" s="1225">
        <f>Текущий!C114-Предыдущий!C114</f>
        <v>0</v>
      </c>
      <c r="D114" s="1225">
        <f>Текущий!D114-Предыдущий!D114</f>
        <v>0</v>
      </c>
      <c r="E114" s="1225">
        <f>Текущий!E114-Предыдущий!E114</f>
        <v>0</v>
      </c>
      <c r="F114" s="1225">
        <f>Текущий!F114-Предыдущий!F114</f>
        <v>0</v>
      </c>
      <c r="G114" s="1225">
        <f>Текущий!G114-Предыдущий!G114</f>
        <v>0</v>
      </c>
      <c r="H114" s="1225">
        <f>Текущий!H114-Предыдущий!H114</f>
        <v>0</v>
      </c>
      <c r="I114" s="1225">
        <f>Текущий!I114-Предыдущий!I114</f>
        <v>0</v>
      </c>
      <c r="J114" s="1225">
        <f>Текущий!J114-Предыдущий!J114</f>
        <v>0</v>
      </c>
      <c r="K114" s="1225">
        <f>Текущий!K114-Предыдущий!K114</f>
        <v>0</v>
      </c>
      <c r="L114" s="1225">
        <f>Текущий!L114-Предыдущий!L114</f>
        <v>0</v>
      </c>
      <c r="M114" s="1225">
        <f>Текущий!M114-Предыдущий!M114</f>
        <v>0</v>
      </c>
      <c r="N114" s="1225">
        <f>Текущий!N114-Предыдущий!N114</f>
        <v>0</v>
      </c>
      <c r="O114" s="1225">
        <f>Текущий!O114-Предыдущий!O114</f>
        <v>0</v>
      </c>
      <c r="P114" s="1225">
        <f>Текущий!P114-Предыдущий!P114</f>
        <v>0</v>
      </c>
      <c r="Q114" s="1225">
        <f>Текущий!Q114-Предыдущий!Q114</f>
        <v>0</v>
      </c>
      <c r="R114" s="1225">
        <f>Текущий!R114-Предыдущий!R114</f>
        <v>0</v>
      </c>
      <c r="S114" s="1225">
        <f>Текущий!S114-Предыдущий!S114</f>
        <v>0</v>
      </c>
      <c r="T114" s="1225">
        <f>Текущий!T114-Предыдущий!T114</f>
        <v>0</v>
      </c>
      <c r="U114" s="1225">
        <f>Текущий!U114-Предыдущий!U114</f>
        <v>0</v>
      </c>
      <c r="V114" s="1225">
        <f>Текущий!V114-Предыдущий!V114</f>
        <v>0</v>
      </c>
      <c r="W114" s="1225">
        <f>Текущий!W114-Предыдущий!W114</f>
        <v>0</v>
      </c>
      <c r="X114" s="1225">
        <f>Текущий!X114-Предыдущий!X114</f>
        <v>0</v>
      </c>
      <c r="Y114" s="1225">
        <f>Текущий!Y114-Предыдущий!Y114</f>
        <v>0</v>
      </c>
      <c r="Z114" s="1225">
        <f>Текущий!Z114-Предыдущий!Z114</f>
        <v>0</v>
      </c>
    </row>
    <row r="115" spans="1:27" s="1209" customFormat="1" ht="12.95" customHeight="1" x14ac:dyDescent="0.15">
      <c r="A115" s="1224" t="s">
        <v>302</v>
      </c>
      <c r="B115" s="1221">
        <v>110</v>
      </c>
      <c r="C115" s="1225">
        <f>Текущий!C115-Предыдущий!C115</f>
        <v>0</v>
      </c>
      <c r="D115" s="1225">
        <f>Текущий!D115-Предыдущий!D115</f>
        <v>0</v>
      </c>
      <c r="E115" s="1225">
        <f>Текущий!E115-Предыдущий!E115</f>
        <v>0</v>
      </c>
      <c r="F115" s="1225">
        <f>Текущий!F115-Предыдущий!F115</f>
        <v>0</v>
      </c>
      <c r="G115" s="1225">
        <f>Текущий!G115-Предыдущий!G115</f>
        <v>0</v>
      </c>
      <c r="H115" s="1225">
        <f>Текущий!H115-Предыдущий!H115</f>
        <v>0</v>
      </c>
      <c r="I115" s="1225">
        <f>Текущий!I115-Предыдущий!I115</f>
        <v>0</v>
      </c>
      <c r="J115" s="1225">
        <f>Текущий!J115-Предыдущий!J115</f>
        <v>0</v>
      </c>
      <c r="K115" s="1225">
        <f>Текущий!K115-Предыдущий!K115</f>
        <v>0</v>
      </c>
      <c r="L115" s="1225">
        <f>Текущий!L115-Предыдущий!L115</f>
        <v>0</v>
      </c>
      <c r="M115" s="1225">
        <f>Текущий!M115-Предыдущий!M115</f>
        <v>0</v>
      </c>
      <c r="N115" s="1225">
        <f>Текущий!N115-Предыдущий!N115</f>
        <v>0</v>
      </c>
      <c r="O115" s="1225">
        <f>Текущий!O115-Предыдущий!O115</f>
        <v>0</v>
      </c>
      <c r="P115" s="1225">
        <f>Текущий!P115-Предыдущий!P115</f>
        <v>0</v>
      </c>
      <c r="Q115" s="1225">
        <f>Текущий!Q115-Предыдущий!Q115</f>
        <v>0</v>
      </c>
      <c r="R115" s="1225">
        <f>Текущий!R115-Предыдущий!R115</f>
        <v>0</v>
      </c>
      <c r="S115" s="1225">
        <f>Текущий!S115-Предыдущий!S115</f>
        <v>0</v>
      </c>
      <c r="T115" s="1225">
        <f>Текущий!T115-Предыдущий!T115</f>
        <v>0</v>
      </c>
      <c r="U115" s="1225">
        <f>Текущий!U115-Предыдущий!U115</f>
        <v>0</v>
      </c>
      <c r="V115" s="1225">
        <f>Текущий!V115-Предыдущий!V115</f>
        <v>0</v>
      </c>
      <c r="W115" s="1225">
        <f>Текущий!W115-Предыдущий!W115</f>
        <v>0</v>
      </c>
      <c r="X115" s="1225">
        <f>Текущий!X115-Предыдущий!X115</f>
        <v>0</v>
      </c>
      <c r="Y115" s="1225">
        <f>Текущий!Y115-Предыдущий!Y115</f>
        <v>0</v>
      </c>
      <c r="Z115" s="1225">
        <f>Текущий!Z115-Предыдущий!Z115</f>
        <v>0</v>
      </c>
    </row>
    <row r="116" spans="1:27" s="1209" customFormat="1" ht="12.95" customHeight="1" x14ac:dyDescent="0.15">
      <c r="A116" s="1224" t="s">
        <v>593</v>
      </c>
      <c r="B116" s="1221">
        <v>111</v>
      </c>
      <c r="C116" s="1225">
        <f>Текущий!C116-Предыдущий!C116</f>
        <v>0</v>
      </c>
      <c r="D116" s="1225">
        <f>Текущий!D116-Предыдущий!D116</f>
        <v>0</v>
      </c>
      <c r="E116" s="1225">
        <f>Текущий!E116-Предыдущий!E116</f>
        <v>0</v>
      </c>
      <c r="F116" s="1225">
        <f>Текущий!F116-Предыдущий!F116</f>
        <v>0</v>
      </c>
      <c r="G116" s="1225">
        <f>Текущий!G116-Предыдущий!G116</f>
        <v>0</v>
      </c>
      <c r="H116" s="1225">
        <f>Текущий!H116-Предыдущий!H116</f>
        <v>0</v>
      </c>
      <c r="I116" s="1225">
        <f>Текущий!I116-Предыдущий!I116</f>
        <v>0</v>
      </c>
      <c r="J116" s="1225">
        <f>Текущий!J116-Предыдущий!J116</f>
        <v>0</v>
      </c>
      <c r="K116" s="1225">
        <f>Текущий!K116-Предыдущий!K116</f>
        <v>0</v>
      </c>
      <c r="L116" s="1225">
        <f>Текущий!L116-Предыдущий!L116</f>
        <v>0</v>
      </c>
      <c r="M116" s="1225">
        <f>Текущий!M116-Предыдущий!M116</f>
        <v>0</v>
      </c>
      <c r="N116" s="1225">
        <f>Текущий!N116-Предыдущий!N116</f>
        <v>0</v>
      </c>
      <c r="O116" s="1225">
        <f>Текущий!O116-Предыдущий!O116</f>
        <v>0</v>
      </c>
      <c r="P116" s="1225">
        <f>Текущий!P116-Предыдущий!P116</f>
        <v>0</v>
      </c>
      <c r="Q116" s="1225">
        <f>Текущий!Q116-Предыдущий!Q116</f>
        <v>0</v>
      </c>
      <c r="R116" s="1225">
        <f>Текущий!R116-Предыдущий!R116</f>
        <v>0</v>
      </c>
      <c r="S116" s="1225">
        <f>Текущий!S116-Предыдущий!S116</f>
        <v>0</v>
      </c>
      <c r="T116" s="1225">
        <f>Текущий!T116-Предыдущий!T116</f>
        <v>0</v>
      </c>
      <c r="U116" s="1225">
        <f>Текущий!U116-Предыдущий!U116</f>
        <v>0</v>
      </c>
      <c r="V116" s="1225">
        <f>Текущий!V116-Предыдущий!V116</f>
        <v>0</v>
      </c>
      <c r="W116" s="1225">
        <f>Текущий!W116-Предыдущий!W116</f>
        <v>0</v>
      </c>
      <c r="X116" s="1225">
        <f>Текущий!X116-Предыдущий!X116</f>
        <v>0</v>
      </c>
      <c r="Y116" s="1225">
        <f>Текущий!Y116-Предыдущий!Y116</f>
        <v>0</v>
      </c>
      <c r="Z116" s="1225">
        <f>Текущий!Z116-Предыдущий!Z116</f>
        <v>0</v>
      </c>
    </row>
    <row r="117" spans="1:27" s="1209" customFormat="1" ht="11.1" customHeight="1" x14ac:dyDescent="0.15">
      <c r="A117" s="1220"/>
      <c r="B117" s="1221">
        <v>112</v>
      </c>
      <c r="C117" s="1225">
        <f>Текущий!C117-Предыдущий!C117</f>
        <v>0</v>
      </c>
      <c r="D117" s="1225">
        <f>Текущий!D117-Предыдущий!D117</f>
        <v>0</v>
      </c>
      <c r="E117" s="1225">
        <f>Текущий!E117-Предыдущий!E117</f>
        <v>0</v>
      </c>
      <c r="F117" s="1225">
        <f>Текущий!F117-Предыдущий!F117</f>
        <v>0</v>
      </c>
      <c r="G117" s="1225">
        <f>Текущий!G117-Предыдущий!G117</f>
        <v>0</v>
      </c>
      <c r="H117" s="1225">
        <f>Текущий!H117-Предыдущий!H117</f>
        <v>0</v>
      </c>
      <c r="I117" s="1225">
        <f>Текущий!I117-Предыдущий!I117</f>
        <v>0</v>
      </c>
      <c r="J117" s="1225">
        <f>Текущий!J117-Предыдущий!J117</f>
        <v>0</v>
      </c>
      <c r="K117" s="1225">
        <f>Текущий!K117-Предыдущий!K117</f>
        <v>0</v>
      </c>
      <c r="L117" s="1225">
        <f>Текущий!L117-Предыдущий!L117</f>
        <v>0</v>
      </c>
      <c r="M117" s="1225">
        <f>Текущий!M117-Предыдущий!M117</f>
        <v>0</v>
      </c>
      <c r="N117" s="1225">
        <f>Текущий!N117-Предыдущий!N117</f>
        <v>0</v>
      </c>
      <c r="O117" s="1225">
        <f>Текущий!O117-Предыдущий!O117</f>
        <v>0</v>
      </c>
      <c r="P117" s="1225">
        <f>Текущий!P117-Предыдущий!P117</f>
        <v>0</v>
      </c>
      <c r="Q117" s="1225">
        <f>Текущий!Q117-Предыдущий!Q117</f>
        <v>0</v>
      </c>
      <c r="R117" s="1225">
        <f>Текущий!R117-Предыдущий!R117</f>
        <v>0</v>
      </c>
      <c r="S117" s="1225">
        <f>Текущий!S117-Предыдущий!S117</f>
        <v>0</v>
      </c>
      <c r="T117" s="1225">
        <f>Текущий!T117-Предыдущий!T117</f>
        <v>0</v>
      </c>
      <c r="U117" s="1225">
        <f>Текущий!U117-Предыдущий!U117</f>
        <v>0</v>
      </c>
      <c r="V117" s="1225">
        <f>Текущий!V117-Предыдущий!V117</f>
        <v>0</v>
      </c>
      <c r="W117" s="1225">
        <f>Текущий!W117-Предыдущий!W117</f>
        <v>0</v>
      </c>
      <c r="X117" s="1225">
        <f>Текущий!X117-Предыдущий!X117</f>
        <v>0</v>
      </c>
      <c r="Y117" s="1225">
        <f>Текущий!Y117-Предыдущий!Y117</f>
        <v>0</v>
      </c>
      <c r="Z117" s="1225">
        <f>Текущий!Z117-Предыдущий!Z117</f>
        <v>0</v>
      </c>
    </row>
    <row r="118" spans="1:27" s="1209" customFormat="1" ht="22.9" customHeight="1" x14ac:dyDescent="0.15">
      <c r="A118" s="1220" t="s">
        <v>312</v>
      </c>
      <c r="B118" s="1221">
        <v>113</v>
      </c>
      <c r="C118" s="1225">
        <f>Текущий!C118-Предыдущий!C118</f>
        <v>119531</v>
      </c>
      <c r="D118" s="1225">
        <f>Текущий!D118-Предыдущий!D118</f>
        <v>-193</v>
      </c>
      <c r="E118" s="1225">
        <f>Текущий!E118-Предыдущий!E118</f>
        <v>384</v>
      </c>
      <c r="F118" s="1225">
        <f>Текущий!F118-Предыдущий!F118</f>
        <v>7484</v>
      </c>
      <c r="G118" s="1225">
        <f>Текущий!G118-Предыдущий!G118</f>
        <v>0</v>
      </c>
      <c r="H118" s="1225">
        <f>Текущий!H118-Предыдущий!H118</f>
        <v>-261</v>
      </c>
      <c r="I118" s="1225">
        <f>Текущий!I118-Предыдущий!I118</f>
        <v>-1430</v>
      </c>
      <c r="J118" s="1225">
        <f>Текущий!J118-Предыдущий!J118</f>
        <v>7391</v>
      </c>
      <c r="K118" s="1225">
        <f>Текущий!K118-Предыдущий!K118</f>
        <v>8</v>
      </c>
      <c r="L118" s="1225">
        <f>Текущий!L118-Предыдущий!L118</f>
        <v>239</v>
      </c>
      <c r="M118" s="1225">
        <f>Текущий!M118-Предыдущий!M118</f>
        <v>653</v>
      </c>
      <c r="N118" s="1225">
        <f>Текущий!N118-Предыдущий!N118</f>
        <v>2272</v>
      </c>
      <c r="O118" s="1225">
        <f>Текущий!O118-Предыдущий!O118</f>
        <v>1210</v>
      </c>
      <c r="P118" s="1225">
        <f>Текущий!P118-Предыдущий!P118</f>
        <v>-370</v>
      </c>
      <c r="Q118" s="1225">
        <f>Текущий!Q118-Предыдущий!Q118</f>
        <v>-254</v>
      </c>
      <c r="R118" s="1225">
        <f>Текущий!R118-Предыдущий!R118</f>
        <v>438</v>
      </c>
      <c r="S118" s="1225">
        <f>Текущий!S118-Предыдущий!S118</f>
        <v>0</v>
      </c>
      <c r="T118" s="1225">
        <f>Текущий!T118-Предыдущий!T118</f>
        <v>2140</v>
      </c>
      <c r="U118" s="1225">
        <f>Текущий!U118-Предыдущий!U118</f>
        <v>2972</v>
      </c>
      <c r="V118" s="1225">
        <f>Текущий!V118-Предыдущий!V118</f>
        <v>93741</v>
      </c>
      <c r="W118" s="1225">
        <f>Текущий!W118-Предыдущий!W118</f>
        <v>-10</v>
      </c>
      <c r="X118" s="1225">
        <f>Текущий!X118-Предыдущий!X118</f>
        <v>3117</v>
      </c>
      <c r="Y118" s="1225">
        <f>Текущий!Y118-Предыдущий!Y118</f>
        <v>0</v>
      </c>
      <c r="Z118" s="1225">
        <f>Текущий!Z118-Предыдущий!Z118</f>
        <v>0</v>
      </c>
    </row>
    <row r="119" spans="1:27" s="1209" customFormat="1" ht="12.95" customHeight="1" x14ac:dyDescent="0.15">
      <c r="A119" s="1224" t="s">
        <v>226</v>
      </c>
      <c r="B119" s="1221">
        <v>114</v>
      </c>
      <c r="C119" s="1225">
        <f>Текущий!C119-Предыдущий!C119</f>
        <v>15918</v>
      </c>
      <c r="D119" s="1225">
        <f>Текущий!D119-Предыдущий!D119</f>
        <v>0</v>
      </c>
      <c r="E119" s="1225">
        <f>Текущий!E119-Предыдущий!E119</f>
        <v>660</v>
      </c>
      <c r="F119" s="1225">
        <f>Текущий!F119-Предыдущий!F119</f>
        <v>4018</v>
      </c>
      <c r="G119" s="1225">
        <f>Текущий!G119-Предыдущий!G119</f>
        <v>0</v>
      </c>
      <c r="H119" s="1225">
        <f>Текущий!H119-Предыдущий!H119</f>
        <v>-261</v>
      </c>
      <c r="I119" s="1225">
        <f>Текущий!I119-Предыдущий!I119</f>
        <v>-231</v>
      </c>
      <c r="J119" s="1225">
        <f>Текущий!J119-Предыдущий!J119</f>
        <v>7397</v>
      </c>
      <c r="K119" s="1225">
        <f>Текущий!K119-Предыдущий!K119</f>
        <v>14</v>
      </c>
      <c r="L119" s="1225">
        <f>Текущий!L119-Предыдущий!L119</f>
        <v>-89</v>
      </c>
      <c r="M119" s="1225">
        <f>Текущий!M119-Предыдущий!M119</f>
        <v>565</v>
      </c>
      <c r="N119" s="1225">
        <f>Текущий!N119-Предыдущий!N119</f>
        <v>2417</v>
      </c>
      <c r="O119" s="1225">
        <f>Текущий!O119-Предыдущий!O119</f>
        <v>1661</v>
      </c>
      <c r="P119" s="1225">
        <f>Текущий!P119-Предыдущий!P119</f>
        <v>-652</v>
      </c>
      <c r="Q119" s="1225">
        <f>Текущий!Q119-Предыдущий!Q119</f>
        <v>-748</v>
      </c>
      <c r="R119" s="1225">
        <f>Текущий!R119-Предыдущий!R119</f>
        <v>-315</v>
      </c>
      <c r="S119" s="1225">
        <f>Текущий!S119-Предыдущий!S119</f>
        <v>0</v>
      </c>
      <c r="T119" s="1225">
        <f>Текущий!T119-Предыдущий!T119</f>
        <v>1335</v>
      </c>
      <c r="U119" s="1225">
        <f>Текущий!U119-Предыдущий!U119</f>
        <v>1611</v>
      </c>
      <c r="V119" s="1225">
        <f>Текущий!V119-Предыдущий!V119</f>
        <v>-4566</v>
      </c>
      <c r="W119" s="1225">
        <f>Текущий!W119-Предыдущий!W119</f>
        <v>-15</v>
      </c>
      <c r="X119" s="1225">
        <f>Текущий!X119-Предыдущий!X119</f>
        <v>3117</v>
      </c>
      <c r="Y119" s="1225">
        <f>Текущий!Y119-Предыдущий!Y119</f>
        <v>0</v>
      </c>
      <c r="Z119" s="1225">
        <f>Текущий!Z119-Предыдущий!Z119</f>
        <v>0</v>
      </c>
    </row>
    <row r="120" spans="1:27" s="1209" customFormat="1" ht="12.95" customHeight="1" x14ac:dyDescent="0.15">
      <c r="A120" s="1224" t="s">
        <v>227</v>
      </c>
      <c r="B120" s="1221">
        <v>115</v>
      </c>
      <c r="C120" s="1225">
        <f>Текущий!C120-Предыдущий!C120</f>
        <v>103613</v>
      </c>
      <c r="D120" s="1225">
        <f>Текущий!D120-Предыдущий!D120</f>
        <v>-193</v>
      </c>
      <c r="E120" s="1225">
        <f>Текущий!E120-Предыдущий!E120</f>
        <v>-276</v>
      </c>
      <c r="F120" s="1225">
        <f>Текущий!F120-Предыдущий!F120</f>
        <v>3466</v>
      </c>
      <c r="G120" s="1225">
        <f>Текущий!G120-Предыдущий!G120</f>
        <v>0</v>
      </c>
      <c r="H120" s="1225">
        <f>Текущий!H120-Предыдущий!H120</f>
        <v>0</v>
      </c>
      <c r="I120" s="1225">
        <f>Текущий!I120-Предыдущий!I120</f>
        <v>-1199</v>
      </c>
      <c r="J120" s="1225">
        <f>Текущий!J120-Предыдущий!J120</f>
        <v>-6</v>
      </c>
      <c r="K120" s="1225">
        <f>Текущий!K120-Предыдущий!K120</f>
        <v>-6</v>
      </c>
      <c r="L120" s="1225">
        <f>Текущий!L120-Предыдущий!L120</f>
        <v>328</v>
      </c>
      <c r="M120" s="1225">
        <f>Текущий!M120-Предыдущий!M120</f>
        <v>88</v>
      </c>
      <c r="N120" s="1225">
        <f>Текущий!N120-Предыдущий!N120</f>
        <v>-145</v>
      </c>
      <c r="O120" s="1225">
        <f>Текущий!O120-Предыдущий!O120</f>
        <v>-451</v>
      </c>
      <c r="P120" s="1225">
        <f>Текущий!P120-Предыдущий!P120</f>
        <v>282</v>
      </c>
      <c r="Q120" s="1225">
        <f>Текущий!Q120-Предыдущий!Q120</f>
        <v>494</v>
      </c>
      <c r="R120" s="1225">
        <f>Текущий!R120-Предыдущий!R120</f>
        <v>753</v>
      </c>
      <c r="S120" s="1225">
        <f>Текущий!S120-Предыдущий!S120</f>
        <v>0</v>
      </c>
      <c r="T120" s="1225">
        <f>Текущий!T120-Предыдущий!T120</f>
        <v>805</v>
      </c>
      <c r="U120" s="1225">
        <f>Текущий!U120-Предыдущий!U120</f>
        <v>1361</v>
      </c>
      <c r="V120" s="1225">
        <f>Текущий!V120-Предыдущий!V120</f>
        <v>98307</v>
      </c>
      <c r="W120" s="1225">
        <f>Текущий!W120-Предыдущий!W120</f>
        <v>5</v>
      </c>
      <c r="X120" s="1225">
        <f>Текущий!X120-Предыдущий!X120</f>
        <v>0</v>
      </c>
      <c r="Y120" s="1225">
        <f>Текущий!Y120-Предыдущий!Y120</f>
        <v>0</v>
      </c>
      <c r="Z120" s="1225">
        <f>Текущий!Z120-Предыдущий!Z120</f>
        <v>0</v>
      </c>
    </row>
    <row r="121" spans="1:27" s="1209" customFormat="1" ht="12.95" customHeight="1" x14ac:dyDescent="0.15">
      <c r="A121" s="1224" t="s">
        <v>297</v>
      </c>
      <c r="B121" s="1221">
        <v>116</v>
      </c>
      <c r="C121" s="1225">
        <f>Текущий!C121-Предыдущий!C121</f>
        <v>105734</v>
      </c>
      <c r="D121" s="1225">
        <f>Текущий!D121-Предыдущий!D121</f>
        <v>0</v>
      </c>
      <c r="E121" s="1225">
        <f>Текущий!E121-Предыдущий!E121</f>
        <v>-50</v>
      </c>
      <c r="F121" s="1225">
        <f>Текущий!F121-Предыдущий!F121</f>
        <v>3550</v>
      </c>
      <c r="G121" s="1225">
        <f>Текущий!G121-Предыдущий!G121</f>
        <v>0</v>
      </c>
      <c r="H121" s="1225">
        <f>Текущий!H121-Предыдущий!H121</f>
        <v>0</v>
      </c>
      <c r="I121" s="1225">
        <f>Текущий!I121-Предыдущий!I121</f>
        <v>-454</v>
      </c>
      <c r="J121" s="1225">
        <f>Текущий!J121-Предыдущий!J121</f>
        <v>-1</v>
      </c>
      <c r="K121" s="1225">
        <f>Текущий!K121-Предыдущий!K121</f>
        <v>-6</v>
      </c>
      <c r="L121" s="1225">
        <f>Текущий!L121-Предыдущий!L121</f>
        <v>360</v>
      </c>
      <c r="M121" s="1225">
        <f>Текущий!M121-Предыдущий!M121</f>
        <v>88</v>
      </c>
      <c r="N121" s="1225">
        <f>Текущий!N121-Предыдущий!N121</f>
        <v>-119</v>
      </c>
      <c r="O121" s="1225">
        <f>Текущий!O121-Предыдущий!O121</f>
        <v>-384</v>
      </c>
      <c r="P121" s="1225">
        <f>Текущий!P121-Предыдущий!P121</f>
        <v>282</v>
      </c>
      <c r="Q121" s="1225">
        <f>Текущий!Q121-Предыдущий!Q121</f>
        <v>1445</v>
      </c>
      <c r="R121" s="1225">
        <f>Текущий!R121-Предыдущий!R121</f>
        <v>763</v>
      </c>
      <c r="S121" s="1225">
        <f>Текущий!S121-Предыдущий!S121</f>
        <v>0</v>
      </c>
      <c r="T121" s="1225">
        <f>Текущий!T121-Предыдущий!T121</f>
        <v>805</v>
      </c>
      <c r="U121" s="1225">
        <f>Текущий!U121-Предыдущий!U121</f>
        <v>1143</v>
      </c>
      <c r="V121" s="1225">
        <f>Текущий!V121-Предыдущий!V121</f>
        <v>98307</v>
      </c>
      <c r="W121" s="1225">
        <f>Текущий!W121-Предыдущий!W121</f>
        <v>5</v>
      </c>
      <c r="X121" s="1225">
        <f>Текущий!X121-Предыдущий!X121</f>
        <v>0</v>
      </c>
      <c r="Y121" s="1225">
        <f>Текущий!Y121-Предыдущий!Y121</f>
        <v>0</v>
      </c>
      <c r="Z121" s="1225">
        <f>Текущий!Z121-Предыдущий!Z121</f>
        <v>0</v>
      </c>
    </row>
    <row r="122" spans="1:27" s="1209" customFormat="1" ht="12.95" customHeight="1" x14ac:dyDescent="0.15">
      <c r="A122" s="1224" t="s">
        <v>298</v>
      </c>
      <c r="B122" s="1221">
        <v>117</v>
      </c>
      <c r="C122" s="1225">
        <f>Текущий!C122-Предыдущий!C122</f>
        <v>107442</v>
      </c>
      <c r="D122" s="1225">
        <f>Текущий!D122-Предыдущий!D122</f>
        <v>0</v>
      </c>
      <c r="E122" s="1225">
        <f>Текущий!E122-Предыдущий!E122</f>
        <v>59</v>
      </c>
      <c r="F122" s="1225">
        <f>Текущий!F122-Предыдущий!F122</f>
        <v>3576</v>
      </c>
      <c r="G122" s="1225">
        <f>Текущий!G122-Предыдущий!G122</f>
        <v>0</v>
      </c>
      <c r="H122" s="1225">
        <f>Текущий!H122-Предыдущий!H122</f>
        <v>0</v>
      </c>
      <c r="I122" s="1225">
        <f>Текущий!I122-Предыдущий!I122</f>
        <v>382</v>
      </c>
      <c r="J122" s="1225">
        <f>Текущий!J122-Предыдущий!J122</f>
        <v>3</v>
      </c>
      <c r="K122" s="1225">
        <f>Текущий!K122-Предыдущий!K122</f>
        <v>0</v>
      </c>
      <c r="L122" s="1225">
        <f>Текущий!L122-Предыдущий!L122</f>
        <v>510</v>
      </c>
      <c r="M122" s="1225">
        <f>Текущий!M122-Предыдущий!M122</f>
        <v>88</v>
      </c>
      <c r="N122" s="1225">
        <f>Текущий!N122-Предыдущий!N122</f>
        <v>0</v>
      </c>
      <c r="O122" s="1225">
        <f>Текущий!O122-Предыдущий!O122</f>
        <v>-331</v>
      </c>
      <c r="P122" s="1225">
        <f>Текущий!P122-Предыдущий!P122</f>
        <v>282</v>
      </c>
      <c r="Q122" s="1225">
        <f>Текущий!Q122-Предыдущий!Q122</f>
        <v>1403</v>
      </c>
      <c r="R122" s="1225">
        <f>Текущий!R122-Предыдущий!R122</f>
        <v>1223</v>
      </c>
      <c r="S122" s="1225">
        <f>Текущий!S122-Предыдущий!S122</f>
        <v>0</v>
      </c>
      <c r="T122" s="1225">
        <f>Текущий!T122-Предыдущий!T122</f>
        <v>956</v>
      </c>
      <c r="U122" s="1225">
        <f>Текущий!U122-Предыдущий!U122</f>
        <v>979</v>
      </c>
      <c r="V122" s="1225">
        <f>Текущий!V122-Предыдущий!V122</f>
        <v>98307</v>
      </c>
      <c r="W122" s="1225">
        <f>Текущий!W122-Предыдущий!W122</f>
        <v>5</v>
      </c>
      <c r="X122" s="1225">
        <f>Текущий!X122-Предыдущий!X122</f>
        <v>0</v>
      </c>
      <c r="Y122" s="1225">
        <f>Текущий!Y122-Предыдущий!Y122</f>
        <v>0</v>
      </c>
      <c r="Z122" s="1225">
        <f>Текущий!Z122-Предыдущий!Z122</f>
        <v>0</v>
      </c>
    </row>
    <row r="123" spans="1:27" s="1209" customFormat="1" ht="12.95" customHeight="1" x14ac:dyDescent="0.15">
      <c r="A123" s="1224" t="s">
        <v>299</v>
      </c>
      <c r="B123" s="1221">
        <v>118</v>
      </c>
      <c r="C123" s="1225">
        <f>Текущий!C123-Предыдущий!C123</f>
        <v>-1708</v>
      </c>
      <c r="D123" s="1225">
        <f>Текущий!D123-Предыдущий!D123</f>
        <v>0</v>
      </c>
      <c r="E123" s="1225">
        <f>Текущий!E123-Предыдущий!E123</f>
        <v>-109</v>
      </c>
      <c r="F123" s="1225">
        <f>Текущий!F123-Предыдущий!F123</f>
        <v>-26</v>
      </c>
      <c r="G123" s="1225">
        <f>Текущий!G123-Предыдущий!G123</f>
        <v>0</v>
      </c>
      <c r="H123" s="1225">
        <f>Текущий!H123-Предыдущий!H123</f>
        <v>0</v>
      </c>
      <c r="I123" s="1225">
        <f>Текущий!I123-Предыдущий!I123</f>
        <v>-836</v>
      </c>
      <c r="J123" s="1225">
        <f>Текущий!J123-Предыдущий!J123</f>
        <v>-4</v>
      </c>
      <c r="K123" s="1225">
        <f>Текущий!K123-Предыдущий!K123</f>
        <v>-6</v>
      </c>
      <c r="L123" s="1225">
        <f>Текущий!L123-Предыдущий!L123</f>
        <v>-150</v>
      </c>
      <c r="M123" s="1225">
        <f>Текущий!M123-Предыдущий!M123</f>
        <v>0</v>
      </c>
      <c r="N123" s="1225">
        <f>Текущий!N123-Предыдущий!N123</f>
        <v>-119</v>
      </c>
      <c r="O123" s="1225">
        <f>Текущий!O123-Предыдущий!O123</f>
        <v>-53</v>
      </c>
      <c r="P123" s="1225">
        <f>Текущий!P123-Предыдущий!P123</f>
        <v>0</v>
      </c>
      <c r="Q123" s="1225">
        <f>Текущий!Q123-Предыдущий!Q123</f>
        <v>42</v>
      </c>
      <c r="R123" s="1225">
        <f>Текущий!R123-Предыдущий!R123</f>
        <v>-460</v>
      </c>
      <c r="S123" s="1225">
        <f>Текущий!S123-Предыдущий!S123</f>
        <v>0</v>
      </c>
      <c r="T123" s="1225">
        <f>Текущий!T123-Предыдущий!T123</f>
        <v>-151</v>
      </c>
      <c r="U123" s="1225">
        <f>Текущий!U123-Предыдущий!U123</f>
        <v>164</v>
      </c>
      <c r="V123" s="1225">
        <f>Текущий!V123-Предыдущий!V123</f>
        <v>0</v>
      </c>
      <c r="W123" s="1225">
        <f>Текущий!W123-Предыдущий!W123</f>
        <v>0</v>
      </c>
      <c r="X123" s="1225">
        <f>Текущий!X123-Предыдущий!X123</f>
        <v>0</v>
      </c>
      <c r="Y123" s="1225">
        <f>Текущий!Y123-Предыдущий!Y123</f>
        <v>0</v>
      </c>
      <c r="Z123" s="1225">
        <f>Текущий!Z123-Предыдущий!Z123</f>
        <v>0</v>
      </c>
    </row>
    <row r="124" spans="1:27" s="1209" customFormat="1" ht="12.95" customHeight="1" x14ac:dyDescent="0.15">
      <c r="A124" s="1224" t="s">
        <v>300</v>
      </c>
      <c r="B124" s="1221">
        <v>119</v>
      </c>
      <c r="C124" s="1225">
        <f>Текущий!C124-Предыдущий!C124</f>
        <v>-3.3193171068899119</v>
      </c>
      <c r="D124" s="1225">
        <f>Текущий!D124-Предыдущий!D124</f>
        <v>0</v>
      </c>
      <c r="E124" s="1225">
        <f>Текущий!E124-Предыдущий!E124</f>
        <v>-7.7495396257678095E-2</v>
      </c>
      <c r="F124" s="1225">
        <f>Текущий!F124-Предыдущий!F124</f>
        <v>0.59740553232700044</v>
      </c>
      <c r="G124" s="1225">
        <f>Текущий!G124-Предыдущий!G124</f>
        <v>0</v>
      </c>
      <c r="H124" s="1225">
        <f>Текущий!H124-Предыдущий!H124</f>
        <v>0</v>
      </c>
      <c r="I124" s="1225">
        <f>Текущий!I124-Предыдущий!I124</f>
        <v>-0.98464043233200016</v>
      </c>
      <c r="J124" s="1225">
        <f>Текущий!J124-Предыдущий!J124</f>
        <v>-1.3695083930839985E-2</v>
      </c>
      <c r="K124" s="1225">
        <f>Текущий!K124-Предыдущий!K124</f>
        <v>-4.4141353080449017E-3</v>
      </c>
      <c r="L124" s="1225">
        <f>Текущий!L124-Предыдущий!L124</f>
        <v>0.10465047940490002</v>
      </c>
      <c r="M124" s="1225">
        <f>Текущий!M124-Предыдущий!M124</f>
        <v>2.8606171533479996E-2</v>
      </c>
      <c r="N124" s="1225">
        <f>Текущий!N124-Предыдущий!N124</f>
        <v>-0.19450811322128025</v>
      </c>
      <c r="O124" s="1225">
        <f>Текущий!O124-Предыдущий!O124</f>
        <v>-0.21613520729433988</v>
      </c>
      <c r="P124" s="1225">
        <f>Текущий!P124-Предыдущий!P124</f>
        <v>-8.1915128820829963E-2</v>
      </c>
      <c r="Q124" s="1225">
        <f>Текущий!Q124-Предыдущий!Q124</f>
        <v>-0.21804387128559988</v>
      </c>
      <c r="R124" s="1225">
        <f>Текущий!R124-Предыдущий!R124</f>
        <v>-0.58314092768909909</v>
      </c>
      <c r="S124" s="1225">
        <f>Текущий!S124-Предыдущий!S124</f>
        <v>0</v>
      </c>
      <c r="T124" s="1225">
        <f>Текущий!T124-Предыдущий!T124</f>
        <v>-7.6333965823159211E-2</v>
      </c>
      <c r="U124" s="1225">
        <f>Текущий!U124-Предыдущий!U124</f>
        <v>-0.14097386641590859</v>
      </c>
      <c r="V124" s="1225">
        <f>Текущий!V124-Предыдущий!V124</f>
        <v>-1.4558656434879822</v>
      </c>
      <c r="W124" s="1225">
        <f>Текущий!W124-Предыдущий!W124</f>
        <v>-2.8175182890310957E-3</v>
      </c>
      <c r="X124" s="1225">
        <f>Текущий!X124-Предыдущий!X124</f>
        <v>0</v>
      </c>
      <c r="Y124" s="1225">
        <f>Текущий!Y124-Предыдущий!Y124</f>
        <v>0</v>
      </c>
      <c r="Z124" s="1225">
        <f>Текущий!Z124-Предыдущий!Z124</f>
        <v>0</v>
      </c>
    </row>
    <row r="125" spans="1:27" s="1209" customFormat="1" ht="12.95" customHeight="1" x14ac:dyDescent="0.15">
      <c r="A125" s="1224" t="s">
        <v>301</v>
      </c>
      <c r="B125" s="1221">
        <v>120</v>
      </c>
      <c r="C125" s="1225">
        <f>Текущий!C125-Предыдущий!C125</f>
        <v>-2121</v>
      </c>
      <c r="D125" s="1225">
        <f>Текущий!D125-Предыдущий!D125</f>
        <v>-193</v>
      </c>
      <c r="E125" s="1225">
        <f>Текущий!E125-Предыдущий!E125</f>
        <v>-226</v>
      </c>
      <c r="F125" s="1225">
        <f>Текущий!F125-Предыдущий!F125</f>
        <v>-84</v>
      </c>
      <c r="G125" s="1225">
        <f>Текущий!G125-Предыдущий!G125</f>
        <v>0</v>
      </c>
      <c r="H125" s="1225">
        <f>Текущий!H125-Предыдущий!H125</f>
        <v>0</v>
      </c>
      <c r="I125" s="1225">
        <f>Текущий!I125-Предыдущий!I125</f>
        <v>-745</v>
      </c>
      <c r="J125" s="1225">
        <f>Текущий!J125-Предыдущий!J125</f>
        <v>-5</v>
      </c>
      <c r="K125" s="1225">
        <f>Текущий!K125-Предыдущий!K125</f>
        <v>0</v>
      </c>
      <c r="L125" s="1225">
        <f>Текущий!L125-Предыдущий!L125</f>
        <v>-32</v>
      </c>
      <c r="M125" s="1225">
        <f>Текущий!M125-Предыдущий!M125</f>
        <v>0</v>
      </c>
      <c r="N125" s="1225">
        <f>Текущий!N125-Предыдущий!N125</f>
        <v>-26</v>
      </c>
      <c r="O125" s="1225">
        <f>Текущий!O125-Предыдущий!O125</f>
        <v>-67</v>
      </c>
      <c r="P125" s="1225">
        <f>Текущий!P125-Предыдущий!P125</f>
        <v>0</v>
      </c>
      <c r="Q125" s="1225">
        <f>Текущий!Q125-Предыдущий!Q125</f>
        <v>-951</v>
      </c>
      <c r="R125" s="1225">
        <f>Текущий!R125-Предыдущий!R125</f>
        <v>-10</v>
      </c>
      <c r="S125" s="1225">
        <f>Текущий!S125-Предыдущий!S125</f>
        <v>0</v>
      </c>
      <c r="T125" s="1225">
        <f>Текущий!T125-Предыдущий!T125</f>
        <v>0</v>
      </c>
      <c r="U125" s="1225">
        <f>Текущий!U125-Предыдущий!U125</f>
        <v>218</v>
      </c>
      <c r="V125" s="1225">
        <f>Текущий!V125-Предыдущий!V125</f>
        <v>0</v>
      </c>
      <c r="W125" s="1225">
        <f>Текущий!W125-Предыдущий!W125</f>
        <v>0</v>
      </c>
      <c r="X125" s="1225">
        <f>Текущий!X125-Предыдущий!X125</f>
        <v>0</v>
      </c>
      <c r="Y125" s="1225">
        <f>Текущий!Y125-Предыдущий!Y125</f>
        <v>0</v>
      </c>
      <c r="Z125" s="1225">
        <f>Текущий!Z125-Предыдущий!Z125</f>
        <v>0</v>
      </c>
    </row>
    <row r="126" spans="1:27" s="1209" customFormat="1" ht="12.95" customHeight="1" x14ac:dyDescent="0.15">
      <c r="A126" s="1224" t="s">
        <v>302</v>
      </c>
      <c r="B126" s="1221">
        <v>121</v>
      </c>
      <c r="C126" s="1225">
        <f>Текущий!C126-Предыдущий!C126</f>
        <v>-2121</v>
      </c>
      <c r="D126" s="1225">
        <f>Текущий!D126-Предыдущий!D126</f>
        <v>-193</v>
      </c>
      <c r="E126" s="1225">
        <f>Текущий!E126-Предыдущий!E126</f>
        <v>-226</v>
      </c>
      <c r="F126" s="1225">
        <f>Текущий!F126-Предыдущий!F126</f>
        <v>-84</v>
      </c>
      <c r="G126" s="1225">
        <f>Текущий!G126-Предыдущий!G126</f>
        <v>0</v>
      </c>
      <c r="H126" s="1225">
        <f>Текущий!H126-Предыдущий!H126</f>
        <v>0</v>
      </c>
      <c r="I126" s="1225">
        <f>Текущий!I126-Предыдущий!I126</f>
        <v>-745</v>
      </c>
      <c r="J126" s="1225">
        <f>Текущий!J126-Предыдущий!J126</f>
        <v>-5</v>
      </c>
      <c r="K126" s="1225">
        <f>Текущий!K126-Предыдущий!K126</f>
        <v>0</v>
      </c>
      <c r="L126" s="1225">
        <f>Текущий!L126-Предыдущий!L126</f>
        <v>-32</v>
      </c>
      <c r="M126" s="1225">
        <f>Текущий!M126-Предыдущий!M126</f>
        <v>0</v>
      </c>
      <c r="N126" s="1225">
        <f>Текущий!N126-Предыдущий!N126</f>
        <v>-26</v>
      </c>
      <c r="O126" s="1225">
        <f>Текущий!O126-Предыдущий!O126</f>
        <v>-67</v>
      </c>
      <c r="P126" s="1225">
        <f>Текущий!P126-Предыдущий!P126</f>
        <v>0</v>
      </c>
      <c r="Q126" s="1225">
        <f>Текущий!Q126-Предыдущий!Q126</f>
        <v>-951</v>
      </c>
      <c r="R126" s="1225">
        <f>Текущий!R126-Предыдущий!R126</f>
        <v>-10</v>
      </c>
      <c r="S126" s="1225">
        <f>Текущий!S126-Предыдущий!S126</f>
        <v>0</v>
      </c>
      <c r="T126" s="1225">
        <f>Текущий!T126-Предыдущий!T126</f>
        <v>0</v>
      </c>
      <c r="U126" s="1225">
        <f>Текущий!U126-Предыдущий!U126</f>
        <v>218</v>
      </c>
      <c r="V126" s="1225">
        <f>Текущий!V126-Предыдущий!V126</f>
        <v>0</v>
      </c>
      <c r="W126" s="1225">
        <f>Текущий!W126-Предыдущий!W126</f>
        <v>0</v>
      </c>
      <c r="X126" s="1225">
        <f>Текущий!X126-Предыдущий!X126</f>
        <v>0</v>
      </c>
      <c r="Y126" s="1225">
        <f>Текущий!Y126-Предыдущий!Y126</f>
        <v>0</v>
      </c>
      <c r="Z126" s="1225">
        <f>Текущий!Z126-Предыдущий!Z126</f>
        <v>0</v>
      </c>
    </row>
    <row r="127" spans="1:27" s="1209" customFormat="1" ht="12.95" customHeight="1" x14ac:dyDescent="0.15">
      <c r="A127" s="1224" t="s">
        <v>593</v>
      </c>
      <c r="B127" s="1221">
        <v>122</v>
      </c>
      <c r="C127" s="1225">
        <f>Текущий!C127-Предыдущий!C127</f>
        <v>0</v>
      </c>
      <c r="D127" s="1225">
        <f>Текущий!D127-Предыдущий!D127</f>
        <v>0</v>
      </c>
      <c r="E127" s="1225">
        <f>Текущий!E127-Предыдущий!E127</f>
        <v>0</v>
      </c>
      <c r="F127" s="1225">
        <f>Текущий!F127-Предыдущий!F127</f>
        <v>0</v>
      </c>
      <c r="G127" s="1225">
        <f>Текущий!G127-Предыдущий!G127</f>
        <v>0</v>
      </c>
      <c r="H127" s="1225">
        <f>Текущий!H127-Предыдущий!H127</f>
        <v>0</v>
      </c>
      <c r="I127" s="1225">
        <f>Текущий!I127-Предыдущий!I127</f>
        <v>0</v>
      </c>
      <c r="J127" s="1225">
        <f>Текущий!J127-Предыдущий!J127</f>
        <v>0</v>
      </c>
      <c r="K127" s="1225">
        <f>Текущий!K127-Предыдущий!K127</f>
        <v>0</v>
      </c>
      <c r="L127" s="1225">
        <f>Текущий!L127-Предыдущий!L127</f>
        <v>0</v>
      </c>
      <c r="M127" s="1225">
        <f>Текущий!M127-Предыдущий!M127</f>
        <v>0</v>
      </c>
      <c r="N127" s="1225">
        <f>Текущий!N127-Предыдущий!N127</f>
        <v>0</v>
      </c>
      <c r="O127" s="1225">
        <f>Текущий!O127-Предыдущий!O127</f>
        <v>0</v>
      </c>
      <c r="P127" s="1225">
        <f>Текущий!P127-Предыдущий!P127</f>
        <v>0</v>
      </c>
      <c r="Q127" s="1225">
        <f>Текущий!Q127-Предыдущий!Q127</f>
        <v>0</v>
      </c>
      <c r="R127" s="1225">
        <f>Текущий!R127-Предыдущий!R127</f>
        <v>0</v>
      </c>
      <c r="S127" s="1225">
        <f>Текущий!S127-Предыдущий!S127</f>
        <v>0</v>
      </c>
      <c r="T127" s="1225">
        <f>Текущий!T127-Предыдущий!T127</f>
        <v>0</v>
      </c>
      <c r="U127" s="1225">
        <f>Текущий!U127-Предыдущий!U127</f>
        <v>0</v>
      </c>
      <c r="V127" s="1225">
        <f>Текущий!V127-Предыдущий!V127</f>
        <v>0</v>
      </c>
      <c r="W127" s="1225">
        <f>Текущий!W127-Предыдущий!W127</f>
        <v>0</v>
      </c>
      <c r="X127" s="1225">
        <f>Текущий!X127-Предыдущий!X127</f>
        <v>0</v>
      </c>
      <c r="Y127" s="1225">
        <f>Текущий!Y127-Предыдущий!Y127</f>
        <v>0</v>
      </c>
      <c r="Z127" s="1225">
        <f>Текущий!Z127-Предыдущий!Z127</f>
        <v>0</v>
      </c>
    </row>
    <row r="128" spans="1:27" s="260" customFormat="1" ht="9.6" customHeight="1" x14ac:dyDescent="0.15">
      <c r="A128" s="262"/>
      <c r="B128" s="261"/>
      <c r="C128" s="1225">
        <f>Текущий!C128-Предыдущий!C128</f>
        <v>0</v>
      </c>
      <c r="D128" s="1225">
        <f>Текущий!D128-Предыдущий!D128</f>
        <v>0</v>
      </c>
      <c r="E128" s="1225">
        <f>Текущий!E128-Предыдущий!E128</f>
        <v>0</v>
      </c>
      <c r="F128" s="1225">
        <f>Текущий!F128-Предыдущий!F128</f>
        <v>0</v>
      </c>
      <c r="G128" s="1225">
        <f>Текущий!G128-Предыдущий!G128</f>
        <v>0</v>
      </c>
      <c r="H128" s="1225">
        <f>Текущий!H128-Предыдущий!H128</f>
        <v>0</v>
      </c>
      <c r="I128" s="1225">
        <f>Текущий!I128-Предыдущий!I128</f>
        <v>0</v>
      </c>
      <c r="J128" s="1225">
        <f>Текущий!J128-Предыдущий!J128</f>
        <v>0</v>
      </c>
      <c r="K128" s="1225">
        <f>Текущий!K128-Предыдущий!K128</f>
        <v>0</v>
      </c>
      <c r="L128" s="1225">
        <f>Текущий!L128-Предыдущий!L128</f>
        <v>0</v>
      </c>
      <c r="M128" s="1225">
        <f>Текущий!M128-Предыдущий!M128</f>
        <v>0</v>
      </c>
      <c r="N128" s="1225">
        <f>Текущий!N128-Предыдущий!N128</f>
        <v>0</v>
      </c>
      <c r="O128" s="1225">
        <f>Текущий!O128-Предыдущий!O128</f>
        <v>0</v>
      </c>
      <c r="P128" s="1225">
        <f>Текущий!P128-Предыдущий!P128</f>
        <v>0</v>
      </c>
      <c r="Q128" s="1225">
        <f>Текущий!Q128-Предыдущий!Q128</f>
        <v>0</v>
      </c>
      <c r="R128" s="1225">
        <f>Текущий!R128-Предыдущий!R128</f>
        <v>0</v>
      </c>
      <c r="S128" s="1225">
        <f>Текущий!S128-Предыдущий!S128</f>
        <v>0</v>
      </c>
      <c r="T128" s="1225">
        <f>Текущий!T128-Предыдущий!T128</f>
        <v>0</v>
      </c>
      <c r="U128" s="1225">
        <f>Текущий!U128-Предыдущий!U128</f>
        <v>0</v>
      </c>
      <c r="V128" s="1225">
        <f>Текущий!V128-Предыдущий!V128</f>
        <v>0</v>
      </c>
      <c r="W128" s="1225">
        <f>Текущий!W128-Предыдущий!W128</f>
        <v>0</v>
      </c>
      <c r="X128" s="1225">
        <f>Текущий!X128-Предыдущий!X128</f>
        <v>0</v>
      </c>
      <c r="Y128" s="1225">
        <f>Текущий!Y128-Предыдущий!Y128</f>
        <v>0</v>
      </c>
      <c r="Z128" s="1225">
        <f>Текущий!Z128-Предыдущий!Z128</f>
        <v>0</v>
      </c>
      <c r="AA128" s="268"/>
    </row>
    <row r="129" spans="1:30" s="260" customFormat="1" ht="14.45" customHeight="1" x14ac:dyDescent="0.15">
      <c r="A129" s="262"/>
      <c r="B129" s="261"/>
      <c r="C129" s="1225">
        <f>Текущий!C129-Предыдущий!C129</f>
        <v>0</v>
      </c>
      <c r="D129" s="1225">
        <f>Текущий!D129-Предыдущий!D129</f>
        <v>0</v>
      </c>
      <c r="E129" s="1225">
        <f>Текущий!E129-Предыдущий!E129</f>
        <v>0</v>
      </c>
      <c r="F129" s="1225">
        <f>Текущий!F129-Предыдущий!F129</f>
        <v>0</v>
      </c>
      <c r="G129" s="1225">
        <f>Текущий!G129-Предыдущий!G129</f>
        <v>0</v>
      </c>
      <c r="H129" s="1225">
        <f>Текущий!H129-Предыдущий!H129</f>
        <v>0</v>
      </c>
      <c r="I129" s="1225">
        <f>Текущий!I129-Предыдущий!I129</f>
        <v>0</v>
      </c>
      <c r="J129" s="1225">
        <f>Текущий!J129-Предыдущий!J129</f>
        <v>0</v>
      </c>
      <c r="K129" s="1225">
        <f>Текущий!K129-Предыдущий!K129</f>
        <v>0</v>
      </c>
      <c r="L129" s="1225">
        <f>Текущий!L129-Предыдущий!L129</f>
        <v>0</v>
      </c>
      <c r="M129" s="1225">
        <f>Текущий!M129-Предыдущий!M129</f>
        <v>0</v>
      </c>
      <c r="N129" s="1225">
        <f>Текущий!N129-Предыдущий!N129</f>
        <v>0</v>
      </c>
      <c r="O129" s="1225">
        <f>Текущий!O129-Предыдущий!O129</f>
        <v>0</v>
      </c>
      <c r="P129" s="1225">
        <f>Текущий!P129-Предыдущий!P129</f>
        <v>0</v>
      </c>
      <c r="Q129" s="1225">
        <f>Текущий!Q129-Предыдущий!Q129</f>
        <v>0</v>
      </c>
      <c r="R129" s="1225">
        <f>Текущий!R129-Предыдущий!R129</f>
        <v>0</v>
      </c>
      <c r="S129" s="1225">
        <f>Текущий!S129-Предыдущий!S129</f>
        <v>0</v>
      </c>
      <c r="T129" s="1225">
        <f>Текущий!T129-Предыдущий!T129</f>
        <v>0</v>
      </c>
      <c r="U129" s="1225">
        <f>Текущий!U129-Предыдущий!U129</f>
        <v>0</v>
      </c>
      <c r="V129" s="1225">
        <f>Текущий!V129-Предыдущий!V129</f>
        <v>0</v>
      </c>
      <c r="W129" s="1225">
        <f>Текущий!W129-Предыдущий!W129</f>
        <v>0</v>
      </c>
      <c r="X129" s="1225">
        <f>Текущий!X129-Предыдущий!X129</f>
        <v>0</v>
      </c>
      <c r="Y129" s="1225">
        <f>Текущий!Y129-Предыдущий!Y129</f>
        <v>0</v>
      </c>
      <c r="Z129" s="1225">
        <f>Текущий!Z129-Предыдущий!Z129</f>
        <v>0</v>
      </c>
      <c r="AA129" s="268"/>
    </row>
    <row r="130" spans="1:30" s="260" customFormat="1" ht="28.7" customHeight="1" x14ac:dyDescent="0.15">
      <c r="A130" s="262"/>
      <c r="B130" s="261"/>
      <c r="C130" s="1225">
        <f>Текущий!C130-Предыдущий!C130</f>
        <v>0</v>
      </c>
      <c r="D130" s="1225">
        <f>Текущий!D130-Предыдущий!D130</f>
        <v>0</v>
      </c>
      <c r="E130" s="1225">
        <f>Текущий!E130-Предыдущий!E130</f>
        <v>0</v>
      </c>
      <c r="F130" s="1225">
        <f>Текущий!F130-Предыдущий!F130</f>
        <v>0</v>
      </c>
      <c r="G130" s="1225">
        <f>Текущий!G130-Предыдущий!G130</f>
        <v>0</v>
      </c>
      <c r="H130" s="1225">
        <f>Текущий!H130-Предыдущий!H130</f>
        <v>0</v>
      </c>
      <c r="I130" s="1225">
        <f>Текущий!I130-Предыдущий!I130</f>
        <v>0</v>
      </c>
      <c r="J130" s="1225">
        <f>Текущий!J130-Предыдущий!J130</f>
        <v>0</v>
      </c>
      <c r="K130" s="1225">
        <f>Текущий!K130-Предыдущий!K130</f>
        <v>0</v>
      </c>
      <c r="L130" s="1225">
        <f>Текущий!L130-Предыдущий!L130</f>
        <v>0</v>
      </c>
      <c r="M130" s="1225">
        <f>Текущий!M130-Предыдущий!M130</f>
        <v>0</v>
      </c>
      <c r="N130" s="1225">
        <f>Текущий!N130-Предыдущий!N130</f>
        <v>0</v>
      </c>
      <c r="O130" s="1225">
        <f>Текущий!O130-Предыдущий!O130</f>
        <v>0</v>
      </c>
      <c r="P130" s="1225">
        <f>Текущий!P130-Предыдущий!P130</f>
        <v>0</v>
      </c>
      <c r="Q130" s="1225">
        <f>Текущий!Q130-Предыдущий!Q130</f>
        <v>0</v>
      </c>
      <c r="R130" s="1225">
        <f>Текущий!R130-Предыдущий!R130</f>
        <v>0</v>
      </c>
      <c r="S130" s="1225">
        <f>Текущий!S130-Предыдущий!S130</f>
        <v>0</v>
      </c>
      <c r="T130" s="1225">
        <f>Текущий!T130-Предыдущий!T130</f>
        <v>0</v>
      </c>
      <c r="U130" s="1225">
        <f>Текущий!U130-Предыдущий!U130</f>
        <v>0</v>
      </c>
      <c r="V130" s="1225">
        <f>Текущий!V130-Предыдущий!V130</f>
        <v>0</v>
      </c>
      <c r="W130" s="1225">
        <f>Текущий!W130-Предыдущий!W130</f>
        <v>0</v>
      </c>
      <c r="X130" s="1225">
        <f>Текущий!X130-Предыдущий!X130</f>
        <v>0</v>
      </c>
      <c r="Y130" s="1225">
        <f>Текущий!Y130-Предыдущий!Y130</f>
        <v>0</v>
      </c>
      <c r="Z130" s="1225">
        <f>Текущий!Z130-Предыдущий!Z130</f>
        <v>0</v>
      </c>
      <c r="AA130" s="268"/>
    </row>
    <row r="131" spans="1:30" s="260" customFormat="1" ht="12.75" x14ac:dyDescent="0.15">
      <c r="A131" s="262" t="s">
        <v>302</v>
      </c>
      <c r="B131" s="261">
        <v>111</v>
      </c>
      <c r="C131" s="1225">
        <f>Текущий!C131-Предыдущий!C131</f>
        <v>0</v>
      </c>
      <c r="D131" s="1225">
        <f>Текущий!D131-Предыдущий!D131</f>
        <v>0</v>
      </c>
      <c r="E131" s="1225">
        <f>Текущий!E131-Предыдущий!E131</f>
        <v>0</v>
      </c>
      <c r="F131" s="1225">
        <f>Текущий!F131-Предыдущий!F131</f>
        <v>0</v>
      </c>
      <c r="G131" s="1225">
        <f>Текущий!G131-Предыдущий!G131</f>
        <v>0</v>
      </c>
      <c r="H131" s="1225">
        <f>Текущий!H131-Предыдущий!H131</f>
        <v>0</v>
      </c>
      <c r="I131" s="1225">
        <f>Текущий!I131-Предыдущий!I131</f>
        <v>0</v>
      </c>
      <c r="J131" s="1225">
        <f>Текущий!J131-Предыдущий!J131</f>
        <v>0</v>
      </c>
      <c r="K131" s="1225">
        <f>Текущий!K131-Предыдущий!K131</f>
        <v>0</v>
      </c>
      <c r="L131" s="1225">
        <f>Текущий!L131-Предыдущий!L131</f>
        <v>0</v>
      </c>
      <c r="M131" s="1225">
        <f>Текущий!M131-Предыдущий!M131</f>
        <v>0</v>
      </c>
      <c r="N131" s="1225">
        <f>Текущий!N131-Предыдущий!N131</f>
        <v>0</v>
      </c>
      <c r="O131" s="1225">
        <f>Текущий!O131-Предыдущий!O131</f>
        <v>0</v>
      </c>
      <c r="P131" s="1225">
        <f>Текущий!P131-Предыдущий!P131</f>
        <v>0</v>
      </c>
      <c r="Q131" s="1225">
        <f>Текущий!Q131-Предыдущий!Q131</f>
        <v>0</v>
      </c>
      <c r="R131" s="1225">
        <f>Текущий!R131-Предыдущий!R131</f>
        <v>0</v>
      </c>
      <c r="S131" s="1225">
        <f>Текущий!S131-Предыдущий!S131</f>
        <v>0</v>
      </c>
      <c r="T131" s="1225">
        <f>Текущий!T131-Предыдущий!T131</f>
        <v>0</v>
      </c>
      <c r="U131" s="1225">
        <f>Текущий!U131-Предыдущий!U131</f>
        <v>0</v>
      </c>
      <c r="V131" s="1225">
        <f>Текущий!V131-Предыдущий!V131</f>
        <v>0</v>
      </c>
      <c r="W131" s="1225">
        <f>Текущий!W131-Предыдущий!W131</f>
        <v>0</v>
      </c>
      <c r="X131" s="1225">
        <f>Текущий!X131-Предыдущий!X131</f>
        <v>0</v>
      </c>
      <c r="Y131" s="1225">
        <f>Текущий!Y131-Предыдущий!Y131</f>
        <v>0</v>
      </c>
      <c r="Z131" s="1225">
        <f>Текущий!Z131-Предыдущий!Z131</f>
        <v>0</v>
      </c>
      <c r="AA131" s="268"/>
    </row>
    <row r="132" spans="1:30" s="260" customFormat="1" ht="11.25" x14ac:dyDescent="0.15">
      <c r="C132" s="1225">
        <f>Текущий!C132-Предыдущий!C132</f>
        <v>0</v>
      </c>
      <c r="D132" s="1225">
        <f>Текущий!D132-Предыдущий!D132</f>
        <v>0</v>
      </c>
      <c r="E132" s="1225">
        <f>Текущий!E132-Предыдущий!E132</f>
        <v>0</v>
      </c>
      <c r="F132" s="1225">
        <f>Текущий!F132-Предыдущий!F132</f>
        <v>0</v>
      </c>
      <c r="G132" s="1225">
        <f>Текущий!G132-Предыдущий!G132</f>
        <v>0</v>
      </c>
      <c r="H132" s="1225">
        <f>Текущий!H132-Предыдущий!H132</f>
        <v>0</v>
      </c>
      <c r="I132" s="1225">
        <f>Текущий!I132-Предыдущий!I132</f>
        <v>0</v>
      </c>
      <c r="J132" s="1225">
        <f>Текущий!J132-Предыдущий!J132</f>
        <v>0</v>
      </c>
      <c r="K132" s="1225">
        <f>Текущий!K132-Предыдущий!K132</f>
        <v>0</v>
      </c>
      <c r="L132" s="1225">
        <f>Текущий!L132-Предыдущий!L132</f>
        <v>0</v>
      </c>
      <c r="M132" s="1225">
        <f>Текущий!M132-Предыдущий!M132</f>
        <v>0</v>
      </c>
      <c r="N132" s="1225">
        <f>Текущий!N132-Предыдущий!N132</f>
        <v>0</v>
      </c>
      <c r="O132" s="1225">
        <f>Текущий!O132-Предыдущий!O132</f>
        <v>0</v>
      </c>
      <c r="P132" s="1225">
        <f>Текущий!P132-Предыдущий!P132</f>
        <v>0</v>
      </c>
      <c r="Q132" s="1225">
        <f>Текущий!Q132-Предыдущий!Q132</f>
        <v>0</v>
      </c>
      <c r="R132" s="1225">
        <f>Текущий!R132-Предыдущий!R132</f>
        <v>0</v>
      </c>
      <c r="S132" s="1225">
        <f>Текущий!S132-Предыдущий!S132</f>
        <v>0</v>
      </c>
      <c r="T132" s="1225">
        <f>Текущий!T132-Предыдущий!T132</f>
        <v>0</v>
      </c>
      <c r="U132" s="1225">
        <f>Текущий!U132-Предыдущий!U132</f>
        <v>0</v>
      </c>
      <c r="V132" s="1225">
        <f>Текущий!V132-Предыдущий!V132</f>
        <v>0</v>
      </c>
      <c r="W132" s="1225">
        <f>Текущий!W132-Предыдущий!W132</f>
        <v>0</v>
      </c>
      <c r="X132" s="1225">
        <f>Текущий!X132-Предыдущий!X132</f>
        <v>0</v>
      </c>
      <c r="Y132" s="1225">
        <f>Текущий!Y132-Предыдущий!Y132</f>
        <v>0</v>
      </c>
      <c r="Z132" s="1225">
        <f>Текущий!Z132-Предыдущий!Z132</f>
        <v>0</v>
      </c>
    </row>
    <row r="133" spans="1:30" s="258" customFormat="1" ht="12" x14ac:dyDescent="0.2">
      <c r="A133" s="254" t="s">
        <v>322</v>
      </c>
      <c r="B133" s="259"/>
      <c r="C133" s="1225">
        <f>Текущий!C133-Предыдущий!C133</f>
        <v>104243</v>
      </c>
      <c r="D133" s="1225">
        <f>Текущий!D133-Предыдущий!D133</f>
        <v>946</v>
      </c>
      <c r="E133" s="1225">
        <f>Текущий!E133-Предыдущий!E133</f>
        <v>-954</v>
      </c>
      <c r="F133" s="1225">
        <f>Текущий!F133-Предыдущий!F133</f>
        <v>10582</v>
      </c>
      <c r="G133" s="1225">
        <f>Текущий!G133-Предыдущий!G133</f>
        <v>-3</v>
      </c>
      <c r="H133" s="1225">
        <f>Текущий!H133-Предыдущий!H133</f>
        <v>1109</v>
      </c>
      <c r="I133" s="1225">
        <f>Текущий!I133-Предыдущий!I133</f>
        <v>4729</v>
      </c>
      <c r="J133" s="1225">
        <f>Текущий!J133-Предыдущий!J133</f>
        <v>11736</v>
      </c>
      <c r="K133" s="1225">
        <f>Текущий!K133-Предыдущий!K133</f>
        <v>4369</v>
      </c>
      <c r="L133" s="1225">
        <f>Текущий!L133-Предыдущий!L133</f>
        <v>433</v>
      </c>
      <c r="M133" s="1225">
        <f>Текущий!M133-Предыдущий!M133</f>
        <v>-13</v>
      </c>
      <c r="N133" s="1225">
        <f>Текущий!N133-Предыдущий!N133</f>
        <v>-3646</v>
      </c>
      <c r="O133" s="1225">
        <f>Текущий!O133-Предыдущий!O133</f>
        <v>-686</v>
      </c>
      <c r="P133" s="1225">
        <f>Текущий!P133-Предыдущий!P133</f>
        <v>778</v>
      </c>
      <c r="Q133" s="1225">
        <f>Текущий!Q133-Предыдущий!Q133</f>
        <v>-6526</v>
      </c>
      <c r="R133" s="1225">
        <f>Текущий!R133-Предыдущий!R133</f>
        <v>-4591</v>
      </c>
      <c r="S133" s="1225">
        <f>Текущий!S133-Предыдущий!S133</f>
        <v>-10327</v>
      </c>
      <c r="T133" s="1225">
        <f>Текущий!T133-Предыдущий!T133</f>
        <v>-1352</v>
      </c>
      <c r="U133" s="1225">
        <f>Текущий!U133-Предыдущий!U133</f>
        <v>-1177</v>
      </c>
      <c r="V133" s="1225">
        <f>Текущий!V133-Предыдущий!V133</f>
        <v>84409</v>
      </c>
      <c r="W133" s="1225">
        <f>Текущий!W133-Предыдущий!W133</f>
        <v>-185</v>
      </c>
      <c r="X133" s="1225">
        <f>Текущий!X133-Предыдущий!X133</f>
        <v>14612</v>
      </c>
      <c r="Y133" s="1225">
        <f>Текущий!Y133-Предыдущий!Y133</f>
        <v>0</v>
      </c>
      <c r="Z133" s="1225">
        <f>Текущий!Z133-Предыдущий!Z133</f>
        <v>0</v>
      </c>
      <c r="AA133" s="257"/>
    </row>
    <row r="134" spans="1:30" x14ac:dyDescent="0.25">
      <c r="A134" s="251" t="s">
        <v>226</v>
      </c>
      <c r="B134" s="250"/>
      <c r="C134" s="1225">
        <f>Текущий!C134-Предыдущий!C134</f>
        <v>103816</v>
      </c>
      <c r="D134" s="1225">
        <f>Текущий!D134-Предыдущий!D134</f>
        <v>915</v>
      </c>
      <c r="E134" s="1225">
        <f>Текущий!E134-Предыдущий!E134</f>
        <v>-954</v>
      </c>
      <c r="F134" s="1225">
        <f>Текущий!F134-Предыдущий!F134</f>
        <v>10582</v>
      </c>
      <c r="G134" s="1225">
        <f>Текущий!G134-Предыдущий!G134</f>
        <v>-3</v>
      </c>
      <c r="H134" s="1225">
        <f>Текущий!H134-Предыдущий!H134</f>
        <v>1109</v>
      </c>
      <c r="I134" s="1225">
        <f>Текущий!I134-Предыдущий!I134</f>
        <v>4730</v>
      </c>
      <c r="J134" s="1225">
        <f>Текущий!J134-Предыдущий!J134</f>
        <v>11351</v>
      </c>
      <c r="K134" s="1225">
        <f>Текущий!K134-Предыдущий!K134</f>
        <v>4369</v>
      </c>
      <c r="L134" s="1225">
        <f>Текущий!L134-Предыдущий!L134</f>
        <v>433</v>
      </c>
      <c r="M134" s="1225">
        <f>Текущий!M134-Предыдущий!M134</f>
        <v>-13</v>
      </c>
      <c r="N134" s="1225">
        <f>Текущий!N134-Предыдущий!N134</f>
        <v>-3642</v>
      </c>
      <c r="O134" s="1225">
        <f>Текущий!O134-Предыдущий!O134</f>
        <v>-686</v>
      </c>
      <c r="P134" s="1225">
        <f>Текущий!P134-Предыдущий!P134</f>
        <v>778</v>
      </c>
      <c r="Q134" s="1225">
        <f>Текущий!Q134-Предыдущий!Q134</f>
        <v>-6523</v>
      </c>
      <c r="R134" s="1225">
        <f>Текущий!R134-Предыдущий!R134</f>
        <v>-4579</v>
      </c>
      <c r="S134" s="1225">
        <f>Текущий!S134-Предыдущий!S134</f>
        <v>-10283</v>
      </c>
      <c r="T134" s="1225">
        <f>Текущий!T134-Предыдущий!T134</f>
        <v>-1352</v>
      </c>
      <c r="U134" s="1225">
        <f>Текущий!U134-Предыдущий!U134</f>
        <v>-1174</v>
      </c>
      <c r="V134" s="1225">
        <f>Текущий!V134-Предыдущий!V134</f>
        <v>84375</v>
      </c>
      <c r="W134" s="1225">
        <f>Текущий!W134-Предыдущий!W134</f>
        <v>-185</v>
      </c>
      <c r="X134" s="1225">
        <f>Текущий!X134-Предыдущий!X134</f>
        <v>14568</v>
      </c>
      <c r="Y134" s="1225">
        <f>Текущий!Y134-Предыдущий!Y134</f>
        <v>0</v>
      </c>
      <c r="Z134" s="1225">
        <f>Текущий!Z134-Предыдущий!Z134</f>
        <v>0</v>
      </c>
      <c r="AA134" s="256"/>
    </row>
    <row r="135" spans="1:30" x14ac:dyDescent="0.25">
      <c r="A135" s="251" t="s">
        <v>227</v>
      </c>
      <c r="B135" s="250"/>
      <c r="C135" s="1225">
        <f>Текущий!C135-Предыдущий!C135</f>
        <v>427</v>
      </c>
      <c r="D135" s="1225">
        <f>Текущий!D135-Предыдущий!D135</f>
        <v>31</v>
      </c>
      <c r="E135" s="1225">
        <f>Текущий!E135-Предыдущий!E135</f>
        <v>0</v>
      </c>
      <c r="F135" s="1225">
        <f>Текущий!F135-Предыдущий!F135</f>
        <v>0</v>
      </c>
      <c r="G135" s="1225">
        <f>Текущий!G135-Предыдущий!G135</f>
        <v>0</v>
      </c>
      <c r="H135" s="1225">
        <f>Текущий!H135-Предыдущий!H135</f>
        <v>0</v>
      </c>
      <c r="I135" s="1225">
        <f>Текущий!I135-Предыдущий!I135</f>
        <v>-1</v>
      </c>
      <c r="J135" s="1225">
        <f>Текущий!J135-Предыдущий!J135</f>
        <v>385</v>
      </c>
      <c r="K135" s="1225">
        <f>Текущий!K135-Предыдущий!K135</f>
        <v>0</v>
      </c>
      <c r="L135" s="1225">
        <f>Текущий!L135-Предыдущий!L135</f>
        <v>0</v>
      </c>
      <c r="M135" s="1225">
        <f>Текущий!M135-Предыдущий!M135</f>
        <v>0</v>
      </c>
      <c r="N135" s="1225">
        <f>Текущий!N135-Предыдущий!N135</f>
        <v>-4</v>
      </c>
      <c r="O135" s="1225">
        <f>Текущий!O135-Предыдущий!O135</f>
        <v>0</v>
      </c>
      <c r="P135" s="1225">
        <f>Текущий!P135-Предыдущий!P135</f>
        <v>0</v>
      </c>
      <c r="Q135" s="1225">
        <f>Текущий!Q135-Предыдущий!Q135</f>
        <v>-3</v>
      </c>
      <c r="R135" s="1225">
        <f>Текущий!R135-Предыдущий!R135</f>
        <v>-12</v>
      </c>
      <c r="S135" s="1225">
        <f>Текущий!S135-Предыдущий!S135</f>
        <v>-44</v>
      </c>
      <c r="T135" s="1225">
        <f>Текущий!T135-Предыдущий!T135</f>
        <v>0</v>
      </c>
      <c r="U135" s="1225">
        <f>Текущий!U135-Предыдущий!U135</f>
        <v>-3</v>
      </c>
      <c r="V135" s="1225">
        <f>Текущий!V135-Предыдущий!V135</f>
        <v>34</v>
      </c>
      <c r="W135" s="1225">
        <f>Текущий!W135-Предыдущий!W135</f>
        <v>0</v>
      </c>
      <c r="X135" s="1225">
        <f>Текущий!X135-Предыдущий!X135</f>
        <v>44</v>
      </c>
      <c r="Y135" s="1225">
        <f>Текущий!Y135-Предыдущий!Y135</f>
        <v>0</v>
      </c>
      <c r="Z135" s="1225">
        <f>Текущий!Z135-Предыдущий!Z135</f>
        <v>0</v>
      </c>
      <c r="AA135" s="256"/>
    </row>
    <row r="136" spans="1:30" x14ac:dyDescent="0.25">
      <c r="A136" s="251" t="s">
        <v>297</v>
      </c>
      <c r="B136" s="250"/>
      <c r="C136" s="1225">
        <f>Текущий!C136-Предыдущий!C136</f>
        <v>427</v>
      </c>
      <c r="D136" s="1225">
        <f>Текущий!D136-Предыдущий!D136</f>
        <v>31</v>
      </c>
      <c r="E136" s="1225">
        <f>Текущий!E136-Предыдущий!E136</f>
        <v>0</v>
      </c>
      <c r="F136" s="1225">
        <f>Текущий!F136-Предыдущий!F136</f>
        <v>0</v>
      </c>
      <c r="G136" s="1225">
        <f>Текущий!G136-Предыдущий!G136</f>
        <v>0</v>
      </c>
      <c r="H136" s="1225">
        <f>Текущий!H136-Предыдущий!H136</f>
        <v>0</v>
      </c>
      <c r="I136" s="1225">
        <f>Текущий!I136-Предыдущий!I136</f>
        <v>-1</v>
      </c>
      <c r="J136" s="1225">
        <f>Текущий!J136-Предыдущий!J136</f>
        <v>385</v>
      </c>
      <c r="K136" s="1225">
        <f>Текущий!K136-Предыдущий!K136</f>
        <v>0</v>
      </c>
      <c r="L136" s="1225">
        <f>Текущий!L136-Предыдущий!L136</f>
        <v>0</v>
      </c>
      <c r="M136" s="1225">
        <f>Текущий!M136-Предыдущий!M136</f>
        <v>0</v>
      </c>
      <c r="N136" s="1225">
        <f>Текущий!N136-Предыдущий!N136</f>
        <v>-4</v>
      </c>
      <c r="O136" s="1225">
        <f>Текущий!O136-Предыдущий!O136</f>
        <v>0</v>
      </c>
      <c r="P136" s="1225">
        <f>Текущий!P136-Предыдущий!P136</f>
        <v>0</v>
      </c>
      <c r="Q136" s="1225">
        <f>Текущий!Q136-Предыдущий!Q136</f>
        <v>-3</v>
      </c>
      <c r="R136" s="1225">
        <f>Текущий!R136-Предыдущий!R136</f>
        <v>-12</v>
      </c>
      <c r="S136" s="1225">
        <f>Текущий!S136-Предыдущий!S136</f>
        <v>-44</v>
      </c>
      <c r="T136" s="1225">
        <f>Текущий!T136-Предыдущий!T136</f>
        <v>0</v>
      </c>
      <c r="U136" s="1225">
        <f>Текущий!U136-Предыдущий!U136</f>
        <v>-3</v>
      </c>
      <c r="V136" s="1225">
        <f>Текущий!V136-Предыдущий!V136</f>
        <v>34</v>
      </c>
      <c r="W136" s="1225">
        <f>Текущий!W136-Предыдущий!W136</f>
        <v>0</v>
      </c>
      <c r="X136" s="1225">
        <f>Текущий!X136-Предыдущий!X136</f>
        <v>44</v>
      </c>
      <c r="Y136" s="1225">
        <f>Текущий!Y136-Предыдущий!Y136</f>
        <v>0</v>
      </c>
      <c r="Z136" s="1225">
        <f>Текущий!Z136-Предыдущий!Z136</f>
        <v>0</v>
      </c>
      <c r="AA136" s="256"/>
    </row>
    <row r="137" spans="1:30" x14ac:dyDescent="0.25">
      <c r="A137" s="251" t="s">
        <v>298</v>
      </c>
      <c r="B137" s="250"/>
      <c r="C137" s="1225">
        <f>Текущий!C137-Предыдущий!C137</f>
        <v>426</v>
      </c>
      <c r="D137" s="1225">
        <f>Текущий!D137-Предыдущий!D137</f>
        <v>31</v>
      </c>
      <c r="E137" s="1225">
        <f>Текущий!E137-Предыдущий!E137</f>
        <v>0</v>
      </c>
      <c r="F137" s="1225">
        <f>Текущий!F137-Предыдущий!F137</f>
        <v>0</v>
      </c>
      <c r="G137" s="1225">
        <f>Текущий!G137-Предыдущий!G137</f>
        <v>0</v>
      </c>
      <c r="H137" s="1225">
        <f>Текущий!H137-Предыдущий!H137</f>
        <v>0</v>
      </c>
      <c r="I137" s="1225">
        <f>Текущий!I137-Предыдущий!I137</f>
        <v>-1</v>
      </c>
      <c r="J137" s="1225">
        <f>Текущий!J137-Предыдущий!J137</f>
        <v>384</v>
      </c>
      <c r="K137" s="1225">
        <f>Текущий!K137-Предыдущий!K137</f>
        <v>0</v>
      </c>
      <c r="L137" s="1225">
        <f>Текущий!L137-Предыдущий!L137</f>
        <v>0</v>
      </c>
      <c r="M137" s="1225">
        <f>Текущий!M137-Предыдущий!M137</f>
        <v>0</v>
      </c>
      <c r="N137" s="1225">
        <f>Текущий!N137-Предыдущий!N137</f>
        <v>-4</v>
      </c>
      <c r="O137" s="1225">
        <f>Текущий!O137-Предыдущий!O137</f>
        <v>0</v>
      </c>
      <c r="P137" s="1225">
        <f>Текущий!P137-Предыдущий!P137</f>
        <v>0</v>
      </c>
      <c r="Q137" s="1225">
        <f>Текущий!Q137-Предыдущий!Q137</f>
        <v>-3</v>
      </c>
      <c r="R137" s="1225">
        <f>Текущий!R137-Предыдущий!R137</f>
        <v>-12</v>
      </c>
      <c r="S137" s="1225">
        <f>Текущий!S137-Предыдущий!S137</f>
        <v>-44</v>
      </c>
      <c r="T137" s="1225">
        <f>Текущий!T137-Предыдущий!T137</f>
        <v>0</v>
      </c>
      <c r="U137" s="1225">
        <f>Текущий!U137-Предыдущий!U137</f>
        <v>-3</v>
      </c>
      <c r="V137" s="1225">
        <f>Текущий!V137-Предыдущий!V137</f>
        <v>34</v>
      </c>
      <c r="W137" s="1225">
        <f>Текущий!W137-Предыдущий!W137</f>
        <v>0</v>
      </c>
      <c r="X137" s="1225">
        <f>Текущий!X137-Предыдущий!X137</f>
        <v>44</v>
      </c>
      <c r="Y137" s="1225">
        <f>Текущий!Y137-Предыдущий!Y137</f>
        <v>0</v>
      </c>
      <c r="Z137" s="1225">
        <f>Текущий!Z137-Предыдущий!Z137</f>
        <v>0</v>
      </c>
      <c r="AA137" s="256"/>
    </row>
    <row r="138" spans="1:30" x14ac:dyDescent="0.25">
      <c r="A138" s="251" t="s">
        <v>299</v>
      </c>
      <c r="B138" s="250"/>
      <c r="C138" s="1225">
        <f>Текущий!C138-Предыдущий!C138</f>
        <v>0</v>
      </c>
      <c r="D138" s="1225">
        <f>Текущий!D138-Предыдущий!D138</f>
        <v>0</v>
      </c>
      <c r="E138" s="1225">
        <f>Текущий!E138-Предыдущий!E138</f>
        <v>0</v>
      </c>
      <c r="F138" s="1225">
        <f>Текущий!F138-Предыдущий!F138</f>
        <v>0</v>
      </c>
      <c r="G138" s="1225">
        <f>Текущий!G138-Предыдущий!G138</f>
        <v>0</v>
      </c>
      <c r="H138" s="1225">
        <f>Текущий!H138-Предыдущий!H138</f>
        <v>0</v>
      </c>
      <c r="I138" s="1225">
        <f>Текущий!I138-Предыдущий!I138</f>
        <v>0</v>
      </c>
      <c r="J138" s="1225">
        <f>Текущий!J138-Предыдущий!J138</f>
        <v>1</v>
      </c>
      <c r="K138" s="1225">
        <f>Текущий!K138-Предыдущий!K138</f>
        <v>0</v>
      </c>
      <c r="L138" s="1225">
        <f>Текущий!L138-Предыдущий!L138</f>
        <v>0</v>
      </c>
      <c r="M138" s="1225">
        <f>Текущий!M138-Предыдущий!M138</f>
        <v>0</v>
      </c>
      <c r="N138" s="1225">
        <f>Текущий!N138-Предыдущий!N138</f>
        <v>-1</v>
      </c>
      <c r="O138" s="1225">
        <f>Текущий!O138-Предыдущий!O138</f>
        <v>0</v>
      </c>
      <c r="P138" s="1225">
        <f>Текущий!P138-Предыдущий!P138</f>
        <v>0</v>
      </c>
      <c r="Q138" s="1225">
        <f>Текущий!Q138-Предыдущий!Q138</f>
        <v>0</v>
      </c>
      <c r="R138" s="1225">
        <f>Текущий!R138-Предыдущий!R138</f>
        <v>0</v>
      </c>
      <c r="S138" s="1225">
        <f>Текущий!S138-Предыдущий!S138</f>
        <v>0</v>
      </c>
      <c r="T138" s="1225">
        <f>Текущий!T138-Предыдущий!T138</f>
        <v>0</v>
      </c>
      <c r="U138" s="1225">
        <f>Текущий!U138-Предыдущий!U138</f>
        <v>0</v>
      </c>
      <c r="V138" s="1225">
        <f>Текущий!V138-Предыдущий!V138</f>
        <v>0</v>
      </c>
      <c r="W138" s="1225">
        <f>Текущий!W138-Предыдущий!W138</f>
        <v>0</v>
      </c>
      <c r="X138" s="1225">
        <f>Текущий!X138-Предыдущий!X138</f>
        <v>0</v>
      </c>
      <c r="Y138" s="1225">
        <f>Текущий!Y138-Предыдущий!Y138</f>
        <v>0</v>
      </c>
      <c r="Z138" s="1225">
        <f>Текущий!Z138-Предыдущий!Z138</f>
        <v>0</v>
      </c>
      <c r="AA138" s="256"/>
    </row>
    <row r="139" spans="1:30" x14ac:dyDescent="0.25">
      <c r="A139" s="251" t="s">
        <v>300</v>
      </c>
      <c r="B139" s="250"/>
      <c r="C139" s="1225">
        <f>Текущий!C139-Предыдущий!C139</f>
        <v>-0.16761400209336941</v>
      </c>
      <c r="D139" s="1225">
        <f>Текущий!D139-Предыдущий!D139</f>
        <v>-4.511387615513951E-3</v>
      </c>
      <c r="E139" s="1225">
        <f>Текущий!E139-Предыдущий!E139</f>
        <v>0</v>
      </c>
      <c r="F139" s="1225">
        <f>Текущий!F139-Предыдущий!F139</f>
        <v>-1.0627788132698997E-3</v>
      </c>
      <c r="G139" s="1225">
        <f>Текущий!G139-Предыдущий!G139</f>
        <v>0</v>
      </c>
      <c r="H139" s="1225">
        <f>Текущий!H139-Предыдущий!H139</f>
        <v>0</v>
      </c>
      <c r="I139" s="1225">
        <f>Текущий!I139-Предыдущий!I139</f>
        <v>-4.2119344673371799E-4</v>
      </c>
      <c r="J139" s="1225">
        <f>Текущий!J139-Предыдущий!J139</f>
        <v>-6.9916712844019901E-2</v>
      </c>
      <c r="K139" s="1225">
        <f>Текущий!K139-Предыдущий!K139</f>
        <v>0</v>
      </c>
      <c r="L139" s="1225">
        <f>Текущий!L139-Предыдущий!L139</f>
        <v>0</v>
      </c>
      <c r="M139" s="1225">
        <f>Текущий!M139-Предыдущий!M139</f>
        <v>0</v>
      </c>
      <c r="N139" s="1225">
        <f>Текущий!N139-Предыдущий!N139</f>
        <v>-9.5146340234749938E-3</v>
      </c>
      <c r="O139" s="1225">
        <f>Текущий!O139-Предыдущий!O139</f>
        <v>0</v>
      </c>
      <c r="P139" s="1225">
        <f>Текущий!P139-Предыдущий!P139</f>
        <v>0</v>
      </c>
      <c r="Q139" s="1225">
        <f>Текущий!Q139-Предыдущий!Q139</f>
        <v>-1.5672314297068704E-3</v>
      </c>
      <c r="R139" s="1225">
        <f>Текущий!R139-Предыдущий!R139</f>
        <v>-5.6616235398160991E-3</v>
      </c>
      <c r="S139" s="1225">
        <f>Текущий!S139-Предыдущий!S139</f>
        <v>-2.5364661170162006E-2</v>
      </c>
      <c r="T139" s="1225">
        <f>Текущий!T139-Предыдущий!T139</f>
        <v>0</v>
      </c>
      <c r="U139" s="1225">
        <f>Текущий!U139-Предыдущий!U139</f>
        <v>-1.7190569744596814E-3</v>
      </c>
      <c r="V139" s="1225">
        <f>Текущий!V139-Предыдущий!V139</f>
        <v>-4.1117436009381003E-2</v>
      </c>
      <c r="W139" s="1225">
        <f>Текущий!W139-Предыдущий!W139</f>
        <v>0</v>
      </c>
      <c r="X139" s="1225">
        <f>Текущий!X139-Предыдущий!X139</f>
        <v>-6.7572862268339695E-3</v>
      </c>
      <c r="Y139" s="1225">
        <f>Текущий!Y139-Предыдущий!Y139</f>
        <v>0</v>
      </c>
      <c r="Z139" s="1225">
        <f>Текущий!Z139-Предыдущий!Z139</f>
        <v>0</v>
      </c>
      <c r="AA139" s="256"/>
    </row>
    <row r="140" spans="1:30" x14ac:dyDescent="0.25">
      <c r="A140" s="251" t="s">
        <v>301</v>
      </c>
      <c r="B140" s="250"/>
      <c r="C140" s="1225">
        <f>Текущий!C140-Предыдущий!C140</f>
        <v>0</v>
      </c>
      <c r="D140" s="1225">
        <f>Текущий!D140-Предыдущий!D140</f>
        <v>0</v>
      </c>
      <c r="E140" s="1225">
        <f>Текущий!E140-Предыдущий!E140</f>
        <v>0</v>
      </c>
      <c r="F140" s="1225">
        <f>Текущий!F140-Предыдущий!F140</f>
        <v>0</v>
      </c>
      <c r="G140" s="1225">
        <f>Текущий!G140-Предыдущий!G140</f>
        <v>0</v>
      </c>
      <c r="H140" s="1225">
        <f>Текущий!H140-Предыдущий!H140</f>
        <v>0</v>
      </c>
      <c r="I140" s="1225">
        <f>Текущий!I140-Предыдущий!I140</f>
        <v>0</v>
      </c>
      <c r="J140" s="1225">
        <f>Текущий!J140-Предыдущий!J140</f>
        <v>0</v>
      </c>
      <c r="K140" s="1225">
        <f>Текущий!K140-Предыдущий!K140</f>
        <v>0</v>
      </c>
      <c r="L140" s="1225">
        <f>Текущий!L140-Предыдущий!L140</f>
        <v>0</v>
      </c>
      <c r="M140" s="1225">
        <f>Текущий!M140-Предыдущий!M140</f>
        <v>0</v>
      </c>
      <c r="N140" s="1225">
        <f>Текущий!N140-Предыдущий!N140</f>
        <v>0</v>
      </c>
      <c r="O140" s="1225">
        <f>Текущий!O140-Предыдущий!O140</f>
        <v>0</v>
      </c>
      <c r="P140" s="1225">
        <f>Текущий!P140-Предыдущий!P140</f>
        <v>0</v>
      </c>
      <c r="Q140" s="1225">
        <f>Текущий!Q140-Предыдущий!Q140</f>
        <v>0</v>
      </c>
      <c r="R140" s="1225">
        <f>Текущий!R140-Предыдущий!R140</f>
        <v>0</v>
      </c>
      <c r="S140" s="1225">
        <f>Текущий!S140-Предыдущий!S140</f>
        <v>0</v>
      </c>
      <c r="T140" s="1225">
        <f>Текущий!T140-Предыдущий!T140</f>
        <v>0</v>
      </c>
      <c r="U140" s="1225">
        <f>Текущий!U140-Предыдущий!U140</f>
        <v>0</v>
      </c>
      <c r="V140" s="1225">
        <f>Текущий!V140-Предыдущий!V140</f>
        <v>0</v>
      </c>
      <c r="W140" s="1225">
        <f>Текущий!W140-Предыдущий!W140</f>
        <v>0</v>
      </c>
      <c r="X140" s="1225">
        <f>Текущий!X140-Предыдущий!X140</f>
        <v>0</v>
      </c>
      <c r="Y140" s="1225">
        <f>Текущий!Y140-Предыдущий!Y140</f>
        <v>0</v>
      </c>
      <c r="Z140" s="1225">
        <f>Текущий!Z140-Предыдущий!Z140</f>
        <v>0</v>
      </c>
      <c r="AA140" s="256"/>
    </row>
    <row r="141" spans="1:30" x14ac:dyDescent="0.25">
      <c r="A141" s="251" t="s">
        <v>302</v>
      </c>
      <c r="B141" s="250"/>
      <c r="C141" s="1225">
        <f>Текущий!C141-Предыдущий!C141</f>
        <v>0</v>
      </c>
      <c r="D141" s="1225">
        <f>Текущий!D141-Предыдущий!D141</f>
        <v>0</v>
      </c>
      <c r="E141" s="1225">
        <f>Текущий!E141-Предыдущий!E141</f>
        <v>0</v>
      </c>
      <c r="F141" s="1225">
        <f>Текущий!F141-Предыдущий!F141</f>
        <v>0</v>
      </c>
      <c r="G141" s="1225">
        <f>Текущий!G141-Предыдущий!G141</f>
        <v>0</v>
      </c>
      <c r="H141" s="1225">
        <f>Текущий!H141-Предыдущий!H141</f>
        <v>0</v>
      </c>
      <c r="I141" s="1225">
        <f>Текущий!I141-Предыдущий!I141</f>
        <v>0</v>
      </c>
      <c r="J141" s="1225">
        <f>Текущий!J141-Предыдущий!J141</f>
        <v>0</v>
      </c>
      <c r="K141" s="1225">
        <f>Текущий!K141-Предыдущий!K141</f>
        <v>0</v>
      </c>
      <c r="L141" s="1225">
        <f>Текущий!L141-Предыдущий!L141</f>
        <v>0</v>
      </c>
      <c r="M141" s="1225">
        <f>Текущий!M141-Предыдущий!M141</f>
        <v>0</v>
      </c>
      <c r="N141" s="1225">
        <f>Текущий!N141-Предыдущий!N141</f>
        <v>0</v>
      </c>
      <c r="O141" s="1225">
        <f>Текущий!O141-Предыдущий!O141</f>
        <v>0</v>
      </c>
      <c r="P141" s="1225">
        <f>Текущий!P141-Предыдущий!P141</f>
        <v>0</v>
      </c>
      <c r="Q141" s="1225">
        <f>Текущий!Q141-Предыдущий!Q141</f>
        <v>0</v>
      </c>
      <c r="R141" s="1225">
        <f>Текущий!R141-Предыдущий!R141</f>
        <v>0</v>
      </c>
      <c r="S141" s="1225">
        <f>Текущий!S141-Предыдущий!S141</f>
        <v>0</v>
      </c>
      <c r="T141" s="1225">
        <f>Текущий!T141-Предыдущий!T141</f>
        <v>0</v>
      </c>
      <c r="U141" s="1225">
        <f>Текущий!U141-Предыдущий!U141</f>
        <v>0</v>
      </c>
      <c r="V141" s="1225">
        <f>Текущий!V141-Предыдущий!V141</f>
        <v>0</v>
      </c>
      <c r="W141" s="1225">
        <f>Текущий!W141-Предыдущий!W141</f>
        <v>0</v>
      </c>
      <c r="X141" s="1225">
        <f>Текущий!X141-Предыдущий!X141</f>
        <v>0</v>
      </c>
      <c r="Y141" s="1225">
        <f>Текущий!Y141-Предыдущий!Y141</f>
        <v>0</v>
      </c>
      <c r="Z141" s="1225">
        <f>Текущий!Z141-Предыдущий!Z141</f>
        <v>0</v>
      </c>
      <c r="AA141" s="256"/>
    </row>
    <row r="142" spans="1:30" x14ac:dyDescent="0.25">
      <c r="A142" s="1224" t="s">
        <v>593</v>
      </c>
      <c r="B142" s="250"/>
      <c r="C142" s="1225">
        <f>Текущий!C142-Предыдущий!C142</f>
        <v>0</v>
      </c>
      <c r="D142" s="1225">
        <f>Текущий!D142-Предыдущий!D142</f>
        <v>0</v>
      </c>
      <c r="E142" s="1225">
        <f>Текущий!E142-Предыдущий!E142</f>
        <v>0</v>
      </c>
      <c r="F142" s="1225">
        <f>Текущий!F142-Предыдущий!F142</f>
        <v>0</v>
      </c>
      <c r="G142" s="1225">
        <f>Текущий!G142-Предыдущий!G142</f>
        <v>0</v>
      </c>
      <c r="H142" s="1225">
        <f>Текущий!H142-Предыдущий!H142</f>
        <v>0</v>
      </c>
      <c r="I142" s="1225">
        <f>Текущий!I142-Предыдущий!I142</f>
        <v>0</v>
      </c>
      <c r="J142" s="1225">
        <f>Текущий!J142-Предыдущий!J142</f>
        <v>0</v>
      </c>
      <c r="K142" s="1225">
        <f>Текущий!K142-Предыдущий!K142</f>
        <v>0</v>
      </c>
      <c r="L142" s="1225">
        <f>Текущий!L142-Предыдущий!L142</f>
        <v>0</v>
      </c>
      <c r="M142" s="1225">
        <f>Текущий!M142-Предыдущий!M142</f>
        <v>0</v>
      </c>
      <c r="N142" s="1225">
        <f>Текущий!N142-Предыдущий!N142</f>
        <v>0</v>
      </c>
      <c r="O142" s="1225">
        <f>Текущий!O142-Предыдущий!O142</f>
        <v>0</v>
      </c>
      <c r="P142" s="1225">
        <f>Текущий!P142-Предыдущий!P142</f>
        <v>0</v>
      </c>
      <c r="Q142" s="1225">
        <f>Текущий!Q142-Предыдущий!Q142</f>
        <v>0</v>
      </c>
      <c r="R142" s="1225">
        <f>Текущий!R142-Предыдущий!R142</f>
        <v>0</v>
      </c>
      <c r="S142" s="1225">
        <f>Текущий!S142-Предыдущий!S142</f>
        <v>0</v>
      </c>
      <c r="T142" s="1225">
        <f>Текущий!T142-Предыдущий!T142</f>
        <v>0</v>
      </c>
      <c r="U142" s="1225">
        <f>Текущий!U142-Предыдущий!U142</f>
        <v>0</v>
      </c>
      <c r="V142" s="1225">
        <f>Текущий!V142-Предыдущий!V142</f>
        <v>0</v>
      </c>
      <c r="W142" s="1225">
        <f>Текущий!W142-Предыдущий!W142</f>
        <v>0</v>
      </c>
      <c r="X142" s="1225">
        <f>Текущий!X142-Предыдущий!X142</f>
        <v>0</v>
      </c>
      <c r="Y142" s="1225">
        <f>Текущий!Y142-Предыдущий!Y142</f>
        <v>0</v>
      </c>
      <c r="Z142" s="1225">
        <f>Текущий!Z142-Предыдущий!Z142</f>
        <v>0</v>
      </c>
      <c r="AA142" s="250"/>
    </row>
    <row r="143" spans="1:30" s="252" customFormat="1" x14ac:dyDescent="0.25">
      <c r="A143" s="254" t="s">
        <v>323</v>
      </c>
      <c r="B143" s="253"/>
      <c r="C143" s="1225">
        <f>Текущий!C143-Предыдущий!C143</f>
        <v>672519</v>
      </c>
      <c r="D143" s="1225">
        <f>Текущий!D143-Предыдущий!D143</f>
        <v>-14842</v>
      </c>
      <c r="E143" s="1225">
        <f>Текущий!E143-Предыдущий!E143</f>
        <v>-241</v>
      </c>
      <c r="F143" s="1225">
        <f>Текущий!F143-Предыдущий!F143</f>
        <v>-2509</v>
      </c>
      <c r="G143" s="1225">
        <f>Текущий!G143-Предыдущий!G143</f>
        <v>862</v>
      </c>
      <c r="H143" s="1225">
        <f>Текущий!H143-Предыдущий!H143</f>
        <v>9448</v>
      </c>
      <c r="I143" s="1225">
        <f>Текущий!I143-Предыдущий!I143</f>
        <v>6645</v>
      </c>
      <c r="J143" s="1225">
        <f>Текущий!J143-Предыдущий!J143</f>
        <v>9561</v>
      </c>
      <c r="K143" s="1225">
        <f>Текущий!K143-Предыдущий!K143</f>
        <v>-5959</v>
      </c>
      <c r="L143" s="1225">
        <f>Текущий!L143-Предыдущий!L143</f>
        <v>-1863</v>
      </c>
      <c r="M143" s="1225">
        <f>Текущий!M143-Предыдущий!M143</f>
        <v>1286</v>
      </c>
      <c r="N143" s="1225">
        <f>Текущий!N143-Предыдущий!N143</f>
        <v>-84496</v>
      </c>
      <c r="O143" s="1225">
        <f>Текущий!O143-Предыдущий!O143</f>
        <v>1257</v>
      </c>
      <c r="P143" s="1225">
        <f>Текущий!P143-Предыдущий!P143</f>
        <v>847</v>
      </c>
      <c r="Q143" s="1225">
        <f>Текущий!Q143-Предыдущий!Q143</f>
        <v>-35461</v>
      </c>
      <c r="R143" s="1225">
        <f>Текущий!R143-Предыдущий!R143</f>
        <v>13265</v>
      </c>
      <c r="S143" s="1225">
        <f>Текущий!S143-Предыдущий!S143</f>
        <v>-1927</v>
      </c>
      <c r="T143" s="1225">
        <f>Текущий!T143-Предыдущий!T143</f>
        <v>29983</v>
      </c>
      <c r="U143" s="1225">
        <f>Текущий!U143-Предыдущий!U143</f>
        <v>24401</v>
      </c>
      <c r="V143" s="1225">
        <f>Текущий!V143-Предыдущий!V143</f>
        <v>719246</v>
      </c>
      <c r="W143" s="1225">
        <f>Текущий!W143-Предыдущий!W143</f>
        <v>1574</v>
      </c>
      <c r="X143" s="1225">
        <f>Текущий!X143-Предыдущий!X143</f>
        <v>1442</v>
      </c>
      <c r="Y143" s="1225">
        <f>Текущий!Y143-Предыдущий!Y143</f>
        <v>0</v>
      </c>
      <c r="Z143" s="1225">
        <f>Текущий!Z143-Предыдущий!Z143</f>
        <v>0</v>
      </c>
      <c r="AA143" s="249"/>
    </row>
    <row r="144" spans="1:30" s="340" customFormat="1" x14ac:dyDescent="0.25">
      <c r="A144" s="1360" t="s">
        <v>226</v>
      </c>
      <c r="B144" s="243"/>
      <c r="C144" s="1361">
        <f>Текущий!C144-Предыдущий!C144</f>
        <v>339557</v>
      </c>
      <c r="D144" s="1361">
        <f>Текущий!D144-Предыдущий!D144</f>
        <v>-13727</v>
      </c>
      <c r="E144" s="1361">
        <f>Текущий!E144-Предыдущий!E144</f>
        <v>465</v>
      </c>
      <c r="F144" s="1361">
        <f>Текущий!F144-Предыдущий!F144</f>
        <v>-1110</v>
      </c>
      <c r="G144" s="1361">
        <f>Текущий!G144-Предыдущий!G144</f>
        <v>862</v>
      </c>
      <c r="H144" s="1361">
        <f>Текущий!H144-Предыдущий!H144</f>
        <v>-3096</v>
      </c>
      <c r="I144" s="1361">
        <f>Текущий!I144-Предыдущий!I144</f>
        <v>46551</v>
      </c>
      <c r="J144" s="1361">
        <f>Текущий!J144-Предыдущий!J144</f>
        <v>-13769</v>
      </c>
      <c r="K144" s="1361">
        <f>Текущий!K144-Предыдущий!K144</f>
        <v>-3474</v>
      </c>
      <c r="L144" s="1361">
        <f>Текущий!L144-Предыдущий!L144</f>
        <v>1500</v>
      </c>
      <c r="M144" s="1225">
        <f>Текущий!M144-Предыдущий!M144</f>
        <v>789</v>
      </c>
      <c r="N144" s="1225">
        <f>Текущий!N144-Предыдущий!N144</f>
        <v>21921</v>
      </c>
      <c r="O144" s="1225">
        <f>Текущий!O144-Предыдущий!O144</f>
        <v>3831</v>
      </c>
      <c r="P144" s="1225">
        <f>Текущий!P144-Предыдущий!P144</f>
        <v>565</v>
      </c>
      <c r="Q144" s="1225">
        <f>Текущий!Q144-Предыдущий!Q144</f>
        <v>6738</v>
      </c>
      <c r="R144" s="1225">
        <f>Текущий!R144-Предыдущий!R144</f>
        <v>29628</v>
      </c>
      <c r="S144" s="1225">
        <f>Текущий!S144-Предыдущий!S144</f>
        <v>53356</v>
      </c>
      <c r="T144" s="1225">
        <f>Текущий!T144-Предыдущий!T144</f>
        <v>7256</v>
      </c>
      <c r="U144" s="1225">
        <f>Текущий!U144-Предыдущий!U144</f>
        <v>4001</v>
      </c>
      <c r="V144" s="1225">
        <f>Текущий!V144-Предыдущий!V144</f>
        <v>182687</v>
      </c>
      <c r="W144" s="1225">
        <f>Текущий!W144-Предыдущий!W144</f>
        <v>38</v>
      </c>
      <c r="X144" s="1225">
        <f>Текущий!X144-Предыдущий!X144</f>
        <v>14545</v>
      </c>
      <c r="Y144" s="1225">
        <f>Текущий!Y144-Предыдущий!Y144</f>
        <v>0</v>
      </c>
      <c r="Z144" s="1225">
        <f>Текущий!Z144-Предыдущий!Z144</f>
        <v>0</v>
      </c>
      <c r="AA144" s="1362"/>
      <c r="AC144" s="1482">
        <f>SUM(D144:Y144)</f>
        <v>339557</v>
      </c>
      <c r="AD144" s="1483">
        <f t="shared" ref="AD144:AD152" si="0">C144-AC144</f>
        <v>0</v>
      </c>
    </row>
    <row r="145" spans="1:30" x14ac:dyDescent="0.25">
      <c r="A145" s="251" t="s">
        <v>227</v>
      </c>
      <c r="B145" s="250"/>
      <c r="C145" s="1225">
        <f>Текущий!C145-Предыдущий!C145</f>
        <v>332962</v>
      </c>
      <c r="D145" s="1225">
        <f>Текущий!D145-Предыдущий!D145</f>
        <v>-1115</v>
      </c>
      <c r="E145" s="1225">
        <f>Текущий!E145-Предыдущий!E145</f>
        <v>-706</v>
      </c>
      <c r="F145" s="1225">
        <f>Текущий!F145-Предыдущий!F145</f>
        <v>-1399</v>
      </c>
      <c r="G145" s="1225">
        <f>Текущий!G145-Предыдущий!G145</f>
        <v>0</v>
      </c>
      <c r="H145" s="1225">
        <f>Текущий!H145-Предыдущий!H145</f>
        <v>12544</v>
      </c>
      <c r="I145" s="1225">
        <f>Текущий!I145-Предыдущий!I145</f>
        <v>-39906</v>
      </c>
      <c r="J145" s="1225">
        <f>Текущий!J145-Предыдущий!J145</f>
        <v>23330</v>
      </c>
      <c r="K145" s="1225">
        <f>Текущий!K145-Предыдущий!K145</f>
        <v>-2485</v>
      </c>
      <c r="L145" s="1225">
        <f>Текущий!L145-Предыдущий!L145</f>
        <v>-3363</v>
      </c>
      <c r="M145" s="1225">
        <f>Текущий!M145-Предыдущий!M145</f>
        <v>497</v>
      </c>
      <c r="N145" s="1225">
        <f>Текущий!N145-Предыдущий!N145</f>
        <v>-106417</v>
      </c>
      <c r="O145" s="1225">
        <f>Текущий!O145-Предыдущий!O145</f>
        <v>-2574</v>
      </c>
      <c r="P145" s="1225">
        <f>Текущий!P145-Предыдущий!P145</f>
        <v>282</v>
      </c>
      <c r="Q145" s="1225">
        <f>Текущий!Q145-Предыдущий!Q145</f>
        <v>-42199</v>
      </c>
      <c r="R145" s="1225">
        <f>Текущий!R145-Предыдущий!R145</f>
        <v>-16363</v>
      </c>
      <c r="S145" s="1225">
        <f>Текущий!S145-Предыдущий!S145</f>
        <v>-55283</v>
      </c>
      <c r="T145" s="1225">
        <f>Текущий!T145-Предыдущий!T145</f>
        <v>22727</v>
      </c>
      <c r="U145" s="1225">
        <f>Текущий!U145-Предыдущий!U145</f>
        <v>20400</v>
      </c>
      <c r="V145" s="1225">
        <f>Текущий!V145-Предыдущий!V145</f>
        <v>536559</v>
      </c>
      <c r="W145" s="1225">
        <f>Текущий!W145-Предыдущий!W145</f>
        <v>1536</v>
      </c>
      <c r="X145" s="1225">
        <f>Текущий!X145-Предыдущий!X145</f>
        <v>-13103</v>
      </c>
      <c r="Y145" s="1225">
        <f>Текущий!Y145-Предыдущий!Y145</f>
        <v>0</v>
      </c>
      <c r="Z145" s="1225">
        <f>Текущий!Z145-Предыдущий!Z145</f>
        <v>0</v>
      </c>
      <c r="AA145" s="267"/>
      <c r="AC145" s="1484">
        <f t="shared" ref="AC145:AC152" si="1">SUM(D145:Y145)</f>
        <v>332962</v>
      </c>
      <c r="AD145" s="1483">
        <f t="shared" si="0"/>
        <v>0</v>
      </c>
    </row>
    <row r="146" spans="1:30" x14ac:dyDescent="0.25">
      <c r="A146" s="251" t="s">
        <v>297</v>
      </c>
      <c r="B146" s="250"/>
      <c r="C146" s="1225">
        <f>Текущий!C146-Предыдущий!C146</f>
        <v>299508</v>
      </c>
      <c r="D146" s="1225">
        <f>Текущий!D146-Предыдущий!D146</f>
        <v>-22</v>
      </c>
      <c r="E146" s="1225">
        <f>Текущий!E146-Предыдущий!E146</f>
        <v>144</v>
      </c>
      <c r="F146" s="1225">
        <f>Текущий!F146-Предыдущий!F146</f>
        <v>8616</v>
      </c>
      <c r="G146" s="1225">
        <f>Текущий!G146-Предыдущий!G146</f>
        <v>0</v>
      </c>
      <c r="H146" s="1225">
        <f>Текущий!H146-Предыдущий!H146</f>
        <v>4733</v>
      </c>
      <c r="I146" s="1225">
        <f>Текущий!I146-Предыдущий!I146</f>
        <v>-35854</v>
      </c>
      <c r="J146" s="1225">
        <f>Текущий!J146-Предыдущий!J146</f>
        <v>33305</v>
      </c>
      <c r="K146" s="1225">
        <f>Текущий!K146-Предыдущий!K146</f>
        <v>-1665</v>
      </c>
      <c r="L146" s="1225">
        <f>Текущий!L146-Предыдущий!L146</f>
        <v>-3020</v>
      </c>
      <c r="M146" s="1225">
        <f>Текущий!M146-Предыдущий!M146</f>
        <v>88</v>
      </c>
      <c r="N146" s="1225">
        <f>Текущий!N146-Предыдущий!N146</f>
        <v>-4121</v>
      </c>
      <c r="O146" s="1225">
        <f>Текущий!O146-Предыдущий!O146</f>
        <v>-1935</v>
      </c>
      <c r="P146" s="1225">
        <f>Текущий!P146-Предыдущий!P146</f>
        <v>282</v>
      </c>
      <c r="Q146" s="1225">
        <f>Текущий!Q146-Предыдущий!Q146</f>
        <v>-4147</v>
      </c>
      <c r="R146" s="1225">
        <f>Текущий!R146-Предыдущий!R146</f>
        <v>30694</v>
      </c>
      <c r="S146" s="1225">
        <f>Текущий!S146-Предыдущий!S146</f>
        <v>-51970</v>
      </c>
      <c r="T146" s="1225">
        <f>Текущий!T146-Предыдущий!T146</f>
        <v>22892</v>
      </c>
      <c r="U146" s="1225">
        <f>Текущий!U146-Предыдущий!U146</f>
        <v>4293</v>
      </c>
      <c r="V146" s="1225">
        <f>Текущий!V146-Предыдущий!V146</f>
        <v>292755</v>
      </c>
      <c r="W146" s="1225">
        <f>Текущий!W146-Предыдущий!W146</f>
        <v>1536</v>
      </c>
      <c r="X146" s="1225">
        <f>Текущий!X146-Предыдущий!X146</f>
        <v>2904</v>
      </c>
      <c r="Y146" s="1225">
        <f>Текущий!Y146-Предыдущий!Y146</f>
        <v>0</v>
      </c>
      <c r="Z146" s="1225">
        <f>Текущий!Z146-Предыдущий!Z146</f>
        <v>0</v>
      </c>
      <c r="AA146" s="267"/>
      <c r="AC146" s="1484">
        <f t="shared" si="1"/>
        <v>299508</v>
      </c>
      <c r="AD146" s="1483">
        <f t="shared" si="0"/>
        <v>0</v>
      </c>
    </row>
    <row r="147" spans="1:30" x14ac:dyDescent="0.25">
      <c r="A147" s="251" t="s">
        <v>298</v>
      </c>
      <c r="B147" s="250"/>
      <c r="C147" s="1225">
        <f>Текущий!C147-Предыдущий!C147</f>
        <v>479087</v>
      </c>
      <c r="D147" s="1225">
        <f>Текущий!D147-Предыдущий!D147</f>
        <v>14</v>
      </c>
      <c r="E147" s="1225">
        <f>Текущий!E147-Предыдущий!E147</f>
        <v>9451</v>
      </c>
      <c r="F147" s="1225">
        <f>Текущий!F147-Предыдущий!F147</f>
        <v>14491</v>
      </c>
      <c r="G147" s="1225">
        <f>Текущий!G147-Предыдущий!G147</f>
        <v>0</v>
      </c>
      <c r="H147" s="1225">
        <f>Текущий!H147-Предыдущий!H147</f>
        <v>6499</v>
      </c>
      <c r="I147" s="1225">
        <f>Текущий!I147-Предыдущий!I147</f>
        <v>15480</v>
      </c>
      <c r="J147" s="1225">
        <f>Текущий!J147-Предыдущий!J147</f>
        <v>56312</v>
      </c>
      <c r="K147" s="1225">
        <f>Текущий!K147-Предыдущий!K147</f>
        <v>-241</v>
      </c>
      <c r="L147" s="1225">
        <f>Текущий!L147-Предыдущий!L147</f>
        <v>1428</v>
      </c>
      <c r="M147" s="1225">
        <f>Текущий!M147-Предыдущий!M147</f>
        <v>88</v>
      </c>
      <c r="N147" s="1225">
        <f>Текущий!N147-Предыдущий!N147</f>
        <v>13</v>
      </c>
      <c r="O147" s="1225">
        <f>Текущий!O147-Предыдущий!O147</f>
        <v>-401</v>
      </c>
      <c r="P147" s="1225">
        <f>Текущий!P147-Предыдущий!P147</f>
        <v>282</v>
      </c>
      <c r="Q147" s="1225">
        <f>Текущий!Q147-Предыдущий!Q147</f>
        <v>-2422</v>
      </c>
      <c r="R147" s="1225">
        <f>Текущий!R147-Предыдущий!R147</f>
        <v>43970</v>
      </c>
      <c r="S147" s="1225">
        <f>Текущий!S147-Предыдущий!S147</f>
        <v>-4995</v>
      </c>
      <c r="T147" s="1225">
        <f>Текущий!T147-Предыдущий!T147</f>
        <v>40691</v>
      </c>
      <c r="U147" s="1225">
        <f>Текущий!U147-Предыдущий!U147</f>
        <v>5155</v>
      </c>
      <c r="V147" s="1225">
        <f>Текущий!V147-Предыдущий!V147</f>
        <v>271800</v>
      </c>
      <c r="W147" s="1225">
        <f>Текущий!W147-Предыдущий!W147</f>
        <v>979</v>
      </c>
      <c r="X147" s="1225">
        <f>Текущий!X147-Предыдущий!X147</f>
        <v>20493</v>
      </c>
      <c r="Y147" s="1225">
        <f>Текущий!Y147-Предыдущий!Y147</f>
        <v>0</v>
      </c>
      <c r="Z147" s="1225">
        <f>Текущий!Z147-Предыдущий!Z147</f>
        <v>0</v>
      </c>
      <c r="AA147" s="267"/>
      <c r="AC147" s="1484">
        <f t="shared" si="1"/>
        <v>479087</v>
      </c>
      <c r="AD147" s="1483">
        <f t="shared" si="0"/>
        <v>0</v>
      </c>
    </row>
    <row r="148" spans="1:30" x14ac:dyDescent="0.25">
      <c r="A148" s="251" t="s">
        <v>299</v>
      </c>
      <c r="B148" s="250"/>
      <c r="C148" s="1225">
        <f>Текущий!C148-Предыдущий!C148</f>
        <v>-179579</v>
      </c>
      <c r="D148" s="1225">
        <f>Текущий!D148-Предыдущий!D148</f>
        <v>-36</v>
      </c>
      <c r="E148" s="1225">
        <f>Текущий!E148-Предыдущий!E148</f>
        <v>-9307</v>
      </c>
      <c r="F148" s="1225">
        <f>Текущий!F148-Предыдущий!F148</f>
        <v>-5875</v>
      </c>
      <c r="G148" s="1225">
        <f>Текущий!G148-Предыдущий!G148</f>
        <v>0</v>
      </c>
      <c r="H148" s="1225">
        <f>Текущий!H148-Предыдущий!H148</f>
        <v>-1766</v>
      </c>
      <c r="I148" s="1225">
        <f>Текущий!I148-Предыдущий!I148</f>
        <v>-51334</v>
      </c>
      <c r="J148" s="1225">
        <f>Текущий!J148-Предыдущий!J148</f>
        <v>-23007</v>
      </c>
      <c r="K148" s="1225">
        <f>Текущий!K148-Предыдущий!K148</f>
        <v>-1424</v>
      </c>
      <c r="L148" s="1225">
        <f>Текущий!L148-Предыдущий!L148</f>
        <v>-4448</v>
      </c>
      <c r="M148" s="1225">
        <f>Текущий!M148-Предыдущий!M148</f>
        <v>0</v>
      </c>
      <c r="N148" s="1225">
        <f>Текущий!N148-Предыдущий!N148</f>
        <v>-4134</v>
      </c>
      <c r="O148" s="1225">
        <f>Текущий!O148-Предыдущий!O148</f>
        <v>-1534</v>
      </c>
      <c r="P148" s="1225">
        <f>Текущий!P148-Предыдущий!P148</f>
        <v>0</v>
      </c>
      <c r="Q148" s="1225">
        <f>Текущий!Q148-Предыдущий!Q148</f>
        <v>-1725</v>
      </c>
      <c r="R148" s="1225">
        <f>Текущий!R148-Предыдущий!R148</f>
        <v>-13276</v>
      </c>
      <c r="S148" s="1225">
        <f>Текущий!S148-Предыдущий!S148</f>
        <v>-46975</v>
      </c>
      <c r="T148" s="1225">
        <f>Текущий!T148-Предыдущий!T148</f>
        <v>-17799</v>
      </c>
      <c r="U148" s="1225">
        <f>Текущий!U148-Предыдущий!U148</f>
        <v>-862</v>
      </c>
      <c r="V148" s="1225">
        <f>Текущий!V148-Предыдущий!V148</f>
        <v>20955</v>
      </c>
      <c r="W148" s="1225">
        <f>Текущий!W148-Предыдущий!W148</f>
        <v>557</v>
      </c>
      <c r="X148" s="1225">
        <f>Текущий!X148-Предыдущий!X148</f>
        <v>-17589</v>
      </c>
      <c r="Y148" s="1225">
        <f>Текущий!Y148-Предыдущий!Y148</f>
        <v>0</v>
      </c>
      <c r="Z148" s="1225">
        <f>Текущий!Z148-Предыдущий!Z148</f>
        <v>0</v>
      </c>
      <c r="AA148" s="267"/>
      <c r="AC148" s="1484">
        <f t="shared" si="1"/>
        <v>-179579</v>
      </c>
      <c r="AD148" s="1483">
        <f t="shared" si="0"/>
        <v>0</v>
      </c>
    </row>
    <row r="149" spans="1:30" x14ac:dyDescent="0.25">
      <c r="A149" s="251" t="s">
        <v>300</v>
      </c>
      <c r="B149" s="250"/>
      <c r="C149" s="1225">
        <f>Текущий!C149-Предыдущий!C149</f>
        <v>-177.48132615765644</v>
      </c>
      <c r="D149" s="1225">
        <f>Текущий!D149-Предыдущий!D149</f>
        <v>-1.8879121678728907</v>
      </c>
      <c r="E149" s="1225">
        <f>Текущий!E149-Предыдущий!E149</f>
        <v>-1.2391917003901014</v>
      </c>
      <c r="F149" s="1225">
        <f>Текущий!F149-Предыдущий!F149</f>
        <v>-5.6248943518097292</v>
      </c>
      <c r="G149" s="1225">
        <f>Текущий!G149-Предыдущий!G149</f>
        <v>0</v>
      </c>
      <c r="H149" s="1225">
        <f>Текущий!H149-Предыдущий!H149</f>
        <v>-2.3603491847597979</v>
      </c>
      <c r="I149" s="1225">
        <f>Текущий!I149-Предыдущий!I149</f>
        <v>-32.549890433731264</v>
      </c>
      <c r="J149" s="1225">
        <f>Текущий!J149-Предыдущий!J149</f>
        <v>-7.3132063036289878</v>
      </c>
      <c r="K149" s="1225">
        <f>Текущий!K149-Предыдущий!K149</f>
        <v>-1.2735609457121999</v>
      </c>
      <c r="L149" s="1225">
        <f>Текущий!L149-Предыдущий!L149</f>
        <v>-1.8819308011351001</v>
      </c>
      <c r="M149" s="1225">
        <f>Текущий!M149-Предыдущий!M149</f>
        <v>2.8606171533479996E-2</v>
      </c>
      <c r="N149" s="1225">
        <f>Текущий!N149-Предыдущий!N149</f>
        <v>-5.7290753614427246</v>
      </c>
      <c r="O149" s="1225">
        <f>Текущий!O149-Предыдущий!O149</f>
        <v>-1.6154769700938996</v>
      </c>
      <c r="P149" s="1225">
        <f>Текущий!P149-Предыдущий!P149</f>
        <v>-8.1915128820829963E-2</v>
      </c>
      <c r="Q149" s="1225">
        <f>Текущий!Q149-Предыдущий!Q149</f>
        <v>-4.4197514538869953</v>
      </c>
      <c r="R149" s="1225">
        <f>Текущий!R149-Предыдущий!R149</f>
        <v>1.3816271500448067</v>
      </c>
      <c r="S149" s="1225">
        <f>Текущий!S149-Предыдущий!S149</f>
        <v>-25.458603400892343</v>
      </c>
      <c r="T149" s="1225">
        <f>Текущий!T149-Предыдущий!T149</f>
        <v>2.3603638775550024</v>
      </c>
      <c r="U149" s="1225">
        <f>Текущий!U149-Предыдущий!U149</f>
        <v>-0.22243981551443781</v>
      </c>
      <c r="V149" s="1225">
        <f>Текущий!V149-Предыдущий!V149</f>
        <v>-60.252114363120654</v>
      </c>
      <c r="W149" s="1225">
        <f>Текущий!W149-Предыдущий!W149</f>
        <v>-0.44992135856580262</v>
      </c>
      <c r="X149" s="1225">
        <f>Текущий!X149-Предыдущий!X149</f>
        <v>-28.891689615413213</v>
      </c>
      <c r="Y149" s="1225">
        <f>Текущий!Y149-Предыдущий!Y149</f>
        <v>0</v>
      </c>
      <c r="Z149" s="1225">
        <f>Текущий!Z149-Предыдущий!Z149</f>
        <v>0</v>
      </c>
      <c r="AA149" s="267"/>
      <c r="AC149" s="1484">
        <f t="shared" si="1"/>
        <v>-177.48132615765769</v>
      </c>
      <c r="AD149" s="1483">
        <f t="shared" si="0"/>
        <v>1.2505552149377763E-12</v>
      </c>
    </row>
    <row r="150" spans="1:30" x14ac:dyDescent="0.25">
      <c r="A150" s="251" t="s">
        <v>301</v>
      </c>
      <c r="B150" s="250"/>
      <c r="C150" s="1225">
        <f>Текущий!C150-Предыдущий!C150</f>
        <v>33454</v>
      </c>
      <c r="D150" s="1225">
        <f>Текущий!D150-Предыдущий!D150</f>
        <v>-1093</v>
      </c>
      <c r="E150" s="1225">
        <f>Текущий!E150-Предыдущий!E150</f>
        <v>-850</v>
      </c>
      <c r="F150" s="1225">
        <f>Текущий!F150-Предыдущий!F150</f>
        <v>-10015</v>
      </c>
      <c r="G150" s="1225">
        <f>Текущий!G150-Предыдущий!G150</f>
        <v>0</v>
      </c>
      <c r="H150" s="1225">
        <f>Текущий!H150-Предыдущий!H150</f>
        <v>7811</v>
      </c>
      <c r="I150" s="1225">
        <f>Текущий!I150-Предыдущий!I150</f>
        <v>-4052</v>
      </c>
      <c r="J150" s="1225">
        <f>Текущий!J150-Предыдущий!J150</f>
        <v>-9975</v>
      </c>
      <c r="K150" s="1225">
        <f>Текущий!K150-Предыдущий!K150</f>
        <v>-820</v>
      </c>
      <c r="L150" s="1225">
        <f>Текущий!L150-Предыдущий!L150</f>
        <v>-343</v>
      </c>
      <c r="M150" s="1225">
        <f>Текущий!M150-Предыдущий!M150</f>
        <v>409</v>
      </c>
      <c r="N150" s="1225">
        <f>Текущий!N150-Предыдущий!N150</f>
        <v>-102296</v>
      </c>
      <c r="O150" s="1225">
        <f>Текущий!O150-Предыдущий!O150</f>
        <v>-639</v>
      </c>
      <c r="P150" s="1225">
        <f>Текущий!P150-Предыдущий!P150</f>
        <v>0</v>
      </c>
      <c r="Q150" s="1225">
        <f>Текущий!Q150-Предыдущий!Q150</f>
        <v>-38052</v>
      </c>
      <c r="R150" s="1225">
        <f>Текущий!R150-Предыдущий!R150</f>
        <v>-47057</v>
      </c>
      <c r="S150" s="1225">
        <f>Текущий!S150-Предыдущий!S150</f>
        <v>-3313</v>
      </c>
      <c r="T150" s="1225">
        <f>Текущий!T150-Предыдущий!T150</f>
        <v>-165</v>
      </c>
      <c r="U150" s="1225">
        <f>Текущий!U150-Предыдущий!U150</f>
        <v>16107</v>
      </c>
      <c r="V150" s="1225">
        <f>Текущий!V150-Предыдущий!V150</f>
        <v>243804</v>
      </c>
      <c r="W150" s="1225">
        <f>Текущий!W150-Предыдущий!W150</f>
        <v>0</v>
      </c>
      <c r="X150" s="1225">
        <f>Текущий!X150-Предыдущий!X150</f>
        <v>-16007</v>
      </c>
      <c r="Y150" s="1225">
        <f>Текущий!Y150-Предыдущий!Y150</f>
        <v>0</v>
      </c>
      <c r="Z150" s="1225">
        <f>Текущий!Z150-Предыдущий!Z150</f>
        <v>0</v>
      </c>
      <c r="AA150" s="267"/>
      <c r="AC150" s="1484">
        <f t="shared" si="1"/>
        <v>33454</v>
      </c>
      <c r="AD150" s="1483">
        <f t="shared" si="0"/>
        <v>0</v>
      </c>
    </row>
    <row r="151" spans="1:30" x14ac:dyDescent="0.25">
      <c r="A151" s="251" t="s">
        <v>302</v>
      </c>
      <c r="B151" s="250"/>
      <c r="C151" s="1225">
        <f>Текущий!C151-Предыдущий!C151</f>
        <v>-37920</v>
      </c>
      <c r="D151" s="1225">
        <f>Текущий!D151-Предыдущий!D151</f>
        <v>529</v>
      </c>
      <c r="E151" s="1225">
        <f>Текущий!E151-Предыдущий!E151</f>
        <v>-850</v>
      </c>
      <c r="F151" s="1225">
        <f>Текущий!F151-Предыдущий!F151</f>
        <v>-10015</v>
      </c>
      <c r="G151" s="1225">
        <f>Текущий!G151-Предыдущий!G151</f>
        <v>0</v>
      </c>
      <c r="H151" s="1225">
        <f>Текущий!H151-Предыдущий!H151</f>
        <v>7811</v>
      </c>
      <c r="I151" s="1225">
        <f>Текущий!I151-Предыдущий!I151</f>
        <v>-4052</v>
      </c>
      <c r="J151" s="1225">
        <f>Текущий!J151-Предыдущий!J151</f>
        <v>-10445</v>
      </c>
      <c r="K151" s="1225">
        <f>Текущий!K151-Предыдущий!K151</f>
        <v>-820</v>
      </c>
      <c r="L151" s="1225">
        <f>Текущий!L151-Предыдущий!L151</f>
        <v>-343</v>
      </c>
      <c r="M151" s="1225">
        <f>Текущий!M151-Предыдущий!M151</f>
        <v>409</v>
      </c>
      <c r="N151" s="1225">
        <f>Текущий!N151-Предыдущий!N151</f>
        <v>-130637</v>
      </c>
      <c r="O151" s="1225">
        <f>Текущий!O151-Предыдущий!O151</f>
        <v>-639</v>
      </c>
      <c r="P151" s="1225">
        <f>Текущий!P151-Предыдущий!P151</f>
        <v>0</v>
      </c>
      <c r="Q151" s="1225">
        <f>Текущий!Q151-Предыдущий!Q151</f>
        <v>-38052</v>
      </c>
      <c r="R151" s="1225">
        <f>Текущий!R151-Предыдущий!R151</f>
        <v>-47085</v>
      </c>
      <c r="S151" s="1225">
        <f>Текущий!S151-Предыдущий!S151</f>
        <v>-3313</v>
      </c>
      <c r="T151" s="1225">
        <f>Текущий!T151-Предыдущий!T151</f>
        <v>-165</v>
      </c>
      <c r="U151" s="1225">
        <f>Текущий!U151-Предыдущий!U151</f>
        <v>16107</v>
      </c>
      <c r="V151" s="1225">
        <f>Текущий!V151-Предыдущий!V151</f>
        <v>221429</v>
      </c>
      <c r="W151" s="1225">
        <f>Текущий!W151-Предыдущий!W151</f>
        <v>0</v>
      </c>
      <c r="X151" s="1225">
        <f>Текущий!X151-Предыдущий!X151</f>
        <v>-37789</v>
      </c>
      <c r="Y151" s="1225">
        <f>Текущий!Y151-Предыдущий!Y151</f>
        <v>0</v>
      </c>
      <c r="Z151" s="1225">
        <f>Текущий!Z151-Предыдущий!Z151</f>
        <v>0</v>
      </c>
      <c r="AA151" s="267"/>
      <c r="AC151" s="1484">
        <f t="shared" si="1"/>
        <v>-37920</v>
      </c>
      <c r="AD151" s="1483">
        <f t="shared" si="0"/>
        <v>0</v>
      </c>
    </row>
    <row r="152" spans="1:30" s="245" customFormat="1" x14ac:dyDescent="0.25">
      <c r="A152" s="1224" t="s">
        <v>593</v>
      </c>
      <c r="B152" s="247"/>
      <c r="C152" s="1225">
        <f>Текущий!C152-Предыдущий!C152</f>
        <v>71374</v>
      </c>
      <c r="D152" s="1225">
        <f>Текущий!D152-Предыдущий!D152</f>
        <v>-1622</v>
      </c>
      <c r="E152" s="1225">
        <f>Текущий!E152-Предыдущий!E152</f>
        <v>0</v>
      </c>
      <c r="F152" s="1225">
        <f>Текущий!F152-Предыдущий!F152</f>
        <v>0</v>
      </c>
      <c r="G152" s="1225">
        <f>Текущий!G152-Предыдущий!G152</f>
        <v>0</v>
      </c>
      <c r="H152" s="1225">
        <f>Текущий!H152-Предыдущий!H152</f>
        <v>0</v>
      </c>
      <c r="I152" s="1225">
        <f>Текущий!I152-Предыдущий!I152</f>
        <v>0</v>
      </c>
      <c r="J152" s="1225">
        <f>Текущий!J152-Предыдущий!J152</f>
        <v>470</v>
      </c>
      <c r="K152" s="1225">
        <f>Текущий!K152-Предыдущий!K152</f>
        <v>0</v>
      </c>
      <c r="L152" s="1225">
        <f>Текущий!L152-Предыдущий!L152</f>
        <v>0</v>
      </c>
      <c r="M152" s="1225">
        <f>Текущий!M152-Предыдущий!M152</f>
        <v>0</v>
      </c>
      <c r="N152" s="1225">
        <f>Текущий!N152-Предыдущий!N152</f>
        <v>28341</v>
      </c>
      <c r="O152" s="1225">
        <f>Текущий!O152-Предыдущий!O152</f>
        <v>0</v>
      </c>
      <c r="P152" s="1225">
        <f>Текущий!P152-Предыдущий!P152</f>
        <v>0</v>
      </c>
      <c r="Q152" s="1225">
        <f>Текущий!Q152-Предыдущий!Q152</f>
        <v>0</v>
      </c>
      <c r="R152" s="1225">
        <f>Текущий!R152-Предыдущий!R152</f>
        <v>28</v>
      </c>
      <c r="S152" s="1225">
        <f>Текущий!S152-Предыдущий!S152</f>
        <v>0</v>
      </c>
      <c r="T152" s="1225">
        <f>Текущий!T152-Предыдущий!T152</f>
        <v>0</v>
      </c>
      <c r="U152" s="1225">
        <f>Текущий!U152-Предыдущий!U152</f>
        <v>0</v>
      </c>
      <c r="V152" s="1225">
        <f>Текущий!V152-Предыдущий!V152</f>
        <v>22375</v>
      </c>
      <c r="W152" s="1225">
        <f>Текущий!W152-Предыдущий!W152</f>
        <v>0</v>
      </c>
      <c r="X152" s="1225">
        <f>Текущий!X152-Предыдущий!X152</f>
        <v>21782</v>
      </c>
      <c r="Y152" s="1225">
        <f>Текущий!Y152-Предыдущий!Y152</f>
        <v>0</v>
      </c>
      <c r="Z152" s="1225">
        <f>Текущий!Z152-Предыдущий!Z152</f>
        <v>0</v>
      </c>
      <c r="AA152" s="246"/>
      <c r="AC152" s="1484">
        <f t="shared" si="1"/>
        <v>71374</v>
      </c>
      <c r="AD152" s="1483">
        <f t="shared" si="0"/>
        <v>0</v>
      </c>
    </row>
    <row r="153" spans="1:30" x14ac:dyDescent="0.25">
      <c r="A153" s="248" t="s">
        <v>324</v>
      </c>
      <c r="C153" s="1225">
        <f>Текущий!C153-Предыдущий!C153</f>
        <v>-84771.63009939529</v>
      </c>
      <c r="D153" s="1225">
        <f>Текущий!D153-Предыдущий!D153</f>
        <v>-2972.7396737702074</v>
      </c>
      <c r="E153" s="1225">
        <f>Текущий!E153-Предыдущий!E153</f>
        <v>-967.89869069140696</v>
      </c>
      <c r="F153" s="1225">
        <f>Текущий!F153-Предыдущий!F153</f>
        <v>-4519.3607568077568</v>
      </c>
      <c r="G153" s="1225">
        <f>Текущий!G153-Предыдущий!G153</f>
        <v>0</v>
      </c>
      <c r="H153" s="1225">
        <f>Текущий!H153-Предыдущий!H153</f>
        <v>2581.242027393906</v>
      </c>
      <c r="I153" s="1225">
        <f>Текущий!I153-Предыдущий!I153</f>
        <v>-26071.199510992621</v>
      </c>
      <c r="J153" s="1225">
        <f>Текущий!J153-Предыдущий!J153</f>
        <v>-2803.7244330000831</v>
      </c>
      <c r="K153" s="1225">
        <f>Текущий!K153-Предыдущий!K153</f>
        <v>-1393.3123187618148</v>
      </c>
      <c r="L153" s="1225">
        <f>Текущий!L153-Предыдущий!L153</f>
        <v>-1555.5931410704088</v>
      </c>
      <c r="M153" s="1225">
        <f>Текущий!M153-Предыдущий!M153</f>
        <v>164.34006082814744</v>
      </c>
      <c r="N153" s="1225">
        <f>Текущий!N153-Предыдущий!N153</f>
        <v>-46202.412677708664</v>
      </c>
      <c r="O153" s="1225">
        <f>Текущий!O153-Предыдущий!O153</f>
        <v>-1352.5297966717353</v>
      </c>
      <c r="P153" s="1225">
        <f>Текущий!P153-Предыдущий!P153</f>
        <v>22.088465682238621</v>
      </c>
      <c r="Q153" s="1225">
        <f>Текущий!Q153-Предыдущий!Q153</f>
        <v>-18264.041417363289</v>
      </c>
      <c r="R153" s="1225">
        <f>Текущий!R153-Предыдущий!R153</f>
        <v>-13787.551677479991</v>
      </c>
      <c r="S153" s="1225">
        <f>Текущий!S153-Предыдущий!S153</f>
        <v>-23668.117144783551</v>
      </c>
      <c r="T153" s="1225">
        <f>Текущий!T153-Предыдущий!T153</f>
        <v>5466.0981779458671</v>
      </c>
      <c r="U153" s="1225">
        <f>Текущий!U153-Предыдущий!U153</f>
        <v>6314.4727970411404</v>
      </c>
      <c r="V153" s="1225">
        <f>Текущий!V153-Предыдущий!V153</f>
        <v>83830.56371817179</v>
      </c>
      <c r="W153" s="1225">
        <f>Текущий!W153-Предыдущий!W153</f>
        <v>118.70255219181126</v>
      </c>
      <c r="X153" s="1225">
        <f>Текущий!X153-Предыдущий!X153</f>
        <v>-39710.656659549102</v>
      </c>
      <c r="Y153" s="1225">
        <f>Текущий!Y153-Предыдущий!Y153</f>
        <v>0</v>
      </c>
      <c r="Z153" s="1225">
        <f>Текущий!Z153-Предыдущий!Z153</f>
        <v>0</v>
      </c>
      <c r="AA153" s="256"/>
      <c r="AC153" s="1484">
        <f>SUM(D153:Y153)</f>
        <v>-84771.630099395712</v>
      </c>
      <c r="AD153" s="1483">
        <f>C153-AC153</f>
        <v>4.220055416226387E-10</v>
      </c>
    </row>
    <row r="154" spans="1:30" x14ac:dyDescent="0.25">
      <c r="A154" s="266"/>
      <c r="C154" s="264"/>
      <c r="D154" s="265"/>
      <c r="E154" s="265"/>
      <c r="F154" s="265"/>
      <c r="G154" s="265"/>
      <c r="H154" s="265"/>
      <c r="I154" s="265"/>
      <c r="J154" s="265"/>
      <c r="K154" s="265"/>
      <c r="L154" s="265"/>
      <c r="M154" s="265"/>
      <c r="N154" s="265"/>
      <c r="O154" s="265"/>
      <c r="P154" s="265"/>
      <c r="Q154" s="265"/>
      <c r="R154" s="265"/>
      <c r="S154" s="398"/>
      <c r="T154" s="265"/>
      <c r="U154" s="265"/>
      <c r="V154" s="265"/>
      <c r="W154" s="265"/>
      <c r="X154" s="265"/>
      <c r="Y154" s="265"/>
      <c r="Z154" s="265"/>
      <c r="AA154" s="1484">
        <f>SUM(D153:AB153)</f>
        <v>-84771.630099395712</v>
      </c>
    </row>
    <row r="155" spans="1:30" x14ac:dyDescent="0.25">
      <c r="C155" s="264"/>
      <c r="V155" s="849">
        <f>V147/A5</f>
        <v>91416.655455401589</v>
      </c>
    </row>
    <row r="156" spans="1:30" x14ac:dyDescent="0.25">
      <c r="C156" s="264"/>
    </row>
  </sheetData>
  <sortState ref="A183:C206">
    <sortCondition descending="1" ref="C183:C206"/>
  </sortState>
  <customSheetViews>
    <customSheetView guid="{2137AD37-2161-4EBC-A853-F39C54C19140}" scale="130" hiddenColumns="1">
      <pane xSplit="2" ySplit="6" topLeftCell="C124" activePane="bottomRight" state="frozen"/>
      <selection pane="bottomRight" activeCell="D131" sqref="D131:AA131"/>
      <pageMargins left="0" right="0" top="0" bottom="0" header="0" footer="0"/>
    </customSheetView>
    <customSheetView guid="{713BD61C-8F57-4AE4-95C7-1307A575E61F}" scale="130" hiddenColumns="1">
      <pane xSplit="2" ySplit="6" topLeftCell="C124" activePane="bottomRight" state="frozen"/>
      <selection pane="bottomRight" activeCell="D131" sqref="D131:AA131"/>
      <pageMargins left="0" right="0" top="0" bottom="0" header="0" footer="0"/>
    </customSheetView>
  </customSheetViews>
  <mergeCells count="4">
    <mergeCell ref="A1:V1"/>
    <mergeCell ref="A2:V2"/>
    <mergeCell ref="A3:V3"/>
    <mergeCell ref="A4:U4"/>
  </mergeCells>
  <conditionalFormatting sqref="AA144">
    <cfRule type="colorScale" priority="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A1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A3B95-3BD3-497F-A8B5-1C3F5B224E14}">
  <sheetPr>
    <tabColor rgb="FF00642D"/>
  </sheetPr>
  <dimension ref="A1:AE148"/>
  <sheetViews>
    <sheetView workbookViewId="0">
      <selection activeCell="J13" sqref="J13"/>
    </sheetView>
  </sheetViews>
  <sheetFormatPr defaultRowHeight="15.75" x14ac:dyDescent="0.25"/>
  <cols>
    <col min="1" max="1" width="36.42578125" customWidth="1"/>
    <col min="2" max="2" width="0.28515625" customWidth="1"/>
    <col min="3" max="3" width="14" customWidth="1"/>
    <col min="4" max="4" width="17.28515625" customWidth="1"/>
    <col min="5" max="5" width="14.7109375" customWidth="1"/>
    <col min="6" max="20" width="10.7109375" customWidth="1"/>
    <col min="21" max="21" width="10.42578125" customWidth="1"/>
    <col min="22" max="23" width="10.7109375" customWidth="1"/>
    <col min="24" max="24" width="12" customWidth="1"/>
    <col min="25" max="27" width="10.7109375" customWidth="1"/>
    <col min="28" max="28" width="10.5703125" customWidth="1"/>
    <col min="29" max="29" width="12.42578125" style="603" customWidth="1"/>
    <col min="30" max="37" width="9.28515625" customWidth="1"/>
    <col min="253" max="253" width="36.42578125" customWidth="1"/>
    <col min="254" max="254" width="0.28515625" customWidth="1"/>
    <col min="255" max="272" width="10.7109375" customWidth="1"/>
    <col min="273" max="273" width="10.42578125" customWidth="1"/>
    <col min="274" max="279" width="10.7109375" customWidth="1"/>
    <col min="280" max="280" width="10.5703125" customWidth="1"/>
    <col min="509" max="509" width="36.42578125" customWidth="1"/>
    <col min="510" max="510" width="0.28515625" customWidth="1"/>
    <col min="511" max="528" width="10.7109375" customWidth="1"/>
    <col min="529" max="529" width="10.42578125" customWidth="1"/>
    <col min="530" max="535" width="10.7109375" customWidth="1"/>
    <col min="536" max="536" width="10.5703125" customWidth="1"/>
    <col min="765" max="765" width="36.42578125" customWidth="1"/>
    <col min="766" max="766" width="0.28515625" customWidth="1"/>
    <col min="767" max="784" width="10.7109375" customWidth="1"/>
    <col min="785" max="785" width="10.42578125" customWidth="1"/>
    <col min="786" max="791" width="10.7109375" customWidth="1"/>
    <col min="792" max="792" width="10.5703125" customWidth="1"/>
    <col min="1021" max="1021" width="36.42578125" customWidth="1"/>
    <col min="1022" max="1022" width="0.28515625" customWidth="1"/>
    <col min="1023" max="1040" width="10.7109375" customWidth="1"/>
    <col min="1041" max="1041" width="10.42578125" customWidth="1"/>
    <col min="1042" max="1047" width="10.7109375" customWidth="1"/>
    <col min="1048" max="1048" width="10.5703125" customWidth="1"/>
    <col min="1277" max="1277" width="36.42578125" customWidth="1"/>
    <col min="1278" max="1278" width="0.28515625" customWidth="1"/>
    <col min="1279" max="1296" width="10.7109375" customWidth="1"/>
    <col min="1297" max="1297" width="10.42578125" customWidth="1"/>
    <col min="1298" max="1303" width="10.7109375" customWidth="1"/>
    <col min="1304" max="1304" width="10.5703125" customWidth="1"/>
    <col min="1533" max="1533" width="36.42578125" customWidth="1"/>
    <col min="1534" max="1534" width="0.28515625" customWidth="1"/>
    <col min="1535" max="1552" width="10.7109375" customWidth="1"/>
    <col min="1553" max="1553" width="10.42578125" customWidth="1"/>
    <col min="1554" max="1559" width="10.7109375" customWidth="1"/>
    <col min="1560" max="1560" width="10.5703125" customWidth="1"/>
    <col min="1789" max="1789" width="36.42578125" customWidth="1"/>
    <col min="1790" max="1790" width="0.28515625" customWidth="1"/>
    <col min="1791" max="1808" width="10.7109375" customWidth="1"/>
    <col min="1809" max="1809" width="10.42578125" customWidth="1"/>
    <col min="1810" max="1815" width="10.7109375" customWidth="1"/>
    <col min="1816" max="1816" width="10.5703125" customWidth="1"/>
    <col min="2045" max="2045" width="36.42578125" customWidth="1"/>
    <col min="2046" max="2046" width="0.28515625" customWidth="1"/>
    <col min="2047" max="2064" width="10.7109375" customWidth="1"/>
    <col min="2065" max="2065" width="10.42578125" customWidth="1"/>
    <col min="2066" max="2071" width="10.7109375" customWidth="1"/>
    <col min="2072" max="2072" width="10.5703125" customWidth="1"/>
    <col min="2301" max="2301" width="36.42578125" customWidth="1"/>
    <col min="2302" max="2302" width="0.28515625" customWidth="1"/>
    <col min="2303" max="2320" width="10.7109375" customWidth="1"/>
    <col min="2321" max="2321" width="10.42578125" customWidth="1"/>
    <col min="2322" max="2327" width="10.7109375" customWidth="1"/>
    <col min="2328" max="2328" width="10.5703125" customWidth="1"/>
    <col min="2557" max="2557" width="36.42578125" customWidth="1"/>
    <col min="2558" max="2558" width="0.28515625" customWidth="1"/>
    <col min="2559" max="2576" width="10.7109375" customWidth="1"/>
    <col min="2577" max="2577" width="10.42578125" customWidth="1"/>
    <col min="2578" max="2583" width="10.7109375" customWidth="1"/>
    <col min="2584" max="2584" width="10.5703125" customWidth="1"/>
    <col min="2813" max="2813" width="36.42578125" customWidth="1"/>
    <col min="2814" max="2814" width="0.28515625" customWidth="1"/>
    <col min="2815" max="2832" width="10.7109375" customWidth="1"/>
    <col min="2833" max="2833" width="10.42578125" customWidth="1"/>
    <col min="2834" max="2839" width="10.7109375" customWidth="1"/>
    <col min="2840" max="2840" width="10.5703125" customWidth="1"/>
    <col min="3069" max="3069" width="36.42578125" customWidth="1"/>
    <col min="3070" max="3070" width="0.28515625" customWidth="1"/>
    <col min="3071" max="3088" width="10.7109375" customWidth="1"/>
    <col min="3089" max="3089" width="10.42578125" customWidth="1"/>
    <col min="3090" max="3095" width="10.7109375" customWidth="1"/>
    <col min="3096" max="3096" width="10.5703125" customWidth="1"/>
    <col min="3325" max="3325" width="36.42578125" customWidth="1"/>
    <col min="3326" max="3326" width="0.28515625" customWidth="1"/>
    <col min="3327" max="3344" width="10.7109375" customWidth="1"/>
    <col min="3345" max="3345" width="10.42578125" customWidth="1"/>
    <col min="3346" max="3351" width="10.7109375" customWidth="1"/>
    <col min="3352" max="3352" width="10.5703125" customWidth="1"/>
    <col min="3581" max="3581" width="36.42578125" customWidth="1"/>
    <col min="3582" max="3582" width="0.28515625" customWidth="1"/>
    <col min="3583" max="3600" width="10.7109375" customWidth="1"/>
    <col min="3601" max="3601" width="10.42578125" customWidth="1"/>
    <col min="3602" max="3607" width="10.7109375" customWidth="1"/>
    <col min="3608" max="3608" width="10.5703125" customWidth="1"/>
    <col min="3837" max="3837" width="36.42578125" customWidth="1"/>
    <col min="3838" max="3838" width="0.28515625" customWidth="1"/>
    <col min="3839" max="3856" width="10.7109375" customWidth="1"/>
    <col min="3857" max="3857" width="10.42578125" customWidth="1"/>
    <col min="3858" max="3863" width="10.7109375" customWidth="1"/>
    <col min="3864" max="3864" width="10.5703125" customWidth="1"/>
    <col min="4093" max="4093" width="36.42578125" customWidth="1"/>
    <col min="4094" max="4094" width="0.28515625" customWidth="1"/>
    <col min="4095" max="4112" width="10.7109375" customWidth="1"/>
    <col min="4113" max="4113" width="10.42578125" customWidth="1"/>
    <col min="4114" max="4119" width="10.7109375" customWidth="1"/>
    <col min="4120" max="4120" width="10.5703125" customWidth="1"/>
    <col min="4349" max="4349" width="36.42578125" customWidth="1"/>
    <col min="4350" max="4350" width="0.28515625" customWidth="1"/>
    <col min="4351" max="4368" width="10.7109375" customWidth="1"/>
    <col min="4369" max="4369" width="10.42578125" customWidth="1"/>
    <col min="4370" max="4375" width="10.7109375" customWidth="1"/>
    <col min="4376" max="4376" width="10.5703125" customWidth="1"/>
    <col min="4605" max="4605" width="36.42578125" customWidth="1"/>
    <col min="4606" max="4606" width="0.28515625" customWidth="1"/>
    <col min="4607" max="4624" width="10.7109375" customWidth="1"/>
    <col min="4625" max="4625" width="10.42578125" customWidth="1"/>
    <col min="4626" max="4631" width="10.7109375" customWidth="1"/>
    <col min="4632" max="4632" width="10.5703125" customWidth="1"/>
    <col min="4861" max="4861" width="36.42578125" customWidth="1"/>
    <col min="4862" max="4862" width="0.28515625" customWidth="1"/>
    <col min="4863" max="4880" width="10.7109375" customWidth="1"/>
    <col min="4881" max="4881" width="10.42578125" customWidth="1"/>
    <col min="4882" max="4887" width="10.7109375" customWidth="1"/>
    <col min="4888" max="4888" width="10.5703125" customWidth="1"/>
    <col min="5117" max="5117" width="36.42578125" customWidth="1"/>
    <col min="5118" max="5118" width="0.28515625" customWidth="1"/>
    <col min="5119" max="5136" width="10.7109375" customWidth="1"/>
    <col min="5137" max="5137" width="10.42578125" customWidth="1"/>
    <col min="5138" max="5143" width="10.7109375" customWidth="1"/>
    <col min="5144" max="5144" width="10.5703125" customWidth="1"/>
    <col min="5373" max="5373" width="36.42578125" customWidth="1"/>
    <col min="5374" max="5374" width="0.28515625" customWidth="1"/>
    <col min="5375" max="5392" width="10.7109375" customWidth="1"/>
    <col min="5393" max="5393" width="10.42578125" customWidth="1"/>
    <col min="5394" max="5399" width="10.7109375" customWidth="1"/>
    <col min="5400" max="5400" width="10.5703125" customWidth="1"/>
    <col min="5629" max="5629" width="36.42578125" customWidth="1"/>
    <col min="5630" max="5630" width="0.28515625" customWidth="1"/>
    <col min="5631" max="5648" width="10.7109375" customWidth="1"/>
    <col min="5649" max="5649" width="10.42578125" customWidth="1"/>
    <col min="5650" max="5655" width="10.7109375" customWidth="1"/>
    <col min="5656" max="5656" width="10.5703125" customWidth="1"/>
    <col min="5885" max="5885" width="36.42578125" customWidth="1"/>
    <col min="5886" max="5886" width="0.28515625" customWidth="1"/>
    <col min="5887" max="5904" width="10.7109375" customWidth="1"/>
    <col min="5905" max="5905" width="10.42578125" customWidth="1"/>
    <col min="5906" max="5911" width="10.7109375" customWidth="1"/>
    <col min="5912" max="5912" width="10.5703125" customWidth="1"/>
    <col min="6141" max="6141" width="36.42578125" customWidth="1"/>
    <col min="6142" max="6142" width="0.28515625" customWidth="1"/>
    <col min="6143" max="6160" width="10.7109375" customWidth="1"/>
    <col min="6161" max="6161" width="10.42578125" customWidth="1"/>
    <col min="6162" max="6167" width="10.7109375" customWidth="1"/>
    <col min="6168" max="6168" width="10.5703125" customWidth="1"/>
    <col min="6397" max="6397" width="36.42578125" customWidth="1"/>
    <col min="6398" max="6398" width="0.28515625" customWidth="1"/>
    <col min="6399" max="6416" width="10.7109375" customWidth="1"/>
    <col min="6417" max="6417" width="10.42578125" customWidth="1"/>
    <col min="6418" max="6423" width="10.7109375" customWidth="1"/>
    <col min="6424" max="6424" width="10.5703125" customWidth="1"/>
    <col min="6653" max="6653" width="36.42578125" customWidth="1"/>
    <col min="6654" max="6654" width="0.28515625" customWidth="1"/>
    <col min="6655" max="6672" width="10.7109375" customWidth="1"/>
    <col min="6673" max="6673" width="10.42578125" customWidth="1"/>
    <col min="6674" max="6679" width="10.7109375" customWidth="1"/>
    <col min="6680" max="6680" width="10.5703125" customWidth="1"/>
    <col min="6909" max="6909" width="36.42578125" customWidth="1"/>
    <col min="6910" max="6910" width="0.28515625" customWidth="1"/>
    <col min="6911" max="6928" width="10.7109375" customWidth="1"/>
    <col min="6929" max="6929" width="10.42578125" customWidth="1"/>
    <col min="6930" max="6935" width="10.7109375" customWidth="1"/>
    <col min="6936" max="6936" width="10.5703125" customWidth="1"/>
    <col min="7165" max="7165" width="36.42578125" customWidth="1"/>
    <col min="7166" max="7166" width="0.28515625" customWidth="1"/>
    <col min="7167" max="7184" width="10.7109375" customWidth="1"/>
    <col min="7185" max="7185" width="10.42578125" customWidth="1"/>
    <col min="7186" max="7191" width="10.7109375" customWidth="1"/>
    <col min="7192" max="7192" width="10.5703125" customWidth="1"/>
    <col min="7421" max="7421" width="36.42578125" customWidth="1"/>
    <col min="7422" max="7422" width="0.28515625" customWidth="1"/>
    <col min="7423" max="7440" width="10.7109375" customWidth="1"/>
    <col min="7441" max="7441" width="10.42578125" customWidth="1"/>
    <col min="7442" max="7447" width="10.7109375" customWidth="1"/>
    <col min="7448" max="7448" width="10.5703125" customWidth="1"/>
    <col min="7677" max="7677" width="36.42578125" customWidth="1"/>
    <col min="7678" max="7678" width="0.28515625" customWidth="1"/>
    <col min="7679" max="7696" width="10.7109375" customWidth="1"/>
    <col min="7697" max="7697" width="10.42578125" customWidth="1"/>
    <col min="7698" max="7703" width="10.7109375" customWidth="1"/>
    <col min="7704" max="7704" width="10.5703125" customWidth="1"/>
    <col min="7933" max="7933" width="36.42578125" customWidth="1"/>
    <col min="7934" max="7934" width="0.28515625" customWidth="1"/>
    <col min="7935" max="7952" width="10.7109375" customWidth="1"/>
    <col min="7953" max="7953" width="10.42578125" customWidth="1"/>
    <col min="7954" max="7959" width="10.7109375" customWidth="1"/>
    <col min="7960" max="7960" width="10.5703125" customWidth="1"/>
    <col min="8189" max="8189" width="36.42578125" customWidth="1"/>
    <col min="8190" max="8190" width="0.28515625" customWidth="1"/>
    <col min="8191" max="8208" width="10.7109375" customWidth="1"/>
    <col min="8209" max="8209" width="10.42578125" customWidth="1"/>
    <col min="8210" max="8215" width="10.7109375" customWidth="1"/>
    <col min="8216" max="8216" width="10.5703125" customWidth="1"/>
    <col min="8445" max="8445" width="36.42578125" customWidth="1"/>
    <col min="8446" max="8446" width="0.28515625" customWidth="1"/>
    <col min="8447" max="8464" width="10.7109375" customWidth="1"/>
    <col min="8465" max="8465" width="10.42578125" customWidth="1"/>
    <col min="8466" max="8471" width="10.7109375" customWidth="1"/>
    <col min="8472" max="8472" width="10.5703125" customWidth="1"/>
    <col min="8701" max="8701" width="36.42578125" customWidth="1"/>
    <col min="8702" max="8702" width="0.28515625" customWidth="1"/>
    <col min="8703" max="8720" width="10.7109375" customWidth="1"/>
    <col min="8721" max="8721" width="10.42578125" customWidth="1"/>
    <col min="8722" max="8727" width="10.7109375" customWidth="1"/>
    <col min="8728" max="8728" width="10.5703125" customWidth="1"/>
    <col min="8957" max="8957" width="36.42578125" customWidth="1"/>
    <col min="8958" max="8958" width="0.28515625" customWidth="1"/>
    <col min="8959" max="8976" width="10.7109375" customWidth="1"/>
    <col min="8977" max="8977" width="10.42578125" customWidth="1"/>
    <col min="8978" max="8983" width="10.7109375" customWidth="1"/>
    <col min="8984" max="8984" width="10.5703125" customWidth="1"/>
    <col min="9213" max="9213" width="36.42578125" customWidth="1"/>
    <col min="9214" max="9214" width="0.28515625" customWidth="1"/>
    <col min="9215" max="9232" width="10.7109375" customWidth="1"/>
    <col min="9233" max="9233" width="10.42578125" customWidth="1"/>
    <col min="9234" max="9239" width="10.7109375" customWidth="1"/>
    <col min="9240" max="9240" width="10.5703125" customWidth="1"/>
    <col min="9469" max="9469" width="36.42578125" customWidth="1"/>
    <col min="9470" max="9470" width="0.28515625" customWidth="1"/>
    <col min="9471" max="9488" width="10.7109375" customWidth="1"/>
    <col min="9489" max="9489" width="10.42578125" customWidth="1"/>
    <col min="9490" max="9495" width="10.7109375" customWidth="1"/>
    <col min="9496" max="9496" width="10.5703125" customWidth="1"/>
    <col min="9725" max="9725" width="36.42578125" customWidth="1"/>
    <col min="9726" max="9726" width="0.28515625" customWidth="1"/>
    <col min="9727" max="9744" width="10.7109375" customWidth="1"/>
    <col min="9745" max="9745" width="10.42578125" customWidth="1"/>
    <col min="9746" max="9751" width="10.7109375" customWidth="1"/>
    <col min="9752" max="9752" width="10.5703125" customWidth="1"/>
    <col min="9981" max="9981" width="36.42578125" customWidth="1"/>
    <col min="9982" max="9982" width="0.28515625" customWidth="1"/>
    <col min="9983" max="10000" width="10.7109375" customWidth="1"/>
    <col min="10001" max="10001" width="10.42578125" customWidth="1"/>
    <col min="10002" max="10007" width="10.7109375" customWidth="1"/>
    <col min="10008" max="10008" width="10.5703125" customWidth="1"/>
    <col min="10237" max="10237" width="36.42578125" customWidth="1"/>
    <col min="10238" max="10238" width="0.28515625" customWidth="1"/>
    <col min="10239" max="10256" width="10.7109375" customWidth="1"/>
    <col min="10257" max="10257" width="10.42578125" customWidth="1"/>
    <col min="10258" max="10263" width="10.7109375" customWidth="1"/>
    <col min="10264" max="10264" width="10.5703125" customWidth="1"/>
    <col min="10493" max="10493" width="36.42578125" customWidth="1"/>
    <col min="10494" max="10494" width="0.28515625" customWidth="1"/>
    <col min="10495" max="10512" width="10.7109375" customWidth="1"/>
    <col min="10513" max="10513" width="10.42578125" customWidth="1"/>
    <col min="10514" max="10519" width="10.7109375" customWidth="1"/>
    <col min="10520" max="10520" width="10.5703125" customWidth="1"/>
    <col min="10749" max="10749" width="36.42578125" customWidth="1"/>
    <col min="10750" max="10750" width="0.28515625" customWidth="1"/>
    <col min="10751" max="10768" width="10.7109375" customWidth="1"/>
    <col min="10769" max="10769" width="10.42578125" customWidth="1"/>
    <col min="10770" max="10775" width="10.7109375" customWidth="1"/>
    <col min="10776" max="10776" width="10.5703125" customWidth="1"/>
    <col min="11005" max="11005" width="36.42578125" customWidth="1"/>
    <col min="11006" max="11006" width="0.28515625" customWidth="1"/>
    <col min="11007" max="11024" width="10.7109375" customWidth="1"/>
    <col min="11025" max="11025" width="10.42578125" customWidth="1"/>
    <col min="11026" max="11031" width="10.7109375" customWidth="1"/>
    <col min="11032" max="11032" width="10.5703125" customWidth="1"/>
    <col min="11261" max="11261" width="36.42578125" customWidth="1"/>
    <col min="11262" max="11262" width="0.28515625" customWidth="1"/>
    <col min="11263" max="11280" width="10.7109375" customWidth="1"/>
    <col min="11281" max="11281" width="10.42578125" customWidth="1"/>
    <col min="11282" max="11287" width="10.7109375" customWidth="1"/>
    <col min="11288" max="11288" width="10.5703125" customWidth="1"/>
    <col min="11517" max="11517" width="36.42578125" customWidth="1"/>
    <col min="11518" max="11518" width="0.28515625" customWidth="1"/>
    <col min="11519" max="11536" width="10.7109375" customWidth="1"/>
    <col min="11537" max="11537" width="10.42578125" customWidth="1"/>
    <col min="11538" max="11543" width="10.7109375" customWidth="1"/>
    <col min="11544" max="11544" width="10.5703125" customWidth="1"/>
    <col min="11773" max="11773" width="36.42578125" customWidth="1"/>
    <col min="11774" max="11774" width="0.28515625" customWidth="1"/>
    <col min="11775" max="11792" width="10.7109375" customWidth="1"/>
    <col min="11793" max="11793" width="10.42578125" customWidth="1"/>
    <col min="11794" max="11799" width="10.7109375" customWidth="1"/>
    <col min="11800" max="11800" width="10.5703125" customWidth="1"/>
    <col min="12029" max="12029" width="36.42578125" customWidth="1"/>
    <col min="12030" max="12030" width="0.28515625" customWidth="1"/>
    <col min="12031" max="12048" width="10.7109375" customWidth="1"/>
    <col min="12049" max="12049" width="10.42578125" customWidth="1"/>
    <col min="12050" max="12055" width="10.7109375" customWidth="1"/>
    <col min="12056" max="12056" width="10.5703125" customWidth="1"/>
    <col min="12285" max="12285" width="36.42578125" customWidth="1"/>
    <col min="12286" max="12286" width="0.28515625" customWidth="1"/>
    <col min="12287" max="12304" width="10.7109375" customWidth="1"/>
    <col min="12305" max="12305" width="10.42578125" customWidth="1"/>
    <col min="12306" max="12311" width="10.7109375" customWidth="1"/>
    <col min="12312" max="12312" width="10.5703125" customWidth="1"/>
    <col min="12541" max="12541" width="36.42578125" customWidth="1"/>
    <col min="12542" max="12542" width="0.28515625" customWidth="1"/>
    <col min="12543" max="12560" width="10.7109375" customWidth="1"/>
    <col min="12561" max="12561" width="10.42578125" customWidth="1"/>
    <col min="12562" max="12567" width="10.7109375" customWidth="1"/>
    <col min="12568" max="12568" width="10.5703125" customWidth="1"/>
    <col min="12797" max="12797" width="36.42578125" customWidth="1"/>
    <col min="12798" max="12798" width="0.28515625" customWidth="1"/>
    <col min="12799" max="12816" width="10.7109375" customWidth="1"/>
    <col min="12817" max="12817" width="10.42578125" customWidth="1"/>
    <col min="12818" max="12823" width="10.7109375" customWidth="1"/>
    <col min="12824" max="12824" width="10.5703125" customWidth="1"/>
    <col min="13053" max="13053" width="36.42578125" customWidth="1"/>
    <col min="13054" max="13054" width="0.28515625" customWidth="1"/>
    <col min="13055" max="13072" width="10.7109375" customWidth="1"/>
    <col min="13073" max="13073" width="10.42578125" customWidth="1"/>
    <col min="13074" max="13079" width="10.7109375" customWidth="1"/>
    <col min="13080" max="13080" width="10.5703125" customWidth="1"/>
    <col min="13309" max="13309" width="36.42578125" customWidth="1"/>
    <col min="13310" max="13310" width="0.28515625" customWidth="1"/>
    <col min="13311" max="13328" width="10.7109375" customWidth="1"/>
    <col min="13329" max="13329" width="10.42578125" customWidth="1"/>
    <col min="13330" max="13335" width="10.7109375" customWidth="1"/>
    <col min="13336" max="13336" width="10.5703125" customWidth="1"/>
    <col min="13565" max="13565" width="36.42578125" customWidth="1"/>
    <col min="13566" max="13566" width="0.28515625" customWidth="1"/>
    <col min="13567" max="13584" width="10.7109375" customWidth="1"/>
    <col min="13585" max="13585" width="10.42578125" customWidth="1"/>
    <col min="13586" max="13591" width="10.7109375" customWidth="1"/>
    <col min="13592" max="13592" width="10.5703125" customWidth="1"/>
    <col min="13821" max="13821" width="36.42578125" customWidth="1"/>
    <col min="13822" max="13822" width="0.28515625" customWidth="1"/>
    <col min="13823" max="13840" width="10.7109375" customWidth="1"/>
    <col min="13841" max="13841" width="10.42578125" customWidth="1"/>
    <col min="13842" max="13847" width="10.7109375" customWidth="1"/>
    <col min="13848" max="13848" width="10.5703125" customWidth="1"/>
    <col min="14077" max="14077" width="36.42578125" customWidth="1"/>
    <col min="14078" max="14078" width="0.28515625" customWidth="1"/>
    <col min="14079" max="14096" width="10.7109375" customWidth="1"/>
    <col min="14097" max="14097" width="10.42578125" customWidth="1"/>
    <col min="14098" max="14103" width="10.7109375" customWidth="1"/>
    <col min="14104" max="14104" width="10.5703125" customWidth="1"/>
    <col min="14333" max="14333" width="36.42578125" customWidth="1"/>
    <col min="14334" max="14334" width="0.28515625" customWidth="1"/>
    <col min="14335" max="14352" width="10.7109375" customWidth="1"/>
    <col min="14353" max="14353" width="10.42578125" customWidth="1"/>
    <col min="14354" max="14359" width="10.7109375" customWidth="1"/>
    <col min="14360" max="14360" width="10.5703125" customWidth="1"/>
    <col min="14589" max="14589" width="36.42578125" customWidth="1"/>
    <col min="14590" max="14590" width="0.28515625" customWidth="1"/>
    <col min="14591" max="14608" width="10.7109375" customWidth="1"/>
    <col min="14609" max="14609" width="10.42578125" customWidth="1"/>
    <col min="14610" max="14615" width="10.7109375" customWidth="1"/>
    <col min="14616" max="14616" width="10.5703125" customWidth="1"/>
    <col min="14845" max="14845" width="36.42578125" customWidth="1"/>
    <col min="14846" max="14846" width="0.28515625" customWidth="1"/>
    <col min="14847" max="14864" width="10.7109375" customWidth="1"/>
    <col min="14865" max="14865" width="10.42578125" customWidth="1"/>
    <col min="14866" max="14871" width="10.7109375" customWidth="1"/>
    <col min="14872" max="14872" width="10.5703125" customWidth="1"/>
    <col min="15101" max="15101" width="36.42578125" customWidth="1"/>
    <col min="15102" max="15102" width="0.28515625" customWidth="1"/>
    <col min="15103" max="15120" width="10.7109375" customWidth="1"/>
    <col min="15121" max="15121" width="10.42578125" customWidth="1"/>
    <col min="15122" max="15127" width="10.7109375" customWidth="1"/>
    <col min="15128" max="15128" width="10.5703125" customWidth="1"/>
    <col min="15357" max="15357" width="36.42578125" customWidth="1"/>
    <col min="15358" max="15358" width="0.28515625" customWidth="1"/>
    <col min="15359" max="15376" width="10.7109375" customWidth="1"/>
    <col min="15377" max="15377" width="10.42578125" customWidth="1"/>
    <col min="15378" max="15383" width="10.7109375" customWidth="1"/>
    <col min="15384" max="15384" width="10.5703125" customWidth="1"/>
    <col min="15613" max="15613" width="36.42578125" customWidth="1"/>
    <col min="15614" max="15614" width="0.28515625" customWidth="1"/>
    <col min="15615" max="15632" width="10.7109375" customWidth="1"/>
    <col min="15633" max="15633" width="10.42578125" customWidth="1"/>
    <col min="15634" max="15639" width="10.7109375" customWidth="1"/>
    <col min="15640" max="15640" width="10.5703125" customWidth="1"/>
    <col min="15869" max="15869" width="36.42578125" customWidth="1"/>
    <col min="15870" max="15870" width="0.28515625" customWidth="1"/>
    <col min="15871" max="15888" width="10.7109375" customWidth="1"/>
    <col min="15889" max="15889" width="10.42578125" customWidth="1"/>
    <col min="15890" max="15895" width="10.7109375" customWidth="1"/>
    <col min="15896" max="15896" width="10.5703125" customWidth="1"/>
    <col min="16125" max="16125" width="36.42578125" customWidth="1"/>
    <col min="16126" max="16126" width="0.28515625" customWidth="1"/>
    <col min="16127" max="16144" width="10.7109375" customWidth="1"/>
    <col min="16145" max="16145" width="10.42578125" customWidth="1"/>
    <col min="16146" max="16151" width="10.7109375" customWidth="1"/>
    <col min="16152" max="16152" width="10.5703125" customWidth="1"/>
  </cols>
  <sheetData>
    <row r="1" spans="1:27" s="1156" customFormat="1" ht="18.2" customHeight="1" x14ac:dyDescent="0.2">
      <c r="A1" s="2128" t="s">
        <v>319</v>
      </c>
      <c r="B1" s="2128"/>
      <c r="C1" s="2128"/>
      <c r="D1" s="2128"/>
      <c r="E1" s="2128"/>
      <c r="F1" s="2128"/>
      <c r="G1" s="2128"/>
      <c r="H1" s="2128"/>
      <c r="I1" s="2128"/>
      <c r="J1" s="2128"/>
      <c r="K1" s="2128"/>
      <c r="L1" s="2128"/>
      <c r="M1" s="2128"/>
      <c r="N1" s="2128"/>
      <c r="O1" s="2128"/>
      <c r="P1" s="2128"/>
      <c r="Q1" s="2128"/>
      <c r="R1" s="2128"/>
      <c r="S1" s="2128"/>
      <c r="T1" s="2128"/>
      <c r="U1" s="2128"/>
      <c r="V1" s="2128"/>
      <c r="W1" s="2128"/>
    </row>
    <row r="2" spans="1:27" s="1156" customFormat="1" ht="18.2" customHeight="1" x14ac:dyDescent="0.2">
      <c r="A2" s="2128" t="s">
        <v>585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</row>
    <row r="3" spans="1:27" s="1156" customFormat="1" ht="18.2" customHeight="1" x14ac:dyDescent="0.2">
      <c r="A3" s="2134" t="s">
        <v>146</v>
      </c>
      <c r="B3" s="2134"/>
      <c r="C3" s="2134"/>
      <c r="D3" s="2134"/>
      <c r="E3" s="2134"/>
      <c r="F3" s="2134"/>
      <c r="G3" s="2134"/>
      <c r="H3" s="2134"/>
      <c r="I3" s="2134"/>
      <c r="J3" s="2134"/>
      <c r="K3" s="2134"/>
      <c r="L3" s="2134"/>
      <c r="M3" s="2134"/>
      <c r="N3" s="2134"/>
      <c r="O3" s="2134"/>
      <c r="P3" s="2134"/>
      <c r="Q3" s="2134"/>
      <c r="R3" s="2134"/>
      <c r="S3" s="2134"/>
      <c r="T3" s="2134"/>
      <c r="U3" s="2134"/>
      <c r="V3" s="2134"/>
      <c r="W3" s="2134"/>
    </row>
    <row r="4" spans="1:27" s="1156" customFormat="1" ht="18.2" customHeight="1" x14ac:dyDescent="0.15">
      <c r="A4" s="2135" t="s">
        <v>147</v>
      </c>
      <c r="B4" s="2135"/>
      <c r="C4" s="2135"/>
      <c r="D4" s="2135"/>
      <c r="E4" s="2135"/>
      <c r="F4" s="2135"/>
      <c r="G4" s="2135"/>
      <c r="H4" s="2135"/>
      <c r="I4" s="2135"/>
      <c r="J4" s="2135"/>
      <c r="K4" s="2135"/>
      <c r="L4" s="2135"/>
      <c r="M4" s="2135"/>
      <c r="N4" s="2135"/>
      <c r="O4" s="2135"/>
      <c r="P4" s="2135"/>
      <c r="Q4" s="2135"/>
      <c r="R4" s="2135"/>
      <c r="S4" s="2135"/>
      <c r="T4" s="2135"/>
      <c r="U4" s="2135"/>
      <c r="V4" s="2135"/>
      <c r="W4" s="1157" t="s">
        <v>148</v>
      </c>
    </row>
    <row r="5" spans="1:27" s="1156" customFormat="1" ht="33" customHeight="1" x14ac:dyDescent="0.15">
      <c r="A5" s="1158" t="s">
        <v>586</v>
      </c>
      <c r="B5" s="1159"/>
      <c r="C5" s="1160" t="s">
        <v>292</v>
      </c>
      <c r="D5" s="1161" t="s">
        <v>48</v>
      </c>
      <c r="E5" s="1161" t="s">
        <v>49</v>
      </c>
      <c r="F5" s="1161" t="s">
        <v>50</v>
      </c>
      <c r="G5" s="1161" t="s">
        <v>51</v>
      </c>
      <c r="H5" s="1161" t="s">
        <v>52</v>
      </c>
      <c r="I5" s="1161" t="s">
        <v>53</v>
      </c>
      <c r="J5" s="1161" t="s">
        <v>54</v>
      </c>
      <c r="K5" s="1161" t="s">
        <v>55</v>
      </c>
      <c r="L5" s="1161" t="s">
        <v>56</v>
      </c>
      <c r="M5" s="1161" t="s">
        <v>57</v>
      </c>
      <c r="N5" s="1161" t="s">
        <v>58</v>
      </c>
      <c r="O5" s="1161" t="s">
        <v>466</v>
      </c>
      <c r="P5" s="1161" t="s">
        <v>59</v>
      </c>
      <c r="Q5" s="1161" t="s">
        <v>60</v>
      </c>
      <c r="R5" s="1161" t="s">
        <v>61</v>
      </c>
      <c r="S5" s="1161" t="s">
        <v>62</v>
      </c>
      <c r="T5" s="1161" t="s">
        <v>63</v>
      </c>
      <c r="U5" s="1161" t="s">
        <v>65</v>
      </c>
      <c r="V5" s="1161" t="s">
        <v>66</v>
      </c>
      <c r="W5" s="1161" t="s">
        <v>67</v>
      </c>
      <c r="X5" s="1161" t="s">
        <v>68</v>
      </c>
      <c r="Y5" s="1161" t="s">
        <v>69</v>
      </c>
      <c r="Z5" s="1161" t="s">
        <v>70</v>
      </c>
      <c r="AA5" s="1160" t="s">
        <v>293</v>
      </c>
    </row>
    <row r="6" spans="1:27" s="1156" customFormat="1" ht="14.85" customHeight="1" x14ac:dyDescent="0.15">
      <c r="A6" s="1162" t="s">
        <v>320</v>
      </c>
      <c r="B6" s="1163"/>
      <c r="C6" s="1164"/>
      <c r="D6" s="1165" t="s">
        <v>151</v>
      </c>
      <c r="E6" s="1165" t="s">
        <v>152</v>
      </c>
      <c r="F6" s="1165" t="s">
        <v>153</v>
      </c>
      <c r="G6" s="1165" t="s">
        <v>154</v>
      </c>
      <c r="H6" s="1165" t="s">
        <v>155</v>
      </c>
      <c r="I6" s="1165" t="s">
        <v>156</v>
      </c>
      <c r="J6" s="1165" t="s">
        <v>157</v>
      </c>
      <c r="K6" s="1165" t="s">
        <v>158</v>
      </c>
      <c r="L6" s="1165" t="s">
        <v>159</v>
      </c>
      <c r="M6" s="1165" t="s">
        <v>160</v>
      </c>
      <c r="N6" s="1165" t="s">
        <v>161</v>
      </c>
      <c r="O6" s="1165" t="s">
        <v>162</v>
      </c>
      <c r="P6" s="1165" t="s">
        <v>163</v>
      </c>
      <c r="Q6" s="1165" t="s">
        <v>164</v>
      </c>
      <c r="R6" s="1165" t="s">
        <v>165</v>
      </c>
      <c r="S6" s="1165" t="s">
        <v>166</v>
      </c>
      <c r="T6" s="1165" t="s">
        <v>167</v>
      </c>
      <c r="U6" s="1165" t="s">
        <v>168</v>
      </c>
      <c r="V6" s="1165" t="s">
        <v>169</v>
      </c>
      <c r="W6" s="1165" t="s">
        <v>170</v>
      </c>
      <c r="X6" s="1165" t="s">
        <v>171</v>
      </c>
      <c r="Y6" s="1165" t="s">
        <v>172</v>
      </c>
      <c r="Z6" s="1165" t="s">
        <v>173</v>
      </c>
      <c r="AA6" s="1166"/>
    </row>
    <row r="7" spans="1:27" s="1156" customFormat="1" ht="12.95" customHeight="1" x14ac:dyDescent="0.15">
      <c r="A7" s="1167" t="s">
        <v>321</v>
      </c>
      <c r="B7" s="1168">
        <v>2</v>
      </c>
      <c r="C7" s="1169"/>
      <c r="D7" s="1169"/>
      <c r="E7" s="1169"/>
      <c r="F7" s="1169"/>
      <c r="G7" s="1169"/>
      <c r="H7" s="1169"/>
      <c r="I7" s="1169"/>
      <c r="J7" s="1169"/>
      <c r="K7" s="1169"/>
      <c r="L7" s="1169"/>
      <c r="M7" s="1169"/>
      <c r="N7" s="1169"/>
      <c r="O7" s="1169"/>
      <c r="P7" s="1169"/>
      <c r="Q7" s="1169"/>
      <c r="R7" s="1169"/>
      <c r="S7" s="1169"/>
      <c r="T7" s="1169"/>
      <c r="U7" s="1169"/>
      <c r="V7" s="1169"/>
      <c r="W7" s="1169"/>
      <c r="X7" s="1169"/>
      <c r="Y7" s="1169"/>
      <c r="Z7" s="1169"/>
      <c r="AA7" s="1170"/>
    </row>
    <row r="8" spans="1:27" s="1156" customFormat="1" ht="12.95" customHeight="1" x14ac:dyDescent="0.15">
      <c r="A8" s="1171" t="s">
        <v>225</v>
      </c>
      <c r="B8" s="1168">
        <v>3</v>
      </c>
      <c r="C8" s="1172">
        <v>62019263</v>
      </c>
      <c r="D8" s="1172">
        <v>1164048</v>
      </c>
      <c r="E8" s="1172">
        <v>242007</v>
      </c>
      <c r="F8" s="1172">
        <v>1368734</v>
      </c>
      <c r="G8" s="1172">
        <v>2294</v>
      </c>
      <c r="H8" s="1172">
        <v>384539</v>
      </c>
      <c r="I8" s="1172">
        <v>2984901</v>
      </c>
      <c r="J8" s="1172">
        <v>95185</v>
      </c>
      <c r="K8" s="1172">
        <v>2312580</v>
      </c>
      <c r="L8" s="1172">
        <v>671316</v>
      </c>
      <c r="M8" s="1172">
        <v>112788</v>
      </c>
      <c r="N8" s="1172">
        <v>12579</v>
      </c>
      <c r="O8" s="1172">
        <v>2687489</v>
      </c>
      <c r="P8" s="1172">
        <v>227752</v>
      </c>
      <c r="Q8" s="1172">
        <v>55457</v>
      </c>
      <c r="R8" s="1172">
        <v>3264262</v>
      </c>
      <c r="S8" s="1172">
        <v>2071316</v>
      </c>
      <c r="T8" s="1172">
        <v>2853318</v>
      </c>
      <c r="U8" s="1172">
        <v>503108</v>
      </c>
      <c r="V8" s="1172">
        <v>370729</v>
      </c>
      <c r="W8" s="1172">
        <v>31715611</v>
      </c>
      <c r="X8" s="1172">
        <v>78029</v>
      </c>
      <c r="Y8" s="1172">
        <v>43168</v>
      </c>
      <c r="Z8" s="1172">
        <v>8798053</v>
      </c>
      <c r="AA8" s="1173">
        <v>0</v>
      </c>
    </row>
    <row r="9" spans="1:27" s="1156" customFormat="1" ht="12.95" customHeight="1" x14ac:dyDescent="0.15">
      <c r="A9" s="1171" t="s">
        <v>226</v>
      </c>
      <c r="B9" s="1168">
        <v>4</v>
      </c>
      <c r="C9" s="1172">
        <v>34006146</v>
      </c>
      <c r="D9" s="1172">
        <v>603431</v>
      </c>
      <c r="E9" s="1172">
        <v>111660</v>
      </c>
      <c r="F9" s="1172">
        <v>883656</v>
      </c>
      <c r="G9" s="1172">
        <v>2294</v>
      </c>
      <c r="H9" s="1172">
        <v>135090</v>
      </c>
      <c r="I9" s="1172">
        <v>789260</v>
      </c>
      <c r="J9" s="1172">
        <v>55161</v>
      </c>
      <c r="K9" s="1172">
        <v>833138</v>
      </c>
      <c r="L9" s="1172">
        <v>528600</v>
      </c>
      <c r="M9" s="1172">
        <v>60034</v>
      </c>
      <c r="N9" s="1172">
        <v>12579</v>
      </c>
      <c r="O9" s="1172">
        <v>1505419</v>
      </c>
      <c r="P9" s="1172">
        <v>140625</v>
      </c>
      <c r="Q9" s="1172">
        <v>50283</v>
      </c>
      <c r="R9" s="1172">
        <v>2411851</v>
      </c>
      <c r="S9" s="1172">
        <v>1085579</v>
      </c>
      <c r="T9" s="1172">
        <v>1570154</v>
      </c>
      <c r="U9" s="1172">
        <v>179850</v>
      </c>
      <c r="V9" s="1172">
        <v>232618</v>
      </c>
      <c r="W9" s="1172">
        <v>17295923</v>
      </c>
      <c r="X9" s="1172">
        <v>12069</v>
      </c>
      <c r="Y9" s="1172">
        <v>28427</v>
      </c>
      <c r="Z9" s="1172">
        <v>5478445</v>
      </c>
      <c r="AA9" s="1173">
        <v>0</v>
      </c>
    </row>
    <row r="10" spans="1:27" s="1156" customFormat="1" ht="12.95" customHeight="1" x14ac:dyDescent="0.15">
      <c r="A10" s="1171" t="s">
        <v>227</v>
      </c>
      <c r="B10" s="1168">
        <v>5</v>
      </c>
      <c r="C10" s="1172">
        <v>28013117</v>
      </c>
      <c r="D10" s="1172">
        <v>560617</v>
      </c>
      <c r="E10" s="1172">
        <v>130347</v>
      </c>
      <c r="F10" s="1172">
        <v>485078</v>
      </c>
      <c r="G10" s="1172">
        <v>0</v>
      </c>
      <c r="H10" s="1172">
        <v>249449</v>
      </c>
      <c r="I10" s="1172">
        <v>2195641</v>
      </c>
      <c r="J10" s="1172">
        <v>40024</v>
      </c>
      <c r="K10" s="1172">
        <v>1479442</v>
      </c>
      <c r="L10" s="1172">
        <v>142716</v>
      </c>
      <c r="M10" s="1172">
        <v>52754</v>
      </c>
      <c r="N10" s="1172">
        <v>0</v>
      </c>
      <c r="O10" s="1172">
        <v>1182070</v>
      </c>
      <c r="P10" s="1172">
        <v>87127</v>
      </c>
      <c r="Q10" s="1172">
        <v>5174</v>
      </c>
      <c r="R10" s="1172">
        <v>852411</v>
      </c>
      <c r="S10" s="1172">
        <v>985737</v>
      </c>
      <c r="T10" s="1172">
        <v>1283164</v>
      </c>
      <c r="U10" s="1172">
        <v>323258</v>
      </c>
      <c r="V10" s="1172">
        <v>138111</v>
      </c>
      <c r="W10" s="1172">
        <v>14419688</v>
      </c>
      <c r="X10" s="1172">
        <v>65960</v>
      </c>
      <c r="Y10" s="1172">
        <v>14741</v>
      </c>
      <c r="Z10" s="1172">
        <v>3319608</v>
      </c>
      <c r="AA10" s="1173">
        <v>0</v>
      </c>
    </row>
    <row r="11" spans="1:27" s="1156" customFormat="1" ht="12.95" customHeight="1" x14ac:dyDescent="0.15">
      <c r="A11" s="1171" t="s">
        <v>297</v>
      </c>
      <c r="B11" s="1168">
        <v>6</v>
      </c>
      <c r="C11" s="1172">
        <v>25441657</v>
      </c>
      <c r="D11" s="1172">
        <v>327082</v>
      </c>
      <c r="E11" s="1172">
        <v>105962</v>
      </c>
      <c r="F11" s="1172">
        <v>453197</v>
      </c>
      <c r="G11" s="1172">
        <v>0</v>
      </c>
      <c r="H11" s="1172">
        <v>234759</v>
      </c>
      <c r="I11" s="1172">
        <v>1848653</v>
      </c>
      <c r="J11" s="1172">
        <v>37156</v>
      </c>
      <c r="K11" s="1172">
        <v>1306653</v>
      </c>
      <c r="L11" s="1172">
        <v>108219</v>
      </c>
      <c r="M11" s="1172">
        <v>51114</v>
      </c>
      <c r="N11" s="1172">
        <v>0</v>
      </c>
      <c r="O11" s="1172">
        <v>779933</v>
      </c>
      <c r="P11" s="1172">
        <v>80263</v>
      </c>
      <c r="Q11" s="1172">
        <v>5174</v>
      </c>
      <c r="R11" s="1172">
        <v>681295</v>
      </c>
      <c r="S11" s="1172">
        <v>906975</v>
      </c>
      <c r="T11" s="1172">
        <v>1120926</v>
      </c>
      <c r="U11" s="1172">
        <v>310981</v>
      </c>
      <c r="V11" s="1172">
        <v>111070</v>
      </c>
      <c r="W11" s="1172">
        <v>13846470</v>
      </c>
      <c r="X11" s="1172">
        <v>64631</v>
      </c>
      <c r="Y11" s="1172">
        <v>14741</v>
      </c>
      <c r="Z11" s="1172">
        <v>3046403</v>
      </c>
      <c r="AA11" s="1173">
        <v>0</v>
      </c>
    </row>
    <row r="12" spans="1:27" s="1156" customFormat="1" ht="12.95" customHeight="1" x14ac:dyDescent="0.15">
      <c r="A12" s="1171" t="s">
        <v>298</v>
      </c>
      <c r="B12" s="1168">
        <v>7</v>
      </c>
      <c r="C12" s="1172">
        <v>10589523</v>
      </c>
      <c r="D12" s="1172">
        <v>11568</v>
      </c>
      <c r="E12" s="1172">
        <v>41233</v>
      </c>
      <c r="F12" s="1172">
        <v>296744</v>
      </c>
      <c r="G12" s="1172">
        <v>0</v>
      </c>
      <c r="H12" s="1172">
        <v>87658</v>
      </c>
      <c r="I12" s="1172">
        <v>619319</v>
      </c>
      <c r="J12" s="1172">
        <v>28014</v>
      </c>
      <c r="K12" s="1172">
        <v>656226</v>
      </c>
      <c r="L12" s="1172">
        <v>42013</v>
      </c>
      <c r="M12" s="1172">
        <v>32581</v>
      </c>
      <c r="N12" s="1172">
        <v>0</v>
      </c>
      <c r="O12" s="1172">
        <v>46083</v>
      </c>
      <c r="P12" s="1172">
        <v>17636</v>
      </c>
      <c r="Q12" s="1172">
        <v>5174</v>
      </c>
      <c r="R12" s="1172">
        <v>312146</v>
      </c>
      <c r="S12" s="1172">
        <v>429568</v>
      </c>
      <c r="T12" s="1172">
        <v>164188</v>
      </c>
      <c r="U12" s="1172">
        <v>31541</v>
      </c>
      <c r="V12" s="1172">
        <v>29546</v>
      </c>
      <c r="W12" s="1172">
        <v>6856841</v>
      </c>
      <c r="X12" s="1172">
        <v>36262</v>
      </c>
      <c r="Y12" s="1172">
        <v>42</v>
      </c>
      <c r="Z12" s="1172">
        <v>845140</v>
      </c>
      <c r="AA12" s="1173">
        <v>0</v>
      </c>
    </row>
    <row r="13" spans="1:27" s="1156" customFormat="1" ht="12.95" customHeight="1" x14ac:dyDescent="0.15">
      <c r="A13" s="1171" t="s">
        <v>299</v>
      </c>
      <c r="B13" s="1168">
        <v>8</v>
      </c>
      <c r="C13" s="1172">
        <v>14852134</v>
      </c>
      <c r="D13" s="1172">
        <v>315514</v>
      </c>
      <c r="E13" s="1172">
        <v>64729</v>
      </c>
      <c r="F13" s="1172">
        <v>156453</v>
      </c>
      <c r="G13" s="1172">
        <v>0</v>
      </c>
      <c r="H13" s="1172">
        <v>147101</v>
      </c>
      <c r="I13" s="1172">
        <v>1229334</v>
      </c>
      <c r="J13" s="1172">
        <v>9142</v>
      </c>
      <c r="K13" s="1172">
        <v>650427</v>
      </c>
      <c r="L13" s="1172">
        <v>66206</v>
      </c>
      <c r="M13" s="1172">
        <v>18533</v>
      </c>
      <c r="N13" s="1172">
        <v>0</v>
      </c>
      <c r="O13" s="1172">
        <v>733850</v>
      </c>
      <c r="P13" s="1172">
        <v>62627</v>
      </c>
      <c r="Q13" s="1172">
        <v>0</v>
      </c>
      <c r="R13" s="1172">
        <v>369149</v>
      </c>
      <c r="S13" s="1172">
        <v>477407</v>
      </c>
      <c r="T13" s="1172">
        <v>956738</v>
      </c>
      <c r="U13" s="1172">
        <v>279440</v>
      </c>
      <c r="V13" s="1172">
        <v>81524</v>
      </c>
      <c r="W13" s="1172">
        <v>6989629</v>
      </c>
      <c r="X13" s="1172">
        <v>28369</v>
      </c>
      <c r="Y13" s="1172">
        <v>14699</v>
      </c>
      <c r="Z13" s="1172">
        <v>2201263</v>
      </c>
      <c r="AA13" s="1173">
        <v>0</v>
      </c>
    </row>
    <row r="14" spans="1:27" s="1156" customFormat="1" ht="12.95" customHeight="1" x14ac:dyDescent="0.15">
      <c r="A14" s="1171" t="s">
        <v>300</v>
      </c>
      <c r="B14" s="1168">
        <v>9</v>
      </c>
      <c r="C14" s="1172">
        <v>9834.4248163896391</v>
      </c>
      <c r="D14" s="1172">
        <v>126.432933900271</v>
      </c>
      <c r="E14" s="1172">
        <v>40.959412446849598</v>
      </c>
      <c r="F14" s="1172">
        <v>175.18245071511399</v>
      </c>
      <c r="G14" s="1172">
        <v>0</v>
      </c>
      <c r="H14" s="1172">
        <v>90.745651333590999</v>
      </c>
      <c r="I14" s="1172">
        <v>714.59335137224605</v>
      </c>
      <c r="J14" s="1172">
        <v>14.362582141476601</v>
      </c>
      <c r="K14" s="1172">
        <v>505.08426749130302</v>
      </c>
      <c r="L14" s="1172">
        <v>41.831851565519898</v>
      </c>
      <c r="M14" s="1172">
        <v>19.758020873598799</v>
      </c>
      <c r="N14" s="1172">
        <v>0</v>
      </c>
      <c r="O14" s="1172">
        <v>301.481638964051</v>
      </c>
      <c r="P14" s="1172">
        <v>31.025512176265899</v>
      </c>
      <c r="Q14" s="1172">
        <v>2</v>
      </c>
      <c r="R14" s="1172">
        <v>263.35330498647102</v>
      </c>
      <c r="S14" s="1172">
        <v>350.58948589099299</v>
      </c>
      <c r="T14" s="1172">
        <v>433.29184383455703</v>
      </c>
      <c r="U14" s="1172">
        <v>120.20912253575599</v>
      </c>
      <c r="V14" s="1172">
        <v>42.933900270583699</v>
      </c>
      <c r="W14" s="1172">
        <v>5352.32701971395</v>
      </c>
      <c r="X14" s="1172">
        <v>24.982991882489401</v>
      </c>
      <c r="Y14" s="1172">
        <v>5.6981059141863204</v>
      </c>
      <c r="Z14" s="1172">
        <v>1177.5813683803599</v>
      </c>
      <c r="AA14" s="1173">
        <v>0</v>
      </c>
    </row>
    <row r="15" spans="1:27" s="1156" customFormat="1" ht="12.95" customHeight="1" x14ac:dyDescent="0.15">
      <c r="A15" s="1171" t="s">
        <v>301</v>
      </c>
      <c r="B15" s="1168">
        <v>10</v>
      </c>
      <c r="C15" s="1172">
        <v>2571460</v>
      </c>
      <c r="D15" s="1172">
        <v>233535</v>
      </c>
      <c r="E15" s="1172">
        <v>24385</v>
      </c>
      <c r="F15" s="1172">
        <v>31881</v>
      </c>
      <c r="G15" s="1172">
        <v>0</v>
      </c>
      <c r="H15" s="1172">
        <v>14690</v>
      </c>
      <c r="I15" s="1172">
        <v>346988</v>
      </c>
      <c r="J15" s="1172">
        <v>2868</v>
      </c>
      <c r="K15" s="1172">
        <v>172789</v>
      </c>
      <c r="L15" s="1172">
        <v>34497</v>
      </c>
      <c r="M15" s="1172">
        <v>1640</v>
      </c>
      <c r="N15" s="1172">
        <v>0</v>
      </c>
      <c r="O15" s="1172">
        <v>402137</v>
      </c>
      <c r="P15" s="1172">
        <v>6864</v>
      </c>
      <c r="Q15" s="1172">
        <v>0</v>
      </c>
      <c r="R15" s="1172">
        <v>171116</v>
      </c>
      <c r="S15" s="1172">
        <v>78762</v>
      </c>
      <c r="T15" s="1172">
        <v>162238</v>
      </c>
      <c r="U15" s="1172">
        <v>12277</v>
      </c>
      <c r="V15" s="1172">
        <v>27041</v>
      </c>
      <c r="W15" s="1172">
        <v>573218</v>
      </c>
      <c r="X15" s="1172">
        <v>1329</v>
      </c>
      <c r="Y15" s="1172">
        <v>0</v>
      </c>
      <c r="Z15" s="1172">
        <v>273205</v>
      </c>
      <c r="AA15" s="1173">
        <v>0</v>
      </c>
    </row>
    <row r="16" spans="1:27" s="1156" customFormat="1" ht="12.95" customHeight="1" x14ac:dyDescent="0.15">
      <c r="A16" s="1171" t="s">
        <v>302</v>
      </c>
      <c r="B16" s="1168">
        <v>11</v>
      </c>
      <c r="C16" s="1172">
        <v>2571460</v>
      </c>
      <c r="D16" s="1172">
        <v>233535</v>
      </c>
      <c r="E16" s="1172">
        <v>24385</v>
      </c>
      <c r="F16" s="1172">
        <v>31881</v>
      </c>
      <c r="G16" s="1172">
        <v>0</v>
      </c>
      <c r="H16" s="1172">
        <v>14690</v>
      </c>
      <c r="I16" s="1172">
        <v>346988</v>
      </c>
      <c r="J16" s="1172">
        <v>2868</v>
      </c>
      <c r="K16" s="1172">
        <v>172789</v>
      </c>
      <c r="L16" s="1172">
        <v>34497</v>
      </c>
      <c r="M16" s="1172">
        <v>1640</v>
      </c>
      <c r="N16" s="1172">
        <v>0</v>
      </c>
      <c r="O16" s="1172">
        <v>402137</v>
      </c>
      <c r="P16" s="1172">
        <v>6864</v>
      </c>
      <c r="Q16" s="1172">
        <v>0</v>
      </c>
      <c r="R16" s="1172">
        <v>171116</v>
      </c>
      <c r="S16" s="1172">
        <v>78762</v>
      </c>
      <c r="T16" s="1172">
        <v>162238</v>
      </c>
      <c r="U16" s="1172">
        <v>12277</v>
      </c>
      <c r="V16" s="1172">
        <v>27041</v>
      </c>
      <c r="W16" s="1172">
        <v>573218</v>
      </c>
      <c r="X16" s="1172">
        <v>1329</v>
      </c>
      <c r="Y16" s="1172">
        <v>0</v>
      </c>
      <c r="Z16" s="1172">
        <v>273205</v>
      </c>
      <c r="AA16" s="1173">
        <v>0</v>
      </c>
    </row>
    <row r="17" spans="1:27" s="1156" customFormat="1" ht="11.1" customHeight="1" x14ac:dyDescent="0.15">
      <c r="A17" s="1167"/>
      <c r="B17" s="1168">
        <v>12</v>
      </c>
      <c r="C17" s="1169"/>
      <c r="D17" s="1169"/>
      <c r="E17" s="1169"/>
      <c r="F17" s="1169"/>
      <c r="G17" s="1169"/>
      <c r="H17" s="1169"/>
      <c r="I17" s="1169"/>
      <c r="J17" s="1169"/>
      <c r="K17" s="1169"/>
      <c r="L17" s="1169"/>
      <c r="M17" s="1169"/>
      <c r="N17" s="1169"/>
      <c r="O17" s="1169"/>
      <c r="P17" s="1169"/>
      <c r="Q17" s="1169"/>
      <c r="R17" s="1169"/>
      <c r="S17" s="1169"/>
      <c r="T17" s="1169"/>
      <c r="U17" s="1169"/>
      <c r="V17" s="1169"/>
      <c r="W17" s="1169"/>
      <c r="X17" s="1169"/>
      <c r="Y17" s="1169"/>
      <c r="Z17" s="1169"/>
      <c r="AA17" s="1170"/>
    </row>
    <row r="18" spans="1:27" s="1156" customFormat="1" ht="12.95" customHeight="1" x14ac:dyDescent="0.15">
      <c r="A18" s="1167" t="s">
        <v>303</v>
      </c>
      <c r="B18" s="1168">
        <v>13</v>
      </c>
      <c r="C18" s="1172">
        <v>21425964</v>
      </c>
      <c r="D18" s="1172">
        <v>392029</v>
      </c>
      <c r="E18" s="1172">
        <v>45265</v>
      </c>
      <c r="F18" s="1172">
        <v>370498</v>
      </c>
      <c r="G18" s="1172">
        <v>1914</v>
      </c>
      <c r="H18" s="1172">
        <v>103748</v>
      </c>
      <c r="I18" s="1172">
        <v>1550695</v>
      </c>
      <c r="J18" s="1172">
        <v>41438</v>
      </c>
      <c r="K18" s="1172">
        <v>1170856</v>
      </c>
      <c r="L18" s="1172">
        <v>325921</v>
      </c>
      <c r="M18" s="1172">
        <v>34713</v>
      </c>
      <c r="N18" s="1172">
        <v>0</v>
      </c>
      <c r="O18" s="1172">
        <v>869682</v>
      </c>
      <c r="P18" s="1172">
        <v>31244</v>
      </c>
      <c r="Q18" s="1172">
        <v>11399</v>
      </c>
      <c r="R18" s="1172">
        <v>1604110</v>
      </c>
      <c r="S18" s="1172">
        <v>491060</v>
      </c>
      <c r="T18" s="1172">
        <v>1022345</v>
      </c>
      <c r="U18" s="1172">
        <v>120487</v>
      </c>
      <c r="V18" s="1172">
        <v>81529</v>
      </c>
      <c r="W18" s="1172">
        <v>9227923</v>
      </c>
      <c r="X18" s="1172">
        <v>2106</v>
      </c>
      <c r="Y18" s="1172">
        <v>42810</v>
      </c>
      <c r="Z18" s="1172">
        <v>3884192</v>
      </c>
      <c r="AA18" s="1173">
        <v>0</v>
      </c>
    </row>
    <row r="19" spans="1:27" s="1156" customFormat="1" ht="12.95" customHeight="1" x14ac:dyDescent="0.15">
      <c r="A19" s="1171" t="s">
        <v>226</v>
      </c>
      <c r="B19" s="1168">
        <v>14</v>
      </c>
      <c r="C19" s="1172">
        <v>9899897</v>
      </c>
      <c r="D19" s="1172">
        <v>155290</v>
      </c>
      <c r="E19" s="1172">
        <v>25528</v>
      </c>
      <c r="F19" s="1172">
        <v>276384</v>
      </c>
      <c r="G19" s="1172">
        <v>1914</v>
      </c>
      <c r="H19" s="1172">
        <v>59878</v>
      </c>
      <c r="I19" s="1172">
        <v>328223</v>
      </c>
      <c r="J19" s="1172">
        <v>28760</v>
      </c>
      <c r="K19" s="1172">
        <v>346197</v>
      </c>
      <c r="L19" s="1172">
        <v>250870</v>
      </c>
      <c r="M19" s="1172">
        <v>18412</v>
      </c>
      <c r="N19" s="1172">
        <v>0</v>
      </c>
      <c r="O19" s="1172">
        <v>346091</v>
      </c>
      <c r="P19" s="1172">
        <v>13556</v>
      </c>
      <c r="Q19" s="1172">
        <v>11399</v>
      </c>
      <c r="R19" s="1172">
        <v>1175545</v>
      </c>
      <c r="S19" s="1172">
        <v>158982</v>
      </c>
      <c r="T19" s="1172">
        <v>296529</v>
      </c>
      <c r="U19" s="1172">
        <v>24016</v>
      </c>
      <c r="V19" s="1172">
        <v>27111</v>
      </c>
      <c r="W19" s="1172">
        <v>3873501</v>
      </c>
      <c r="X19" s="1172">
        <v>440</v>
      </c>
      <c r="Y19" s="1172">
        <v>28111</v>
      </c>
      <c r="Z19" s="1172">
        <v>2453160</v>
      </c>
      <c r="AA19" s="1173">
        <v>0</v>
      </c>
    </row>
    <row r="20" spans="1:27" s="1156" customFormat="1" ht="12.95" customHeight="1" x14ac:dyDescent="0.15">
      <c r="A20" s="1171" t="s">
        <v>227</v>
      </c>
      <c r="B20" s="1168">
        <v>15</v>
      </c>
      <c r="C20" s="1172">
        <v>11526067</v>
      </c>
      <c r="D20" s="1172">
        <v>236739</v>
      </c>
      <c r="E20" s="1172">
        <v>19737</v>
      </c>
      <c r="F20" s="1172">
        <v>94114</v>
      </c>
      <c r="G20" s="1172">
        <v>0</v>
      </c>
      <c r="H20" s="1172">
        <v>43870</v>
      </c>
      <c r="I20" s="1172">
        <v>1222472</v>
      </c>
      <c r="J20" s="1172">
        <v>12678</v>
      </c>
      <c r="K20" s="1172">
        <v>824659</v>
      </c>
      <c r="L20" s="1172">
        <v>75051</v>
      </c>
      <c r="M20" s="1172">
        <v>16301</v>
      </c>
      <c r="N20" s="1172">
        <v>0</v>
      </c>
      <c r="O20" s="1172">
        <v>523591</v>
      </c>
      <c r="P20" s="1172">
        <v>17688</v>
      </c>
      <c r="Q20" s="1172">
        <v>0</v>
      </c>
      <c r="R20" s="1172">
        <v>428565</v>
      </c>
      <c r="S20" s="1172">
        <v>332078</v>
      </c>
      <c r="T20" s="1172">
        <v>725816</v>
      </c>
      <c r="U20" s="1172">
        <v>96471</v>
      </c>
      <c r="V20" s="1172">
        <v>54418</v>
      </c>
      <c r="W20" s="1172">
        <v>5354422</v>
      </c>
      <c r="X20" s="1172">
        <v>1666</v>
      </c>
      <c r="Y20" s="1172">
        <v>14699</v>
      </c>
      <c r="Z20" s="1172">
        <v>1431032</v>
      </c>
      <c r="AA20" s="1173">
        <v>0</v>
      </c>
    </row>
    <row r="21" spans="1:27" s="1156" customFormat="1" ht="12.95" customHeight="1" x14ac:dyDescent="0.15">
      <c r="A21" s="1171" t="s">
        <v>297</v>
      </c>
      <c r="B21" s="1168">
        <v>16</v>
      </c>
      <c r="C21" s="1172">
        <v>9965857</v>
      </c>
      <c r="D21" s="1172">
        <v>122336</v>
      </c>
      <c r="E21" s="1172">
        <v>14126</v>
      </c>
      <c r="F21" s="1172">
        <v>69055</v>
      </c>
      <c r="G21" s="1172">
        <v>0</v>
      </c>
      <c r="H21" s="1172">
        <v>33740</v>
      </c>
      <c r="I21" s="1172">
        <v>985378</v>
      </c>
      <c r="J21" s="1172">
        <v>10711</v>
      </c>
      <c r="K21" s="1172">
        <v>668219</v>
      </c>
      <c r="L21" s="1172">
        <v>55296</v>
      </c>
      <c r="M21" s="1172">
        <v>15990</v>
      </c>
      <c r="N21" s="1172">
        <v>0</v>
      </c>
      <c r="O21" s="1172">
        <v>375827</v>
      </c>
      <c r="P21" s="1172">
        <v>12630</v>
      </c>
      <c r="Q21" s="1172">
        <v>0</v>
      </c>
      <c r="R21" s="1172">
        <v>339428</v>
      </c>
      <c r="S21" s="1172">
        <v>308675</v>
      </c>
      <c r="T21" s="1172">
        <v>638999</v>
      </c>
      <c r="U21" s="1172">
        <v>86158</v>
      </c>
      <c r="V21" s="1172">
        <v>44198</v>
      </c>
      <c r="W21" s="1172">
        <v>4870908</v>
      </c>
      <c r="X21" s="1172">
        <v>1666</v>
      </c>
      <c r="Y21" s="1172">
        <v>14699</v>
      </c>
      <c r="Z21" s="1172">
        <v>1297818</v>
      </c>
      <c r="AA21" s="1173">
        <v>0</v>
      </c>
    </row>
    <row r="22" spans="1:27" s="1156" customFormat="1" ht="12.95" customHeight="1" x14ac:dyDescent="0.15">
      <c r="A22" s="1171" t="s">
        <v>298</v>
      </c>
      <c r="B22" s="1168">
        <v>17</v>
      </c>
      <c r="C22" s="1172">
        <v>2993868</v>
      </c>
      <c r="D22" s="1172">
        <v>8334</v>
      </c>
      <c r="E22" s="1172">
        <v>2863</v>
      </c>
      <c r="F22" s="1172">
        <v>41029</v>
      </c>
      <c r="G22" s="1172">
        <v>0</v>
      </c>
      <c r="H22" s="1172">
        <v>8835</v>
      </c>
      <c r="I22" s="1172">
        <v>392785</v>
      </c>
      <c r="J22" s="1172">
        <v>8177</v>
      </c>
      <c r="K22" s="1172">
        <v>274266</v>
      </c>
      <c r="L22" s="1172">
        <v>27645</v>
      </c>
      <c r="M22" s="1172">
        <v>7343</v>
      </c>
      <c r="N22" s="1172">
        <v>0</v>
      </c>
      <c r="O22" s="1172">
        <v>27009</v>
      </c>
      <c r="P22" s="1172">
        <v>2877</v>
      </c>
      <c r="Q22" s="1172">
        <v>0</v>
      </c>
      <c r="R22" s="1172">
        <v>142399</v>
      </c>
      <c r="S22" s="1172">
        <v>256929</v>
      </c>
      <c r="T22" s="1172">
        <v>95066</v>
      </c>
      <c r="U22" s="1172">
        <v>18351</v>
      </c>
      <c r="V22" s="1172">
        <v>12155</v>
      </c>
      <c r="W22" s="1172">
        <v>1456195</v>
      </c>
      <c r="X22" s="1172">
        <v>1146</v>
      </c>
      <c r="Y22" s="1172">
        <v>0</v>
      </c>
      <c r="Z22" s="1172">
        <v>210464</v>
      </c>
      <c r="AA22" s="1173">
        <v>0</v>
      </c>
    </row>
    <row r="23" spans="1:27" s="1156" customFormat="1" ht="12.95" customHeight="1" x14ac:dyDescent="0.15">
      <c r="A23" s="1171" t="s">
        <v>299</v>
      </c>
      <c r="B23" s="1168">
        <v>18</v>
      </c>
      <c r="C23" s="1172">
        <v>6971989</v>
      </c>
      <c r="D23" s="1172">
        <v>114002</v>
      </c>
      <c r="E23" s="1172">
        <v>11263</v>
      </c>
      <c r="F23" s="1172">
        <v>28026</v>
      </c>
      <c r="G23" s="1172">
        <v>0</v>
      </c>
      <c r="H23" s="1172">
        <v>24905</v>
      </c>
      <c r="I23" s="1172">
        <v>592593</v>
      </c>
      <c r="J23" s="1172">
        <v>2534</v>
      </c>
      <c r="K23" s="1172">
        <v>393953</v>
      </c>
      <c r="L23" s="1172">
        <v>27651</v>
      </c>
      <c r="M23" s="1172">
        <v>8647</v>
      </c>
      <c r="N23" s="1172">
        <v>0</v>
      </c>
      <c r="O23" s="1172">
        <v>348818</v>
      </c>
      <c r="P23" s="1172">
        <v>9753</v>
      </c>
      <c r="Q23" s="1172">
        <v>0</v>
      </c>
      <c r="R23" s="1172">
        <v>197029</v>
      </c>
      <c r="S23" s="1172">
        <v>51746</v>
      </c>
      <c r="T23" s="1172">
        <v>543933</v>
      </c>
      <c r="U23" s="1172">
        <v>67807</v>
      </c>
      <c r="V23" s="1172">
        <v>32043</v>
      </c>
      <c r="W23" s="1172">
        <v>3414713</v>
      </c>
      <c r="X23" s="1172">
        <v>520</v>
      </c>
      <c r="Y23" s="1172">
        <v>14699</v>
      </c>
      <c r="Z23" s="1172">
        <v>1087354</v>
      </c>
      <c r="AA23" s="1173">
        <v>0</v>
      </c>
    </row>
    <row r="24" spans="1:27" s="1156" customFormat="1" ht="12.95" customHeight="1" x14ac:dyDescent="0.15">
      <c r="A24" s="1171" t="s">
        <v>300</v>
      </c>
      <c r="B24" s="1168">
        <v>19</v>
      </c>
      <c r="C24" s="1172">
        <v>3852.2833397758</v>
      </c>
      <c r="D24" s="1172">
        <v>47.288751449555498</v>
      </c>
      <c r="E24" s="1172">
        <v>5.4603788171627397</v>
      </c>
      <c r="F24" s="1172">
        <v>26.693080788558198</v>
      </c>
      <c r="G24" s="1172">
        <v>0</v>
      </c>
      <c r="H24" s="1172">
        <v>13.0421337456513</v>
      </c>
      <c r="I24" s="1172">
        <v>380.89601855430999</v>
      </c>
      <c r="J24" s="1172">
        <v>4.1403169694626998</v>
      </c>
      <c r="K24" s="1172">
        <v>258.29880170081202</v>
      </c>
      <c r="L24" s="1172">
        <v>21.374565133359098</v>
      </c>
      <c r="M24" s="1172">
        <v>6.1809045226130603</v>
      </c>
      <c r="N24" s="1172">
        <v>0</v>
      </c>
      <c r="O24" s="1172">
        <v>145.275222265172</v>
      </c>
      <c r="P24" s="1172">
        <v>4.8821028218013103</v>
      </c>
      <c r="Q24" s="1172">
        <v>0</v>
      </c>
      <c r="R24" s="1172">
        <v>131.20525705450299</v>
      </c>
      <c r="S24" s="1172">
        <v>119.31774255894901</v>
      </c>
      <c r="T24" s="1172">
        <v>247.00386548125201</v>
      </c>
      <c r="U24" s="1172">
        <v>33.304213374565101</v>
      </c>
      <c r="V24" s="1172">
        <v>17.0846540394279</v>
      </c>
      <c r="W24" s="1172">
        <v>1882.8403556242699</v>
      </c>
      <c r="X24" s="1172">
        <v>0.643989176652493</v>
      </c>
      <c r="Y24" s="1172">
        <v>5.6818708929261703</v>
      </c>
      <c r="Z24" s="1172">
        <v>501.66911480479303</v>
      </c>
      <c r="AA24" s="1173">
        <v>0</v>
      </c>
    </row>
    <row r="25" spans="1:27" s="1156" customFormat="1" ht="12.95" customHeight="1" x14ac:dyDescent="0.15">
      <c r="A25" s="1171" t="s">
        <v>301</v>
      </c>
      <c r="B25" s="1168">
        <v>20</v>
      </c>
      <c r="C25" s="1172">
        <v>1560210</v>
      </c>
      <c r="D25" s="1172">
        <v>114403</v>
      </c>
      <c r="E25" s="1172">
        <v>5611</v>
      </c>
      <c r="F25" s="1172">
        <v>25059</v>
      </c>
      <c r="G25" s="1172">
        <v>0</v>
      </c>
      <c r="H25" s="1172">
        <v>10130</v>
      </c>
      <c r="I25" s="1172">
        <v>237094</v>
      </c>
      <c r="J25" s="1172">
        <v>1967</v>
      </c>
      <c r="K25" s="1172">
        <v>156440</v>
      </c>
      <c r="L25" s="1172">
        <v>19755</v>
      </c>
      <c r="M25" s="1172">
        <v>311</v>
      </c>
      <c r="N25" s="1172">
        <v>0</v>
      </c>
      <c r="O25" s="1172">
        <v>147764</v>
      </c>
      <c r="P25" s="1172">
        <v>5058</v>
      </c>
      <c r="Q25" s="1172">
        <v>0</v>
      </c>
      <c r="R25" s="1172">
        <v>89137</v>
      </c>
      <c r="S25" s="1172">
        <v>23403</v>
      </c>
      <c r="T25" s="1172">
        <v>86817</v>
      </c>
      <c r="U25" s="1172">
        <v>10313</v>
      </c>
      <c r="V25" s="1172">
        <v>10220</v>
      </c>
      <c r="W25" s="1172">
        <v>483514</v>
      </c>
      <c r="X25" s="1172">
        <v>0</v>
      </c>
      <c r="Y25" s="1172">
        <v>0</v>
      </c>
      <c r="Z25" s="1172">
        <v>133214</v>
      </c>
      <c r="AA25" s="1173">
        <v>0</v>
      </c>
    </row>
    <row r="26" spans="1:27" s="1156" customFormat="1" ht="12.95" customHeight="1" x14ac:dyDescent="0.15">
      <c r="A26" s="1171" t="s">
        <v>302</v>
      </c>
      <c r="B26" s="1168">
        <v>21</v>
      </c>
      <c r="C26" s="1172">
        <v>1560210</v>
      </c>
      <c r="D26" s="1172">
        <v>114403</v>
      </c>
      <c r="E26" s="1172">
        <v>5611</v>
      </c>
      <c r="F26" s="1172">
        <v>25059</v>
      </c>
      <c r="G26" s="1172">
        <v>0</v>
      </c>
      <c r="H26" s="1172">
        <v>10130</v>
      </c>
      <c r="I26" s="1172">
        <v>237094</v>
      </c>
      <c r="J26" s="1172">
        <v>1967</v>
      </c>
      <c r="K26" s="1172">
        <v>156440</v>
      </c>
      <c r="L26" s="1172">
        <v>19755</v>
      </c>
      <c r="M26" s="1172">
        <v>311</v>
      </c>
      <c r="N26" s="1172">
        <v>0</v>
      </c>
      <c r="O26" s="1172">
        <v>147764</v>
      </c>
      <c r="P26" s="1172">
        <v>5058</v>
      </c>
      <c r="Q26" s="1172">
        <v>0</v>
      </c>
      <c r="R26" s="1172">
        <v>89137</v>
      </c>
      <c r="S26" s="1172">
        <v>23403</v>
      </c>
      <c r="T26" s="1172">
        <v>86817</v>
      </c>
      <c r="U26" s="1172">
        <v>10313</v>
      </c>
      <c r="V26" s="1172">
        <v>10220</v>
      </c>
      <c r="W26" s="1172">
        <v>483514</v>
      </c>
      <c r="X26" s="1172">
        <v>0</v>
      </c>
      <c r="Y26" s="1172">
        <v>0</v>
      </c>
      <c r="Z26" s="1172">
        <v>133214</v>
      </c>
      <c r="AA26" s="1173">
        <v>0</v>
      </c>
    </row>
    <row r="27" spans="1:27" s="1156" customFormat="1" ht="11.1" customHeight="1" x14ac:dyDescent="0.15">
      <c r="A27" s="1167"/>
      <c r="B27" s="1168">
        <v>22</v>
      </c>
      <c r="C27" s="1169"/>
      <c r="D27" s="1169"/>
      <c r="E27" s="1169"/>
      <c r="F27" s="1169"/>
      <c r="G27" s="1169"/>
      <c r="H27" s="1169"/>
      <c r="I27" s="1169"/>
      <c r="J27" s="1169"/>
      <c r="K27" s="1169"/>
      <c r="L27" s="1169"/>
      <c r="M27" s="1169"/>
      <c r="N27" s="1169"/>
      <c r="O27" s="1169"/>
      <c r="P27" s="1169"/>
      <c r="Q27" s="1169"/>
      <c r="R27" s="1169"/>
      <c r="S27" s="1169"/>
      <c r="T27" s="1169"/>
      <c r="U27" s="1169"/>
      <c r="V27" s="1169"/>
      <c r="W27" s="1169"/>
      <c r="X27" s="1169"/>
      <c r="Y27" s="1169"/>
      <c r="Z27" s="1169"/>
      <c r="AA27" s="1170"/>
    </row>
    <row r="28" spans="1:27" s="1156" customFormat="1" ht="22.9" customHeight="1" x14ac:dyDescent="0.15">
      <c r="A28" s="1167" t="s">
        <v>304</v>
      </c>
      <c r="B28" s="1168">
        <v>23</v>
      </c>
      <c r="C28" s="1172">
        <v>9737889</v>
      </c>
      <c r="D28" s="1172">
        <v>122675</v>
      </c>
      <c r="E28" s="1172">
        <v>0</v>
      </c>
      <c r="F28" s="1172">
        <v>18282</v>
      </c>
      <c r="G28" s="1172">
        <v>0</v>
      </c>
      <c r="H28" s="1172">
        <v>0</v>
      </c>
      <c r="I28" s="1172">
        <v>710106</v>
      </c>
      <c r="J28" s="1172">
        <v>0</v>
      </c>
      <c r="K28" s="1172">
        <v>140463</v>
      </c>
      <c r="L28" s="1172">
        <v>13506</v>
      </c>
      <c r="M28" s="1172">
        <v>0</v>
      </c>
      <c r="N28" s="1172">
        <v>0</v>
      </c>
      <c r="O28" s="1172">
        <v>441460</v>
      </c>
      <c r="P28" s="1172">
        <v>0</v>
      </c>
      <c r="Q28" s="1172">
        <v>0</v>
      </c>
      <c r="R28" s="1172">
        <v>747779</v>
      </c>
      <c r="S28" s="1172">
        <v>184886</v>
      </c>
      <c r="T28" s="1172">
        <v>294892</v>
      </c>
      <c r="U28" s="1172">
        <v>0</v>
      </c>
      <c r="V28" s="1172">
        <v>21296</v>
      </c>
      <c r="W28" s="1172">
        <v>4892523</v>
      </c>
      <c r="X28" s="1172">
        <v>0</v>
      </c>
      <c r="Y28" s="1172">
        <v>23000</v>
      </c>
      <c r="Z28" s="1172">
        <v>2127021</v>
      </c>
      <c r="AA28" s="1173">
        <v>0</v>
      </c>
    </row>
    <row r="29" spans="1:27" s="1156" customFormat="1" ht="12.95" customHeight="1" x14ac:dyDescent="0.15">
      <c r="A29" s="1171" t="s">
        <v>226</v>
      </c>
      <c r="B29" s="1168">
        <v>24</v>
      </c>
      <c r="C29" s="1172">
        <v>5277601</v>
      </c>
      <c r="D29" s="1172">
        <v>6626</v>
      </c>
      <c r="E29" s="1172">
        <v>0</v>
      </c>
      <c r="F29" s="1172">
        <v>520</v>
      </c>
      <c r="G29" s="1172">
        <v>0</v>
      </c>
      <c r="H29" s="1172">
        <v>0</v>
      </c>
      <c r="I29" s="1172">
        <v>37719</v>
      </c>
      <c r="J29" s="1172">
        <v>0</v>
      </c>
      <c r="K29" s="1172">
        <v>24148</v>
      </c>
      <c r="L29" s="1172">
        <v>11148</v>
      </c>
      <c r="M29" s="1172">
        <v>0</v>
      </c>
      <c r="N29" s="1172">
        <v>0</v>
      </c>
      <c r="O29" s="1172">
        <v>100159</v>
      </c>
      <c r="P29" s="1172">
        <v>0</v>
      </c>
      <c r="Q29" s="1172">
        <v>0</v>
      </c>
      <c r="R29" s="1172">
        <v>537570</v>
      </c>
      <c r="S29" s="1172">
        <v>61641</v>
      </c>
      <c r="T29" s="1172">
        <v>18104</v>
      </c>
      <c r="U29" s="1172">
        <v>0</v>
      </c>
      <c r="V29" s="1172">
        <v>13963</v>
      </c>
      <c r="W29" s="1172">
        <v>2803349</v>
      </c>
      <c r="X29" s="1172">
        <v>0</v>
      </c>
      <c r="Y29" s="1172">
        <v>23000</v>
      </c>
      <c r="Z29" s="1172">
        <v>1639654</v>
      </c>
      <c r="AA29" s="1173">
        <v>0</v>
      </c>
    </row>
    <row r="30" spans="1:27" s="1156" customFormat="1" ht="12.95" customHeight="1" x14ac:dyDescent="0.15">
      <c r="A30" s="1171" t="s">
        <v>227</v>
      </c>
      <c r="B30" s="1168">
        <v>25</v>
      </c>
      <c r="C30" s="1172">
        <v>4460288</v>
      </c>
      <c r="D30" s="1172">
        <v>116049</v>
      </c>
      <c r="E30" s="1172">
        <v>0</v>
      </c>
      <c r="F30" s="1172">
        <v>17762</v>
      </c>
      <c r="G30" s="1172">
        <v>0</v>
      </c>
      <c r="H30" s="1172">
        <v>0</v>
      </c>
      <c r="I30" s="1172">
        <v>672387</v>
      </c>
      <c r="J30" s="1172">
        <v>0</v>
      </c>
      <c r="K30" s="1172">
        <v>116315</v>
      </c>
      <c r="L30" s="1172">
        <v>2358</v>
      </c>
      <c r="M30" s="1172">
        <v>0</v>
      </c>
      <c r="N30" s="1172">
        <v>0</v>
      </c>
      <c r="O30" s="1172">
        <v>341301</v>
      </c>
      <c r="P30" s="1172">
        <v>0</v>
      </c>
      <c r="Q30" s="1172">
        <v>0</v>
      </c>
      <c r="R30" s="1172">
        <v>210209</v>
      </c>
      <c r="S30" s="1172">
        <v>123245</v>
      </c>
      <c r="T30" s="1172">
        <v>276788</v>
      </c>
      <c r="U30" s="1172">
        <v>0</v>
      </c>
      <c r="V30" s="1172">
        <v>7333</v>
      </c>
      <c r="W30" s="1172">
        <v>2089174</v>
      </c>
      <c r="X30" s="1172">
        <v>0</v>
      </c>
      <c r="Y30" s="1172">
        <v>0</v>
      </c>
      <c r="Z30" s="1172">
        <v>487367</v>
      </c>
      <c r="AA30" s="1173">
        <v>0</v>
      </c>
    </row>
    <row r="31" spans="1:27" s="1156" customFormat="1" ht="12.95" customHeight="1" x14ac:dyDescent="0.15">
      <c r="A31" s="1171" t="s">
        <v>297</v>
      </c>
      <c r="B31" s="1168">
        <v>26</v>
      </c>
      <c r="C31" s="1172">
        <v>3691851</v>
      </c>
      <c r="D31" s="1172">
        <v>83351</v>
      </c>
      <c r="E31" s="1172">
        <v>0</v>
      </c>
      <c r="F31" s="1172">
        <v>3198</v>
      </c>
      <c r="G31" s="1172">
        <v>0</v>
      </c>
      <c r="H31" s="1172">
        <v>0</v>
      </c>
      <c r="I31" s="1172">
        <v>616991</v>
      </c>
      <c r="J31" s="1172">
        <v>0</v>
      </c>
      <c r="K31" s="1172">
        <v>93717</v>
      </c>
      <c r="L31" s="1172">
        <v>0</v>
      </c>
      <c r="M31" s="1172">
        <v>0</v>
      </c>
      <c r="N31" s="1172">
        <v>0</v>
      </c>
      <c r="O31" s="1172">
        <v>266499</v>
      </c>
      <c r="P31" s="1172">
        <v>0</v>
      </c>
      <c r="Q31" s="1172">
        <v>0</v>
      </c>
      <c r="R31" s="1172">
        <v>192531</v>
      </c>
      <c r="S31" s="1172">
        <v>121110</v>
      </c>
      <c r="T31" s="1172">
        <v>266093</v>
      </c>
      <c r="U31" s="1172">
        <v>0</v>
      </c>
      <c r="V31" s="1172">
        <v>7333</v>
      </c>
      <c r="W31" s="1172">
        <v>1657908</v>
      </c>
      <c r="X31" s="1172">
        <v>0</v>
      </c>
      <c r="Y31" s="1172">
        <v>0</v>
      </c>
      <c r="Z31" s="1172">
        <v>383120</v>
      </c>
      <c r="AA31" s="1173">
        <v>0</v>
      </c>
    </row>
    <row r="32" spans="1:27" s="1156" customFormat="1" ht="12.95" customHeight="1" x14ac:dyDescent="0.15">
      <c r="A32" s="1171" t="s">
        <v>298</v>
      </c>
      <c r="B32" s="1168">
        <v>27</v>
      </c>
      <c r="C32" s="1172">
        <v>1739786</v>
      </c>
      <c r="D32" s="1172">
        <v>4348</v>
      </c>
      <c r="E32" s="1172">
        <v>0</v>
      </c>
      <c r="F32" s="1172">
        <v>3198</v>
      </c>
      <c r="G32" s="1172">
        <v>0</v>
      </c>
      <c r="H32" s="1172">
        <v>0</v>
      </c>
      <c r="I32" s="1172">
        <v>232410</v>
      </c>
      <c r="J32" s="1172">
        <v>0</v>
      </c>
      <c r="K32" s="1172">
        <v>43475</v>
      </c>
      <c r="L32" s="1172">
        <v>0</v>
      </c>
      <c r="M32" s="1172">
        <v>0</v>
      </c>
      <c r="N32" s="1172">
        <v>0</v>
      </c>
      <c r="O32" s="1172">
        <v>1515</v>
      </c>
      <c r="P32" s="1172">
        <v>0</v>
      </c>
      <c r="Q32" s="1172">
        <v>0</v>
      </c>
      <c r="R32" s="1172">
        <v>72802</v>
      </c>
      <c r="S32" s="1172">
        <v>121110</v>
      </c>
      <c r="T32" s="1172">
        <v>3751</v>
      </c>
      <c r="U32" s="1172">
        <v>0</v>
      </c>
      <c r="V32" s="1172">
        <v>7333</v>
      </c>
      <c r="W32" s="1172">
        <v>1065907</v>
      </c>
      <c r="X32" s="1172">
        <v>0</v>
      </c>
      <c r="Y32" s="1172">
        <v>0</v>
      </c>
      <c r="Z32" s="1172">
        <v>183937</v>
      </c>
      <c r="AA32" s="1173">
        <v>0</v>
      </c>
    </row>
    <row r="33" spans="1:27" s="1156" customFormat="1" ht="12.95" customHeight="1" x14ac:dyDescent="0.15">
      <c r="A33" s="1171" t="s">
        <v>299</v>
      </c>
      <c r="B33" s="1168">
        <v>28</v>
      </c>
      <c r="C33" s="1172">
        <v>1952065</v>
      </c>
      <c r="D33" s="1172">
        <v>79003</v>
      </c>
      <c r="E33" s="1172">
        <v>0</v>
      </c>
      <c r="F33" s="1172">
        <v>0</v>
      </c>
      <c r="G33" s="1172">
        <v>0</v>
      </c>
      <c r="H33" s="1172">
        <v>0</v>
      </c>
      <c r="I33" s="1172">
        <v>384581</v>
      </c>
      <c r="J33" s="1172">
        <v>0</v>
      </c>
      <c r="K33" s="1172">
        <v>50242</v>
      </c>
      <c r="L33" s="1172">
        <v>0</v>
      </c>
      <c r="M33" s="1172">
        <v>0</v>
      </c>
      <c r="N33" s="1172">
        <v>0</v>
      </c>
      <c r="O33" s="1172">
        <v>264984</v>
      </c>
      <c r="P33" s="1172">
        <v>0</v>
      </c>
      <c r="Q33" s="1172">
        <v>0</v>
      </c>
      <c r="R33" s="1172">
        <v>119729</v>
      </c>
      <c r="S33" s="1172">
        <v>0</v>
      </c>
      <c r="T33" s="1172">
        <v>262342</v>
      </c>
      <c r="U33" s="1172">
        <v>0</v>
      </c>
      <c r="V33" s="1172">
        <v>0</v>
      </c>
      <c r="W33" s="1172">
        <v>592001</v>
      </c>
      <c r="X33" s="1172">
        <v>0</v>
      </c>
      <c r="Y33" s="1172">
        <v>0</v>
      </c>
      <c r="Z33" s="1172">
        <v>199183</v>
      </c>
      <c r="AA33" s="1173">
        <v>0</v>
      </c>
    </row>
    <row r="34" spans="1:27" s="1156" customFormat="1" ht="12.95" customHeight="1" x14ac:dyDescent="0.15">
      <c r="A34" s="1171" t="s">
        <v>300</v>
      </c>
      <c r="B34" s="1168">
        <v>29</v>
      </c>
      <c r="C34" s="1172">
        <v>1427.0780827213</v>
      </c>
      <c r="D34" s="1172">
        <v>32.219172787011999</v>
      </c>
      <c r="E34" s="1172">
        <v>0</v>
      </c>
      <c r="F34" s="1172">
        <v>1.23618090452261</v>
      </c>
      <c r="G34" s="1172">
        <v>0</v>
      </c>
      <c r="H34" s="1172">
        <v>0</v>
      </c>
      <c r="I34" s="1172">
        <v>238.496714340935</v>
      </c>
      <c r="J34" s="1172">
        <v>0</v>
      </c>
      <c r="K34" s="1172">
        <v>36.226130653266303</v>
      </c>
      <c r="L34" s="1172">
        <v>0</v>
      </c>
      <c r="M34" s="1172">
        <v>0</v>
      </c>
      <c r="N34" s="1172">
        <v>0</v>
      </c>
      <c r="O34" s="1172">
        <v>103.01468882875901</v>
      </c>
      <c r="P34" s="1172">
        <v>0</v>
      </c>
      <c r="Q34" s="1172">
        <v>0</v>
      </c>
      <c r="R34" s="1172">
        <v>74.422497100889004</v>
      </c>
      <c r="S34" s="1172">
        <v>46.814843448009299</v>
      </c>
      <c r="T34" s="1172">
        <v>102.857750289911</v>
      </c>
      <c r="U34" s="1172">
        <v>0</v>
      </c>
      <c r="V34" s="1172">
        <v>2.8345574023965998</v>
      </c>
      <c r="W34" s="1172">
        <v>640.86122922303798</v>
      </c>
      <c r="X34" s="1172">
        <v>0</v>
      </c>
      <c r="Y34" s="1172">
        <v>0</v>
      </c>
      <c r="Z34" s="1172">
        <v>148.09431774255901</v>
      </c>
      <c r="AA34" s="1173">
        <v>0</v>
      </c>
    </row>
    <row r="35" spans="1:27" s="1156" customFormat="1" ht="12.95" customHeight="1" x14ac:dyDescent="0.15">
      <c r="A35" s="1171" t="s">
        <v>301</v>
      </c>
      <c r="B35" s="1168">
        <v>30</v>
      </c>
      <c r="C35" s="1172">
        <v>768437</v>
      </c>
      <c r="D35" s="1172">
        <v>32698</v>
      </c>
      <c r="E35" s="1172">
        <v>0</v>
      </c>
      <c r="F35" s="1172">
        <v>14564</v>
      </c>
      <c r="G35" s="1172">
        <v>0</v>
      </c>
      <c r="H35" s="1172">
        <v>0</v>
      </c>
      <c r="I35" s="1172">
        <v>55396</v>
      </c>
      <c r="J35" s="1172">
        <v>0</v>
      </c>
      <c r="K35" s="1172">
        <v>22598</v>
      </c>
      <c r="L35" s="1172">
        <v>2358</v>
      </c>
      <c r="M35" s="1172">
        <v>0</v>
      </c>
      <c r="N35" s="1172">
        <v>0</v>
      </c>
      <c r="O35" s="1172">
        <v>74802</v>
      </c>
      <c r="P35" s="1172">
        <v>0</v>
      </c>
      <c r="Q35" s="1172">
        <v>0</v>
      </c>
      <c r="R35" s="1172">
        <v>17678</v>
      </c>
      <c r="S35" s="1172">
        <v>2135</v>
      </c>
      <c r="T35" s="1172">
        <v>10695</v>
      </c>
      <c r="U35" s="1172">
        <v>0</v>
      </c>
      <c r="V35" s="1172">
        <v>0</v>
      </c>
      <c r="W35" s="1172">
        <v>431266</v>
      </c>
      <c r="X35" s="1172">
        <v>0</v>
      </c>
      <c r="Y35" s="1172">
        <v>0</v>
      </c>
      <c r="Z35" s="1172">
        <v>104247</v>
      </c>
      <c r="AA35" s="1173">
        <v>0</v>
      </c>
    </row>
    <row r="36" spans="1:27" s="1156" customFormat="1" ht="12.95" customHeight="1" x14ac:dyDescent="0.15">
      <c r="A36" s="1171" t="s">
        <v>302</v>
      </c>
      <c r="B36" s="1168">
        <v>31</v>
      </c>
      <c r="C36" s="1172">
        <v>768437</v>
      </c>
      <c r="D36" s="1172">
        <v>32698</v>
      </c>
      <c r="E36" s="1172">
        <v>0</v>
      </c>
      <c r="F36" s="1172">
        <v>14564</v>
      </c>
      <c r="G36" s="1172">
        <v>0</v>
      </c>
      <c r="H36" s="1172">
        <v>0</v>
      </c>
      <c r="I36" s="1172">
        <v>55396</v>
      </c>
      <c r="J36" s="1172">
        <v>0</v>
      </c>
      <c r="K36" s="1172">
        <v>22598</v>
      </c>
      <c r="L36" s="1172">
        <v>2358</v>
      </c>
      <c r="M36" s="1172">
        <v>0</v>
      </c>
      <c r="N36" s="1172">
        <v>0</v>
      </c>
      <c r="O36" s="1172">
        <v>74802</v>
      </c>
      <c r="P36" s="1172">
        <v>0</v>
      </c>
      <c r="Q36" s="1172">
        <v>0</v>
      </c>
      <c r="R36" s="1172">
        <v>17678</v>
      </c>
      <c r="S36" s="1172">
        <v>2135</v>
      </c>
      <c r="T36" s="1172">
        <v>10695</v>
      </c>
      <c r="U36" s="1172">
        <v>0</v>
      </c>
      <c r="V36" s="1172">
        <v>0</v>
      </c>
      <c r="W36" s="1172">
        <v>431266</v>
      </c>
      <c r="X36" s="1172">
        <v>0</v>
      </c>
      <c r="Y36" s="1172">
        <v>0</v>
      </c>
      <c r="Z36" s="1172">
        <v>104247</v>
      </c>
      <c r="AA36" s="1173">
        <v>0</v>
      </c>
    </row>
    <row r="37" spans="1:27" s="1156" customFormat="1" ht="11.1" customHeight="1" x14ac:dyDescent="0.15">
      <c r="A37" s="1167"/>
      <c r="B37" s="1168">
        <v>32</v>
      </c>
      <c r="C37" s="1169"/>
      <c r="D37" s="1169"/>
      <c r="E37" s="1169"/>
      <c r="F37" s="1169"/>
      <c r="G37" s="1169"/>
      <c r="H37" s="1169"/>
      <c r="I37" s="1169"/>
      <c r="J37" s="1169"/>
      <c r="K37" s="1169"/>
      <c r="L37" s="1169"/>
      <c r="M37" s="1169"/>
      <c r="N37" s="1169"/>
      <c r="O37" s="1169"/>
      <c r="P37" s="1169"/>
      <c r="Q37" s="1169"/>
      <c r="R37" s="1169"/>
      <c r="S37" s="1169"/>
      <c r="T37" s="1169"/>
      <c r="U37" s="1169"/>
      <c r="V37" s="1169"/>
      <c r="W37" s="1169"/>
      <c r="X37" s="1169"/>
      <c r="Y37" s="1169"/>
      <c r="Z37" s="1169"/>
      <c r="AA37" s="1170"/>
    </row>
    <row r="38" spans="1:27" s="1156" customFormat="1" ht="12.95" customHeight="1" x14ac:dyDescent="0.15">
      <c r="A38" s="1167" t="s">
        <v>305</v>
      </c>
      <c r="B38" s="1168">
        <v>33</v>
      </c>
      <c r="C38" s="1172">
        <v>11315568</v>
      </c>
      <c r="D38" s="1172">
        <v>222128</v>
      </c>
      <c r="E38" s="1172">
        <v>33017</v>
      </c>
      <c r="F38" s="1172">
        <v>346188</v>
      </c>
      <c r="G38" s="1172">
        <v>1906</v>
      </c>
      <c r="H38" s="1172">
        <v>102671</v>
      </c>
      <c r="I38" s="1172">
        <v>818118</v>
      </c>
      <c r="J38" s="1172">
        <v>41374</v>
      </c>
      <c r="K38" s="1172">
        <v>1013119</v>
      </c>
      <c r="L38" s="1172">
        <v>258433</v>
      </c>
      <c r="M38" s="1172">
        <v>29981</v>
      </c>
      <c r="N38" s="1172">
        <v>0</v>
      </c>
      <c r="O38" s="1172">
        <v>426348</v>
      </c>
      <c r="P38" s="1172">
        <v>29263</v>
      </c>
      <c r="Q38" s="1172">
        <v>6500</v>
      </c>
      <c r="R38" s="1172">
        <v>829258</v>
      </c>
      <c r="S38" s="1172">
        <v>304903</v>
      </c>
      <c r="T38" s="1172">
        <v>722662</v>
      </c>
      <c r="U38" s="1172">
        <v>118218</v>
      </c>
      <c r="V38" s="1172">
        <v>58828</v>
      </c>
      <c r="W38" s="1172">
        <v>4226843</v>
      </c>
      <c r="X38" s="1172">
        <v>2073</v>
      </c>
      <c r="Y38" s="1172">
        <v>5111</v>
      </c>
      <c r="Z38" s="1172">
        <v>1718626</v>
      </c>
      <c r="AA38" s="1173">
        <v>0</v>
      </c>
    </row>
    <row r="39" spans="1:27" s="1156" customFormat="1" ht="12.95" customHeight="1" x14ac:dyDescent="0.15">
      <c r="A39" s="1171" t="s">
        <v>226</v>
      </c>
      <c r="B39" s="1168">
        <v>34</v>
      </c>
      <c r="C39" s="1172">
        <v>4268168</v>
      </c>
      <c r="D39" s="1172">
        <v>101438</v>
      </c>
      <c r="E39" s="1172">
        <v>13280</v>
      </c>
      <c r="F39" s="1172">
        <v>270306</v>
      </c>
      <c r="G39" s="1172">
        <v>1906</v>
      </c>
      <c r="H39" s="1172">
        <v>58801</v>
      </c>
      <c r="I39" s="1172">
        <v>269696</v>
      </c>
      <c r="J39" s="1172">
        <v>28696</v>
      </c>
      <c r="K39" s="1172">
        <v>304775</v>
      </c>
      <c r="L39" s="1172">
        <v>185740</v>
      </c>
      <c r="M39" s="1172">
        <v>14197</v>
      </c>
      <c r="N39" s="1172">
        <v>0</v>
      </c>
      <c r="O39" s="1172">
        <v>244201</v>
      </c>
      <c r="P39" s="1172">
        <v>12226</v>
      </c>
      <c r="Q39" s="1172">
        <v>6500</v>
      </c>
      <c r="R39" s="1172">
        <v>610902</v>
      </c>
      <c r="S39" s="1172">
        <v>96070</v>
      </c>
      <c r="T39" s="1172">
        <v>273634</v>
      </c>
      <c r="U39" s="1172">
        <v>21983</v>
      </c>
      <c r="V39" s="1172">
        <v>11743</v>
      </c>
      <c r="W39" s="1172">
        <v>961595</v>
      </c>
      <c r="X39" s="1172">
        <v>407</v>
      </c>
      <c r="Y39" s="1172">
        <v>5111</v>
      </c>
      <c r="Z39" s="1172">
        <v>774961</v>
      </c>
      <c r="AA39" s="1173">
        <v>0</v>
      </c>
    </row>
    <row r="40" spans="1:27" s="1156" customFormat="1" ht="12.95" customHeight="1" x14ac:dyDescent="0.15">
      <c r="A40" s="1171" t="s">
        <v>227</v>
      </c>
      <c r="B40" s="1168">
        <v>35</v>
      </c>
      <c r="C40" s="1172">
        <v>7047400</v>
      </c>
      <c r="D40" s="1172">
        <v>120690</v>
      </c>
      <c r="E40" s="1172">
        <v>19737</v>
      </c>
      <c r="F40" s="1172">
        <v>75882</v>
      </c>
      <c r="G40" s="1172">
        <v>0</v>
      </c>
      <c r="H40" s="1172">
        <v>43870</v>
      </c>
      <c r="I40" s="1172">
        <v>548422</v>
      </c>
      <c r="J40" s="1172">
        <v>12678</v>
      </c>
      <c r="K40" s="1172">
        <v>708344</v>
      </c>
      <c r="L40" s="1172">
        <v>72693</v>
      </c>
      <c r="M40" s="1172">
        <v>15784</v>
      </c>
      <c r="N40" s="1172">
        <v>0</v>
      </c>
      <c r="O40" s="1172">
        <v>182147</v>
      </c>
      <c r="P40" s="1172">
        <v>17037</v>
      </c>
      <c r="Q40" s="1172">
        <v>0</v>
      </c>
      <c r="R40" s="1172">
        <v>218356</v>
      </c>
      <c r="S40" s="1172">
        <v>208833</v>
      </c>
      <c r="T40" s="1172">
        <v>449028</v>
      </c>
      <c r="U40" s="1172">
        <v>96235</v>
      </c>
      <c r="V40" s="1172">
        <v>47085</v>
      </c>
      <c r="W40" s="1172">
        <v>3265248</v>
      </c>
      <c r="X40" s="1172">
        <v>1666</v>
      </c>
      <c r="Y40" s="1172">
        <v>0</v>
      </c>
      <c r="Z40" s="1172">
        <v>943665</v>
      </c>
      <c r="AA40" s="1173">
        <v>0</v>
      </c>
    </row>
    <row r="41" spans="1:27" s="1156" customFormat="1" ht="12.95" customHeight="1" x14ac:dyDescent="0.15">
      <c r="A41" s="1171" t="s">
        <v>297</v>
      </c>
      <c r="B41" s="1168">
        <v>36</v>
      </c>
      <c r="C41" s="1172">
        <v>6256534</v>
      </c>
      <c r="D41" s="1172">
        <v>38985</v>
      </c>
      <c r="E41" s="1172">
        <v>14126</v>
      </c>
      <c r="F41" s="1172">
        <v>65387</v>
      </c>
      <c r="G41" s="1172">
        <v>0</v>
      </c>
      <c r="H41" s="1172">
        <v>33740</v>
      </c>
      <c r="I41" s="1172">
        <v>366724</v>
      </c>
      <c r="J41" s="1172">
        <v>10711</v>
      </c>
      <c r="K41" s="1172">
        <v>574502</v>
      </c>
      <c r="L41" s="1172">
        <v>55296</v>
      </c>
      <c r="M41" s="1172">
        <v>15473</v>
      </c>
      <c r="N41" s="1172">
        <v>0</v>
      </c>
      <c r="O41" s="1172">
        <v>109205</v>
      </c>
      <c r="P41" s="1172">
        <v>12630</v>
      </c>
      <c r="Q41" s="1172">
        <v>0</v>
      </c>
      <c r="R41" s="1172">
        <v>146897</v>
      </c>
      <c r="S41" s="1172">
        <v>187565</v>
      </c>
      <c r="T41" s="1172">
        <v>372906</v>
      </c>
      <c r="U41" s="1172">
        <v>86158</v>
      </c>
      <c r="V41" s="1172">
        <v>36865</v>
      </c>
      <c r="W41" s="1172">
        <v>3213000</v>
      </c>
      <c r="X41" s="1172">
        <v>1666</v>
      </c>
      <c r="Y41" s="1172">
        <v>0</v>
      </c>
      <c r="Z41" s="1172">
        <v>914698</v>
      </c>
      <c r="AA41" s="1173">
        <v>0</v>
      </c>
    </row>
    <row r="42" spans="1:27" s="1156" customFormat="1" ht="12.95" customHeight="1" x14ac:dyDescent="0.15">
      <c r="A42" s="1171" t="s">
        <v>298</v>
      </c>
      <c r="B42" s="1168">
        <v>37</v>
      </c>
      <c r="C42" s="1172">
        <v>1253022</v>
      </c>
      <c r="D42" s="1172">
        <v>3986</v>
      </c>
      <c r="E42" s="1172">
        <v>2863</v>
      </c>
      <c r="F42" s="1172">
        <v>37361</v>
      </c>
      <c r="G42" s="1172">
        <v>0</v>
      </c>
      <c r="H42" s="1172">
        <v>8835</v>
      </c>
      <c r="I42" s="1172">
        <v>160335</v>
      </c>
      <c r="J42" s="1172">
        <v>8177</v>
      </c>
      <c r="K42" s="1172">
        <v>230791</v>
      </c>
      <c r="L42" s="1172">
        <v>27645</v>
      </c>
      <c r="M42" s="1172">
        <v>6826</v>
      </c>
      <c r="N42" s="1172">
        <v>0</v>
      </c>
      <c r="O42" s="1172">
        <v>25461</v>
      </c>
      <c r="P42" s="1172">
        <v>2877</v>
      </c>
      <c r="Q42" s="1172">
        <v>0</v>
      </c>
      <c r="R42" s="1172">
        <v>69597</v>
      </c>
      <c r="S42" s="1172">
        <v>135819</v>
      </c>
      <c r="T42" s="1172">
        <v>91315</v>
      </c>
      <c r="U42" s="1172">
        <v>18351</v>
      </c>
      <c r="V42" s="1172">
        <v>4822</v>
      </c>
      <c r="W42" s="1172">
        <v>390288</v>
      </c>
      <c r="X42" s="1172">
        <v>1146</v>
      </c>
      <c r="Y42" s="1172">
        <v>0</v>
      </c>
      <c r="Z42" s="1172">
        <v>26527</v>
      </c>
      <c r="AA42" s="1173">
        <v>0</v>
      </c>
    </row>
    <row r="43" spans="1:27" s="1156" customFormat="1" ht="12.95" customHeight="1" x14ac:dyDescent="0.15">
      <c r="A43" s="1171" t="s">
        <v>299</v>
      </c>
      <c r="B43" s="1168">
        <v>38</v>
      </c>
      <c r="C43" s="1172">
        <v>5003512</v>
      </c>
      <c r="D43" s="1172">
        <v>34999</v>
      </c>
      <c r="E43" s="1172">
        <v>11263</v>
      </c>
      <c r="F43" s="1172">
        <v>28026</v>
      </c>
      <c r="G43" s="1172">
        <v>0</v>
      </c>
      <c r="H43" s="1172">
        <v>24905</v>
      </c>
      <c r="I43" s="1172">
        <v>206389</v>
      </c>
      <c r="J43" s="1172">
        <v>2534</v>
      </c>
      <c r="K43" s="1172">
        <v>343711</v>
      </c>
      <c r="L43" s="1172">
        <v>27651</v>
      </c>
      <c r="M43" s="1172">
        <v>8647</v>
      </c>
      <c r="N43" s="1172">
        <v>0</v>
      </c>
      <c r="O43" s="1172">
        <v>83744</v>
      </c>
      <c r="P43" s="1172">
        <v>9753</v>
      </c>
      <c r="Q43" s="1172">
        <v>0</v>
      </c>
      <c r="R43" s="1172">
        <v>77300</v>
      </c>
      <c r="S43" s="1172">
        <v>51746</v>
      </c>
      <c r="T43" s="1172">
        <v>281591</v>
      </c>
      <c r="U43" s="1172">
        <v>67807</v>
      </c>
      <c r="V43" s="1172">
        <v>32043</v>
      </c>
      <c r="W43" s="1172">
        <v>2822712</v>
      </c>
      <c r="X43" s="1172">
        <v>520</v>
      </c>
      <c r="Y43" s="1172">
        <v>0</v>
      </c>
      <c r="Z43" s="1172">
        <v>888171</v>
      </c>
      <c r="AA43" s="1173">
        <v>0</v>
      </c>
    </row>
    <row r="44" spans="1:27" s="1156" customFormat="1" ht="12.95" customHeight="1" x14ac:dyDescent="0.15">
      <c r="A44" s="1171" t="s">
        <v>300</v>
      </c>
      <c r="B44" s="1168">
        <v>39</v>
      </c>
      <c r="C44" s="1172">
        <v>2418.4514882102799</v>
      </c>
      <c r="D44" s="1172">
        <v>15.069578662543501</v>
      </c>
      <c r="E44" s="1172">
        <v>5.4603788171627397</v>
      </c>
      <c r="F44" s="1172">
        <v>25.275222265172001</v>
      </c>
      <c r="G44" s="1172">
        <v>0</v>
      </c>
      <c r="H44" s="1172">
        <v>13.0421337456513</v>
      </c>
      <c r="I44" s="1172">
        <v>141.75647468109801</v>
      </c>
      <c r="J44" s="1172">
        <v>4.1403169694626998</v>
      </c>
      <c r="K44" s="1172">
        <v>222.07267104754499</v>
      </c>
      <c r="L44" s="1172">
        <v>21.374565133359098</v>
      </c>
      <c r="M44" s="1172">
        <v>5.9810591418631596</v>
      </c>
      <c r="N44" s="1172">
        <v>0</v>
      </c>
      <c r="O44" s="1172">
        <v>42.212988017008101</v>
      </c>
      <c r="P44" s="1172">
        <v>4.8821028218013103</v>
      </c>
      <c r="Q44" s="1172">
        <v>0</v>
      </c>
      <c r="R44" s="1172">
        <v>56.782759953614203</v>
      </c>
      <c r="S44" s="1172">
        <v>72.502899110939296</v>
      </c>
      <c r="T44" s="1172">
        <v>144.14611519134101</v>
      </c>
      <c r="U44" s="1172">
        <v>33.304213374565101</v>
      </c>
      <c r="V44" s="1172">
        <v>14.2500966370313</v>
      </c>
      <c r="W44" s="1172">
        <v>1241.9791264012399</v>
      </c>
      <c r="X44" s="1172">
        <v>0.643989176652493</v>
      </c>
      <c r="Y44" s="1172">
        <v>0</v>
      </c>
      <c r="Z44" s="1172">
        <v>353.57479706223398</v>
      </c>
      <c r="AA44" s="1173">
        <v>0</v>
      </c>
    </row>
    <row r="45" spans="1:27" s="1156" customFormat="1" ht="12.95" customHeight="1" x14ac:dyDescent="0.15">
      <c r="A45" s="1171" t="s">
        <v>301</v>
      </c>
      <c r="B45" s="1168">
        <v>40</v>
      </c>
      <c r="C45" s="1172">
        <v>790866</v>
      </c>
      <c r="D45" s="1172">
        <v>81705</v>
      </c>
      <c r="E45" s="1172">
        <v>5611</v>
      </c>
      <c r="F45" s="1172">
        <v>10495</v>
      </c>
      <c r="G45" s="1172">
        <v>0</v>
      </c>
      <c r="H45" s="1172">
        <v>10130</v>
      </c>
      <c r="I45" s="1172">
        <v>181698</v>
      </c>
      <c r="J45" s="1172">
        <v>1967</v>
      </c>
      <c r="K45" s="1172">
        <v>133842</v>
      </c>
      <c r="L45" s="1172">
        <v>17397</v>
      </c>
      <c r="M45" s="1172">
        <v>311</v>
      </c>
      <c r="N45" s="1172">
        <v>0</v>
      </c>
      <c r="O45" s="1172">
        <v>72942</v>
      </c>
      <c r="P45" s="1172">
        <v>4407</v>
      </c>
      <c r="Q45" s="1172">
        <v>0</v>
      </c>
      <c r="R45" s="1172">
        <v>71459</v>
      </c>
      <c r="S45" s="1172">
        <v>21268</v>
      </c>
      <c r="T45" s="1172">
        <v>76122</v>
      </c>
      <c r="U45" s="1172">
        <v>10077</v>
      </c>
      <c r="V45" s="1172">
        <v>10220</v>
      </c>
      <c r="W45" s="1172">
        <v>52248</v>
      </c>
      <c r="X45" s="1172">
        <v>0</v>
      </c>
      <c r="Y45" s="1172">
        <v>0</v>
      </c>
      <c r="Z45" s="1172">
        <v>28967</v>
      </c>
      <c r="AA45" s="1173">
        <v>0</v>
      </c>
    </row>
    <row r="46" spans="1:27" s="1156" customFormat="1" ht="12.95" customHeight="1" x14ac:dyDescent="0.15">
      <c r="A46" s="1171" t="s">
        <v>302</v>
      </c>
      <c r="B46" s="1168">
        <v>41</v>
      </c>
      <c r="C46" s="1172">
        <v>790866</v>
      </c>
      <c r="D46" s="1172">
        <v>81705</v>
      </c>
      <c r="E46" s="1172">
        <v>5611</v>
      </c>
      <c r="F46" s="1172">
        <v>10495</v>
      </c>
      <c r="G46" s="1172">
        <v>0</v>
      </c>
      <c r="H46" s="1172">
        <v>10130</v>
      </c>
      <c r="I46" s="1172">
        <v>181698</v>
      </c>
      <c r="J46" s="1172">
        <v>1967</v>
      </c>
      <c r="K46" s="1172">
        <v>133842</v>
      </c>
      <c r="L46" s="1172">
        <v>17397</v>
      </c>
      <c r="M46" s="1172">
        <v>311</v>
      </c>
      <c r="N46" s="1172">
        <v>0</v>
      </c>
      <c r="O46" s="1172">
        <v>72942</v>
      </c>
      <c r="P46" s="1172">
        <v>4407</v>
      </c>
      <c r="Q46" s="1172">
        <v>0</v>
      </c>
      <c r="R46" s="1172">
        <v>71459</v>
      </c>
      <c r="S46" s="1172">
        <v>21268</v>
      </c>
      <c r="T46" s="1172">
        <v>76122</v>
      </c>
      <c r="U46" s="1172">
        <v>10077</v>
      </c>
      <c r="V46" s="1172">
        <v>10220</v>
      </c>
      <c r="W46" s="1172">
        <v>52248</v>
      </c>
      <c r="X46" s="1172">
        <v>0</v>
      </c>
      <c r="Y46" s="1172">
        <v>0</v>
      </c>
      <c r="Z46" s="1172">
        <v>28967</v>
      </c>
      <c r="AA46" s="1173">
        <v>0</v>
      </c>
    </row>
    <row r="47" spans="1:27" s="1156" customFormat="1" ht="11.1" customHeight="1" x14ac:dyDescent="0.15">
      <c r="A47" s="1167"/>
      <c r="B47" s="1168">
        <v>42</v>
      </c>
      <c r="C47" s="1169"/>
      <c r="D47" s="1169"/>
      <c r="E47" s="1169"/>
      <c r="F47" s="1169"/>
      <c r="G47" s="1169"/>
      <c r="H47" s="1169"/>
      <c r="I47" s="1169"/>
      <c r="J47" s="1169"/>
      <c r="K47" s="1169"/>
      <c r="L47" s="1169"/>
      <c r="M47" s="1169"/>
      <c r="N47" s="1169"/>
      <c r="O47" s="1169"/>
      <c r="P47" s="1169"/>
      <c r="Q47" s="1169"/>
      <c r="R47" s="1169"/>
      <c r="S47" s="1169"/>
      <c r="T47" s="1169"/>
      <c r="U47" s="1169"/>
      <c r="V47" s="1169"/>
      <c r="W47" s="1169"/>
      <c r="X47" s="1169"/>
      <c r="Y47" s="1169"/>
      <c r="Z47" s="1169"/>
      <c r="AA47" s="1170"/>
    </row>
    <row r="48" spans="1:27" s="1156" customFormat="1" ht="12.95" customHeight="1" x14ac:dyDescent="0.15">
      <c r="A48" s="1167" t="s">
        <v>306</v>
      </c>
      <c r="B48" s="1168">
        <v>43</v>
      </c>
      <c r="C48" s="1172">
        <v>331605</v>
      </c>
      <c r="D48" s="1172">
        <v>47226</v>
      </c>
      <c r="E48" s="1172">
        <v>12248</v>
      </c>
      <c r="F48" s="1172">
        <v>5488</v>
      </c>
      <c r="G48" s="1172">
        <v>8</v>
      </c>
      <c r="H48" s="1172">
        <v>1077</v>
      </c>
      <c r="I48" s="1172">
        <v>20808</v>
      </c>
      <c r="J48" s="1172">
        <v>64</v>
      </c>
      <c r="K48" s="1172">
        <v>17274</v>
      </c>
      <c r="L48" s="1172">
        <v>53432</v>
      </c>
      <c r="M48" s="1172">
        <v>4215</v>
      </c>
      <c r="N48" s="1172">
        <v>0</v>
      </c>
      <c r="O48" s="1172">
        <v>1387</v>
      </c>
      <c r="P48" s="1172">
        <v>1254</v>
      </c>
      <c r="Q48" s="1172">
        <v>4899</v>
      </c>
      <c r="R48" s="1172">
        <v>7107</v>
      </c>
      <c r="S48" s="1172">
        <v>1219</v>
      </c>
      <c r="T48" s="1172">
        <v>4791</v>
      </c>
      <c r="U48" s="1172">
        <v>614</v>
      </c>
      <c r="V48" s="1172">
        <v>1405</v>
      </c>
      <c r="W48" s="1172">
        <v>108511</v>
      </c>
      <c r="X48" s="1172">
        <v>33</v>
      </c>
      <c r="Y48" s="1172">
        <v>0</v>
      </c>
      <c r="Z48" s="1172">
        <v>38545</v>
      </c>
      <c r="AA48" s="1173">
        <v>0</v>
      </c>
    </row>
    <row r="49" spans="1:27" s="1156" customFormat="1" ht="12.95" customHeight="1" x14ac:dyDescent="0.15">
      <c r="A49" s="1171" t="s">
        <v>226</v>
      </c>
      <c r="B49" s="1168">
        <v>44</v>
      </c>
      <c r="C49" s="1172">
        <v>331605</v>
      </c>
      <c r="D49" s="1172">
        <v>47226</v>
      </c>
      <c r="E49" s="1172">
        <v>12248</v>
      </c>
      <c r="F49" s="1172">
        <v>5488</v>
      </c>
      <c r="G49" s="1172">
        <v>8</v>
      </c>
      <c r="H49" s="1172">
        <v>1077</v>
      </c>
      <c r="I49" s="1172">
        <v>20808</v>
      </c>
      <c r="J49" s="1172">
        <v>64</v>
      </c>
      <c r="K49" s="1172">
        <v>17274</v>
      </c>
      <c r="L49" s="1172">
        <v>53432</v>
      </c>
      <c r="M49" s="1172">
        <v>4215</v>
      </c>
      <c r="N49" s="1172">
        <v>0</v>
      </c>
      <c r="O49" s="1172">
        <v>1387</v>
      </c>
      <c r="P49" s="1172">
        <v>1254</v>
      </c>
      <c r="Q49" s="1172">
        <v>4899</v>
      </c>
      <c r="R49" s="1172">
        <v>7107</v>
      </c>
      <c r="S49" s="1172">
        <v>1219</v>
      </c>
      <c r="T49" s="1172">
        <v>4791</v>
      </c>
      <c r="U49" s="1172">
        <v>614</v>
      </c>
      <c r="V49" s="1172">
        <v>1405</v>
      </c>
      <c r="W49" s="1172">
        <v>108511</v>
      </c>
      <c r="X49" s="1172">
        <v>33</v>
      </c>
      <c r="Y49" s="1172">
        <v>0</v>
      </c>
      <c r="Z49" s="1172">
        <v>38545</v>
      </c>
      <c r="AA49" s="1173">
        <v>0</v>
      </c>
    </row>
    <row r="50" spans="1:27" s="1156" customFormat="1" ht="12.95" customHeight="1" x14ac:dyDescent="0.15">
      <c r="A50" s="1171" t="s">
        <v>227</v>
      </c>
      <c r="B50" s="1168">
        <v>45</v>
      </c>
      <c r="C50" s="1172">
        <v>0</v>
      </c>
      <c r="D50" s="1172">
        <v>0</v>
      </c>
      <c r="E50" s="1172">
        <v>0</v>
      </c>
      <c r="F50" s="1172">
        <v>0</v>
      </c>
      <c r="G50" s="1172">
        <v>0</v>
      </c>
      <c r="H50" s="1172">
        <v>0</v>
      </c>
      <c r="I50" s="1172">
        <v>0</v>
      </c>
      <c r="J50" s="1172">
        <v>0</v>
      </c>
      <c r="K50" s="1172">
        <v>0</v>
      </c>
      <c r="L50" s="1172">
        <v>0</v>
      </c>
      <c r="M50" s="1172">
        <v>0</v>
      </c>
      <c r="N50" s="1172">
        <v>0</v>
      </c>
      <c r="O50" s="1172">
        <v>0</v>
      </c>
      <c r="P50" s="1172">
        <v>0</v>
      </c>
      <c r="Q50" s="1172">
        <v>0</v>
      </c>
      <c r="R50" s="1172">
        <v>0</v>
      </c>
      <c r="S50" s="1172">
        <v>0</v>
      </c>
      <c r="T50" s="1172">
        <v>0</v>
      </c>
      <c r="U50" s="1172">
        <v>0</v>
      </c>
      <c r="V50" s="1172">
        <v>0</v>
      </c>
      <c r="W50" s="1172">
        <v>0</v>
      </c>
      <c r="X50" s="1172">
        <v>0</v>
      </c>
      <c r="Y50" s="1172">
        <v>0</v>
      </c>
      <c r="Z50" s="1172">
        <v>0</v>
      </c>
      <c r="AA50" s="1173">
        <v>0</v>
      </c>
    </row>
    <row r="51" spans="1:27" s="1156" customFormat="1" ht="12.95" customHeight="1" x14ac:dyDescent="0.15">
      <c r="A51" s="1171" t="s">
        <v>297</v>
      </c>
      <c r="B51" s="1168">
        <v>46</v>
      </c>
      <c r="C51" s="1172">
        <v>0</v>
      </c>
      <c r="D51" s="1172">
        <v>0</v>
      </c>
      <c r="E51" s="1172">
        <v>0</v>
      </c>
      <c r="F51" s="1172">
        <v>0</v>
      </c>
      <c r="G51" s="1172">
        <v>0</v>
      </c>
      <c r="H51" s="1172">
        <v>0</v>
      </c>
      <c r="I51" s="1172">
        <v>0</v>
      </c>
      <c r="J51" s="1172">
        <v>0</v>
      </c>
      <c r="K51" s="1172">
        <v>0</v>
      </c>
      <c r="L51" s="1172">
        <v>0</v>
      </c>
      <c r="M51" s="1172">
        <v>0</v>
      </c>
      <c r="N51" s="1172">
        <v>0</v>
      </c>
      <c r="O51" s="1172">
        <v>0</v>
      </c>
      <c r="P51" s="1172">
        <v>0</v>
      </c>
      <c r="Q51" s="1172">
        <v>0</v>
      </c>
      <c r="R51" s="1172">
        <v>0</v>
      </c>
      <c r="S51" s="1172">
        <v>0</v>
      </c>
      <c r="T51" s="1172">
        <v>0</v>
      </c>
      <c r="U51" s="1172">
        <v>0</v>
      </c>
      <c r="V51" s="1172">
        <v>0</v>
      </c>
      <c r="W51" s="1172">
        <v>0</v>
      </c>
      <c r="X51" s="1172">
        <v>0</v>
      </c>
      <c r="Y51" s="1172">
        <v>0</v>
      </c>
      <c r="Z51" s="1172">
        <v>0</v>
      </c>
      <c r="AA51" s="1173">
        <v>0</v>
      </c>
    </row>
    <row r="52" spans="1:27" s="1156" customFormat="1" ht="12.95" customHeight="1" x14ac:dyDescent="0.15">
      <c r="A52" s="1171" t="s">
        <v>298</v>
      </c>
      <c r="B52" s="1168">
        <v>47</v>
      </c>
      <c r="C52" s="1172">
        <v>0</v>
      </c>
      <c r="D52" s="1172">
        <v>0</v>
      </c>
      <c r="E52" s="1172">
        <v>0</v>
      </c>
      <c r="F52" s="1172">
        <v>0</v>
      </c>
      <c r="G52" s="1172">
        <v>0</v>
      </c>
      <c r="H52" s="1172">
        <v>0</v>
      </c>
      <c r="I52" s="1172">
        <v>0</v>
      </c>
      <c r="J52" s="1172">
        <v>0</v>
      </c>
      <c r="K52" s="1172">
        <v>0</v>
      </c>
      <c r="L52" s="1172">
        <v>0</v>
      </c>
      <c r="M52" s="1172">
        <v>0</v>
      </c>
      <c r="N52" s="1172">
        <v>0</v>
      </c>
      <c r="O52" s="1172">
        <v>0</v>
      </c>
      <c r="P52" s="1172">
        <v>0</v>
      </c>
      <c r="Q52" s="1172">
        <v>0</v>
      </c>
      <c r="R52" s="1172">
        <v>0</v>
      </c>
      <c r="S52" s="1172">
        <v>0</v>
      </c>
      <c r="T52" s="1172">
        <v>0</v>
      </c>
      <c r="U52" s="1172">
        <v>0</v>
      </c>
      <c r="V52" s="1172">
        <v>0</v>
      </c>
      <c r="W52" s="1172">
        <v>0</v>
      </c>
      <c r="X52" s="1172">
        <v>0</v>
      </c>
      <c r="Y52" s="1172">
        <v>0</v>
      </c>
      <c r="Z52" s="1172">
        <v>0</v>
      </c>
      <c r="AA52" s="1173">
        <v>0</v>
      </c>
    </row>
    <row r="53" spans="1:27" s="1156" customFormat="1" ht="12.95" customHeight="1" x14ac:dyDescent="0.15">
      <c r="A53" s="1171" t="s">
        <v>299</v>
      </c>
      <c r="B53" s="1168">
        <v>48</v>
      </c>
      <c r="C53" s="1172">
        <v>0</v>
      </c>
      <c r="D53" s="1172">
        <v>0</v>
      </c>
      <c r="E53" s="1172">
        <v>0</v>
      </c>
      <c r="F53" s="1172">
        <v>0</v>
      </c>
      <c r="G53" s="1172">
        <v>0</v>
      </c>
      <c r="H53" s="1172">
        <v>0</v>
      </c>
      <c r="I53" s="1172">
        <v>0</v>
      </c>
      <c r="J53" s="1172">
        <v>0</v>
      </c>
      <c r="K53" s="1172">
        <v>0</v>
      </c>
      <c r="L53" s="1172">
        <v>0</v>
      </c>
      <c r="M53" s="1172">
        <v>0</v>
      </c>
      <c r="N53" s="1172">
        <v>0</v>
      </c>
      <c r="O53" s="1172">
        <v>0</v>
      </c>
      <c r="P53" s="1172">
        <v>0</v>
      </c>
      <c r="Q53" s="1172">
        <v>0</v>
      </c>
      <c r="R53" s="1172">
        <v>0</v>
      </c>
      <c r="S53" s="1172">
        <v>0</v>
      </c>
      <c r="T53" s="1172">
        <v>0</v>
      </c>
      <c r="U53" s="1172">
        <v>0</v>
      </c>
      <c r="V53" s="1172">
        <v>0</v>
      </c>
      <c r="W53" s="1172">
        <v>0</v>
      </c>
      <c r="X53" s="1172">
        <v>0</v>
      </c>
      <c r="Y53" s="1172">
        <v>0</v>
      </c>
      <c r="Z53" s="1172">
        <v>0</v>
      </c>
      <c r="AA53" s="1173">
        <v>0</v>
      </c>
    </row>
    <row r="54" spans="1:27" s="1156" customFormat="1" ht="12.95" customHeight="1" x14ac:dyDescent="0.15">
      <c r="A54" s="1171" t="s">
        <v>300</v>
      </c>
      <c r="B54" s="1168">
        <v>49</v>
      </c>
      <c r="C54" s="1172">
        <v>0</v>
      </c>
      <c r="D54" s="1172">
        <v>0</v>
      </c>
      <c r="E54" s="1172">
        <v>0</v>
      </c>
      <c r="F54" s="1172">
        <v>0</v>
      </c>
      <c r="G54" s="1172">
        <v>0</v>
      </c>
      <c r="H54" s="1172">
        <v>0</v>
      </c>
      <c r="I54" s="1172">
        <v>0</v>
      </c>
      <c r="J54" s="1172">
        <v>0</v>
      </c>
      <c r="K54" s="1172">
        <v>0</v>
      </c>
      <c r="L54" s="1172">
        <v>0</v>
      </c>
      <c r="M54" s="1172">
        <v>0</v>
      </c>
      <c r="N54" s="1172">
        <v>0</v>
      </c>
      <c r="O54" s="1172">
        <v>0</v>
      </c>
      <c r="P54" s="1172">
        <v>0</v>
      </c>
      <c r="Q54" s="1172">
        <v>0</v>
      </c>
      <c r="R54" s="1172">
        <v>0</v>
      </c>
      <c r="S54" s="1172">
        <v>0</v>
      </c>
      <c r="T54" s="1172">
        <v>0</v>
      </c>
      <c r="U54" s="1172">
        <v>0</v>
      </c>
      <c r="V54" s="1172">
        <v>0</v>
      </c>
      <c r="W54" s="1172">
        <v>0</v>
      </c>
      <c r="X54" s="1172">
        <v>0</v>
      </c>
      <c r="Y54" s="1172">
        <v>0</v>
      </c>
      <c r="Z54" s="1172">
        <v>0</v>
      </c>
      <c r="AA54" s="1173">
        <v>0</v>
      </c>
    </row>
    <row r="55" spans="1:27" s="1156" customFormat="1" ht="12.95" customHeight="1" x14ac:dyDescent="0.15">
      <c r="A55" s="1171" t="s">
        <v>301</v>
      </c>
      <c r="B55" s="1168">
        <v>50</v>
      </c>
      <c r="C55" s="1172">
        <v>0</v>
      </c>
      <c r="D55" s="1172">
        <v>0</v>
      </c>
      <c r="E55" s="1172">
        <v>0</v>
      </c>
      <c r="F55" s="1172">
        <v>0</v>
      </c>
      <c r="G55" s="1172">
        <v>0</v>
      </c>
      <c r="H55" s="1172">
        <v>0</v>
      </c>
      <c r="I55" s="1172">
        <v>0</v>
      </c>
      <c r="J55" s="1172">
        <v>0</v>
      </c>
      <c r="K55" s="1172">
        <v>0</v>
      </c>
      <c r="L55" s="1172">
        <v>0</v>
      </c>
      <c r="M55" s="1172">
        <v>0</v>
      </c>
      <c r="N55" s="1172">
        <v>0</v>
      </c>
      <c r="O55" s="1172">
        <v>0</v>
      </c>
      <c r="P55" s="1172">
        <v>0</v>
      </c>
      <c r="Q55" s="1172">
        <v>0</v>
      </c>
      <c r="R55" s="1172">
        <v>0</v>
      </c>
      <c r="S55" s="1172">
        <v>0</v>
      </c>
      <c r="T55" s="1172">
        <v>0</v>
      </c>
      <c r="U55" s="1172">
        <v>0</v>
      </c>
      <c r="V55" s="1172">
        <v>0</v>
      </c>
      <c r="W55" s="1172">
        <v>0</v>
      </c>
      <c r="X55" s="1172">
        <v>0</v>
      </c>
      <c r="Y55" s="1172">
        <v>0</v>
      </c>
      <c r="Z55" s="1172">
        <v>0</v>
      </c>
      <c r="AA55" s="1173">
        <v>0</v>
      </c>
    </row>
    <row r="56" spans="1:27" s="1156" customFormat="1" ht="12.95" customHeight="1" x14ac:dyDescent="0.15">
      <c r="A56" s="1171" t="s">
        <v>302</v>
      </c>
      <c r="B56" s="1168">
        <v>51</v>
      </c>
      <c r="C56" s="1172">
        <v>0</v>
      </c>
      <c r="D56" s="1172">
        <v>0</v>
      </c>
      <c r="E56" s="1172">
        <v>0</v>
      </c>
      <c r="F56" s="1172">
        <v>0</v>
      </c>
      <c r="G56" s="1172">
        <v>0</v>
      </c>
      <c r="H56" s="1172">
        <v>0</v>
      </c>
      <c r="I56" s="1172">
        <v>0</v>
      </c>
      <c r="J56" s="1172">
        <v>0</v>
      </c>
      <c r="K56" s="1172">
        <v>0</v>
      </c>
      <c r="L56" s="1172">
        <v>0</v>
      </c>
      <c r="M56" s="1172">
        <v>0</v>
      </c>
      <c r="N56" s="1172">
        <v>0</v>
      </c>
      <c r="O56" s="1172">
        <v>0</v>
      </c>
      <c r="P56" s="1172">
        <v>0</v>
      </c>
      <c r="Q56" s="1172">
        <v>0</v>
      </c>
      <c r="R56" s="1172">
        <v>0</v>
      </c>
      <c r="S56" s="1172">
        <v>0</v>
      </c>
      <c r="T56" s="1172">
        <v>0</v>
      </c>
      <c r="U56" s="1172">
        <v>0</v>
      </c>
      <c r="V56" s="1172">
        <v>0</v>
      </c>
      <c r="W56" s="1172">
        <v>0</v>
      </c>
      <c r="X56" s="1172">
        <v>0</v>
      </c>
      <c r="Y56" s="1172">
        <v>0</v>
      </c>
      <c r="Z56" s="1172">
        <v>0</v>
      </c>
      <c r="AA56" s="1173">
        <v>0</v>
      </c>
    </row>
    <row r="57" spans="1:27" s="1156" customFormat="1" ht="11.1" customHeight="1" x14ac:dyDescent="0.15">
      <c r="A57" s="1167"/>
      <c r="B57" s="1168">
        <v>52</v>
      </c>
      <c r="C57" s="1169"/>
      <c r="D57" s="1169"/>
      <c r="E57" s="1169"/>
      <c r="F57" s="1169"/>
      <c r="G57" s="1169"/>
      <c r="H57" s="1169"/>
      <c r="I57" s="1169"/>
      <c r="J57" s="1169"/>
      <c r="K57" s="1169"/>
      <c r="L57" s="1169"/>
      <c r="M57" s="1169"/>
      <c r="N57" s="1169"/>
      <c r="O57" s="1169"/>
      <c r="P57" s="1169"/>
      <c r="Q57" s="1169"/>
      <c r="R57" s="1169"/>
      <c r="S57" s="1169"/>
      <c r="T57" s="1169"/>
      <c r="U57" s="1169"/>
      <c r="V57" s="1169"/>
      <c r="W57" s="1169"/>
      <c r="X57" s="1169"/>
      <c r="Y57" s="1169"/>
      <c r="Z57" s="1169"/>
      <c r="AA57" s="1170"/>
    </row>
    <row r="58" spans="1:27" s="1156" customFormat="1" ht="22.9" customHeight="1" x14ac:dyDescent="0.15">
      <c r="A58" s="1167" t="s">
        <v>307</v>
      </c>
      <c r="B58" s="1168">
        <v>53</v>
      </c>
      <c r="C58" s="1172">
        <v>40902</v>
      </c>
      <c r="D58" s="1172">
        <v>0</v>
      </c>
      <c r="E58" s="1172">
        <v>0</v>
      </c>
      <c r="F58" s="1172">
        <v>540</v>
      </c>
      <c r="G58" s="1172">
        <v>0</v>
      </c>
      <c r="H58" s="1172">
        <v>0</v>
      </c>
      <c r="I58" s="1172">
        <v>1663</v>
      </c>
      <c r="J58" s="1172">
        <v>0</v>
      </c>
      <c r="K58" s="1172">
        <v>0</v>
      </c>
      <c r="L58" s="1172">
        <v>550</v>
      </c>
      <c r="M58" s="1172">
        <v>517</v>
      </c>
      <c r="N58" s="1172">
        <v>0</v>
      </c>
      <c r="O58" s="1172">
        <v>487</v>
      </c>
      <c r="P58" s="1172">
        <v>727</v>
      </c>
      <c r="Q58" s="1172">
        <v>0</v>
      </c>
      <c r="R58" s="1172">
        <v>19966</v>
      </c>
      <c r="S58" s="1172">
        <v>52</v>
      </c>
      <c r="T58" s="1172">
        <v>0</v>
      </c>
      <c r="U58" s="1172">
        <v>1655</v>
      </c>
      <c r="V58" s="1172">
        <v>0</v>
      </c>
      <c r="W58" s="1172">
        <v>46</v>
      </c>
      <c r="X58" s="1172">
        <v>0</v>
      </c>
      <c r="Y58" s="1172">
        <v>14699</v>
      </c>
      <c r="Z58" s="1172">
        <v>0</v>
      </c>
      <c r="AA58" s="1173">
        <v>0</v>
      </c>
    </row>
    <row r="59" spans="1:27" s="1156" customFormat="1" ht="12.95" customHeight="1" x14ac:dyDescent="0.15">
      <c r="A59" s="1171" t="s">
        <v>226</v>
      </c>
      <c r="B59" s="1168">
        <v>54</v>
      </c>
      <c r="C59" s="1172">
        <v>22523</v>
      </c>
      <c r="D59" s="1172">
        <v>0</v>
      </c>
      <c r="E59" s="1172">
        <v>0</v>
      </c>
      <c r="F59" s="1172">
        <v>70</v>
      </c>
      <c r="G59" s="1172">
        <v>0</v>
      </c>
      <c r="H59" s="1172">
        <v>0</v>
      </c>
      <c r="I59" s="1172">
        <v>0</v>
      </c>
      <c r="J59" s="1172">
        <v>0</v>
      </c>
      <c r="K59" s="1172">
        <v>0</v>
      </c>
      <c r="L59" s="1172">
        <v>550</v>
      </c>
      <c r="M59" s="1172">
        <v>0</v>
      </c>
      <c r="N59" s="1172">
        <v>0</v>
      </c>
      <c r="O59" s="1172">
        <v>344</v>
      </c>
      <c r="P59" s="1172">
        <v>76</v>
      </c>
      <c r="Q59" s="1172">
        <v>0</v>
      </c>
      <c r="R59" s="1172">
        <v>19966</v>
      </c>
      <c r="S59" s="1172">
        <v>52</v>
      </c>
      <c r="T59" s="1172">
        <v>0</v>
      </c>
      <c r="U59" s="1172">
        <v>1419</v>
      </c>
      <c r="V59" s="1172">
        <v>0</v>
      </c>
      <c r="W59" s="1172">
        <v>46</v>
      </c>
      <c r="X59" s="1172">
        <v>0</v>
      </c>
      <c r="Y59" s="1172">
        <v>0</v>
      </c>
      <c r="Z59" s="1172">
        <v>0</v>
      </c>
      <c r="AA59" s="1173">
        <v>0</v>
      </c>
    </row>
    <row r="60" spans="1:27" s="1156" customFormat="1" ht="12.95" customHeight="1" x14ac:dyDescent="0.15">
      <c r="A60" s="1171" t="s">
        <v>227</v>
      </c>
      <c r="B60" s="1168">
        <v>55</v>
      </c>
      <c r="C60" s="1172">
        <v>18379</v>
      </c>
      <c r="D60" s="1172">
        <v>0</v>
      </c>
      <c r="E60" s="1172">
        <v>0</v>
      </c>
      <c r="F60" s="1172">
        <v>470</v>
      </c>
      <c r="G60" s="1172">
        <v>0</v>
      </c>
      <c r="H60" s="1172">
        <v>0</v>
      </c>
      <c r="I60" s="1172">
        <v>1663</v>
      </c>
      <c r="J60" s="1172">
        <v>0</v>
      </c>
      <c r="K60" s="1172">
        <v>0</v>
      </c>
      <c r="L60" s="1172">
        <v>0</v>
      </c>
      <c r="M60" s="1172">
        <v>517</v>
      </c>
      <c r="N60" s="1172">
        <v>0</v>
      </c>
      <c r="O60" s="1172">
        <v>143</v>
      </c>
      <c r="P60" s="1172">
        <v>651</v>
      </c>
      <c r="Q60" s="1172">
        <v>0</v>
      </c>
      <c r="R60" s="1172">
        <v>0</v>
      </c>
      <c r="S60" s="1172">
        <v>0</v>
      </c>
      <c r="T60" s="1172">
        <v>0</v>
      </c>
      <c r="U60" s="1172">
        <v>236</v>
      </c>
      <c r="V60" s="1172">
        <v>0</v>
      </c>
      <c r="W60" s="1172">
        <v>0</v>
      </c>
      <c r="X60" s="1172">
        <v>0</v>
      </c>
      <c r="Y60" s="1172">
        <v>14699</v>
      </c>
      <c r="Z60" s="1172">
        <v>0</v>
      </c>
      <c r="AA60" s="1173">
        <v>0</v>
      </c>
    </row>
    <row r="61" spans="1:27" s="1156" customFormat="1" ht="12.95" customHeight="1" x14ac:dyDescent="0.15">
      <c r="A61" s="1171" t="s">
        <v>297</v>
      </c>
      <c r="B61" s="1168">
        <v>56</v>
      </c>
      <c r="C61" s="1172">
        <v>17472</v>
      </c>
      <c r="D61" s="1172">
        <v>0</v>
      </c>
      <c r="E61" s="1172">
        <v>0</v>
      </c>
      <c r="F61" s="1172">
        <v>470</v>
      </c>
      <c r="G61" s="1172">
        <v>0</v>
      </c>
      <c r="H61" s="1172">
        <v>0</v>
      </c>
      <c r="I61" s="1172">
        <v>1663</v>
      </c>
      <c r="J61" s="1172">
        <v>0</v>
      </c>
      <c r="K61" s="1172">
        <v>0</v>
      </c>
      <c r="L61" s="1172">
        <v>0</v>
      </c>
      <c r="M61" s="1172">
        <v>517</v>
      </c>
      <c r="N61" s="1172">
        <v>0</v>
      </c>
      <c r="O61" s="1172">
        <v>123</v>
      </c>
      <c r="P61" s="1172">
        <v>0</v>
      </c>
      <c r="Q61" s="1172">
        <v>0</v>
      </c>
      <c r="R61" s="1172">
        <v>0</v>
      </c>
      <c r="S61" s="1172">
        <v>0</v>
      </c>
      <c r="T61" s="1172">
        <v>0</v>
      </c>
      <c r="U61" s="1172">
        <v>0</v>
      </c>
      <c r="V61" s="1172">
        <v>0</v>
      </c>
      <c r="W61" s="1172">
        <v>0</v>
      </c>
      <c r="X61" s="1172">
        <v>0</v>
      </c>
      <c r="Y61" s="1172">
        <v>14699</v>
      </c>
      <c r="Z61" s="1172">
        <v>0</v>
      </c>
      <c r="AA61" s="1173">
        <v>0</v>
      </c>
    </row>
    <row r="62" spans="1:27" s="1156" customFormat="1" ht="12.95" customHeight="1" x14ac:dyDescent="0.15">
      <c r="A62" s="1171" t="s">
        <v>298</v>
      </c>
      <c r="B62" s="1168">
        <v>57</v>
      </c>
      <c r="C62" s="1172">
        <v>1060</v>
      </c>
      <c r="D62" s="1172">
        <v>0</v>
      </c>
      <c r="E62" s="1172">
        <v>0</v>
      </c>
      <c r="F62" s="1172">
        <v>470</v>
      </c>
      <c r="G62" s="1172">
        <v>0</v>
      </c>
      <c r="H62" s="1172">
        <v>0</v>
      </c>
      <c r="I62" s="1172">
        <v>40</v>
      </c>
      <c r="J62" s="1172">
        <v>0</v>
      </c>
      <c r="K62" s="1172">
        <v>0</v>
      </c>
      <c r="L62" s="1172">
        <v>0</v>
      </c>
      <c r="M62" s="1172">
        <v>517</v>
      </c>
      <c r="N62" s="1172">
        <v>0</v>
      </c>
      <c r="O62" s="1172">
        <v>33</v>
      </c>
      <c r="P62" s="1172">
        <v>0</v>
      </c>
      <c r="Q62" s="1172">
        <v>0</v>
      </c>
      <c r="R62" s="1172">
        <v>0</v>
      </c>
      <c r="S62" s="1172">
        <v>0</v>
      </c>
      <c r="T62" s="1172">
        <v>0</v>
      </c>
      <c r="U62" s="1172">
        <v>0</v>
      </c>
      <c r="V62" s="1172">
        <v>0</v>
      </c>
      <c r="W62" s="1172">
        <v>0</v>
      </c>
      <c r="X62" s="1172">
        <v>0</v>
      </c>
      <c r="Y62" s="1172">
        <v>0</v>
      </c>
      <c r="Z62" s="1172">
        <v>0</v>
      </c>
      <c r="AA62" s="1173">
        <v>0</v>
      </c>
    </row>
    <row r="63" spans="1:27" s="1156" customFormat="1" ht="12.95" customHeight="1" x14ac:dyDescent="0.15">
      <c r="A63" s="1171" t="s">
        <v>299</v>
      </c>
      <c r="B63" s="1168">
        <v>58</v>
      </c>
      <c r="C63" s="1172">
        <v>16412</v>
      </c>
      <c r="D63" s="1172">
        <v>0</v>
      </c>
      <c r="E63" s="1172">
        <v>0</v>
      </c>
      <c r="F63" s="1172">
        <v>0</v>
      </c>
      <c r="G63" s="1172">
        <v>0</v>
      </c>
      <c r="H63" s="1172">
        <v>0</v>
      </c>
      <c r="I63" s="1172">
        <v>1623</v>
      </c>
      <c r="J63" s="1172">
        <v>0</v>
      </c>
      <c r="K63" s="1172">
        <v>0</v>
      </c>
      <c r="L63" s="1172">
        <v>0</v>
      </c>
      <c r="M63" s="1172">
        <v>0</v>
      </c>
      <c r="N63" s="1172">
        <v>0</v>
      </c>
      <c r="O63" s="1172">
        <v>90</v>
      </c>
      <c r="P63" s="1172">
        <v>0</v>
      </c>
      <c r="Q63" s="1172">
        <v>0</v>
      </c>
      <c r="R63" s="1172">
        <v>0</v>
      </c>
      <c r="S63" s="1172">
        <v>0</v>
      </c>
      <c r="T63" s="1172">
        <v>0</v>
      </c>
      <c r="U63" s="1172">
        <v>0</v>
      </c>
      <c r="V63" s="1172">
        <v>0</v>
      </c>
      <c r="W63" s="1172">
        <v>0</v>
      </c>
      <c r="X63" s="1172">
        <v>0</v>
      </c>
      <c r="Y63" s="1172">
        <v>14699</v>
      </c>
      <c r="Z63" s="1172">
        <v>0</v>
      </c>
      <c r="AA63" s="1173">
        <v>0</v>
      </c>
    </row>
    <row r="64" spans="1:27" s="1156" customFormat="1" ht="12.95" customHeight="1" x14ac:dyDescent="0.15">
      <c r="A64" s="1171" t="s">
        <v>300</v>
      </c>
      <c r="B64" s="1168">
        <v>59</v>
      </c>
      <c r="C64" s="1172">
        <v>6.7537688442211099</v>
      </c>
      <c r="D64" s="1172">
        <v>0</v>
      </c>
      <c r="E64" s="1172">
        <v>0</v>
      </c>
      <c r="F64" s="1172">
        <v>0.181677618863549</v>
      </c>
      <c r="G64" s="1172">
        <v>0</v>
      </c>
      <c r="H64" s="1172">
        <v>0</v>
      </c>
      <c r="I64" s="1172">
        <v>0.64282953227676798</v>
      </c>
      <c r="J64" s="1172">
        <v>0</v>
      </c>
      <c r="K64" s="1172">
        <v>0</v>
      </c>
      <c r="L64" s="1172">
        <v>0</v>
      </c>
      <c r="M64" s="1172">
        <v>0.19984538074990299</v>
      </c>
      <c r="N64" s="1172">
        <v>0</v>
      </c>
      <c r="O64" s="1172">
        <v>4.7545419404715898E-2</v>
      </c>
      <c r="P64" s="1172">
        <v>0</v>
      </c>
      <c r="Q64" s="1172">
        <v>0</v>
      </c>
      <c r="R64" s="1172">
        <v>0</v>
      </c>
      <c r="S64" s="1172">
        <v>0</v>
      </c>
      <c r="T64" s="1172">
        <v>0</v>
      </c>
      <c r="U64" s="1172">
        <v>0</v>
      </c>
      <c r="V64" s="1172">
        <v>0</v>
      </c>
      <c r="W64" s="1172">
        <v>0</v>
      </c>
      <c r="X64" s="1172">
        <v>0</v>
      </c>
      <c r="Y64" s="1172">
        <v>5.6818708929261703</v>
      </c>
      <c r="Z64" s="1172">
        <v>0</v>
      </c>
      <c r="AA64" s="1173">
        <v>0</v>
      </c>
    </row>
    <row r="65" spans="1:27" s="1156" customFormat="1" ht="12.95" customHeight="1" x14ac:dyDescent="0.15">
      <c r="A65" s="1171" t="s">
        <v>301</v>
      </c>
      <c r="B65" s="1168">
        <v>60</v>
      </c>
      <c r="C65" s="1172">
        <v>907</v>
      </c>
      <c r="D65" s="1172">
        <v>0</v>
      </c>
      <c r="E65" s="1172">
        <v>0</v>
      </c>
      <c r="F65" s="1172">
        <v>0</v>
      </c>
      <c r="G65" s="1172">
        <v>0</v>
      </c>
      <c r="H65" s="1172">
        <v>0</v>
      </c>
      <c r="I65" s="1172">
        <v>0</v>
      </c>
      <c r="J65" s="1172">
        <v>0</v>
      </c>
      <c r="K65" s="1172">
        <v>0</v>
      </c>
      <c r="L65" s="1172">
        <v>0</v>
      </c>
      <c r="M65" s="1172">
        <v>0</v>
      </c>
      <c r="N65" s="1172">
        <v>0</v>
      </c>
      <c r="O65" s="1172">
        <v>20</v>
      </c>
      <c r="P65" s="1172">
        <v>651</v>
      </c>
      <c r="Q65" s="1172">
        <v>0</v>
      </c>
      <c r="R65" s="1172">
        <v>0</v>
      </c>
      <c r="S65" s="1172">
        <v>0</v>
      </c>
      <c r="T65" s="1172">
        <v>0</v>
      </c>
      <c r="U65" s="1172">
        <v>236</v>
      </c>
      <c r="V65" s="1172">
        <v>0</v>
      </c>
      <c r="W65" s="1172">
        <v>0</v>
      </c>
      <c r="X65" s="1172">
        <v>0</v>
      </c>
      <c r="Y65" s="1172">
        <v>0</v>
      </c>
      <c r="Z65" s="1172">
        <v>0</v>
      </c>
      <c r="AA65" s="1173">
        <v>0</v>
      </c>
    </row>
    <row r="66" spans="1:27" s="1156" customFormat="1" ht="12.95" customHeight="1" x14ac:dyDescent="0.15">
      <c r="A66" s="1171" t="s">
        <v>302</v>
      </c>
      <c r="B66" s="1168">
        <v>61</v>
      </c>
      <c r="C66" s="1172">
        <v>907</v>
      </c>
      <c r="D66" s="1172">
        <v>0</v>
      </c>
      <c r="E66" s="1172">
        <v>0</v>
      </c>
      <c r="F66" s="1172">
        <v>0</v>
      </c>
      <c r="G66" s="1172">
        <v>0</v>
      </c>
      <c r="H66" s="1172">
        <v>0</v>
      </c>
      <c r="I66" s="1172">
        <v>0</v>
      </c>
      <c r="J66" s="1172">
        <v>0</v>
      </c>
      <c r="K66" s="1172">
        <v>0</v>
      </c>
      <c r="L66" s="1172">
        <v>0</v>
      </c>
      <c r="M66" s="1172">
        <v>0</v>
      </c>
      <c r="N66" s="1172">
        <v>0</v>
      </c>
      <c r="O66" s="1172">
        <v>20</v>
      </c>
      <c r="P66" s="1172">
        <v>651</v>
      </c>
      <c r="Q66" s="1172">
        <v>0</v>
      </c>
      <c r="R66" s="1172">
        <v>0</v>
      </c>
      <c r="S66" s="1172">
        <v>0</v>
      </c>
      <c r="T66" s="1172">
        <v>0</v>
      </c>
      <c r="U66" s="1172">
        <v>236</v>
      </c>
      <c r="V66" s="1172">
        <v>0</v>
      </c>
      <c r="W66" s="1172">
        <v>0</v>
      </c>
      <c r="X66" s="1172">
        <v>0</v>
      </c>
      <c r="Y66" s="1172">
        <v>0</v>
      </c>
      <c r="Z66" s="1172">
        <v>0</v>
      </c>
      <c r="AA66" s="1173">
        <v>0</v>
      </c>
    </row>
    <row r="67" spans="1:27" s="1156" customFormat="1" ht="11.1" customHeight="1" x14ac:dyDescent="0.15">
      <c r="A67" s="1167"/>
      <c r="B67" s="1168">
        <v>62</v>
      </c>
      <c r="C67" s="1169"/>
      <c r="D67" s="1169"/>
      <c r="E67" s="1169"/>
      <c r="F67" s="1169"/>
      <c r="G67" s="1169"/>
      <c r="H67" s="1169"/>
      <c r="I67" s="1169"/>
      <c r="J67" s="1169"/>
      <c r="K67" s="1169"/>
      <c r="L67" s="1169"/>
      <c r="M67" s="1169"/>
      <c r="N67" s="1169"/>
      <c r="O67" s="1169"/>
      <c r="P67" s="1169"/>
      <c r="Q67" s="1169"/>
      <c r="R67" s="1169"/>
      <c r="S67" s="1169"/>
      <c r="T67" s="1169"/>
      <c r="U67" s="1169"/>
      <c r="V67" s="1169"/>
      <c r="W67" s="1169"/>
      <c r="X67" s="1169"/>
      <c r="Y67" s="1169"/>
      <c r="Z67" s="1169"/>
      <c r="AA67" s="1170"/>
    </row>
    <row r="68" spans="1:27" s="1156" customFormat="1" ht="12.95" customHeight="1" x14ac:dyDescent="0.15">
      <c r="A68" s="1167" t="s">
        <v>308</v>
      </c>
      <c r="B68" s="1168">
        <v>63</v>
      </c>
      <c r="C68" s="1172">
        <v>40593299</v>
      </c>
      <c r="D68" s="1172">
        <v>772019</v>
      </c>
      <c r="E68" s="1172">
        <v>196742</v>
      </c>
      <c r="F68" s="1172">
        <v>998236</v>
      </c>
      <c r="G68" s="1172">
        <v>380</v>
      </c>
      <c r="H68" s="1172">
        <v>280791</v>
      </c>
      <c r="I68" s="1172">
        <v>1434206</v>
      </c>
      <c r="J68" s="1172">
        <v>53747</v>
      </c>
      <c r="K68" s="1172">
        <v>1141724</v>
      </c>
      <c r="L68" s="1172">
        <v>345395</v>
      </c>
      <c r="M68" s="1172">
        <v>78075</v>
      </c>
      <c r="N68" s="1172">
        <v>12579</v>
      </c>
      <c r="O68" s="1172">
        <v>1817807</v>
      </c>
      <c r="P68" s="1172">
        <v>196508</v>
      </c>
      <c r="Q68" s="1172">
        <v>44058</v>
      </c>
      <c r="R68" s="1172">
        <v>1660152</v>
      </c>
      <c r="S68" s="1172">
        <v>1580256</v>
      </c>
      <c r="T68" s="1172">
        <v>1830973</v>
      </c>
      <c r="U68" s="1172">
        <v>382621</v>
      </c>
      <c r="V68" s="1172">
        <v>289200</v>
      </c>
      <c r="W68" s="1172">
        <v>22487688</v>
      </c>
      <c r="X68" s="1172">
        <v>75923</v>
      </c>
      <c r="Y68" s="1172">
        <v>358</v>
      </c>
      <c r="Z68" s="1172">
        <v>4913861</v>
      </c>
      <c r="AA68" s="1173">
        <v>0</v>
      </c>
    </row>
    <row r="69" spans="1:27" s="1156" customFormat="1" ht="12.95" customHeight="1" x14ac:dyDescent="0.15">
      <c r="A69" s="1171" t="s">
        <v>226</v>
      </c>
      <c r="B69" s="1168">
        <v>64</v>
      </c>
      <c r="C69" s="1172">
        <v>24106249</v>
      </c>
      <c r="D69" s="1172">
        <v>448141</v>
      </c>
      <c r="E69" s="1172">
        <v>86132</v>
      </c>
      <c r="F69" s="1172">
        <v>607272</v>
      </c>
      <c r="G69" s="1172">
        <v>380</v>
      </c>
      <c r="H69" s="1172">
        <v>75212</v>
      </c>
      <c r="I69" s="1172">
        <v>461037</v>
      </c>
      <c r="J69" s="1172">
        <v>26401</v>
      </c>
      <c r="K69" s="1172">
        <v>486941</v>
      </c>
      <c r="L69" s="1172">
        <v>277730</v>
      </c>
      <c r="M69" s="1172">
        <v>41622</v>
      </c>
      <c r="N69" s="1172">
        <v>12579</v>
      </c>
      <c r="O69" s="1172">
        <v>1159328</v>
      </c>
      <c r="P69" s="1172">
        <v>127069</v>
      </c>
      <c r="Q69" s="1172">
        <v>38884</v>
      </c>
      <c r="R69" s="1172">
        <v>1236306</v>
      </c>
      <c r="S69" s="1172">
        <v>926597</v>
      </c>
      <c r="T69" s="1172">
        <v>1273625</v>
      </c>
      <c r="U69" s="1172">
        <v>155834</v>
      </c>
      <c r="V69" s="1172">
        <v>205507</v>
      </c>
      <c r="W69" s="1172">
        <v>13422422</v>
      </c>
      <c r="X69" s="1172">
        <v>11629</v>
      </c>
      <c r="Y69" s="1172">
        <v>316</v>
      </c>
      <c r="Z69" s="1172">
        <v>3025285</v>
      </c>
      <c r="AA69" s="1173">
        <v>0</v>
      </c>
    </row>
    <row r="70" spans="1:27" s="1156" customFormat="1" ht="12.95" customHeight="1" x14ac:dyDescent="0.15">
      <c r="A70" s="1171" t="s">
        <v>227</v>
      </c>
      <c r="B70" s="1168">
        <v>65</v>
      </c>
      <c r="C70" s="1172">
        <v>16487050</v>
      </c>
      <c r="D70" s="1172">
        <v>323878</v>
      </c>
      <c r="E70" s="1172">
        <v>110610</v>
      </c>
      <c r="F70" s="1172">
        <v>390964</v>
      </c>
      <c r="G70" s="1172">
        <v>0</v>
      </c>
      <c r="H70" s="1172">
        <v>205579</v>
      </c>
      <c r="I70" s="1172">
        <v>973169</v>
      </c>
      <c r="J70" s="1172">
        <v>27346</v>
      </c>
      <c r="K70" s="1172">
        <v>654783</v>
      </c>
      <c r="L70" s="1172">
        <v>67665</v>
      </c>
      <c r="M70" s="1172">
        <v>36453</v>
      </c>
      <c r="N70" s="1172">
        <v>0</v>
      </c>
      <c r="O70" s="1172">
        <v>658479</v>
      </c>
      <c r="P70" s="1172">
        <v>69439</v>
      </c>
      <c r="Q70" s="1172">
        <v>5174</v>
      </c>
      <c r="R70" s="1172">
        <v>423846</v>
      </c>
      <c r="S70" s="1172">
        <v>653659</v>
      </c>
      <c r="T70" s="1172">
        <v>557348</v>
      </c>
      <c r="U70" s="1172">
        <v>226787</v>
      </c>
      <c r="V70" s="1172">
        <v>83693</v>
      </c>
      <c r="W70" s="1172">
        <v>9065266</v>
      </c>
      <c r="X70" s="1172">
        <v>64294</v>
      </c>
      <c r="Y70" s="1172">
        <v>42</v>
      </c>
      <c r="Z70" s="1172">
        <v>1888576</v>
      </c>
      <c r="AA70" s="1173">
        <v>0</v>
      </c>
    </row>
    <row r="71" spans="1:27" s="1156" customFormat="1" ht="12.95" customHeight="1" x14ac:dyDescent="0.15">
      <c r="A71" s="1171" t="s">
        <v>297</v>
      </c>
      <c r="B71" s="1168">
        <v>66</v>
      </c>
      <c r="C71" s="1172">
        <v>15475800</v>
      </c>
      <c r="D71" s="1172">
        <v>204746</v>
      </c>
      <c r="E71" s="1172">
        <v>91836</v>
      </c>
      <c r="F71" s="1172">
        <v>384142</v>
      </c>
      <c r="G71" s="1172">
        <v>0</v>
      </c>
      <c r="H71" s="1172">
        <v>201019</v>
      </c>
      <c r="I71" s="1172">
        <v>863275</v>
      </c>
      <c r="J71" s="1172">
        <v>26445</v>
      </c>
      <c r="K71" s="1172">
        <v>638434</v>
      </c>
      <c r="L71" s="1172">
        <v>52923</v>
      </c>
      <c r="M71" s="1172">
        <v>35124</v>
      </c>
      <c r="N71" s="1172">
        <v>0</v>
      </c>
      <c r="O71" s="1172">
        <v>404106</v>
      </c>
      <c r="P71" s="1172">
        <v>67633</v>
      </c>
      <c r="Q71" s="1172">
        <v>5174</v>
      </c>
      <c r="R71" s="1172">
        <v>341867</v>
      </c>
      <c r="S71" s="1172">
        <v>598300</v>
      </c>
      <c r="T71" s="1172">
        <v>481927</v>
      </c>
      <c r="U71" s="1172">
        <v>224823</v>
      </c>
      <c r="V71" s="1172">
        <v>66872</v>
      </c>
      <c r="W71" s="1172">
        <v>8975562</v>
      </c>
      <c r="X71" s="1172">
        <v>62965</v>
      </c>
      <c r="Y71" s="1172">
        <v>42</v>
      </c>
      <c r="Z71" s="1172">
        <v>1748585</v>
      </c>
      <c r="AA71" s="1173">
        <v>0</v>
      </c>
    </row>
    <row r="72" spans="1:27" s="1156" customFormat="1" ht="12.95" customHeight="1" x14ac:dyDescent="0.15">
      <c r="A72" s="1171" t="s">
        <v>298</v>
      </c>
      <c r="B72" s="1168">
        <v>67</v>
      </c>
      <c r="C72" s="1172">
        <v>7595655</v>
      </c>
      <c r="D72" s="1172">
        <v>3234</v>
      </c>
      <c r="E72" s="1172">
        <v>38370</v>
      </c>
      <c r="F72" s="1172">
        <v>255715</v>
      </c>
      <c r="G72" s="1172">
        <v>0</v>
      </c>
      <c r="H72" s="1172">
        <v>78823</v>
      </c>
      <c r="I72" s="1172">
        <v>226534</v>
      </c>
      <c r="J72" s="1172">
        <v>19837</v>
      </c>
      <c r="K72" s="1172">
        <v>381960</v>
      </c>
      <c r="L72" s="1172">
        <v>14368</v>
      </c>
      <c r="M72" s="1172">
        <v>25238</v>
      </c>
      <c r="N72" s="1172">
        <v>0</v>
      </c>
      <c r="O72" s="1172">
        <v>19074</v>
      </c>
      <c r="P72" s="1172">
        <v>14759</v>
      </c>
      <c r="Q72" s="1172">
        <v>5174</v>
      </c>
      <c r="R72" s="1172">
        <v>169747</v>
      </c>
      <c r="S72" s="1172">
        <v>172639</v>
      </c>
      <c r="T72" s="1172">
        <v>69122</v>
      </c>
      <c r="U72" s="1172">
        <v>13190</v>
      </c>
      <c r="V72" s="1172">
        <v>17391</v>
      </c>
      <c r="W72" s="1172">
        <v>5400646</v>
      </c>
      <c r="X72" s="1172">
        <v>35116</v>
      </c>
      <c r="Y72" s="1172">
        <v>42</v>
      </c>
      <c r="Z72" s="1172">
        <v>634676</v>
      </c>
      <c r="AA72" s="1173">
        <v>0</v>
      </c>
    </row>
    <row r="73" spans="1:27" s="1156" customFormat="1" ht="12.95" customHeight="1" x14ac:dyDescent="0.15">
      <c r="A73" s="1171" t="s">
        <v>299</v>
      </c>
      <c r="B73" s="1168">
        <v>68</v>
      </c>
      <c r="C73" s="1172">
        <v>7880145</v>
      </c>
      <c r="D73" s="1172">
        <v>201512</v>
      </c>
      <c r="E73" s="1172">
        <v>53466</v>
      </c>
      <c r="F73" s="1172">
        <v>128427</v>
      </c>
      <c r="G73" s="1172">
        <v>0</v>
      </c>
      <c r="H73" s="1172">
        <v>122196</v>
      </c>
      <c r="I73" s="1172">
        <v>636741</v>
      </c>
      <c r="J73" s="1172">
        <v>6608</v>
      </c>
      <c r="K73" s="1172">
        <v>256474</v>
      </c>
      <c r="L73" s="1172">
        <v>38555</v>
      </c>
      <c r="M73" s="1172">
        <v>9886</v>
      </c>
      <c r="N73" s="1172">
        <v>0</v>
      </c>
      <c r="O73" s="1172">
        <v>385032</v>
      </c>
      <c r="P73" s="1172">
        <v>52874</v>
      </c>
      <c r="Q73" s="1172">
        <v>0</v>
      </c>
      <c r="R73" s="1172">
        <v>172120</v>
      </c>
      <c r="S73" s="1172">
        <v>425661</v>
      </c>
      <c r="T73" s="1172">
        <v>412805</v>
      </c>
      <c r="U73" s="1172">
        <v>211633</v>
      </c>
      <c r="V73" s="1172">
        <v>49481</v>
      </c>
      <c r="W73" s="1172">
        <v>3574916</v>
      </c>
      <c r="X73" s="1172">
        <v>27849</v>
      </c>
      <c r="Y73" s="1172">
        <v>0</v>
      </c>
      <c r="Z73" s="1172">
        <v>1113909</v>
      </c>
      <c r="AA73" s="1173">
        <v>0</v>
      </c>
    </row>
    <row r="74" spans="1:27" s="1156" customFormat="1" ht="12.95" customHeight="1" x14ac:dyDescent="0.15">
      <c r="A74" s="1171" t="s">
        <v>300</v>
      </c>
      <c r="B74" s="1168">
        <v>69</v>
      </c>
      <c r="C74" s="1172">
        <v>5982.1414766138396</v>
      </c>
      <c r="D74" s="1172">
        <v>79.144182450715107</v>
      </c>
      <c r="E74" s="1172">
        <v>35.499033629686899</v>
      </c>
      <c r="F74" s="1172">
        <v>148.48936992655601</v>
      </c>
      <c r="G74" s="1172">
        <v>0</v>
      </c>
      <c r="H74" s="1172">
        <v>77.7035175879397</v>
      </c>
      <c r="I74" s="1172">
        <v>333.697332817936</v>
      </c>
      <c r="J74" s="1172">
        <v>10.2222651720139</v>
      </c>
      <c r="K74" s="1172">
        <v>246.785465790491</v>
      </c>
      <c r="L74" s="1172">
        <v>20.457286432160799</v>
      </c>
      <c r="M74" s="1172">
        <v>13.577116350985699</v>
      </c>
      <c r="N74" s="1172">
        <v>0</v>
      </c>
      <c r="O74" s="1172">
        <v>156.206416698879</v>
      </c>
      <c r="P74" s="1172">
        <v>26.143409354464598</v>
      </c>
      <c r="Q74" s="1172">
        <v>2</v>
      </c>
      <c r="R74" s="1172">
        <v>132.14804793196799</v>
      </c>
      <c r="S74" s="1172">
        <v>231.27174333204499</v>
      </c>
      <c r="T74" s="1172">
        <v>186.28797835330499</v>
      </c>
      <c r="U74" s="1172">
        <v>86.904909161190602</v>
      </c>
      <c r="V74" s="1172">
        <v>25.849246231155799</v>
      </c>
      <c r="W74" s="1172">
        <v>3469.4866640896798</v>
      </c>
      <c r="X74" s="1172">
        <v>24.339002705836901</v>
      </c>
      <c r="Y74" s="1172">
        <v>1.6235021260146899E-2</v>
      </c>
      <c r="Z74" s="1172">
        <v>675.91225357557005</v>
      </c>
      <c r="AA74" s="1173">
        <v>0</v>
      </c>
    </row>
    <row r="75" spans="1:27" s="1156" customFormat="1" ht="12.95" customHeight="1" x14ac:dyDescent="0.15">
      <c r="A75" s="1171" t="s">
        <v>301</v>
      </c>
      <c r="B75" s="1168">
        <v>70</v>
      </c>
      <c r="C75" s="1172">
        <v>1011250</v>
      </c>
      <c r="D75" s="1172">
        <v>119132</v>
      </c>
      <c r="E75" s="1172">
        <v>18774</v>
      </c>
      <c r="F75" s="1172">
        <v>6822</v>
      </c>
      <c r="G75" s="1172">
        <v>0</v>
      </c>
      <c r="H75" s="1172">
        <v>4560</v>
      </c>
      <c r="I75" s="1172">
        <v>109894</v>
      </c>
      <c r="J75" s="1172">
        <v>901</v>
      </c>
      <c r="K75" s="1172">
        <v>16349</v>
      </c>
      <c r="L75" s="1172">
        <v>14742</v>
      </c>
      <c r="M75" s="1172">
        <v>1329</v>
      </c>
      <c r="N75" s="1172">
        <v>0</v>
      </c>
      <c r="O75" s="1172">
        <v>254373</v>
      </c>
      <c r="P75" s="1172">
        <v>1806</v>
      </c>
      <c r="Q75" s="1172">
        <v>0</v>
      </c>
      <c r="R75" s="1172">
        <v>81979</v>
      </c>
      <c r="S75" s="1172">
        <v>55359</v>
      </c>
      <c r="T75" s="1172">
        <v>75421</v>
      </c>
      <c r="U75" s="1172">
        <v>1964</v>
      </c>
      <c r="V75" s="1172">
        <v>16821</v>
      </c>
      <c r="W75" s="1172">
        <v>89704</v>
      </c>
      <c r="X75" s="1172">
        <v>1329</v>
      </c>
      <c r="Y75" s="1172">
        <v>0</v>
      </c>
      <c r="Z75" s="1172">
        <v>139991</v>
      </c>
      <c r="AA75" s="1173">
        <v>0</v>
      </c>
    </row>
    <row r="76" spans="1:27" s="1156" customFormat="1" ht="12.95" customHeight="1" x14ac:dyDescent="0.15">
      <c r="A76" s="1171" t="s">
        <v>302</v>
      </c>
      <c r="B76" s="1168">
        <v>71</v>
      </c>
      <c r="C76" s="1172">
        <v>1011250</v>
      </c>
      <c r="D76" s="1172">
        <v>119132</v>
      </c>
      <c r="E76" s="1172">
        <v>18774</v>
      </c>
      <c r="F76" s="1172">
        <v>6822</v>
      </c>
      <c r="G76" s="1172">
        <v>0</v>
      </c>
      <c r="H76" s="1172">
        <v>4560</v>
      </c>
      <c r="I76" s="1172">
        <v>109894</v>
      </c>
      <c r="J76" s="1172">
        <v>901</v>
      </c>
      <c r="K76" s="1172">
        <v>16349</v>
      </c>
      <c r="L76" s="1172">
        <v>14742</v>
      </c>
      <c r="M76" s="1172">
        <v>1329</v>
      </c>
      <c r="N76" s="1172">
        <v>0</v>
      </c>
      <c r="O76" s="1172">
        <v>254373</v>
      </c>
      <c r="P76" s="1172">
        <v>1806</v>
      </c>
      <c r="Q76" s="1172">
        <v>0</v>
      </c>
      <c r="R76" s="1172">
        <v>81979</v>
      </c>
      <c r="S76" s="1172">
        <v>55359</v>
      </c>
      <c r="T76" s="1172">
        <v>75421</v>
      </c>
      <c r="U76" s="1172">
        <v>1964</v>
      </c>
      <c r="V76" s="1172">
        <v>16821</v>
      </c>
      <c r="W76" s="1172">
        <v>89704</v>
      </c>
      <c r="X76" s="1172">
        <v>1329</v>
      </c>
      <c r="Y76" s="1172">
        <v>0</v>
      </c>
      <c r="Z76" s="1172">
        <v>139991</v>
      </c>
      <c r="AA76" s="1173">
        <v>0</v>
      </c>
    </row>
    <row r="77" spans="1:27" s="1156" customFormat="1" ht="11.1" customHeight="1" x14ac:dyDescent="0.15">
      <c r="A77" s="1167"/>
      <c r="B77" s="1168">
        <v>72</v>
      </c>
      <c r="C77" s="1169"/>
      <c r="D77" s="1169"/>
      <c r="E77" s="1169"/>
      <c r="F77" s="1169"/>
      <c r="G77" s="1169"/>
      <c r="H77" s="1169"/>
      <c r="I77" s="1169"/>
      <c r="J77" s="1169"/>
      <c r="K77" s="1169"/>
      <c r="L77" s="1169"/>
      <c r="M77" s="1169"/>
      <c r="N77" s="1169"/>
      <c r="O77" s="1169"/>
      <c r="P77" s="1169"/>
      <c r="Q77" s="1169"/>
      <c r="R77" s="1169"/>
      <c r="S77" s="1169"/>
      <c r="T77" s="1169"/>
      <c r="U77" s="1169"/>
      <c r="V77" s="1169"/>
      <c r="W77" s="1169"/>
      <c r="X77" s="1169"/>
      <c r="Y77" s="1169"/>
      <c r="Z77" s="1169"/>
      <c r="AA77" s="1170"/>
    </row>
    <row r="78" spans="1:27" s="1156" customFormat="1" ht="22.9" customHeight="1" x14ac:dyDescent="0.15">
      <c r="A78" s="1167" t="s">
        <v>309</v>
      </c>
      <c r="B78" s="1168">
        <v>73</v>
      </c>
      <c r="C78" s="1172">
        <v>11408542</v>
      </c>
      <c r="D78" s="1172">
        <v>85907</v>
      </c>
      <c r="E78" s="1172">
        <v>42</v>
      </c>
      <c r="F78" s="1172">
        <v>248</v>
      </c>
      <c r="G78" s="1172">
        <v>0</v>
      </c>
      <c r="H78" s="1172">
        <v>2285</v>
      </c>
      <c r="I78" s="1172">
        <v>296050</v>
      </c>
      <c r="J78" s="1172">
        <v>0</v>
      </c>
      <c r="K78" s="1172">
        <v>39362</v>
      </c>
      <c r="L78" s="1172">
        <v>262</v>
      </c>
      <c r="M78" s="1172">
        <v>0</v>
      </c>
      <c r="N78" s="1172">
        <v>0</v>
      </c>
      <c r="O78" s="1172">
        <v>187024</v>
      </c>
      <c r="P78" s="1172">
        <v>7495</v>
      </c>
      <c r="Q78" s="1172">
        <v>0</v>
      </c>
      <c r="R78" s="1172">
        <v>184609</v>
      </c>
      <c r="S78" s="1172">
        <v>19415</v>
      </c>
      <c r="T78" s="1172">
        <v>32751</v>
      </c>
      <c r="U78" s="1172">
        <v>0</v>
      </c>
      <c r="V78" s="1172">
        <v>3480</v>
      </c>
      <c r="W78" s="1172">
        <v>8120748</v>
      </c>
      <c r="X78" s="1172">
        <v>0</v>
      </c>
      <c r="Y78" s="1172">
        <v>0</v>
      </c>
      <c r="Z78" s="1172">
        <v>2428864</v>
      </c>
      <c r="AA78" s="1173">
        <v>0</v>
      </c>
    </row>
    <row r="79" spans="1:27" s="1156" customFormat="1" ht="12.95" customHeight="1" x14ac:dyDescent="0.15">
      <c r="A79" s="1171" t="s">
        <v>226</v>
      </c>
      <c r="B79" s="1168">
        <v>74</v>
      </c>
      <c r="C79" s="1172">
        <v>4232935</v>
      </c>
      <c r="D79" s="1172">
        <v>0</v>
      </c>
      <c r="E79" s="1172">
        <v>0</v>
      </c>
      <c r="F79" s="1172">
        <v>5</v>
      </c>
      <c r="G79" s="1172">
        <v>0</v>
      </c>
      <c r="H79" s="1172">
        <v>0</v>
      </c>
      <c r="I79" s="1172">
        <v>70735</v>
      </c>
      <c r="J79" s="1172">
        <v>0</v>
      </c>
      <c r="K79" s="1172">
        <v>0</v>
      </c>
      <c r="L79" s="1172">
        <v>233</v>
      </c>
      <c r="M79" s="1172">
        <v>0</v>
      </c>
      <c r="N79" s="1172">
        <v>0</v>
      </c>
      <c r="O79" s="1172">
        <v>89283</v>
      </c>
      <c r="P79" s="1172">
        <v>3361</v>
      </c>
      <c r="Q79" s="1172">
        <v>0</v>
      </c>
      <c r="R79" s="1172">
        <v>89656</v>
      </c>
      <c r="S79" s="1172">
        <v>15893</v>
      </c>
      <c r="T79" s="1172">
        <v>7481</v>
      </c>
      <c r="U79" s="1172">
        <v>0</v>
      </c>
      <c r="V79" s="1172">
        <v>124</v>
      </c>
      <c r="W79" s="1172">
        <v>2624933</v>
      </c>
      <c r="X79" s="1172">
        <v>0</v>
      </c>
      <c r="Y79" s="1172">
        <v>0</v>
      </c>
      <c r="Z79" s="1172">
        <v>1331231</v>
      </c>
      <c r="AA79" s="1173">
        <v>0</v>
      </c>
    </row>
    <row r="80" spans="1:27" s="1156" customFormat="1" ht="12.95" customHeight="1" x14ac:dyDescent="0.15">
      <c r="A80" s="1171" t="s">
        <v>227</v>
      </c>
      <c r="B80" s="1168">
        <v>75</v>
      </c>
      <c r="C80" s="1172">
        <v>7175607</v>
      </c>
      <c r="D80" s="1172">
        <v>85907</v>
      </c>
      <c r="E80" s="1172">
        <v>42</v>
      </c>
      <c r="F80" s="1172">
        <v>243</v>
      </c>
      <c r="G80" s="1172">
        <v>0</v>
      </c>
      <c r="H80" s="1172">
        <v>2285</v>
      </c>
      <c r="I80" s="1172">
        <v>225315</v>
      </c>
      <c r="J80" s="1172">
        <v>0</v>
      </c>
      <c r="K80" s="1172">
        <v>39362</v>
      </c>
      <c r="L80" s="1172">
        <v>29</v>
      </c>
      <c r="M80" s="1172">
        <v>0</v>
      </c>
      <c r="N80" s="1172">
        <v>0</v>
      </c>
      <c r="O80" s="1172">
        <v>97741</v>
      </c>
      <c r="P80" s="1172">
        <v>4134</v>
      </c>
      <c r="Q80" s="1172">
        <v>0</v>
      </c>
      <c r="R80" s="1172">
        <v>94953</v>
      </c>
      <c r="S80" s="1172">
        <v>3522</v>
      </c>
      <c r="T80" s="1172">
        <v>25270</v>
      </c>
      <c r="U80" s="1172">
        <v>0</v>
      </c>
      <c r="V80" s="1172">
        <v>3356</v>
      </c>
      <c r="W80" s="1172">
        <v>5495815</v>
      </c>
      <c r="X80" s="1172">
        <v>0</v>
      </c>
      <c r="Y80" s="1172">
        <v>0</v>
      </c>
      <c r="Z80" s="1172">
        <v>1097633</v>
      </c>
      <c r="AA80" s="1173">
        <v>0</v>
      </c>
    </row>
    <row r="81" spans="1:27" s="1156" customFormat="1" ht="12.95" customHeight="1" x14ac:dyDescent="0.15">
      <c r="A81" s="1171" t="s">
        <v>297</v>
      </c>
      <c r="B81" s="1168">
        <v>76</v>
      </c>
      <c r="C81" s="1172">
        <v>6968268</v>
      </c>
      <c r="D81" s="1172">
        <v>60283</v>
      </c>
      <c r="E81" s="1172">
        <v>0</v>
      </c>
      <c r="F81" s="1172">
        <v>243</v>
      </c>
      <c r="G81" s="1172">
        <v>0</v>
      </c>
      <c r="H81" s="1172">
        <v>0</v>
      </c>
      <c r="I81" s="1172">
        <v>187334</v>
      </c>
      <c r="J81" s="1172">
        <v>0</v>
      </c>
      <c r="K81" s="1172">
        <v>39362</v>
      </c>
      <c r="L81" s="1172">
        <v>0</v>
      </c>
      <c r="M81" s="1172">
        <v>0</v>
      </c>
      <c r="N81" s="1172">
        <v>0</v>
      </c>
      <c r="O81" s="1172">
        <v>49054</v>
      </c>
      <c r="P81" s="1172">
        <v>4134</v>
      </c>
      <c r="Q81" s="1172">
        <v>0</v>
      </c>
      <c r="R81" s="1172">
        <v>81059</v>
      </c>
      <c r="S81" s="1172">
        <v>1319</v>
      </c>
      <c r="T81" s="1172">
        <v>24211</v>
      </c>
      <c r="U81" s="1172">
        <v>0</v>
      </c>
      <c r="V81" s="1172">
        <v>3356</v>
      </c>
      <c r="W81" s="1172">
        <v>5469822</v>
      </c>
      <c r="X81" s="1172">
        <v>0</v>
      </c>
      <c r="Y81" s="1172">
        <v>0</v>
      </c>
      <c r="Z81" s="1172">
        <v>1048091</v>
      </c>
      <c r="AA81" s="1173">
        <v>0</v>
      </c>
    </row>
    <row r="82" spans="1:27" s="1156" customFormat="1" ht="12.95" customHeight="1" x14ac:dyDescent="0.15">
      <c r="A82" s="1171" t="s">
        <v>298</v>
      </c>
      <c r="B82" s="1168">
        <v>77</v>
      </c>
      <c r="C82" s="1172">
        <v>3866012</v>
      </c>
      <c r="D82" s="1172">
        <v>1597</v>
      </c>
      <c r="E82" s="1172">
        <v>0</v>
      </c>
      <c r="F82" s="1172">
        <v>243</v>
      </c>
      <c r="G82" s="1172">
        <v>0</v>
      </c>
      <c r="H82" s="1172">
        <v>0</v>
      </c>
      <c r="I82" s="1172">
        <v>128230</v>
      </c>
      <c r="J82" s="1172">
        <v>0</v>
      </c>
      <c r="K82" s="1172">
        <v>0</v>
      </c>
      <c r="L82" s="1172">
        <v>0</v>
      </c>
      <c r="M82" s="1172">
        <v>0</v>
      </c>
      <c r="N82" s="1172">
        <v>0</v>
      </c>
      <c r="O82" s="1172">
        <v>11658</v>
      </c>
      <c r="P82" s="1172">
        <v>0</v>
      </c>
      <c r="Q82" s="1172">
        <v>0</v>
      </c>
      <c r="R82" s="1172">
        <v>63598</v>
      </c>
      <c r="S82" s="1172">
        <v>0</v>
      </c>
      <c r="T82" s="1172">
        <v>0</v>
      </c>
      <c r="U82" s="1172">
        <v>0</v>
      </c>
      <c r="V82" s="1172">
        <v>0</v>
      </c>
      <c r="W82" s="1172">
        <v>3185279</v>
      </c>
      <c r="X82" s="1172">
        <v>0</v>
      </c>
      <c r="Y82" s="1172">
        <v>0</v>
      </c>
      <c r="Z82" s="1172">
        <v>475407</v>
      </c>
      <c r="AA82" s="1173">
        <v>0</v>
      </c>
    </row>
    <row r="83" spans="1:27" s="1156" customFormat="1" ht="12.95" customHeight="1" x14ac:dyDescent="0.15">
      <c r="A83" s="1171" t="s">
        <v>299</v>
      </c>
      <c r="B83" s="1168">
        <v>78</v>
      </c>
      <c r="C83" s="1172">
        <v>3102256</v>
      </c>
      <c r="D83" s="1172">
        <v>58686</v>
      </c>
      <c r="E83" s="1172">
        <v>0</v>
      </c>
      <c r="F83" s="1172">
        <v>0</v>
      </c>
      <c r="G83" s="1172">
        <v>0</v>
      </c>
      <c r="H83" s="1172">
        <v>0</v>
      </c>
      <c r="I83" s="1172">
        <v>59104</v>
      </c>
      <c r="J83" s="1172">
        <v>0</v>
      </c>
      <c r="K83" s="1172">
        <v>39362</v>
      </c>
      <c r="L83" s="1172">
        <v>0</v>
      </c>
      <c r="M83" s="1172">
        <v>0</v>
      </c>
      <c r="N83" s="1172">
        <v>0</v>
      </c>
      <c r="O83" s="1172">
        <v>37396</v>
      </c>
      <c r="P83" s="1172">
        <v>4134</v>
      </c>
      <c r="Q83" s="1172">
        <v>0</v>
      </c>
      <c r="R83" s="1172">
        <v>17461</v>
      </c>
      <c r="S83" s="1172">
        <v>1319</v>
      </c>
      <c r="T83" s="1172">
        <v>24211</v>
      </c>
      <c r="U83" s="1172">
        <v>0</v>
      </c>
      <c r="V83" s="1172">
        <v>3356</v>
      </c>
      <c r="W83" s="1172">
        <v>2284543</v>
      </c>
      <c r="X83" s="1172">
        <v>0</v>
      </c>
      <c r="Y83" s="1172">
        <v>0</v>
      </c>
      <c r="Z83" s="1172">
        <v>572684</v>
      </c>
      <c r="AA83" s="1173">
        <v>0</v>
      </c>
    </row>
    <row r="84" spans="1:27" s="1156" customFormat="1" ht="12.95" customHeight="1" x14ac:dyDescent="0.15">
      <c r="A84" s="1171" t="s">
        <v>300</v>
      </c>
      <c r="B84" s="1168">
        <v>79</v>
      </c>
      <c r="C84" s="1172">
        <v>2693.57093158098</v>
      </c>
      <c r="D84" s="1172">
        <v>23.302280633938899</v>
      </c>
      <c r="E84" s="1172">
        <v>0</v>
      </c>
      <c r="F84" s="1172">
        <v>9.3931194433706997E-2</v>
      </c>
      <c r="G84" s="1172">
        <v>0</v>
      </c>
      <c r="H84" s="1172">
        <v>0</v>
      </c>
      <c r="I84" s="1172">
        <v>72.413606494008505</v>
      </c>
      <c r="J84" s="1172">
        <v>0</v>
      </c>
      <c r="K84" s="1172">
        <v>15.2153073057596</v>
      </c>
      <c r="L84" s="1172">
        <v>0</v>
      </c>
      <c r="M84" s="1172">
        <v>0</v>
      </c>
      <c r="N84" s="1172">
        <v>0</v>
      </c>
      <c r="O84" s="1172">
        <v>18.961731735601099</v>
      </c>
      <c r="P84" s="1172">
        <v>1.59798994974874</v>
      </c>
      <c r="Q84" s="1172">
        <v>0</v>
      </c>
      <c r="R84" s="1172">
        <v>31.333204483958301</v>
      </c>
      <c r="S84" s="1172">
        <v>0.50985697719366097</v>
      </c>
      <c r="T84" s="1172">
        <v>9.3587166602242</v>
      </c>
      <c r="U84" s="1172">
        <v>0</v>
      </c>
      <c r="V84" s="1172">
        <v>1.29725550831078</v>
      </c>
      <c r="W84" s="1172">
        <v>2114.3494395052198</v>
      </c>
      <c r="X84" s="1172">
        <v>0</v>
      </c>
      <c r="Y84" s="1172">
        <v>0</v>
      </c>
      <c r="Z84" s="1172">
        <v>405.13761113258602</v>
      </c>
      <c r="AA84" s="1173">
        <v>0</v>
      </c>
    </row>
    <row r="85" spans="1:27" s="1156" customFormat="1" ht="12.95" customHeight="1" x14ac:dyDescent="0.15">
      <c r="A85" s="1171" t="s">
        <v>301</v>
      </c>
      <c r="B85" s="1168">
        <v>80</v>
      </c>
      <c r="C85" s="1172">
        <v>207339</v>
      </c>
      <c r="D85" s="1172">
        <v>25624</v>
      </c>
      <c r="E85" s="1172">
        <v>42</v>
      </c>
      <c r="F85" s="1172">
        <v>0</v>
      </c>
      <c r="G85" s="1172">
        <v>0</v>
      </c>
      <c r="H85" s="1172">
        <v>2285</v>
      </c>
      <c r="I85" s="1172">
        <v>37981</v>
      </c>
      <c r="J85" s="1172">
        <v>0</v>
      </c>
      <c r="K85" s="1172">
        <v>0</v>
      </c>
      <c r="L85" s="1172">
        <v>29</v>
      </c>
      <c r="M85" s="1172">
        <v>0</v>
      </c>
      <c r="N85" s="1172">
        <v>0</v>
      </c>
      <c r="O85" s="1172">
        <v>48687</v>
      </c>
      <c r="P85" s="1172">
        <v>0</v>
      </c>
      <c r="Q85" s="1172">
        <v>0</v>
      </c>
      <c r="R85" s="1172">
        <v>13894</v>
      </c>
      <c r="S85" s="1172">
        <v>2203</v>
      </c>
      <c r="T85" s="1172">
        <v>1059</v>
      </c>
      <c r="U85" s="1172">
        <v>0</v>
      </c>
      <c r="V85" s="1172">
        <v>0</v>
      </c>
      <c r="W85" s="1172">
        <v>25993</v>
      </c>
      <c r="X85" s="1172">
        <v>0</v>
      </c>
      <c r="Y85" s="1172">
        <v>0</v>
      </c>
      <c r="Z85" s="1172">
        <v>49542</v>
      </c>
      <c r="AA85" s="1173">
        <v>0</v>
      </c>
    </row>
    <row r="86" spans="1:27" s="1156" customFormat="1" ht="12.95" customHeight="1" x14ac:dyDescent="0.15">
      <c r="A86" s="1171" t="s">
        <v>302</v>
      </c>
      <c r="B86" s="1168">
        <v>81</v>
      </c>
      <c r="C86" s="1172">
        <v>207339</v>
      </c>
      <c r="D86" s="1172">
        <v>25624</v>
      </c>
      <c r="E86" s="1172">
        <v>42</v>
      </c>
      <c r="F86" s="1172">
        <v>0</v>
      </c>
      <c r="G86" s="1172">
        <v>0</v>
      </c>
      <c r="H86" s="1172">
        <v>2285</v>
      </c>
      <c r="I86" s="1172">
        <v>37981</v>
      </c>
      <c r="J86" s="1172">
        <v>0</v>
      </c>
      <c r="K86" s="1172">
        <v>0</v>
      </c>
      <c r="L86" s="1172">
        <v>29</v>
      </c>
      <c r="M86" s="1172">
        <v>0</v>
      </c>
      <c r="N86" s="1172">
        <v>0</v>
      </c>
      <c r="O86" s="1172">
        <v>48687</v>
      </c>
      <c r="P86" s="1172">
        <v>0</v>
      </c>
      <c r="Q86" s="1172">
        <v>0</v>
      </c>
      <c r="R86" s="1172">
        <v>13894</v>
      </c>
      <c r="S86" s="1172">
        <v>2203</v>
      </c>
      <c r="T86" s="1172">
        <v>1059</v>
      </c>
      <c r="U86" s="1172">
        <v>0</v>
      </c>
      <c r="V86" s="1172">
        <v>0</v>
      </c>
      <c r="W86" s="1172">
        <v>25993</v>
      </c>
      <c r="X86" s="1172">
        <v>0</v>
      </c>
      <c r="Y86" s="1172">
        <v>0</v>
      </c>
      <c r="Z86" s="1172">
        <v>49542</v>
      </c>
      <c r="AA86" s="1173">
        <v>0</v>
      </c>
    </row>
    <row r="87" spans="1:27" s="1156" customFormat="1" ht="11.1" customHeight="1" x14ac:dyDescent="0.15">
      <c r="A87" s="1167"/>
      <c r="B87" s="1168">
        <v>82</v>
      </c>
      <c r="C87" s="1169"/>
      <c r="D87" s="1169"/>
      <c r="E87" s="1169"/>
      <c r="F87" s="1169"/>
      <c r="G87" s="1169"/>
      <c r="H87" s="1169"/>
      <c r="I87" s="1169"/>
      <c r="J87" s="1169"/>
      <c r="K87" s="1169"/>
      <c r="L87" s="1169"/>
      <c r="M87" s="1169"/>
      <c r="N87" s="1169"/>
      <c r="O87" s="1169"/>
      <c r="P87" s="1169"/>
      <c r="Q87" s="1169"/>
      <c r="R87" s="1169"/>
      <c r="S87" s="1169"/>
      <c r="T87" s="1169"/>
      <c r="U87" s="1169"/>
      <c r="V87" s="1169"/>
      <c r="W87" s="1169"/>
      <c r="X87" s="1169"/>
      <c r="Y87" s="1169"/>
      <c r="Z87" s="1169"/>
      <c r="AA87" s="1170"/>
    </row>
    <row r="88" spans="1:27" s="1156" customFormat="1" ht="12.95" customHeight="1" x14ac:dyDescent="0.15">
      <c r="A88" s="1167" t="s">
        <v>310</v>
      </c>
      <c r="B88" s="1168">
        <v>83</v>
      </c>
      <c r="C88" s="1172">
        <v>10697175</v>
      </c>
      <c r="D88" s="1172">
        <v>261721</v>
      </c>
      <c r="E88" s="1172">
        <v>100298</v>
      </c>
      <c r="F88" s="1172">
        <v>432899</v>
      </c>
      <c r="G88" s="1172">
        <v>251</v>
      </c>
      <c r="H88" s="1172">
        <v>232861</v>
      </c>
      <c r="I88" s="1172">
        <v>707684</v>
      </c>
      <c r="J88" s="1172">
        <v>32112</v>
      </c>
      <c r="K88" s="1172">
        <v>773025</v>
      </c>
      <c r="L88" s="1172">
        <v>104261</v>
      </c>
      <c r="M88" s="1172">
        <v>38885</v>
      </c>
      <c r="N88" s="1172">
        <v>8223</v>
      </c>
      <c r="O88" s="1172">
        <v>839062</v>
      </c>
      <c r="P88" s="1172">
        <v>85613</v>
      </c>
      <c r="Q88" s="1172">
        <v>17604</v>
      </c>
      <c r="R88" s="1172">
        <v>423988</v>
      </c>
      <c r="S88" s="1172">
        <v>965605</v>
      </c>
      <c r="T88" s="1172">
        <v>919814</v>
      </c>
      <c r="U88" s="1172">
        <v>206601</v>
      </c>
      <c r="V88" s="1172">
        <v>64264</v>
      </c>
      <c r="W88" s="1172">
        <v>2709893</v>
      </c>
      <c r="X88" s="1172">
        <v>66162</v>
      </c>
      <c r="Y88" s="1172">
        <v>42</v>
      </c>
      <c r="Z88" s="1172">
        <v>1706307</v>
      </c>
      <c r="AA88" s="1173">
        <v>0</v>
      </c>
    </row>
    <row r="89" spans="1:27" s="1156" customFormat="1" ht="12.95" customHeight="1" x14ac:dyDescent="0.15">
      <c r="A89" s="1171" t="s">
        <v>226</v>
      </c>
      <c r="B89" s="1168">
        <v>84</v>
      </c>
      <c r="C89" s="1172">
        <v>3550840</v>
      </c>
      <c r="D89" s="1172">
        <v>34292</v>
      </c>
      <c r="E89" s="1172">
        <v>12175</v>
      </c>
      <c r="F89" s="1172">
        <v>64716</v>
      </c>
      <c r="G89" s="1172">
        <v>251</v>
      </c>
      <c r="H89" s="1172">
        <v>29567</v>
      </c>
      <c r="I89" s="1172">
        <v>38286</v>
      </c>
      <c r="J89" s="1172">
        <v>5396</v>
      </c>
      <c r="K89" s="1172">
        <v>168483</v>
      </c>
      <c r="L89" s="1172">
        <v>36821</v>
      </c>
      <c r="M89" s="1172">
        <v>4574</v>
      </c>
      <c r="N89" s="1172">
        <v>8223</v>
      </c>
      <c r="O89" s="1172">
        <v>292983</v>
      </c>
      <c r="P89" s="1172">
        <v>24868</v>
      </c>
      <c r="Q89" s="1172">
        <v>12430</v>
      </c>
      <c r="R89" s="1172">
        <v>173071</v>
      </c>
      <c r="S89" s="1172">
        <v>368132</v>
      </c>
      <c r="T89" s="1172">
        <v>388552</v>
      </c>
      <c r="U89" s="1172">
        <v>9643</v>
      </c>
      <c r="V89" s="1172">
        <v>27441</v>
      </c>
      <c r="W89" s="1172">
        <v>929487</v>
      </c>
      <c r="X89" s="1172">
        <v>2148</v>
      </c>
      <c r="Y89" s="1172">
        <v>0</v>
      </c>
      <c r="Z89" s="1172">
        <v>919301</v>
      </c>
      <c r="AA89" s="1173">
        <v>0</v>
      </c>
    </row>
    <row r="90" spans="1:27" s="1156" customFormat="1" ht="12.95" customHeight="1" x14ac:dyDescent="0.15">
      <c r="A90" s="1171" t="s">
        <v>227</v>
      </c>
      <c r="B90" s="1168">
        <v>85</v>
      </c>
      <c r="C90" s="1172">
        <v>7146335</v>
      </c>
      <c r="D90" s="1172">
        <v>227429</v>
      </c>
      <c r="E90" s="1172">
        <v>88123</v>
      </c>
      <c r="F90" s="1172">
        <v>368183</v>
      </c>
      <c r="G90" s="1172">
        <v>0</v>
      </c>
      <c r="H90" s="1172">
        <v>203294</v>
      </c>
      <c r="I90" s="1172">
        <v>669398</v>
      </c>
      <c r="J90" s="1172">
        <v>26716</v>
      </c>
      <c r="K90" s="1172">
        <v>604542</v>
      </c>
      <c r="L90" s="1172">
        <v>67440</v>
      </c>
      <c r="M90" s="1172">
        <v>34311</v>
      </c>
      <c r="N90" s="1172">
        <v>0</v>
      </c>
      <c r="O90" s="1172">
        <v>546079</v>
      </c>
      <c r="P90" s="1172">
        <v>60745</v>
      </c>
      <c r="Q90" s="1172">
        <v>5174</v>
      </c>
      <c r="R90" s="1172">
        <v>250917</v>
      </c>
      <c r="S90" s="1172">
        <v>597473</v>
      </c>
      <c r="T90" s="1172">
        <v>531262</v>
      </c>
      <c r="U90" s="1172">
        <v>196958</v>
      </c>
      <c r="V90" s="1172">
        <v>36823</v>
      </c>
      <c r="W90" s="1172">
        <v>1780406</v>
      </c>
      <c r="X90" s="1172">
        <v>64014</v>
      </c>
      <c r="Y90" s="1172">
        <v>42</v>
      </c>
      <c r="Z90" s="1172">
        <v>787006</v>
      </c>
      <c r="AA90" s="1173">
        <v>0</v>
      </c>
    </row>
    <row r="91" spans="1:27" s="1156" customFormat="1" ht="12.95" customHeight="1" x14ac:dyDescent="0.15">
      <c r="A91" s="1171" t="s">
        <v>297</v>
      </c>
      <c r="B91" s="1168">
        <v>86</v>
      </c>
      <c r="C91" s="1172">
        <v>6417093</v>
      </c>
      <c r="D91" s="1172">
        <v>143466</v>
      </c>
      <c r="E91" s="1172">
        <v>72717</v>
      </c>
      <c r="F91" s="1172">
        <v>365450</v>
      </c>
      <c r="G91" s="1172">
        <v>0</v>
      </c>
      <c r="H91" s="1172">
        <v>201019</v>
      </c>
      <c r="I91" s="1172">
        <v>615634</v>
      </c>
      <c r="J91" s="1172">
        <v>25815</v>
      </c>
      <c r="K91" s="1172">
        <v>588193</v>
      </c>
      <c r="L91" s="1172">
        <v>52727</v>
      </c>
      <c r="M91" s="1172">
        <v>33571</v>
      </c>
      <c r="N91" s="1172">
        <v>0</v>
      </c>
      <c r="O91" s="1172">
        <v>341364</v>
      </c>
      <c r="P91" s="1172">
        <v>58970</v>
      </c>
      <c r="Q91" s="1172">
        <v>5174</v>
      </c>
      <c r="R91" s="1172">
        <v>207657</v>
      </c>
      <c r="S91" s="1172">
        <v>544656</v>
      </c>
      <c r="T91" s="1172">
        <v>456900</v>
      </c>
      <c r="U91" s="1172">
        <v>194994</v>
      </c>
      <c r="V91" s="1172">
        <v>32807</v>
      </c>
      <c r="W91" s="1172">
        <v>1716695</v>
      </c>
      <c r="X91" s="1172">
        <v>62685</v>
      </c>
      <c r="Y91" s="1172">
        <v>42</v>
      </c>
      <c r="Z91" s="1172">
        <v>696557</v>
      </c>
      <c r="AA91" s="1173">
        <v>0</v>
      </c>
    </row>
    <row r="92" spans="1:27" s="1156" customFormat="1" ht="12.95" customHeight="1" x14ac:dyDescent="0.15">
      <c r="A92" s="1171" t="s">
        <v>298</v>
      </c>
      <c r="B92" s="1168">
        <v>87</v>
      </c>
      <c r="C92" s="1172">
        <v>1853107</v>
      </c>
      <c r="D92" s="1172">
        <v>640</v>
      </c>
      <c r="E92" s="1172">
        <v>24238</v>
      </c>
      <c r="F92" s="1172">
        <v>237777</v>
      </c>
      <c r="G92" s="1172">
        <v>0</v>
      </c>
      <c r="H92" s="1172">
        <v>78823</v>
      </c>
      <c r="I92" s="1172">
        <v>90071</v>
      </c>
      <c r="J92" s="1172">
        <v>19253</v>
      </c>
      <c r="K92" s="1172">
        <v>371176</v>
      </c>
      <c r="L92" s="1172">
        <v>14368</v>
      </c>
      <c r="M92" s="1172">
        <v>23875</v>
      </c>
      <c r="N92" s="1172">
        <v>0</v>
      </c>
      <c r="O92" s="1172">
        <v>6513</v>
      </c>
      <c r="P92" s="1172">
        <v>14010</v>
      </c>
      <c r="Q92" s="1172">
        <v>5174</v>
      </c>
      <c r="R92" s="1172">
        <v>63028</v>
      </c>
      <c r="S92" s="1172">
        <v>140374</v>
      </c>
      <c r="T92" s="1172">
        <v>68306</v>
      </c>
      <c r="U92" s="1172">
        <v>9755</v>
      </c>
      <c r="V92" s="1172">
        <v>4778</v>
      </c>
      <c r="W92" s="1172">
        <v>488131</v>
      </c>
      <c r="X92" s="1172">
        <v>34836</v>
      </c>
      <c r="Y92" s="1172">
        <v>42</v>
      </c>
      <c r="Z92" s="1172">
        <v>157939</v>
      </c>
      <c r="AA92" s="1173">
        <v>0</v>
      </c>
    </row>
    <row r="93" spans="1:27" s="1156" customFormat="1" ht="12.95" customHeight="1" x14ac:dyDescent="0.15">
      <c r="A93" s="1171" t="s">
        <v>299</v>
      </c>
      <c r="B93" s="1168">
        <v>88</v>
      </c>
      <c r="C93" s="1172">
        <v>4563986</v>
      </c>
      <c r="D93" s="1172">
        <v>142826</v>
      </c>
      <c r="E93" s="1172">
        <v>48479</v>
      </c>
      <c r="F93" s="1172">
        <v>127673</v>
      </c>
      <c r="G93" s="1172">
        <v>0</v>
      </c>
      <c r="H93" s="1172">
        <v>122196</v>
      </c>
      <c r="I93" s="1172">
        <v>525563</v>
      </c>
      <c r="J93" s="1172">
        <v>6562</v>
      </c>
      <c r="K93" s="1172">
        <v>217017</v>
      </c>
      <c r="L93" s="1172">
        <v>38359</v>
      </c>
      <c r="M93" s="1172">
        <v>9696</v>
      </c>
      <c r="N93" s="1172">
        <v>0</v>
      </c>
      <c r="O93" s="1172">
        <v>334851</v>
      </c>
      <c r="P93" s="1172">
        <v>44960</v>
      </c>
      <c r="Q93" s="1172">
        <v>0</v>
      </c>
      <c r="R93" s="1172">
        <v>144629</v>
      </c>
      <c r="S93" s="1172">
        <v>404282</v>
      </c>
      <c r="T93" s="1172">
        <v>388594</v>
      </c>
      <c r="U93" s="1172">
        <v>185239</v>
      </c>
      <c r="V93" s="1172">
        <v>28029</v>
      </c>
      <c r="W93" s="1172">
        <v>1228564</v>
      </c>
      <c r="X93" s="1172">
        <v>27849</v>
      </c>
      <c r="Y93" s="1172">
        <v>0</v>
      </c>
      <c r="Z93" s="1172">
        <v>538618</v>
      </c>
      <c r="AA93" s="1173">
        <v>0</v>
      </c>
    </row>
    <row r="94" spans="1:27" s="1156" customFormat="1" ht="12.95" customHeight="1" x14ac:dyDescent="0.15">
      <c r="A94" s="1171" t="s">
        <v>300</v>
      </c>
      <c r="B94" s="1168">
        <v>89</v>
      </c>
      <c r="C94" s="1172">
        <v>2480.51526865095</v>
      </c>
      <c r="D94" s="1172">
        <v>55.456513335910302</v>
      </c>
      <c r="E94" s="1172">
        <v>28.108620023192898</v>
      </c>
      <c r="F94" s="1172">
        <v>141.26401236954001</v>
      </c>
      <c r="G94" s="1172">
        <v>0</v>
      </c>
      <c r="H94" s="1172">
        <v>77.7035175879397</v>
      </c>
      <c r="I94" s="1172">
        <v>237.97216853498301</v>
      </c>
      <c r="J94" s="1172">
        <v>9.9787398531117102</v>
      </c>
      <c r="K94" s="1172">
        <v>227.364901430228</v>
      </c>
      <c r="L94" s="1172">
        <v>20.381522999613399</v>
      </c>
      <c r="M94" s="1172">
        <v>12.976807112485499</v>
      </c>
      <c r="N94" s="1172">
        <v>0</v>
      </c>
      <c r="O94" s="1172">
        <v>131.95361422497101</v>
      </c>
      <c r="P94" s="1172">
        <v>22.794742945496701</v>
      </c>
      <c r="Q94" s="1172">
        <v>2</v>
      </c>
      <c r="R94" s="1172">
        <v>80.269424043293398</v>
      </c>
      <c r="S94" s="1172">
        <v>210.535755701585</v>
      </c>
      <c r="T94" s="1172">
        <v>176.61383842288399</v>
      </c>
      <c r="U94" s="1172">
        <v>75.374565133359098</v>
      </c>
      <c r="V94" s="1172">
        <v>12.6814843448009</v>
      </c>
      <c r="W94" s="1172">
        <v>663.58523386161596</v>
      </c>
      <c r="X94" s="1172">
        <v>24.230769230769202</v>
      </c>
      <c r="Y94" s="1172">
        <v>1.6235021260146899E-2</v>
      </c>
      <c r="Z94" s="1172">
        <v>269.25280247390799</v>
      </c>
      <c r="AA94" s="1173">
        <v>0</v>
      </c>
    </row>
    <row r="95" spans="1:27" s="1156" customFormat="1" ht="12.95" customHeight="1" x14ac:dyDescent="0.15">
      <c r="A95" s="1171" t="s">
        <v>301</v>
      </c>
      <c r="B95" s="1168">
        <v>90</v>
      </c>
      <c r="C95" s="1172">
        <v>729242</v>
      </c>
      <c r="D95" s="1172">
        <v>83963</v>
      </c>
      <c r="E95" s="1172">
        <v>15406</v>
      </c>
      <c r="F95" s="1172">
        <v>2733</v>
      </c>
      <c r="G95" s="1172">
        <v>0</v>
      </c>
      <c r="H95" s="1172">
        <v>2275</v>
      </c>
      <c r="I95" s="1172">
        <v>53764</v>
      </c>
      <c r="J95" s="1172">
        <v>901</v>
      </c>
      <c r="K95" s="1172">
        <v>16349</v>
      </c>
      <c r="L95" s="1172">
        <v>14713</v>
      </c>
      <c r="M95" s="1172">
        <v>740</v>
      </c>
      <c r="N95" s="1172">
        <v>0</v>
      </c>
      <c r="O95" s="1172">
        <v>204715</v>
      </c>
      <c r="P95" s="1172">
        <v>1775</v>
      </c>
      <c r="Q95" s="1172">
        <v>0</v>
      </c>
      <c r="R95" s="1172">
        <v>43260</v>
      </c>
      <c r="S95" s="1172">
        <v>52817</v>
      </c>
      <c r="T95" s="1172">
        <v>74362</v>
      </c>
      <c r="U95" s="1172">
        <v>1964</v>
      </c>
      <c r="V95" s="1172">
        <v>4016</v>
      </c>
      <c r="W95" s="1172">
        <v>63711</v>
      </c>
      <c r="X95" s="1172">
        <v>1329</v>
      </c>
      <c r="Y95" s="1172">
        <v>0</v>
      </c>
      <c r="Z95" s="1172">
        <v>90449</v>
      </c>
      <c r="AA95" s="1173">
        <v>0</v>
      </c>
    </row>
    <row r="96" spans="1:27" s="1156" customFormat="1" ht="12.95" customHeight="1" x14ac:dyDescent="0.15">
      <c r="A96" s="1171" t="s">
        <v>302</v>
      </c>
      <c r="B96" s="1168">
        <v>91</v>
      </c>
      <c r="C96" s="1172">
        <v>729242</v>
      </c>
      <c r="D96" s="1172">
        <v>83963</v>
      </c>
      <c r="E96" s="1172">
        <v>15406</v>
      </c>
      <c r="F96" s="1172">
        <v>2733</v>
      </c>
      <c r="G96" s="1172">
        <v>0</v>
      </c>
      <c r="H96" s="1172">
        <v>2275</v>
      </c>
      <c r="I96" s="1172">
        <v>53764</v>
      </c>
      <c r="J96" s="1172">
        <v>901</v>
      </c>
      <c r="K96" s="1172">
        <v>16349</v>
      </c>
      <c r="L96" s="1172">
        <v>14713</v>
      </c>
      <c r="M96" s="1172">
        <v>740</v>
      </c>
      <c r="N96" s="1172">
        <v>0</v>
      </c>
      <c r="O96" s="1172">
        <v>204715</v>
      </c>
      <c r="P96" s="1172">
        <v>1775</v>
      </c>
      <c r="Q96" s="1172">
        <v>0</v>
      </c>
      <c r="R96" s="1172">
        <v>43260</v>
      </c>
      <c r="S96" s="1172">
        <v>52817</v>
      </c>
      <c r="T96" s="1172">
        <v>74362</v>
      </c>
      <c r="U96" s="1172">
        <v>1964</v>
      </c>
      <c r="V96" s="1172">
        <v>4016</v>
      </c>
      <c r="W96" s="1172">
        <v>63711</v>
      </c>
      <c r="X96" s="1172">
        <v>1329</v>
      </c>
      <c r="Y96" s="1172">
        <v>0</v>
      </c>
      <c r="Z96" s="1172">
        <v>90449</v>
      </c>
      <c r="AA96" s="1173">
        <v>0</v>
      </c>
    </row>
    <row r="97" spans="1:27" s="1156" customFormat="1" ht="11.1" customHeight="1" x14ac:dyDescent="0.15">
      <c r="A97" s="1167"/>
      <c r="B97" s="1168">
        <v>92</v>
      </c>
      <c r="C97" s="1169"/>
      <c r="D97" s="1169"/>
      <c r="E97" s="1169"/>
      <c r="F97" s="1169"/>
      <c r="G97" s="1169"/>
      <c r="H97" s="1169"/>
      <c r="I97" s="1169"/>
      <c r="J97" s="1169"/>
      <c r="K97" s="1169"/>
      <c r="L97" s="1169"/>
      <c r="M97" s="1169"/>
      <c r="N97" s="1169"/>
      <c r="O97" s="1169"/>
      <c r="P97" s="1169"/>
      <c r="Q97" s="1169"/>
      <c r="R97" s="1169"/>
      <c r="S97" s="1169"/>
      <c r="T97" s="1169"/>
      <c r="U97" s="1169"/>
      <c r="V97" s="1169"/>
      <c r="W97" s="1169"/>
      <c r="X97" s="1169"/>
      <c r="Y97" s="1169"/>
      <c r="Z97" s="1169"/>
      <c r="AA97" s="1170"/>
    </row>
    <row r="98" spans="1:27" s="1156" customFormat="1" ht="12.95" customHeight="1" x14ac:dyDescent="0.15">
      <c r="A98" s="1167" t="s">
        <v>311</v>
      </c>
      <c r="B98" s="1168">
        <v>93</v>
      </c>
      <c r="C98" s="1172">
        <v>15987142</v>
      </c>
      <c r="D98" s="1172">
        <v>414846</v>
      </c>
      <c r="E98" s="1172">
        <v>62852</v>
      </c>
      <c r="F98" s="1172">
        <v>534616</v>
      </c>
      <c r="G98" s="1172">
        <v>129</v>
      </c>
      <c r="H98" s="1172">
        <v>43466</v>
      </c>
      <c r="I98" s="1172">
        <v>343226</v>
      </c>
      <c r="J98" s="1172">
        <v>21005</v>
      </c>
      <c r="K98" s="1172">
        <v>290733</v>
      </c>
      <c r="L98" s="1172">
        <v>239897</v>
      </c>
      <c r="M98" s="1172">
        <v>36734</v>
      </c>
      <c r="N98" s="1172">
        <v>920</v>
      </c>
      <c r="O98" s="1172">
        <v>749316</v>
      </c>
      <c r="P98" s="1172">
        <v>85847</v>
      </c>
      <c r="Q98" s="1172">
        <v>26454</v>
      </c>
      <c r="R98" s="1172">
        <v>933171</v>
      </c>
      <c r="S98" s="1172">
        <v>517070</v>
      </c>
      <c r="T98" s="1172">
        <v>878408</v>
      </c>
      <c r="U98" s="1172">
        <v>146191</v>
      </c>
      <c r="V98" s="1172">
        <v>171860</v>
      </c>
      <c r="W98" s="1172">
        <v>9743584</v>
      </c>
      <c r="X98" s="1172">
        <v>9481</v>
      </c>
      <c r="Y98" s="1172">
        <v>316</v>
      </c>
      <c r="Z98" s="1172">
        <v>737020</v>
      </c>
      <c r="AA98" s="1173">
        <v>0</v>
      </c>
    </row>
    <row r="99" spans="1:27" s="1156" customFormat="1" ht="12.95" customHeight="1" x14ac:dyDescent="0.15">
      <c r="A99" s="1171" t="s">
        <v>226</v>
      </c>
      <c r="B99" s="1168">
        <v>94</v>
      </c>
      <c r="C99" s="1172">
        <v>15967671</v>
      </c>
      <c r="D99" s="1172">
        <v>413849</v>
      </c>
      <c r="E99" s="1172">
        <v>62852</v>
      </c>
      <c r="F99" s="1172">
        <v>534522</v>
      </c>
      <c r="G99" s="1172">
        <v>129</v>
      </c>
      <c r="H99" s="1172">
        <v>43466</v>
      </c>
      <c r="I99" s="1172">
        <v>343197</v>
      </c>
      <c r="J99" s="1172">
        <v>21005</v>
      </c>
      <c r="K99" s="1172">
        <v>279918</v>
      </c>
      <c r="L99" s="1172">
        <v>239897</v>
      </c>
      <c r="M99" s="1172">
        <v>36734</v>
      </c>
      <c r="N99" s="1172">
        <v>920</v>
      </c>
      <c r="O99" s="1172">
        <v>748510</v>
      </c>
      <c r="P99" s="1172">
        <v>85847</v>
      </c>
      <c r="Q99" s="1172">
        <v>26454</v>
      </c>
      <c r="R99" s="1172">
        <v>933055</v>
      </c>
      <c r="S99" s="1172">
        <v>516687</v>
      </c>
      <c r="T99" s="1172">
        <v>877592</v>
      </c>
      <c r="U99" s="1172">
        <v>146191</v>
      </c>
      <c r="V99" s="1172">
        <v>171770</v>
      </c>
      <c r="W99" s="1172">
        <v>9739589</v>
      </c>
      <c r="X99" s="1172">
        <v>9481</v>
      </c>
      <c r="Y99" s="1172">
        <v>316</v>
      </c>
      <c r="Z99" s="1172">
        <v>735690</v>
      </c>
      <c r="AA99" s="1173">
        <v>0</v>
      </c>
    </row>
    <row r="100" spans="1:27" s="1156" customFormat="1" ht="12.95" customHeight="1" x14ac:dyDescent="0.15">
      <c r="A100" s="1171" t="s">
        <v>227</v>
      </c>
      <c r="B100" s="1168">
        <v>95</v>
      </c>
      <c r="C100" s="1172">
        <v>19471</v>
      </c>
      <c r="D100" s="1172">
        <v>997</v>
      </c>
      <c r="E100" s="1172">
        <v>0</v>
      </c>
      <c r="F100" s="1172">
        <v>94</v>
      </c>
      <c r="G100" s="1172">
        <v>0</v>
      </c>
      <c r="H100" s="1172">
        <v>0</v>
      </c>
      <c r="I100" s="1172">
        <v>29</v>
      </c>
      <c r="J100" s="1172">
        <v>0</v>
      </c>
      <c r="K100" s="1172">
        <v>10815</v>
      </c>
      <c r="L100" s="1172">
        <v>0</v>
      </c>
      <c r="M100" s="1172">
        <v>0</v>
      </c>
      <c r="N100" s="1172">
        <v>0</v>
      </c>
      <c r="O100" s="1172">
        <v>806</v>
      </c>
      <c r="P100" s="1172">
        <v>0</v>
      </c>
      <c r="Q100" s="1172">
        <v>0</v>
      </c>
      <c r="R100" s="1172">
        <v>116</v>
      </c>
      <c r="S100" s="1172">
        <v>383</v>
      </c>
      <c r="T100" s="1172">
        <v>816</v>
      </c>
      <c r="U100" s="1172">
        <v>0</v>
      </c>
      <c r="V100" s="1172">
        <v>90</v>
      </c>
      <c r="W100" s="1172">
        <v>3995</v>
      </c>
      <c r="X100" s="1172">
        <v>0</v>
      </c>
      <c r="Y100" s="1172">
        <v>0</v>
      </c>
      <c r="Z100" s="1172">
        <v>1330</v>
      </c>
      <c r="AA100" s="1173">
        <v>0</v>
      </c>
    </row>
    <row r="101" spans="1:27" s="1156" customFormat="1" ht="12.95" customHeight="1" x14ac:dyDescent="0.15">
      <c r="A101" s="1171" t="s">
        <v>297</v>
      </c>
      <c r="B101" s="1168">
        <v>96</v>
      </c>
      <c r="C101" s="1172">
        <v>19471</v>
      </c>
      <c r="D101" s="1172">
        <v>997</v>
      </c>
      <c r="E101" s="1172">
        <v>0</v>
      </c>
      <c r="F101" s="1172">
        <v>94</v>
      </c>
      <c r="G101" s="1172">
        <v>0</v>
      </c>
      <c r="H101" s="1172">
        <v>0</v>
      </c>
      <c r="I101" s="1172">
        <v>29</v>
      </c>
      <c r="J101" s="1172">
        <v>0</v>
      </c>
      <c r="K101" s="1172">
        <v>10815</v>
      </c>
      <c r="L101" s="1172">
        <v>0</v>
      </c>
      <c r="M101" s="1172">
        <v>0</v>
      </c>
      <c r="N101" s="1172">
        <v>0</v>
      </c>
      <c r="O101" s="1172">
        <v>806</v>
      </c>
      <c r="P101" s="1172">
        <v>0</v>
      </c>
      <c r="Q101" s="1172">
        <v>0</v>
      </c>
      <c r="R101" s="1172">
        <v>116</v>
      </c>
      <c r="S101" s="1172">
        <v>383</v>
      </c>
      <c r="T101" s="1172">
        <v>816</v>
      </c>
      <c r="U101" s="1172">
        <v>0</v>
      </c>
      <c r="V101" s="1172">
        <v>90</v>
      </c>
      <c r="W101" s="1172">
        <v>3995</v>
      </c>
      <c r="X101" s="1172">
        <v>0</v>
      </c>
      <c r="Y101" s="1172">
        <v>0</v>
      </c>
      <c r="Z101" s="1172">
        <v>1330</v>
      </c>
      <c r="AA101" s="1173">
        <v>0</v>
      </c>
    </row>
    <row r="102" spans="1:27" s="1156" customFormat="1" ht="12.95" customHeight="1" x14ac:dyDescent="0.15">
      <c r="A102" s="1171" t="s">
        <v>298</v>
      </c>
      <c r="B102" s="1168">
        <v>97</v>
      </c>
      <c r="C102" s="1172">
        <v>19228</v>
      </c>
      <c r="D102" s="1172">
        <v>997</v>
      </c>
      <c r="E102" s="1172">
        <v>0</v>
      </c>
      <c r="F102" s="1172">
        <v>94</v>
      </c>
      <c r="G102" s="1172">
        <v>0</v>
      </c>
      <c r="H102" s="1172">
        <v>0</v>
      </c>
      <c r="I102" s="1172">
        <v>29</v>
      </c>
      <c r="J102" s="1172">
        <v>0</v>
      </c>
      <c r="K102" s="1172">
        <v>10720</v>
      </c>
      <c r="L102" s="1172">
        <v>0</v>
      </c>
      <c r="M102" s="1172">
        <v>0</v>
      </c>
      <c r="N102" s="1172">
        <v>0</v>
      </c>
      <c r="O102" s="1172">
        <v>794</v>
      </c>
      <c r="P102" s="1172">
        <v>0</v>
      </c>
      <c r="Q102" s="1172">
        <v>0</v>
      </c>
      <c r="R102" s="1172">
        <v>115</v>
      </c>
      <c r="S102" s="1172">
        <v>383</v>
      </c>
      <c r="T102" s="1172">
        <v>816</v>
      </c>
      <c r="U102" s="1172">
        <v>0</v>
      </c>
      <c r="V102" s="1172">
        <v>90</v>
      </c>
      <c r="W102" s="1172">
        <v>3860</v>
      </c>
      <c r="X102" s="1172">
        <v>0</v>
      </c>
      <c r="Y102" s="1172">
        <v>0</v>
      </c>
      <c r="Z102" s="1172">
        <v>1330</v>
      </c>
      <c r="AA102" s="1173">
        <v>0</v>
      </c>
    </row>
    <row r="103" spans="1:27" s="1156" customFormat="1" ht="12.95" customHeight="1" x14ac:dyDescent="0.15">
      <c r="A103" s="1171" t="s">
        <v>299</v>
      </c>
      <c r="B103" s="1168">
        <v>98</v>
      </c>
      <c r="C103" s="1172">
        <v>243</v>
      </c>
      <c r="D103" s="1172">
        <v>0</v>
      </c>
      <c r="E103" s="1172">
        <v>0</v>
      </c>
      <c r="F103" s="1172">
        <v>0</v>
      </c>
      <c r="G103" s="1172">
        <v>0</v>
      </c>
      <c r="H103" s="1172">
        <v>0</v>
      </c>
      <c r="I103" s="1172">
        <v>0</v>
      </c>
      <c r="J103" s="1172">
        <v>0</v>
      </c>
      <c r="K103" s="1172">
        <v>95</v>
      </c>
      <c r="L103" s="1172">
        <v>0</v>
      </c>
      <c r="M103" s="1172">
        <v>0</v>
      </c>
      <c r="N103" s="1172">
        <v>0</v>
      </c>
      <c r="O103" s="1172">
        <v>12</v>
      </c>
      <c r="P103" s="1172">
        <v>0</v>
      </c>
      <c r="Q103" s="1172">
        <v>0</v>
      </c>
      <c r="R103" s="1172">
        <v>1</v>
      </c>
      <c r="S103" s="1172">
        <v>0</v>
      </c>
      <c r="T103" s="1172">
        <v>0</v>
      </c>
      <c r="U103" s="1172">
        <v>0</v>
      </c>
      <c r="V103" s="1172">
        <v>0</v>
      </c>
      <c r="W103" s="1172">
        <v>135</v>
      </c>
      <c r="X103" s="1172">
        <v>0</v>
      </c>
      <c r="Y103" s="1172">
        <v>0</v>
      </c>
      <c r="Z103" s="1172">
        <v>0</v>
      </c>
      <c r="AA103" s="1173">
        <v>0</v>
      </c>
    </row>
    <row r="104" spans="1:27" s="1156" customFormat="1" ht="12.95" customHeight="1" x14ac:dyDescent="0.15">
      <c r="A104" s="1171" t="s">
        <v>300</v>
      </c>
      <c r="B104" s="1168">
        <v>99</v>
      </c>
      <c r="C104" s="1172">
        <v>7.5264785465790496</v>
      </c>
      <c r="D104" s="1172">
        <v>0.38538848086586802</v>
      </c>
      <c r="E104" s="1172">
        <v>0</v>
      </c>
      <c r="F104" s="1172">
        <v>3.6335523772709703E-2</v>
      </c>
      <c r="G104" s="1172">
        <v>0</v>
      </c>
      <c r="H104" s="1172">
        <v>0</v>
      </c>
      <c r="I104" s="1172">
        <v>1.12098956320062E-2</v>
      </c>
      <c r="J104" s="1172">
        <v>0</v>
      </c>
      <c r="K104" s="1172">
        <v>4.1805179744878203</v>
      </c>
      <c r="L104" s="1172">
        <v>0</v>
      </c>
      <c r="M104" s="1172">
        <v>0</v>
      </c>
      <c r="N104" s="1172">
        <v>0</v>
      </c>
      <c r="O104" s="1172">
        <v>0.31155778894472402</v>
      </c>
      <c r="P104" s="1172">
        <v>0</v>
      </c>
      <c r="Q104" s="1172">
        <v>0</v>
      </c>
      <c r="R104" s="1172">
        <v>4.4839582528024703E-2</v>
      </c>
      <c r="S104" s="1172">
        <v>0.14804793196752999</v>
      </c>
      <c r="T104" s="1172">
        <v>0.31542327019714</v>
      </c>
      <c r="U104" s="1172">
        <v>0</v>
      </c>
      <c r="V104" s="1172">
        <v>3.4789331271743301E-2</v>
      </c>
      <c r="W104" s="1172">
        <v>1.54425976034016</v>
      </c>
      <c r="X104" s="1172">
        <v>0</v>
      </c>
      <c r="Y104" s="1172">
        <v>0</v>
      </c>
      <c r="Z104" s="1172">
        <v>0.51410900657131797</v>
      </c>
      <c r="AA104" s="1173">
        <v>0</v>
      </c>
    </row>
    <row r="105" spans="1:27" s="1156" customFormat="1" ht="12.95" customHeight="1" x14ac:dyDescent="0.15">
      <c r="A105" s="1171" t="s">
        <v>301</v>
      </c>
      <c r="B105" s="1168">
        <v>100</v>
      </c>
      <c r="C105" s="1172">
        <v>0</v>
      </c>
      <c r="D105" s="1172">
        <v>0</v>
      </c>
      <c r="E105" s="1172">
        <v>0</v>
      </c>
      <c r="F105" s="1172">
        <v>0</v>
      </c>
      <c r="G105" s="1172">
        <v>0</v>
      </c>
      <c r="H105" s="1172">
        <v>0</v>
      </c>
      <c r="I105" s="1172">
        <v>0</v>
      </c>
      <c r="J105" s="1172">
        <v>0</v>
      </c>
      <c r="K105" s="1172">
        <v>0</v>
      </c>
      <c r="L105" s="1172">
        <v>0</v>
      </c>
      <c r="M105" s="1172">
        <v>0</v>
      </c>
      <c r="N105" s="1172">
        <v>0</v>
      </c>
      <c r="O105" s="1172">
        <v>0</v>
      </c>
      <c r="P105" s="1172">
        <v>0</v>
      </c>
      <c r="Q105" s="1172">
        <v>0</v>
      </c>
      <c r="R105" s="1172">
        <v>0</v>
      </c>
      <c r="S105" s="1172">
        <v>0</v>
      </c>
      <c r="T105" s="1172">
        <v>0</v>
      </c>
      <c r="U105" s="1172">
        <v>0</v>
      </c>
      <c r="V105" s="1172">
        <v>0</v>
      </c>
      <c r="W105" s="1172">
        <v>0</v>
      </c>
      <c r="X105" s="1172">
        <v>0</v>
      </c>
      <c r="Y105" s="1172">
        <v>0</v>
      </c>
      <c r="Z105" s="1172">
        <v>0</v>
      </c>
      <c r="AA105" s="1173">
        <v>0</v>
      </c>
    </row>
    <row r="106" spans="1:27" s="1156" customFormat="1" ht="12.95" customHeight="1" x14ac:dyDescent="0.15">
      <c r="A106" s="1171" t="s">
        <v>302</v>
      </c>
      <c r="B106" s="1168">
        <v>101</v>
      </c>
      <c r="C106" s="1172">
        <v>0</v>
      </c>
      <c r="D106" s="1172">
        <v>0</v>
      </c>
      <c r="E106" s="1172">
        <v>0</v>
      </c>
      <c r="F106" s="1172">
        <v>0</v>
      </c>
      <c r="G106" s="1172">
        <v>0</v>
      </c>
      <c r="H106" s="1172">
        <v>0</v>
      </c>
      <c r="I106" s="1172">
        <v>0</v>
      </c>
      <c r="J106" s="1172">
        <v>0</v>
      </c>
      <c r="K106" s="1172">
        <v>0</v>
      </c>
      <c r="L106" s="1172">
        <v>0</v>
      </c>
      <c r="M106" s="1172">
        <v>0</v>
      </c>
      <c r="N106" s="1172">
        <v>0</v>
      </c>
      <c r="O106" s="1172">
        <v>0</v>
      </c>
      <c r="P106" s="1172">
        <v>0</v>
      </c>
      <c r="Q106" s="1172">
        <v>0</v>
      </c>
      <c r="R106" s="1172">
        <v>0</v>
      </c>
      <c r="S106" s="1172">
        <v>0</v>
      </c>
      <c r="T106" s="1172">
        <v>0</v>
      </c>
      <c r="U106" s="1172">
        <v>0</v>
      </c>
      <c r="V106" s="1172">
        <v>0</v>
      </c>
      <c r="W106" s="1172">
        <v>0</v>
      </c>
      <c r="X106" s="1172">
        <v>0</v>
      </c>
      <c r="Y106" s="1172">
        <v>0</v>
      </c>
      <c r="Z106" s="1172">
        <v>0</v>
      </c>
      <c r="AA106" s="1173">
        <v>0</v>
      </c>
    </row>
    <row r="107" spans="1:27" s="1156" customFormat="1" ht="11.1" customHeight="1" x14ac:dyDescent="0.15">
      <c r="A107" s="1167"/>
      <c r="B107" s="1168">
        <v>102</v>
      </c>
      <c r="C107" s="1169"/>
      <c r="D107" s="1169"/>
      <c r="E107" s="1169"/>
      <c r="F107" s="1169"/>
      <c r="G107" s="1169"/>
      <c r="H107" s="1169"/>
      <c r="I107" s="1169"/>
      <c r="J107" s="1169"/>
      <c r="K107" s="1169"/>
      <c r="L107" s="1169"/>
      <c r="M107" s="1169"/>
      <c r="N107" s="1169"/>
      <c r="O107" s="1169"/>
      <c r="P107" s="1169"/>
      <c r="Q107" s="1169"/>
      <c r="R107" s="1169"/>
      <c r="S107" s="1169"/>
      <c r="T107" s="1169"/>
      <c r="U107" s="1169"/>
      <c r="V107" s="1169"/>
      <c r="W107" s="1169"/>
      <c r="X107" s="1169"/>
      <c r="Y107" s="1169"/>
      <c r="Z107" s="1169"/>
      <c r="AA107" s="1170"/>
    </row>
    <row r="108" spans="1:27" s="1156" customFormat="1" ht="22.9" customHeight="1" x14ac:dyDescent="0.15">
      <c r="A108" s="1167" t="s">
        <v>312</v>
      </c>
      <c r="B108" s="1168">
        <v>103</v>
      </c>
      <c r="C108" s="1172">
        <v>2500440</v>
      </c>
      <c r="D108" s="1172">
        <v>9545</v>
      </c>
      <c r="E108" s="1172">
        <v>33550</v>
      </c>
      <c r="F108" s="1172">
        <v>30473</v>
      </c>
      <c r="G108" s="1172">
        <v>0</v>
      </c>
      <c r="H108" s="1172">
        <v>2179</v>
      </c>
      <c r="I108" s="1172">
        <v>87246</v>
      </c>
      <c r="J108" s="1172">
        <v>630</v>
      </c>
      <c r="K108" s="1172">
        <v>38604</v>
      </c>
      <c r="L108" s="1172">
        <v>975</v>
      </c>
      <c r="M108" s="1172">
        <v>2456</v>
      </c>
      <c r="N108" s="1172">
        <v>3436</v>
      </c>
      <c r="O108" s="1172">
        <v>42405</v>
      </c>
      <c r="P108" s="1172">
        <v>17553</v>
      </c>
      <c r="Q108" s="1172">
        <v>0</v>
      </c>
      <c r="R108" s="1172">
        <v>118384</v>
      </c>
      <c r="S108" s="1172">
        <v>78166</v>
      </c>
      <c r="T108" s="1172">
        <v>0</v>
      </c>
      <c r="U108" s="1172">
        <v>29829</v>
      </c>
      <c r="V108" s="1172">
        <v>49596</v>
      </c>
      <c r="W108" s="1172">
        <v>1913463</v>
      </c>
      <c r="X108" s="1172">
        <v>280</v>
      </c>
      <c r="Y108" s="1172">
        <v>0</v>
      </c>
      <c r="Z108" s="1172">
        <v>41670</v>
      </c>
      <c r="AA108" s="1173">
        <v>0</v>
      </c>
    </row>
    <row r="109" spans="1:27" s="1156" customFormat="1" ht="12.95" customHeight="1" x14ac:dyDescent="0.15">
      <c r="A109" s="1171" t="s">
        <v>226</v>
      </c>
      <c r="B109" s="1168">
        <v>104</v>
      </c>
      <c r="C109" s="1172">
        <v>354803</v>
      </c>
      <c r="D109" s="1172">
        <v>0</v>
      </c>
      <c r="E109" s="1172">
        <v>11105</v>
      </c>
      <c r="F109" s="1172">
        <v>8029</v>
      </c>
      <c r="G109" s="1172">
        <v>0</v>
      </c>
      <c r="H109" s="1172">
        <v>2179</v>
      </c>
      <c r="I109" s="1172">
        <v>8819</v>
      </c>
      <c r="J109" s="1172">
        <v>0</v>
      </c>
      <c r="K109" s="1172">
        <v>38540</v>
      </c>
      <c r="L109" s="1172">
        <v>779</v>
      </c>
      <c r="M109" s="1172">
        <v>314</v>
      </c>
      <c r="N109" s="1172">
        <v>3436</v>
      </c>
      <c r="O109" s="1172">
        <v>28552</v>
      </c>
      <c r="P109" s="1172">
        <v>12993</v>
      </c>
      <c r="Q109" s="1172">
        <v>0</v>
      </c>
      <c r="R109" s="1172">
        <v>40524</v>
      </c>
      <c r="S109" s="1172">
        <v>25885</v>
      </c>
      <c r="T109" s="1172">
        <v>0</v>
      </c>
      <c r="U109" s="1172">
        <v>0</v>
      </c>
      <c r="V109" s="1172">
        <v>6172</v>
      </c>
      <c r="W109" s="1172">
        <v>128413</v>
      </c>
      <c r="X109" s="1172">
        <v>0</v>
      </c>
      <c r="Y109" s="1172">
        <v>0</v>
      </c>
      <c r="Z109" s="1172">
        <v>39063</v>
      </c>
      <c r="AA109" s="1173">
        <v>0</v>
      </c>
    </row>
    <row r="110" spans="1:27" s="1156" customFormat="1" ht="12.95" customHeight="1" x14ac:dyDescent="0.15">
      <c r="A110" s="1171" t="s">
        <v>227</v>
      </c>
      <c r="B110" s="1168">
        <v>105</v>
      </c>
      <c r="C110" s="1172">
        <v>2145637</v>
      </c>
      <c r="D110" s="1172">
        <v>9545</v>
      </c>
      <c r="E110" s="1172">
        <v>22445</v>
      </c>
      <c r="F110" s="1172">
        <v>22444</v>
      </c>
      <c r="G110" s="1172">
        <v>0</v>
      </c>
      <c r="H110" s="1172">
        <v>0</v>
      </c>
      <c r="I110" s="1172">
        <v>78427</v>
      </c>
      <c r="J110" s="1172">
        <v>630</v>
      </c>
      <c r="K110" s="1172">
        <v>64</v>
      </c>
      <c r="L110" s="1172">
        <v>196</v>
      </c>
      <c r="M110" s="1172">
        <v>2142</v>
      </c>
      <c r="N110" s="1172">
        <v>0</v>
      </c>
      <c r="O110" s="1172">
        <v>13853</v>
      </c>
      <c r="P110" s="1172">
        <v>4560</v>
      </c>
      <c r="Q110" s="1172">
        <v>0</v>
      </c>
      <c r="R110" s="1172">
        <v>77860</v>
      </c>
      <c r="S110" s="1172">
        <v>52281</v>
      </c>
      <c r="T110" s="1172">
        <v>0</v>
      </c>
      <c r="U110" s="1172">
        <v>29829</v>
      </c>
      <c r="V110" s="1172">
        <v>43424</v>
      </c>
      <c r="W110" s="1172">
        <v>1785050</v>
      </c>
      <c r="X110" s="1172">
        <v>280</v>
      </c>
      <c r="Y110" s="1172">
        <v>0</v>
      </c>
      <c r="Z110" s="1172">
        <v>2607</v>
      </c>
      <c r="AA110" s="1173">
        <v>0</v>
      </c>
    </row>
    <row r="111" spans="1:27" s="1156" customFormat="1" ht="12.95" customHeight="1" x14ac:dyDescent="0.15">
      <c r="A111" s="1171" t="s">
        <v>297</v>
      </c>
      <c r="B111" s="1168">
        <v>106</v>
      </c>
      <c r="C111" s="1172">
        <v>2070968</v>
      </c>
      <c r="D111" s="1172">
        <v>0</v>
      </c>
      <c r="E111" s="1172">
        <v>19119</v>
      </c>
      <c r="F111" s="1172">
        <v>18355</v>
      </c>
      <c r="G111" s="1172">
        <v>0</v>
      </c>
      <c r="H111" s="1172">
        <v>0</v>
      </c>
      <c r="I111" s="1172">
        <v>60278</v>
      </c>
      <c r="J111" s="1172">
        <v>630</v>
      </c>
      <c r="K111" s="1172">
        <v>64</v>
      </c>
      <c r="L111" s="1172">
        <v>196</v>
      </c>
      <c r="M111" s="1172">
        <v>1553</v>
      </c>
      <c r="N111" s="1172">
        <v>0</v>
      </c>
      <c r="O111" s="1172">
        <v>12882</v>
      </c>
      <c r="P111" s="1172">
        <v>4529</v>
      </c>
      <c r="Q111" s="1172">
        <v>0</v>
      </c>
      <c r="R111" s="1172">
        <v>53035</v>
      </c>
      <c r="S111" s="1172">
        <v>51942</v>
      </c>
      <c r="T111" s="1172">
        <v>0</v>
      </c>
      <c r="U111" s="1172">
        <v>29829</v>
      </c>
      <c r="V111" s="1172">
        <v>30619</v>
      </c>
      <c r="W111" s="1172">
        <v>1785050</v>
      </c>
      <c r="X111" s="1172">
        <v>280</v>
      </c>
      <c r="Y111" s="1172">
        <v>0</v>
      </c>
      <c r="Z111" s="1172">
        <v>2607</v>
      </c>
      <c r="AA111" s="1173">
        <v>0</v>
      </c>
    </row>
    <row r="112" spans="1:27" s="1156" customFormat="1" ht="12.95" customHeight="1" x14ac:dyDescent="0.15">
      <c r="A112" s="1171" t="s">
        <v>298</v>
      </c>
      <c r="B112" s="1168">
        <v>107</v>
      </c>
      <c r="C112" s="1172">
        <v>1857308</v>
      </c>
      <c r="D112" s="1172">
        <v>0</v>
      </c>
      <c r="E112" s="1172">
        <v>14132</v>
      </c>
      <c r="F112" s="1172">
        <v>17601</v>
      </c>
      <c r="G112" s="1172">
        <v>0</v>
      </c>
      <c r="H112" s="1172">
        <v>0</v>
      </c>
      <c r="I112" s="1172">
        <v>8204</v>
      </c>
      <c r="J112" s="1172">
        <v>584</v>
      </c>
      <c r="K112" s="1172">
        <v>64</v>
      </c>
      <c r="L112" s="1172">
        <v>0</v>
      </c>
      <c r="M112" s="1172">
        <v>1363</v>
      </c>
      <c r="N112" s="1172">
        <v>0</v>
      </c>
      <c r="O112" s="1172">
        <v>109</v>
      </c>
      <c r="P112" s="1172">
        <v>749</v>
      </c>
      <c r="Q112" s="1172">
        <v>0</v>
      </c>
      <c r="R112" s="1172">
        <v>43006</v>
      </c>
      <c r="S112" s="1172">
        <v>31882</v>
      </c>
      <c r="T112" s="1172">
        <v>0</v>
      </c>
      <c r="U112" s="1172">
        <v>3435</v>
      </c>
      <c r="V112" s="1172">
        <v>12523</v>
      </c>
      <c r="W112" s="1172">
        <v>1723376</v>
      </c>
      <c r="X112" s="1172">
        <v>280</v>
      </c>
      <c r="Y112" s="1172">
        <v>0</v>
      </c>
      <c r="Z112" s="1172">
        <v>0</v>
      </c>
      <c r="AA112" s="1173">
        <v>0</v>
      </c>
    </row>
    <row r="113" spans="1:31" s="1156" customFormat="1" ht="12.95" customHeight="1" x14ac:dyDescent="0.15">
      <c r="A113" s="1171" t="s">
        <v>299</v>
      </c>
      <c r="B113" s="1168">
        <v>108</v>
      </c>
      <c r="C113" s="1172">
        <v>213660</v>
      </c>
      <c r="D113" s="1172">
        <v>0</v>
      </c>
      <c r="E113" s="1172">
        <v>4987</v>
      </c>
      <c r="F113" s="1172">
        <v>754</v>
      </c>
      <c r="G113" s="1172">
        <v>0</v>
      </c>
      <c r="H113" s="1172">
        <v>0</v>
      </c>
      <c r="I113" s="1172">
        <v>52074</v>
      </c>
      <c r="J113" s="1172">
        <v>46</v>
      </c>
      <c r="K113" s="1172">
        <v>0</v>
      </c>
      <c r="L113" s="1172">
        <v>196</v>
      </c>
      <c r="M113" s="1172">
        <v>190</v>
      </c>
      <c r="N113" s="1172">
        <v>0</v>
      </c>
      <c r="O113" s="1172">
        <v>12773</v>
      </c>
      <c r="P113" s="1172">
        <v>3780</v>
      </c>
      <c r="Q113" s="1172">
        <v>0</v>
      </c>
      <c r="R113" s="1172">
        <v>10029</v>
      </c>
      <c r="S113" s="1172">
        <v>20060</v>
      </c>
      <c r="T113" s="1172">
        <v>0</v>
      </c>
      <c r="U113" s="1172">
        <v>26394</v>
      </c>
      <c r="V113" s="1172">
        <v>18096</v>
      </c>
      <c r="W113" s="1172">
        <v>61674</v>
      </c>
      <c r="X113" s="1172">
        <v>0</v>
      </c>
      <c r="Y113" s="1172">
        <v>0</v>
      </c>
      <c r="Z113" s="1172">
        <v>2607</v>
      </c>
      <c r="AA113" s="1173">
        <v>0</v>
      </c>
    </row>
    <row r="114" spans="1:31" s="1156" customFormat="1" ht="12.95" customHeight="1" x14ac:dyDescent="0.15">
      <c r="A114" s="1171" t="s">
        <v>300</v>
      </c>
      <c r="B114" s="1168">
        <v>109</v>
      </c>
      <c r="C114" s="1172">
        <v>800.52879783533001</v>
      </c>
      <c r="D114" s="1172">
        <v>0</v>
      </c>
      <c r="E114" s="1172">
        <v>7.3904136064940102</v>
      </c>
      <c r="F114" s="1172">
        <v>7.0950908388094298</v>
      </c>
      <c r="G114" s="1172">
        <v>0</v>
      </c>
      <c r="H114" s="1172">
        <v>0</v>
      </c>
      <c r="I114" s="1172">
        <v>23.300347893312701</v>
      </c>
      <c r="J114" s="1172">
        <v>0.243525318902203</v>
      </c>
      <c r="K114" s="1172">
        <v>2.4739080015461899E-2</v>
      </c>
      <c r="L114" s="1172">
        <v>7.57634325473521E-2</v>
      </c>
      <c r="M114" s="1172">
        <v>0.60030923850019302</v>
      </c>
      <c r="N114" s="1172">
        <v>0</v>
      </c>
      <c r="O114" s="1172">
        <v>4.9795129493621904</v>
      </c>
      <c r="P114" s="1172">
        <v>1.7506764592191699</v>
      </c>
      <c r="Q114" s="1172">
        <v>0</v>
      </c>
      <c r="R114" s="1172">
        <v>20.500579822187898</v>
      </c>
      <c r="S114" s="1172">
        <v>20.078082721298799</v>
      </c>
      <c r="T114" s="1172">
        <v>0</v>
      </c>
      <c r="U114" s="1172">
        <v>11.5303440278315</v>
      </c>
      <c r="V114" s="1172">
        <v>11.835717046772301</v>
      </c>
      <c r="W114" s="1172">
        <v>690.00773096250498</v>
      </c>
      <c r="X114" s="1172">
        <v>0.108233475067646</v>
      </c>
      <c r="Y114" s="1172">
        <v>0</v>
      </c>
      <c r="Z114" s="1172">
        <v>1.0077309625048301</v>
      </c>
      <c r="AA114" s="1173">
        <v>0</v>
      </c>
    </row>
    <row r="115" spans="1:31" s="1156" customFormat="1" ht="12.95" customHeight="1" x14ac:dyDescent="0.15">
      <c r="A115" s="1171" t="s">
        <v>301</v>
      </c>
      <c r="B115" s="1168">
        <v>110</v>
      </c>
      <c r="C115" s="1172">
        <v>74669</v>
      </c>
      <c r="D115" s="1172">
        <v>9545</v>
      </c>
      <c r="E115" s="1172">
        <v>3326</v>
      </c>
      <c r="F115" s="1172">
        <v>4089</v>
      </c>
      <c r="G115" s="1172">
        <v>0</v>
      </c>
      <c r="H115" s="1172">
        <v>0</v>
      </c>
      <c r="I115" s="1172">
        <v>18149</v>
      </c>
      <c r="J115" s="1172">
        <v>0</v>
      </c>
      <c r="K115" s="1172">
        <v>0</v>
      </c>
      <c r="L115" s="1172">
        <v>0</v>
      </c>
      <c r="M115" s="1172">
        <v>589</v>
      </c>
      <c r="N115" s="1172">
        <v>0</v>
      </c>
      <c r="O115" s="1172">
        <v>971</v>
      </c>
      <c r="P115" s="1172">
        <v>31</v>
      </c>
      <c r="Q115" s="1172">
        <v>0</v>
      </c>
      <c r="R115" s="1172">
        <v>24825</v>
      </c>
      <c r="S115" s="1172">
        <v>339</v>
      </c>
      <c r="T115" s="1172">
        <v>0</v>
      </c>
      <c r="U115" s="1172">
        <v>0</v>
      </c>
      <c r="V115" s="1172">
        <v>12805</v>
      </c>
      <c r="W115" s="1172">
        <v>0</v>
      </c>
      <c r="X115" s="1172">
        <v>0</v>
      </c>
      <c r="Y115" s="1172">
        <v>0</v>
      </c>
      <c r="Z115" s="1172">
        <v>0</v>
      </c>
      <c r="AA115" s="1173">
        <v>0</v>
      </c>
    </row>
    <row r="116" spans="1:31" s="1156" customFormat="1" ht="12.95" customHeight="1" x14ac:dyDescent="0.15">
      <c r="A116" s="1171" t="s">
        <v>302</v>
      </c>
      <c r="B116" s="1168">
        <v>111</v>
      </c>
      <c r="C116" s="1172">
        <v>74669</v>
      </c>
      <c r="D116" s="1172">
        <v>9545</v>
      </c>
      <c r="E116" s="1172">
        <v>3326</v>
      </c>
      <c r="F116" s="1172">
        <v>4089</v>
      </c>
      <c r="G116" s="1172">
        <v>0</v>
      </c>
      <c r="H116" s="1172">
        <v>0</v>
      </c>
      <c r="I116" s="1172">
        <v>18149</v>
      </c>
      <c r="J116" s="1172">
        <v>0</v>
      </c>
      <c r="K116" s="1172">
        <v>0</v>
      </c>
      <c r="L116" s="1172">
        <v>0</v>
      </c>
      <c r="M116" s="1172">
        <v>589</v>
      </c>
      <c r="N116" s="1172">
        <v>0</v>
      </c>
      <c r="O116" s="1172">
        <v>971</v>
      </c>
      <c r="P116" s="1172">
        <v>31</v>
      </c>
      <c r="Q116" s="1172">
        <v>0</v>
      </c>
      <c r="R116" s="1172">
        <v>24825</v>
      </c>
      <c r="S116" s="1172">
        <v>339</v>
      </c>
      <c r="T116" s="1172">
        <v>0</v>
      </c>
      <c r="U116" s="1172">
        <v>0</v>
      </c>
      <c r="V116" s="1172">
        <v>12805</v>
      </c>
      <c r="W116" s="1172">
        <v>0</v>
      </c>
      <c r="X116" s="1172">
        <v>0</v>
      </c>
      <c r="Y116" s="1172">
        <v>0</v>
      </c>
      <c r="Z116" s="1172">
        <v>0</v>
      </c>
      <c r="AA116" s="1173">
        <v>0</v>
      </c>
    </row>
    <row r="117" spans="1:31" s="699" customFormat="1" ht="12.95" customHeight="1" x14ac:dyDescent="0.15">
      <c r="A117" s="701"/>
      <c r="B117" s="700"/>
      <c r="C117" s="702"/>
      <c r="D117" s="702"/>
      <c r="E117" s="702"/>
      <c r="F117" s="702"/>
      <c r="G117" s="702"/>
      <c r="H117" s="702"/>
      <c r="I117" s="702"/>
      <c r="J117" s="702"/>
      <c r="K117" s="702"/>
      <c r="L117" s="702"/>
      <c r="M117" s="702"/>
      <c r="N117" s="702"/>
      <c r="O117" s="702"/>
      <c r="P117" s="702"/>
      <c r="Q117" s="702"/>
      <c r="R117" s="702"/>
      <c r="S117" s="702"/>
      <c r="T117" s="702"/>
      <c r="U117" s="702"/>
      <c r="V117" s="702"/>
      <c r="W117" s="702"/>
      <c r="X117" s="702"/>
      <c r="Y117" s="702"/>
      <c r="Z117" s="702"/>
      <c r="AA117" s="702"/>
      <c r="AB117" s="703"/>
    </row>
    <row r="118" spans="1:31" s="699" customFormat="1" ht="12.95" customHeight="1" x14ac:dyDescent="0.15">
      <c r="A118" s="701"/>
      <c r="B118" s="700"/>
      <c r="C118" s="702"/>
      <c r="D118" s="702"/>
      <c r="E118" s="702"/>
      <c r="F118" s="702"/>
      <c r="G118" s="702"/>
      <c r="H118" s="702"/>
      <c r="I118" s="702"/>
      <c r="J118" s="702"/>
      <c r="K118" s="702"/>
      <c r="L118" s="702"/>
      <c r="M118" s="702"/>
      <c r="N118" s="702"/>
      <c r="O118" s="702"/>
      <c r="P118" s="702"/>
      <c r="Q118" s="702"/>
      <c r="R118" s="702"/>
      <c r="S118" s="702"/>
      <c r="T118" s="702"/>
      <c r="U118" s="702"/>
      <c r="V118" s="702"/>
      <c r="W118" s="702"/>
      <c r="X118" s="702"/>
      <c r="Y118" s="702"/>
      <c r="Z118" s="702"/>
      <c r="AA118" s="702"/>
      <c r="AB118" s="703"/>
    </row>
    <row r="119" spans="1:31" s="258" customFormat="1" ht="28.9" customHeight="1" x14ac:dyDescent="0.2">
      <c r="A119" s="254" t="s">
        <v>322</v>
      </c>
      <c r="B119" s="259"/>
      <c r="C119" s="257">
        <f t="shared" ref="C119:AB127" si="0">C48+C98</f>
        <v>16318747</v>
      </c>
      <c r="D119" s="256">
        <f t="shared" si="0"/>
        <v>462072</v>
      </c>
      <c r="E119" s="256">
        <f t="shared" si="0"/>
        <v>75100</v>
      </c>
      <c r="F119" s="256">
        <f t="shared" si="0"/>
        <v>540104</v>
      </c>
      <c r="G119" s="256">
        <f t="shared" si="0"/>
        <v>137</v>
      </c>
      <c r="H119" s="256">
        <f t="shared" si="0"/>
        <v>44543</v>
      </c>
      <c r="I119" s="256">
        <f t="shared" si="0"/>
        <v>364034</v>
      </c>
      <c r="J119" s="256">
        <f t="shared" si="0"/>
        <v>21069</v>
      </c>
      <c r="K119" s="256">
        <f t="shared" si="0"/>
        <v>308007</v>
      </c>
      <c r="L119" s="256">
        <f t="shared" si="0"/>
        <v>293329</v>
      </c>
      <c r="M119" s="256">
        <f t="shared" si="0"/>
        <v>40949</v>
      </c>
      <c r="N119" s="256">
        <f t="shared" si="0"/>
        <v>920</v>
      </c>
      <c r="O119" s="256">
        <f t="shared" si="0"/>
        <v>750703</v>
      </c>
      <c r="P119" s="256">
        <f t="shared" si="0"/>
        <v>87101</v>
      </c>
      <c r="Q119" s="256">
        <f t="shared" si="0"/>
        <v>31353</v>
      </c>
      <c r="R119" s="256">
        <f t="shared" si="0"/>
        <v>940278</v>
      </c>
      <c r="S119" s="256">
        <f t="shared" si="0"/>
        <v>518289</v>
      </c>
      <c r="T119" s="256">
        <f t="shared" si="0"/>
        <v>883199</v>
      </c>
      <c r="U119" s="256">
        <f t="shared" si="0"/>
        <v>146805</v>
      </c>
      <c r="V119" s="256">
        <f t="shared" si="0"/>
        <v>173265</v>
      </c>
      <c r="W119" s="256">
        <f t="shared" si="0"/>
        <v>9852095</v>
      </c>
      <c r="X119" s="256">
        <f t="shared" si="0"/>
        <v>9514</v>
      </c>
      <c r="Y119" s="256">
        <f t="shared" si="0"/>
        <v>316</v>
      </c>
      <c r="Z119" s="256">
        <f t="shared" si="0"/>
        <v>775565</v>
      </c>
      <c r="AA119" s="256">
        <f t="shared" si="0"/>
        <v>0</v>
      </c>
      <c r="AB119" s="256">
        <f t="shared" si="0"/>
        <v>0</v>
      </c>
      <c r="AC119" s="257">
        <v>0</v>
      </c>
      <c r="AD119" s="257">
        <v>0</v>
      </c>
      <c r="AE119" s="257">
        <v>0</v>
      </c>
    </row>
    <row r="120" spans="1:31" s="238" customFormat="1" x14ac:dyDescent="0.25">
      <c r="A120" s="251" t="s">
        <v>226</v>
      </c>
      <c r="B120" s="250"/>
      <c r="C120" s="257">
        <f t="shared" si="0"/>
        <v>16299276</v>
      </c>
      <c r="D120" s="256">
        <f t="shared" si="0"/>
        <v>461075</v>
      </c>
      <c r="E120" s="256">
        <f t="shared" si="0"/>
        <v>75100</v>
      </c>
      <c r="F120" s="256">
        <f t="shared" si="0"/>
        <v>540010</v>
      </c>
      <c r="G120" s="256">
        <f t="shared" si="0"/>
        <v>137</v>
      </c>
      <c r="H120" s="256">
        <f t="shared" si="0"/>
        <v>44543</v>
      </c>
      <c r="I120" s="256">
        <f t="shared" si="0"/>
        <v>364005</v>
      </c>
      <c r="J120" s="256">
        <f t="shared" si="0"/>
        <v>21069</v>
      </c>
      <c r="K120" s="256">
        <f t="shared" si="0"/>
        <v>297192</v>
      </c>
      <c r="L120" s="256">
        <f t="shared" si="0"/>
        <v>293329</v>
      </c>
      <c r="M120" s="256">
        <f t="shared" si="0"/>
        <v>40949</v>
      </c>
      <c r="N120" s="256">
        <f t="shared" si="0"/>
        <v>920</v>
      </c>
      <c r="O120" s="256">
        <f t="shared" si="0"/>
        <v>749897</v>
      </c>
      <c r="P120" s="256">
        <f t="shared" si="0"/>
        <v>87101</v>
      </c>
      <c r="Q120" s="256">
        <f t="shared" si="0"/>
        <v>31353</v>
      </c>
      <c r="R120" s="256">
        <f t="shared" si="0"/>
        <v>940162</v>
      </c>
      <c r="S120" s="256">
        <f t="shared" si="0"/>
        <v>517906</v>
      </c>
      <c r="T120" s="256">
        <f t="shared" si="0"/>
        <v>882383</v>
      </c>
      <c r="U120" s="256">
        <f t="shared" si="0"/>
        <v>146805</v>
      </c>
      <c r="V120" s="256">
        <f t="shared" si="0"/>
        <v>173175</v>
      </c>
      <c r="W120" s="256">
        <f t="shared" si="0"/>
        <v>9848100</v>
      </c>
      <c r="X120" s="256">
        <f t="shared" si="0"/>
        <v>9514</v>
      </c>
      <c r="Y120" s="256">
        <f t="shared" si="0"/>
        <v>316</v>
      </c>
      <c r="Z120" s="256">
        <f t="shared" si="0"/>
        <v>774235</v>
      </c>
      <c r="AA120" s="256">
        <f t="shared" si="0"/>
        <v>0</v>
      </c>
      <c r="AB120" s="256">
        <f t="shared" si="0"/>
        <v>0</v>
      </c>
      <c r="AC120" s="256">
        <v>0</v>
      </c>
      <c r="AD120" s="256">
        <v>0</v>
      </c>
      <c r="AE120" s="256">
        <v>0</v>
      </c>
    </row>
    <row r="121" spans="1:31" s="238" customFormat="1" x14ac:dyDescent="0.25">
      <c r="A121" s="251" t="s">
        <v>227</v>
      </c>
      <c r="B121" s="250"/>
      <c r="C121" s="257">
        <f t="shared" si="0"/>
        <v>19471</v>
      </c>
      <c r="D121" s="256">
        <f t="shared" si="0"/>
        <v>997</v>
      </c>
      <c r="E121" s="256">
        <f t="shared" si="0"/>
        <v>0</v>
      </c>
      <c r="F121" s="256">
        <f t="shared" si="0"/>
        <v>94</v>
      </c>
      <c r="G121" s="256">
        <f t="shared" si="0"/>
        <v>0</v>
      </c>
      <c r="H121" s="256">
        <f t="shared" si="0"/>
        <v>0</v>
      </c>
      <c r="I121" s="256">
        <f t="shared" si="0"/>
        <v>29</v>
      </c>
      <c r="J121" s="256">
        <f t="shared" si="0"/>
        <v>0</v>
      </c>
      <c r="K121" s="256">
        <f t="shared" si="0"/>
        <v>10815</v>
      </c>
      <c r="L121" s="256">
        <f t="shared" si="0"/>
        <v>0</v>
      </c>
      <c r="M121" s="256">
        <f t="shared" si="0"/>
        <v>0</v>
      </c>
      <c r="N121" s="256">
        <f t="shared" si="0"/>
        <v>0</v>
      </c>
      <c r="O121" s="256">
        <f t="shared" si="0"/>
        <v>806</v>
      </c>
      <c r="P121" s="256">
        <f t="shared" si="0"/>
        <v>0</v>
      </c>
      <c r="Q121" s="256">
        <f t="shared" si="0"/>
        <v>0</v>
      </c>
      <c r="R121" s="256">
        <f t="shared" si="0"/>
        <v>116</v>
      </c>
      <c r="S121" s="256">
        <f t="shared" si="0"/>
        <v>383</v>
      </c>
      <c r="T121" s="256">
        <f t="shared" si="0"/>
        <v>816</v>
      </c>
      <c r="U121" s="256">
        <f t="shared" si="0"/>
        <v>0</v>
      </c>
      <c r="V121" s="256">
        <f t="shared" si="0"/>
        <v>90</v>
      </c>
      <c r="W121" s="256">
        <f t="shared" si="0"/>
        <v>3995</v>
      </c>
      <c r="X121" s="256">
        <f t="shared" si="0"/>
        <v>0</v>
      </c>
      <c r="Y121" s="256">
        <f t="shared" si="0"/>
        <v>0</v>
      </c>
      <c r="Z121" s="256">
        <f t="shared" si="0"/>
        <v>1330</v>
      </c>
      <c r="AA121" s="256">
        <f t="shared" si="0"/>
        <v>0</v>
      </c>
      <c r="AB121" s="256">
        <f t="shared" si="0"/>
        <v>0</v>
      </c>
      <c r="AC121" s="256">
        <v>0</v>
      </c>
      <c r="AD121" s="256">
        <v>0</v>
      </c>
      <c r="AE121" s="256">
        <v>0</v>
      </c>
    </row>
    <row r="122" spans="1:31" s="238" customFormat="1" x14ac:dyDescent="0.25">
      <c r="A122" s="251" t="s">
        <v>297</v>
      </c>
      <c r="B122" s="250"/>
      <c r="C122" s="257">
        <f t="shared" si="0"/>
        <v>19471</v>
      </c>
      <c r="D122" s="256">
        <f t="shared" si="0"/>
        <v>997</v>
      </c>
      <c r="E122" s="256">
        <f t="shared" si="0"/>
        <v>0</v>
      </c>
      <c r="F122" s="256">
        <f t="shared" si="0"/>
        <v>94</v>
      </c>
      <c r="G122" s="256">
        <f t="shared" si="0"/>
        <v>0</v>
      </c>
      <c r="H122" s="256">
        <f t="shared" si="0"/>
        <v>0</v>
      </c>
      <c r="I122" s="256">
        <f t="shared" si="0"/>
        <v>29</v>
      </c>
      <c r="J122" s="256">
        <f t="shared" si="0"/>
        <v>0</v>
      </c>
      <c r="K122" s="256">
        <f t="shared" si="0"/>
        <v>10815</v>
      </c>
      <c r="L122" s="256">
        <f t="shared" si="0"/>
        <v>0</v>
      </c>
      <c r="M122" s="256">
        <f t="shared" si="0"/>
        <v>0</v>
      </c>
      <c r="N122" s="256">
        <f t="shared" si="0"/>
        <v>0</v>
      </c>
      <c r="O122" s="256">
        <f t="shared" si="0"/>
        <v>806</v>
      </c>
      <c r="P122" s="256">
        <f t="shared" si="0"/>
        <v>0</v>
      </c>
      <c r="Q122" s="256">
        <f t="shared" si="0"/>
        <v>0</v>
      </c>
      <c r="R122" s="256">
        <f t="shared" si="0"/>
        <v>116</v>
      </c>
      <c r="S122" s="256">
        <f t="shared" si="0"/>
        <v>383</v>
      </c>
      <c r="T122" s="256">
        <f t="shared" si="0"/>
        <v>816</v>
      </c>
      <c r="U122" s="256">
        <f t="shared" si="0"/>
        <v>0</v>
      </c>
      <c r="V122" s="256">
        <f t="shared" si="0"/>
        <v>90</v>
      </c>
      <c r="W122" s="256">
        <f t="shared" si="0"/>
        <v>3995</v>
      </c>
      <c r="X122" s="256">
        <f t="shared" si="0"/>
        <v>0</v>
      </c>
      <c r="Y122" s="256">
        <f t="shared" si="0"/>
        <v>0</v>
      </c>
      <c r="Z122" s="256">
        <f t="shared" si="0"/>
        <v>1330</v>
      </c>
      <c r="AA122" s="256">
        <f t="shared" si="0"/>
        <v>0</v>
      </c>
      <c r="AB122" s="256">
        <f t="shared" si="0"/>
        <v>0</v>
      </c>
      <c r="AC122" s="256">
        <v>0</v>
      </c>
      <c r="AD122" s="256">
        <v>0</v>
      </c>
      <c r="AE122" s="256">
        <v>0</v>
      </c>
    </row>
    <row r="123" spans="1:31" s="238" customFormat="1" x14ac:dyDescent="0.25">
      <c r="A123" s="251" t="s">
        <v>298</v>
      </c>
      <c r="B123" s="250"/>
      <c r="C123" s="257">
        <f t="shared" si="0"/>
        <v>19228</v>
      </c>
      <c r="D123" s="256">
        <f t="shared" si="0"/>
        <v>997</v>
      </c>
      <c r="E123" s="256">
        <f t="shared" si="0"/>
        <v>0</v>
      </c>
      <c r="F123" s="256">
        <f t="shared" si="0"/>
        <v>94</v>
      </c>
      <c r="G123" s="256">
        <f t="shared" si="0"/>
        <v>0</v>
      </c>
      <c r="H123" s="256">
        <f t="shared" si="0"/>
        <v>0</v>
      </c>
      <c r="I123" s="256">
        <f t="shared" si="0"/>
        <v>29</v>
      </c>
      <c r="J123" s="256">
        <f t="shared" si="0"/>
        <v>0</v>
      </c>
      <c r="K123" s="256">
        <f t="shared" si="0"/>
        <v>10720</v>
      </c>
      <c r="L123" s="256">
        <f t="shared" si="0"/>
        <v>0</v>
      </c>
      <c r="M123" s="256">
        <f t="shared" si="0"/>
        <v>0</v>
      </c>
      <c r="N123" s="256">
        <f t="shared" si="0"/>
        <v>0</v>
      </c>
      <c r="O123" s="256">
        <f t="shared" si="0"/>
        <v>794</v>
      </c>
      <c r="P123" s="256">
        <f t="shared" si="0"/>
        <v>0</v>
      </c>
      <c r="Q123" s="256">
        <f t="shared" si="0"/>
        <v>0</v>
      </c>
      <c r="R123" s="256">
        <f t="shared" si="0"/>
        <v>115</v>
      </c>
      <c r="S123" s="256">
        <f t="shared" si="0"/>
        <v>383</v>
      </c>
      <c r="T123" s="256">
        <f t="shared" si="0"/>
        <v>816</v>
      </c>
      <c r="U123" s="256">
        <f t="shared" si="0"/>
        <v>0</v>
      </c>
      <c r="V123" s="256">
        <f t="shared" si="0"/>
        <v>90</v>
      </c>
      <c r="W123" s="256">
        <f t="shared" si="0"/>
        <v>3860</v>
      </c>
      <c r="X123" s="256">
        <f t="shared" si="0"/>
        <v>0</v>
      </c>
      <c r="Y123" s="256">
        <f t="shared" si="0"/>
        <v>0</v>
      </c>
      <c r="Z123" s="256">
        <f t="shared" si="0"/>
        <v>1330</v>
      </c>
      <c r="AA123" s="256">
        <f t="shared" si="0"/>
        <v>0</v>
      </c>
      <c r="AB123" s="256">
        <f t="shared" si="0"/>
        <v>0</v>
      </c>
      <c r="AC123" s="256">
        <v>0</v>
      </c>
      <c r="AD123" s="256">
        <v>0</v>
      </c>
      <c r="AE123" s="256">
        <v>0</v>
      </c>
    </row>
    <row r="124" spans="1:31" s="238" customFormat="1" x14ac:dyDescent="0.25">
      <c r="A124" s="251" t="s">
        <v>299</v>
      </c>
      <c r="B124" s="250"/>
      <c r="C124" s="257">
        <f t="shared" si="0"/>
        <v>243</v>
      </c>
      <c r="D124" s="256">
        <f t="shared" si="0"/>
        <v>0</v>
      </c>
      <c r="E124" s="256">
        <f t="shared" si="0"/>
        <v>0</v>
      </c>
      <c r="F124" s="256">
        <f t="shared" si="0"/>
        <v>0</v>
      </c>
      <c r="G124" s="256">
        <f t="shared" si="0"/>
        <v>0</v>
      </c>
      <c r="H124" s="256">
        <f t="shared" si="0"/>
        <v>0</v>
      </c>
      <c r="I124" s="256">
        <f t="shared" si="0"/>
        <v>0</v>
      </c>
      <c r="J124" s="256">
        <f t="shared" si="0"/>
        <v>0</v>
      </c>
      <c r="K124" s="256">
        <f t="shared" si="0"/>
        <v>95</v>
      </c>
      <c r="L124" s="256">
        <f t="shared" si="0"/>
        <v>0</v>
      </c>
      <c r="M124" s="256">
        <f t="shared" si="0"/>
        <v>0</v>
      </c>
      <c r="N124" s="256">
        <f t="shared" si="0"/>
        <v>0</v>
      </c>
      <c r="O124" s="256">
        <f t="shared" si="0"/>
        <v>12</v>
      </c>
      <c r="P124" s="256">
        <f t="shared" si="0"/>
        <v>0</v>
      </c>
      <c r="Q124" s="256">
        <f t="shared" si="0"/>
        <v>0</v>
      </c>
      <c r="R124" s="256">
        <f t="shared" si="0"/>
        <v>1</v>
      </c>
      <c r="S124" s="256">
        <f t="shared" si="0"/>
        <v>0</v>
      </c>
      <c r="T124" s="256">
        <f t="shared" si="0"/>
        <v>0</v>
      </c>
      <c r="U124" s="256">
        <f t="shared" si="0"/>
        <v>0</v>
      </c>
      <c r="V124" s="256">
        <f t="shared" si="0"/>
        <v>0</v>
      </c>
      <c r="W124" s="256">
        <f t="shared" si="0"/>
        <v>135</v>
      </c>
      <c r="X124" s="256">
        <f t="shared" si="0"/>
        <v>0</v>
      </c>
      <c r="Y124" s="256">
        <f t="shared" si="0"/>
        <v>0</v>
      </c>
      <c r="Z124" s="256">
        <f t="shared" si="0"/>
        <v>0</v>
      </c>
      <c r="AA124" s="256">
        <f t="shared" si="0"/>
        <v>0</v>
      </c>
      <c r="AB124" s="256">
        <f t="shared" si="0"/>
        <v>0</v>
      </c>
      <c r="AC124" s="256">
        <v>0</v>
      </c>
      <c r="AD124" s="256">
        <v>0</v>
      </c>
      <c r="AE124" s="256">
        <v>0</v>
      </c>
    </row>
    <row r="125" spans="1:31" s="238" customFormat="1" x14ac:dyDescent="0.25">
      <c r="A125" s="251" t="s">
        <v>300</v>
      </c>
      <c r="B125" s="250"/>
      <c r="C125" s="257">
        <f t="shared" si="0"/>
        <v>7.5264785465790496</v>
      </c>
      <c r="D125" s="256">
        <f t="shared" si="0"/>
        <v>0.38538848086586802</v>
      </c>
      <c r="E125" s="256">
        <f t="shared" si="0"/>
        <v>0</v>
      </c>
      <c r="F125" s="256">
        <f t="shared" si="0"/>
        <v>3.6335523772709703E-2</v>
      </c>
      <c r="G125" s="256">
        <f t="shared" si="0"/>
        <v>0</v>
      </c>
      <c r="H125" s="256">
        <f t="shared" si="0"/>
        <v>0</v>
      </c>
      <c r="I125" s="256">
        <f t="shared" si="0"/>
        <v>1.12098956320062E-2</v>
      </c>
      <c r="J125" s="256">
        <f t="shared" si="0"/>
        <v>0</v>
      </c>
      <c r="K125" s="256">
        <f t="shared" si="0"/>
        <v>4.1805179744878203</v>
      </c>
      <c r="L125" s="256">
        <f t="shared" si="0"/>
        <v>0</v>
      </c>
      <c r="M125" s="256">
        <f t="shared" si="0"/>
        <v>0</v>
      </c>
      <c r="N125" s="256">
        <f t="shared" si="0"/>
        <v>0</v>
      </c>
      <c r="O125" s="256">
        <f t="shared" si="0"/>
        <v>0.31155778894472402</v>
      </c>
      <c r="P125" s="256">
        <f t="shared" si="0"/>
        <v>0</v>
      </c>
      <c r="Q125" s="256">
        <f t="shared" si="0"/>
        <v>0</v>
      </c>
      <c r="R125" s="256">
        <f t="shared" si="0"/>
        <v>4.4839582528024703E-2</v>
      </c>
      <c r="S125" s="256">
        <f t="shared" si="0"/>
        <v>0.14804793196752999</v>
      </c>
      <c r="T125" s="256">
        <f t="shared" si="0"/>
        <v>0.31542327019714</v>
      </c>
      <c r="U125" s="256">
        <f t="shared" si="0"/>
        <v>0</v>
      </c>
      <c r="V125" s="256">
        <f t="shared" si="0"/>
        <v>3.4789331271743301E-2</v>
      </c>
      <c r="W125" s="256">
        <f t="shared" si="0"/>
        <v>1.54425976034016</v>
      </c>
      <c r="X125" s="256">
        <f t="shared" si="0"/>
        <v>0</v>
      </c>
      <c r="Y125" s="256">
        <f t="shared" si="0"/>
        <v>0</v>
      </c>
      <c r="Z125" s="256">
        <f t="shared" si="0"/>
        <v>0.51410900657131797</v>
      </c>
      <c r="AA125" s="256">
        <f t="shared" si="0"/>
        <v>0</v>
      </c>
      <c r="AB125" s="256">
        <f t="shared" si="0"/>
        <v>0</v>
      </c>
      <c r="AC125" s="256"/>
      <c r="AD125" s="256"/>
      <c r="AE125" s="256"/>
    </row>
    <row r="126" spans="1:31" s="238" customFormat="1" x14ac:dyDescent="0.25">
      <c r="A126" s="251" t="s">
        <v>301</v>
      </c>
      <c r="B126" s="250"/>
      <c r="C126" s="257">
        <f t="shared" si="0"/>
        <v>0</v>
      </c>
      <c r="D126" s="256">
        <f t="shared" si="0"/>
        <v>0</v>
      </c>
      <c r="E126" s="256">
        <f t="shared" si="0"/>
        <v>0</v>
      </c>
      <c r="F126" s="256">
        <f t="shared" si="0"/>
        <v>0</v>
      </c>
      <c r="G126" s="256">
        <f t="shared" si="0"/>
        <v>0</v>
      </c>
      <c r="H126" s="256">
        <f t="shared" si="0"/>
        <v>0</v>
      </c>
      <c r="I126" s="256">
        <f t="shared" si="0"/>
        <v>0</v>
      </c>
      <c r="J126" s="256">
        <f t="shared" si="0"/>
        <v>0</v>
      </c>
      <c r="K126" s="256">
        <f t="shared" si="0"/>
        <v>0</v>
      </c>
      <c r="L126" s="256">
        <f t="shared" si="0"/>
        <v>0</v>
      </c>
      <c r="M126" s="256">
        <f t="shared" si="0"/>
        <v>0</v>
      </c>
      <c r="N126" s="256">
        <f t="shared" si="0"/>
        <v>0</v>
      </c>
      <c r="O126" s="256">
        <f t="shared" si="0"/>
        <v>0</v>
      </c>
      <c r="P126" s="256">
        <f t="shared" si="0"/>
        <v>0</v>
      </c>
      <c r="Q126" s="256">
        <f t="shared" si="0"/>
        <v>0</v>
      </c>
      <c r="R126" s="256">
        <f t="shared" si="0"/>
        <v>0</v>
      </c>
      <c r="S126" s="256">
        <f t="shared" si="0"/>
        <v>0</v>
      </c>
      <c r="T126" s="256">
        <f t="shared" si="0"/>
        <v>0</v>
      </c>
      <c r="U126" s="256">
        <f t="shared" si="0"/>
        <v>0</v>
      </c>
      <c r="V126" s="256">
        <f t="shared" si="0"/>
        <v>0</v>
      </c>
      <c r="W126" s="256">
        <f t="shared" si="0"/>
        <v>0</v>
      </c>
      <c r="X126" s="256">
        <f t="shared" si="0"/>
        <v>0</v>
      </c>
      <c r="Y126" s="256">
        <f t="shared" si="0"/>
        <v>0</v>
      </c>
      <c r="Z126" s="256">
        <f t="shared" si="0"/>
        <v>0</v>
      </c>
      <c r="AA126" s="256">
        <f t="shared" si="0"/>
        <v>0</v>
      </c>
      <c r="AB126" s="256">
        <f t="shared" si="0"/>
        <v>0</v>
      </c>
      <c r="AC126" s="256"/>
      <c r="AD126" s="256"/>
      <c r="AE126" s="256"/>
    </row>
    <row r="127" spans="1:31" s="238" customFormat="1" x14ac:dyDescent="0.25">
      <c r="A127" s="251" t="s">
        <v>302</v>
      </c>
      <c r="B127" s="250"/>
      <c r="C127" s="257">
        <f t="shared" si="0"/>
        <v>0</v>
      </c>
      <c r="D127" s="256">
        <f t="shared" si="0"/>
        <v>0</v>
      </c>
      <c r="E127" s="256">
        <f t="shared" si="0"/>
        <v>0</v>
      </c>
      <c r="F127" s="256">
        <f t="shared" si="0"/>
        <v>0</v>
      </c>
      <c r="G127" s="256">
        <f t="shared" si="0"/>
        <v>0</v>
      </c>
      <c r="H127" s="256">
        <f t="shared" si="0"/>
        <v>0</v>
      </c>
      <c r="I127" s="256">
        <f t="shared" si="0"/>
        <v>0</v>
      </c>
      <c r="J127" s="256">
        <f t="shared" si="0"/>
        <v>0</v>
      </c>
      <c r="K127" s="256">
        <f t="shared" si="0"/>
        <v>0</v>
      </c>
      <c r="L127" s="256">
        <f t="shared" si="0"/>
        <v>0</v>
      </c>
      <c r="M127" s="256">
        <f t="shared" si="0"/>
        <v>0</v>
      </c>
      <c r="N127" s="256">
        <f t="shared" si="0"/>
        <v>0</v>
      </c>
      <c r="O127" s="256">
        <f t="shared" si="0"/>
        <v>0</v>
      </c>
      <c r="P127" s="256">
        <f t="shared" si="0"/>
        <v>0</v>
      </c>
      <c r="Q127" s="256">
        <f t="shared" si="0"/>
        <v>0</v>
      </c>
      <c r="R127" s="256">
        <f t="shared" si="0"/>
        <v>0</v>
      </c>
      <c r="S127" s="256">
        <f t="shared" si="0"/>
        <v>0</v>
      </c>
      <c r="T127" s="256">
        <f t="shared" si="0"/>
        <v>0</v>
      </c>
      <c r="U127" s="256">
        <f t="shared" si="0"/>
        <v>0</v>
      </c>
      <c r="V127" s="256">
        <f t="shared" si="0"/>
        <v>0</v>
      </c>
      <c r="W127" s="256">
        <f t="shared" si="0"/>
        <v>0</v>
      </c>
      <c r="X127" s="256">
        <f t="shared" si="0"/>
        <v>0</v>
      </c>
      <c r="Y127" s="256">
        <f t="shared" si="0"/>
        <v>0</v>
      </c>
      <c r="Z127" s="256">
        <f t="shared" si="0"/>
        <v>0</v>
      </c>
      <c r="AA127" s="256">
        <f t="shared" si="0"/>
        <v>0</v>
      </c>
      <c r="AB127" s="256">
        <f t="shared" si="0"/>
        <v>0</v>
      </c>
      <c r="AC127" s="256"/>
      <c r="AD127" s="256"/>
      <c r="AE127" s="256"/>
    </row>
    <row r="128" spans="1:31" s="238" customFormat="1" x14ac:dyDescent="0.25">
      <c r="A128" s="250"/>
      <c r="B128" s="250"/>
      <c r="C128" s="250"/>
      <c r="D128" s="250"/>
      <c r="E128" s="250"/>
      <c r="F128" s="250"/>
      <c r="G128" s="250"/>
      <c r="H128" s="250"/>
      <c r="I128" s="250"/>
      <c r="J128" s="250"/>
      <c r="K128" s="250"/>
      <c r="L128" s="250"/>
      <c r="M128" s="250"/>
      <c r="N128" s="250"/>
      <c r="O128" s="250"/>
      <c r="P128" s="250"/>
      <c r="Q128" s="250"/>
      <c r="R128" s="250"/>
      <c r="S128" s="250"/>
      <c r="T128" s="250"/>
      <c r="U128" s="250"/>
      <c r="V128" s="250"/>
      <c r="W128" s="250"/>
      <c r="X128" s="250"/>
      <c r="Y128" s="250"/>
      <c r="Z128" s="250"/>
      <c r="AA128" s="255"/>
      <c r="AB128" s="250"/>
      <c r="AC128" s="250"/>
      <c r="AD128" s="250"/>
      <c r="AE128" s="250"/>
    </row>
    <row r="129" spans="1:31" s="252" customFormat="1" x14ac:dyDescent="0.25">
      <c r="A129" s="254" t="s">
        <v>323</v>
      </c>
      <c r="B129" s="253"/>
      <c r="C129" s="249">
        <f t="shared" ref="C129:AB137" si="1">C8-C119</f>
        <v>45700516</v>
      </c>
      <c r="D129" s="249">
        <f t="shared" si="1"/>
        <v>701976</v>
      </c>
      <c r="E129" s="249">
        <f t="shared" si="1"/>
        <v>166907</v>
      </c>
      <c r="F129" s="249">
        <f t="shared" si="1"/>
        <v>828630</v>
      </c>
      <c r="G129" s="249">
        <f t="shared" si="1"/>
        <v>2157</v>
      </c>
      <c r="H129" s="249">
        <f t="shared" si="1"/>
        <v>339996</v>
      </c>
      <c r="I129" s="249">
        <f t="shared" si="1"/>
        <v>2620867</v>
      </c>
      <c r="J129" s="249">
        <f t="shared" si="1"/>
        <v>74116</v>
      </c>
      <c r="K129" s="249">
        <f t="shared" si="1"/>
        <v>2004573</v>
      </c>
      <c r="L129" s="249">
        <f t="shared" si="1"/>
        <v>377987</v>
      </c>
      <c r="M129" s="249">
        <f t="shared" si="1"/>
        <v>71839</v>
      </c>
      <c r="N129" s="249">
        <f t="shared" si="1"/>
        <v>11659</v>
      </c>
      <c r="O129" s="249">
        <f t="shared" si="1"/>
        <v>1936786</v>
      </c>
      <c r="P129" s="249">
        <f t="shared" si="1"/>
        <v>140651</v>
      </c>
      <c r="Q129" s="249">
        <f t="shared" si="1"/>
        <v>24104</v>
      </c>
      <c r="R129" s="249">
        <f t="shared" si="1"/>
        <v>2323984</v>
      </c>
      <c r="S129" s="249">
        <f t="shared" si="1"/>
        <v>1553027</v>
      </c>
      <c r="T129" s="249">
        <f t="shared" si="1"/>
        <v>1970119</v>
      </c>
      <c r="U129" s="249">
        <f t="shared" si="1"/>
        <v>356303</v>
      </c>
      <c r="V129" s="249">
        <f t="shared" si="1"/>
        <v>197464</v>
      </c>
      <c r="W129" s="249">
        <f t="shared" si="1"/>
        <v>21863516</v>
      </c>
      <c r="X129" s="249">
        <f t="shared" si="1"/>
        <v>68515</v>
      </c>
      <c r="Y129" s="249">
        <f t="shared" si="1"/>
        <v>42852</v>
      </c>
      <c r="Z129" s="249">
        <f t="shared" si="1"/>
        <v>8022488</v>
      </c>
      <c r="AA129" s="249">
        <f t="shared" si="1"/>
        <v>0</v>
      </c>
      <c r="AB129" s="249">
        <f t="shared" si="1"/>
        <v>0</v>
      </c>
      <c r="AC129" s="249"/>
      <c r="AD129" s="249"/>
      <c r="AE129" s="249"/>
    </row>
    <row r="130" spans="1:31" s="238" customFormat="1" x14ac:dyDescent="0.25">
      <c r="A130" s="251" t="s">
        <v>226</v>
      </c>
      <c r="B130" s="250"/>
      <c r="C130" s="249">
        <f t="shared" si="1"/>
        <v>17706870</v>
      </c>
      <c r="D130" s="249">
        <f t="shared" si="1"/>
        <v>142356</v>
      </c>
      <c r="E130" s="249">
        <f t="shared" si="1"/>
        <v>36560</v>
      </c>
      <c r="F130" s="249">
        <f t="shared" si="1"/>
        <v>343646</v>
      </c>
      <c r="G130" s="249">
        <f t="shared" si="1"/>
        <v>2157</v>
      </c>
      <c r="H130" s="249">
        <f t="shared" si="1"/>
        <v>90547</v>
      </c>
      <c r="I130" s="249">
        <f t="shared" si="1"/>
        <v>425255</v>
      </c>
      <c r="J130" s="249">
        <f t="shared" si="1"/>
        <v>34092</v>
      </c>
      <c r="K130" s="249">
        <f t="shared" si="1"/>
        <v>535946</v>
      </c>
      <c r="L130" s="249">
        <f t="shared" si="1"/>
        <v>235271</v>
      </c>
      <c r="M130" s="249">
        <f t="shared" si="1"/>
        <v>19085</v>
      </c>
      <c r="N130" s="249">
        <f t="shared" si="1"/>
        <v>11659</v>
      </c>
      <c r="O130" s="249">
        <f t="shared" si="1"/>
        <v>755522</v>
      </c>
      <c r="P130" s="249">
        <f t="shared" si="1"/>
        <v>53524</v>
      </c>
      <c r="Q130" s="249">
        <f t="shared" si="1"/>
        <v>18930</v>
      </c>
      <c r="R130" s="249">
        <f t="shared" si="1"/>
        <v>1471689</v>
      </c>
      <c r="S130" s="249">
        <f t="shared" si="1"/>
        <v>567673</v>
      </c>
      <c r="T130" s="249">
        <f t="shared" si="1"/>
        <v>687771</v>
      </c>
      <c r="U130" s="249">
        <f t="shared" si="1"/>
        <v>33045</v>
      </c>
      <c r="V130" s="249">
        <f t="shared" si="1"/>
        <v>59443</v>
      </c>
      <c r="W130" s="249">
        <f t="shared" si="1"/>
        <v>7447823</v>
      </c>
      <c r="X130" s="249">
        <f t="shared" si="1"/>
        <v>2555</v>
      </c>
      <c r="Y130" s="249">
        <f t="shared" si="1"/>
        <v>28111</v>
      </c>
      <c r="Z130" s="249">
        <f t="shared" si="1"/>
        <v>4704210</v>
      </c>
      <c r="AA130" s="249">
        <f t="shared" si="1"/>
        <v>0</v>
      </c>
      <c r="AB130" s="249">
        <f t="shared" si="1"/>
        <v>0</v>
      </c>
      <c r="AC130" s="249"/>
      <c r="AD130" s="249"/>
      <c r="AE130" s="249"/>
    </row>
    <row r="131" spans="1:31" s="238" customFormat="1" x14ac:dyDescent="0.25">
      <c r="A131" s="251" t="s">
        <v>227</v>
      </c>
      <c r="B131" s="250"/>
      <c r="C131" s="249">
        <f t="shared" si="1"/>
        <v>27993646</v>
      </c>
      <c r="D131" s="249">
        <f t="shared" si="1"/>
        <v>559620</v>
      </c>
      <c r="E131" s="249">
        <f t="shared" si="1"/>
        <v>130347</v>
      </c>
      <c r="F131" s="249">
        <f t="shared" si="1"/>
        <v>484984</v>
      </c>
      <c r="G131" s="249">
        <f t="shared" si="1"/>
        <v>0</v>
      </c>
      <c r="H131" s="249">
        <f t="shared" si="1"/>
        <v>249449</v>
      </c>
      <c r="I131" s="249">
        <f t="shared" si="1"/>
        <v>2195612</v>
      </c>
      <c r="J131" s="249">
        <f t="shared" si="1"/>
        <v>40024</v>
      </c>
      <c r="K131" s="249">
        <f t="shared" si="1"/>
        <v>1468627</v>
      </c>
      <c r="L131" s="249">
        <f t="shared" si="1"/>
        <v>142716</v>
      </c>
      <c r="M131" s="249">
        <f t="shared" si="1"/>
        <v>52754</v>
      </c>
      <c r="N131" s="249">
        <f t="shared" si="1"/>
        <v>0</v>
      </c>
      <c r="O131" s="249">
        <f t="shared" si="1"/>
        <v>1181264</v>
      </c>
      <c r="P131" s="249">
        <f t="shared" si="1"/>
        <v>87127</v>
      </c>
      <c r="Q131" s="249">
        <f t="shared" si="1"/>
        <v>5174</v>
      </c>
      <c r="R131" s="249">
        <f t="shared" si="1"/>
        <v>852295</v>
      </c>
      <c r="S131" s="249">
        <f t="shared" si="1"/>
        <v>985354</v>
      </c>
      <c r="T131" s="249">
        <f t="shared" si="1"/>
        <v>1282348</v>
      </c>
      <c r="U131" s="249">
        <f t="shared" si="1"/>
        <v>323258</v>
      </c>
      <c r="V131" s="249">
        <f t="shared" si="1"/>
        <v>138021</v>
      </c>
      <c r="W131" s="249">
        <f t="shared" si="1"/>
        <v>14415693</v>
      </c>
      <c r="X131" s="249">
        <f t="shared" si="1"/>
        <v>65960</v>
      </c>
      <c r="Y131" s="249">
        <f t="shared" si="1"/>
        <v>14741</v>
      </c>
      <c r="Z131" s="249">
        <f t="shared" si="1"/>
        <v>3318278</v>
      </c>
      <c r="AA131" s="249">
        <f t="shared" si="1"/>
        <v>0</v>
      </c>
      <c r="AB131" s="249">
        <f t="shared" si="1"/>
        <v>0</v>
      </c>
      <c r="AC131" s="249"/>
      <c r="AD131" s="249"/>
      <c r="AE131" s="249"/>
    </row>
    <row r="132" spans="1:31" s="238" customFormat="1" x14ac:dyDescent="0.25">
      <c r="A132" s="251" t="s">
        <v>297</v>
      </c>
      <c r="B132" s="250"/>
      <c r="C132" s="249">
        <f t="shared" si="1"/>
        <v>25422186</v>
      </c>
      <c r="D132" s="249">
        <f t="shared" si="1"/>
        <v>326085</v>
      </c>
      <c r="E132" s="249">
        <f t="shared" si="1"/>
        <v>105962</v>
      </c>
      <c r="F132" s="249">
        <f t="shared" si="1"/>
        <v>453103</v>
      </c>
      <c r="G132" s="249">
        <f t="shared" si="1"/>
        <v>0</v>
      </c>
      <c r="H132" s="249">
        <f t="shared" si="1"/>
        <v>234759</v>
      </c>
      <c r="I132" s="249">
        <f t="shared" si="1"/>
        <v>1848624</v>
      </c>
      <c r="J132" s="249">
        <f t="shared" si="1"/>
        <v>37156</v>
      </c>
      <c r="K132" s="249">
        <f t="shared" si="1"/>
        <v>1295838</v>
      </c>
      <c r="L132" s="249">
        <f t="shared" si="1"/>
        <v>108219</v>
      </c>
      <c r="M132" s="249">
        <f t="shared" si="1"/>
        <v>51114</v>
      </c>
      <c r="N132" s="249">
        <f t="shared" si="1"/>
        <v>0</v>
      </c>
      <c r="O132" s="249">
        <f t="shared" si="1"/>
        <v>779127</v>
      </c>
      <c r="P132" s="249">
        <f t="shared" si="1"/>
        <v>80263</v>
      </c>
      <c r="Q132" s="249">
        <f t="shared" si="1"/>
        <v>5174</v>
      </c>
      <c r="R132" s="249">
        <f t="shared" si="1"/>
        <v>681179</v>
      </c>
      <c r="S132" s="249">
        <f t="shared" si="1"/>
        <v>906592</v>
      </c>
      <c r="T132" s="249">
        <f t="shared" si="1"/>
        <v>1120110</v>
      </c>
      <c r="U132" s="249">
        <f t="shared" si="1"/>
        <v>310981</v>
      </c>
      <c r="V132" s="249">
        <f t="shared" si="1"/>
        <v>110980</v>
      </c>
      <c r="W132" s="249">
        <f t="shared" si="1"/>
        <v>13842475</v>
      </c>
      <c r="X132" s="249">
        <f t="shared" si="1"/>
        <v>64631</v>
      </c>
      <c r="Y132" s="249">
        <f t="shared" si="1"/>
        <v>14741</v>
      </c>
      <c r="Z132" s="249">
        <f t="shared" si="1"/>
        <v>3045073</v>
      </c>
      <c r="AA132" s="249">
        <f t="shared" si="1"/>
        <v>0</v>
      </c>
      <c r="AB132" s="249"/>
      <c r="AC132" s="249"/>
      <c r="AD132" s="249"/>
      <c r="AE132" s="249"/>
    </row>
    <row r="133" spans="1:31" s="238" customFormat="1" x14ac:dyDescent="0.25">
      <c r="A133" s="251" t="s">
        <v>298</v>
      </c>
      <c r="B133" s="250"/>
      <c r="C133" s="249">
        <f t="shared" si="1"/>
        <v>10570295</v>
      </c>
      <c r="D133" s="249">
        <f t="shared" si="1"/>
        <v>10571</v>
      </c>
      <c r="E133" s="249">
        <f t="shared" si="1"/>
        <v>41233</v>
      </c>
      <c r="F133" s="249">
        <f t="shared" si="1"/>
        <v>296650</v>
      </c>
      <c r="G133" s="249">
        <f t="shared" si="1"/>
        <v>0</v>
      </c>
      <c r="H133" s="249">
        <f t="shared" si="1"/>
        <v>87658</v>
      </c>
      <c r="I133" s="249">
        <f t="shared" si="1"/>
        <v>619290</v>
      </c>
      <c r="J133" s="249">
        <f t="shared" si="1"/>
        <v>28014</v>
      </c>
      <c r="K133" s="249">
        <f t="shared" si="1"/>
        <v>645506</v>
      </c>
      <c r="L133" s="249">
        <f t="shared" si="1"/>
        <v>42013</v>
      </c>
      <c r="M133" s="249">
        <f t="shared" si="1"/>
        <v>32581</v>
      </c>
      <c r="N133" s="249">
        <f t="shared" si="1"/>
        <v>0</v>
      </c>
      <c r="O133" s="249">
        <f t="shared" si="1"/>
        <v>45289</v>
      </c>
      <c r="P133" s="249">
        <f t="shared" si="1"/>
        <v>17636</v>
      </c>
      <c r="Q133" s="249">
        <f t="shared" si="1"/>
        <v>5174</v>
      </c>
      <c r="R133" s="249">
        <f t="shared" si="1"/>
        <v>312031</v>
      </c>
      <c r="S133" s="249">
        <f t="shared" si="1"/>
        <v>429185</v>
      </c>
      <c r="T133" s="249">
        <f t="shared" si="1"/>
        <v>163372</v>
      </c>
      <c r="U133" s="249">
        <f t="shared" si="1"/>
        <v>31541</v>
      </c>
      <c r="V133" s="249">
        <f t="shared" si="1"/>
        <v>29456</v>
      </c>
      <c r="W133" s="249">
        <f t="shared" si="1"/>
        <v>6852981</v>
      </c>
      <c r="X133" s="249">
        <f t="shared" si="1"/>
        <v>36262</v>
      </c>
      <c r="Y133" s="249">
        <f t="shared" si="1"/>
        <v>42</v>
      </c>
      <c r="Z133" s="249">
        <f t="shared" si="1"/>
        <v>843810</v>
      </c>
      <c r="AA133" s="249">
        <f t="shared" si="1"/>
        <v>0</v>
      </c>
      <c r="AB133" s="249"/>
      <c r="AC133" s="249"/>
      <c r="AD133" s="249"/>
      <c r="AE133" s="249"/>
    </row>
    <row r="134" spans="1:31" s="238" customFormat="1" x14ac:dyDescent="0.25">
      <c r="A134" s="251" t="s">
        <v>299</v>
      </c>
      <c r="B134" s="250"/>
      <c r="C134" s="249">
        <f t="shared" si="1"/>
        <v>14851891</v>
      </c>
      <c r="D134" s="249">
        <f t="shared" si="1"/>
        <v>315514</v>
      </c>
      <c r="E134" s="249">
        <f t="shared" si="1"/>
        <v>64729</v>
      </c>
      <c r="F134" s="249">
        <f t="shared" si="1"/>
        <v>156453</v>
      </c>
      <c r="G134" s="249">
        <f t="shared" si="1"/>
        <v>0</v>
      </c>
      <c r="H134" s="249">
        <f t="shared" si="1"/>
        <v>147101</v>
      </c>
      <c r="I134" s="249">
        <f t="shared" si="1"/>
        <v>1229334</v>
      </c>
      <c r="J134" s="249">
        <f t="shared" si="1"/>
        <v>9142</v>
      </c>
      <c r="K134" s="249">
        <f t="shared" si="1"/>
        <v>650332</v>
      </c>
      <c r="L134" s="249">
        <f t="shared" si="1"/>
        <v>66206</v>
      </c>
      <c r="M134" s="249">
        <f t="shared" si="1"/>
        <v>18533</v>
      </c>
      <c r="N134" s="249">
        <f t="shared" si="1"/>
        <v>0</v>
      </c>
      <c r="O134" s="249">
        <f t="shared" si="1"/>
        <v>733838</v>
      </c>
      <c r="P134" s="249">
        <f t="shared" si="1"/>
        <v>62627</v>
      </c>
      <c r="Q134" s="249">
        <f t="shared" si="1"/>
        <v>0</v>
      </c>
      <c r="R134" s="249">
        <f t="shared" si="1"/>
        <v>369148</v>
      </c>
      <c r="S134" s="249">
        <f t="shared" si="1"/>
        <v>477407</v>
      </c>
      <c r="T134" s="249">
        <f t="shared" si="1"/>
        <v>956738</v>
      </c>
      <c r="U134" s="249">
        <f t="shared" si="1"/>
        <v>279440</v>
      </c>
      <c r="V134" s="249">
        <f t="shared" si="1"/>
        <v>81524</v>
      </c>
      <c r="W134" s="249">
        <f t="shared" si="1"/>
        <v>6989494</v>
      </c>
      <c r="X134" s="249">
        <f t="shared" si="1"/>
        <v>28369</v>
      </c>
      <c r="Y134" s="249">
        <f t="shared" si="1"/>
        <v>14699</v>
      </c>
      <c r="Z134" s="249">
        <f t="shared" si="1"/>
        <v>2201263</v>
      </c>
      <c r="AA134" s="249">
        <f t="shared" si="1"/>
        <v>0</v>
      </c>
      <c r="AB134" s="249"/>
      <c r="AC134" s="249"/>
      <c r="AD134" s="249"/>
      <c r="AE134" s="249"/>
    </row>
    <row r="135" spans="1:31" s="238" customFormat="1" x14ac:dyDescent="0.25">
      <c r="A135" s="251" t="s">
        <v>300</v>
      </c>
      <c r="B135" s="250"/>
      <c r="C135" s="249">
        <f t="shared" si="1"/>
        <v>9826.8983378430603</v>
      </c>
      <c r="D135" s="249">
        <f t="shared" si="1"/>
        <v>126.04754541940513</v>
      </c>
      <c r="E135" s="249">
        <f t="shared" si="1"/>
        <v>40.959412446849598</v>
      </c>
      <c r="F135" s="249">
        <f t="shared" si="1"/>
        <v>175.14611519134127</v>
      </c>
      <c r="G135" s="249">
        <f t="shared" si="1"/>
        <v>0</v>
      </c>
      <c r="H135" s="249">
        <f t="shared" si="1"/>
        <v>90.745651333590999</v>
      </c>
      <c r="I135" s="249">
        <f t="shared" si="1"/>
        <v>714.58214147661408</v>
      </c>
      <c r="J135" s="249">
        <f t="shared" si="1"/>
        <v>14.362582141476601</v>
      </c>
      <c r="K135" s="249">
        <f t="shared" si="1"/>
        <v>500.9037495168152</v>
      </c>
      <c r="L135" s="249">
        <f t="shared" si="1"/>
        <v>41.831851565519898</v>
      </c>
      <c r="M135" s="249">
        <f t="shared" si="1"/>
        <v>19.758020873598799</v>
      </c>
      <c r="N135" s="249">
        <f t="shared" si="1"/>
        <v>0</v>
      </c>
      <c r="O135" s="249">
        <f t="shared" si="1"/>
        <v>301.1700811751063</v>
      </c>
      <c r="P135" s="249">
        <f t="shared" si="1"/>
        <v>31.025512176265899</v>
      </c>
      <c r="Q135" s="249">
        <f t="shared" si="1"/>
        <v>2</v>
      </c>
      <c r="R135" s="249">
        <f t="shared" si="1"/>
        <v>263.30846540394299</v>
      </c>
      <c r="S135" s="249">
        <f t="shared" si="1"/>
        <v>350.44143795902545</v>
      </c>
      <c r="T135" s="249">
        <f t="shared" si="1"/>
        <v>432.9764205643599</v>
      </c>
      <c r="U135" s="249">
        <f t="shared" si="1"/>
        <v>120.20912253575599</v>
      </c>
      <c r="V135" s="249">
        <f t="shared" si="1"/>
        <v>42.899110939311953</v>
      </c>
      <c r="W135" s="249">
        <f t="shared" si="1"/>
        <v>5350.7827599536095</v>
      </c>
      <c r="X135" s="249">
        <f t="shared" si="1"/>
        <v>24.982991882489401</v>
      </c>
      <c r="Y135" s="249">
        <f t="shared" si="1"/>
        <v>5.6981059141863204</v>
      </c>
      <c r="Z135" s="249">
        <f t="shared" si="1"/>
        <v>1177.0672593737886</v>
      </c>
      <c r="AA135" s="249">
        <f t="shared" si="1"/>
        <v>0</v>
      </c>
      <c r="AB135" s="249"/>
      <c r="AC135" s="249"/>
      <c r="AD135" s="249"/>
      <c r="AE135" s="249"/>
    </row>
    <row r="136" spans="1:31" s="238" customFormat="1" x14ac:dyDescent="0.25">
      <c r="A136" s="251" t="s">
        <v>301</v>
      </c>
      <c r="B136" s="250"/>
      <c r="C136" s="249">
        <f t="shared" si="1"/>
        <v>2571460</v>
      </c>
      <c r="D136" s="249">
        <f t="shared" si="1"/>
        <v>233535</v>
      </c>
      <c r="E136" s="249">
        <f t="shared" si="1"/>
        <v>24385</v>
      </c>
      <c r="F136" s="249">
        <f t="shared" si="1"/>
        <v>31881</v>
      </c>
      <c r="G136" s="249">
        <f t="shared" si="1"/>
        <v>0</v>
      </c>
      <c r="H136" s="249">
        <f t="shared" si="1"/>
        <v>14690</v>
      </c>
      <c r="I136" s="249">
        <f t="shared" si="1"/>
        <v>346988</v>
      </c>
      <c r="J136" s="249">
        <f t="shared" si="1"/>
        <v>2868</v>
      </c>
      <c r="K136" s="249">
        <f t="shared" si="1"/>
        <v>172789</v>
      </c>
      <c r="L136" s="249">
        <f t="shared" si="1"/>
        <v>34497</v>
      </c>
      <c r="M136" s="249">
        <f t="shared" si="1"/>
        <v>1640</v>
      </c>
      <c r="N136" s="249">
        <f t="shared" si="1"/>
        <v>0</v>
      </c>
      <c r="O136" s="249">
        <f t="shared" si="1"/>
        <v>402137</v>
      </c>
      <c r="P136" s="249">
        <f t="shared" si="1"/>
        <v>6864</v>
      </c>
      <c r="Q136" s="249">
        <f t="shared" si="1"/>
        <v>0</v>
      </c>
      <c r="R136" s="249">
        <f t="shared" si="1"/>
        <v>171116</v>
      </c>
      <c r="S136" s="249">
        <f t="shared" si="1"/>
        <v>78762</v>
      </c>
      <c r="T136" s="249">
        <f t="shared" si="1"/>
        <v>162238</v>
      </c>
      <c r="U136" s="249">
        <f t="shared" si="1"/>
        <v>12277</v>
      </c>
      <c r="V136" s="249">
        <f t="shared" si="1"/>
        <v>27041</v>
      </c>
      <c r="W136" s="249">
        <f t="shared" si="1"/>
        <v>573218</v>
      </c>
      <c r="X136" s="249">
        <f t="shared" si="1"/>
        <v>1329</v>
      </c>
      <c r="Y136" s="249">
        <f t="shared" si="1"/>
        <v>0</v>
      </c>
      <c r="Z136" s="249">
        <f t="shared" si="1"/>
        <v>273205</v>
      </c>
      <c r="AA136" s="249">
        <f t="shared" si="1"/>
        <v>0</v>
      </c>
      <c r="AB136" s="249"/>
      <c r="AC136" s="249"/>
      <c r="AD136" s="249"/>
      <c r="AE136" s="249"/>
    </row>
    <row r="137" spans="1:31" s="238" customFormat="1" x14ac:dyDescent="0.25">
      <c r="A137" s="251" t="s">
        <v>302</v>
      </c>
      <c r="B137" s="250"/>
      <c r="C137" s="249">
        <f t="shared" si="1"/>
        <v>2571460</v>
      </c>
      <c r="D137" s="249">
        <f t="shared" si="1"/>
        <v>233535</v>
      </c>
      <c r="E137" s="249">
        <f t="shared" si="1"/>
        <v>24385</v>
      </c>
      <c r="F137" s="249">
        <f t="shared" si="1"/>
        <v>31881</v>
      </c>
      <c r="G137" s="249">
        <f t="shared" si="1"/>
        <v>0</v>
      </c>
      <c r="H137" s="249">
        <f t="shared" si="1"/>
        <v>14690</v>
      </c>
      <c r="I137" s="249">
        <f t="shared" si="1"/>
        <v>346988</v>
      </c>
      <c r="J137" s="249">
        <f t="shared" si="1"/>
        <v>2868</v>
      </c>
      <c r="K137" s="249">
        <f t="shared" si="1"/>
        <v>172789</v>
      </c>
      <c r="L137" s="249">
        <f t="shared" si="1"/>
        <v>34497</v>
      </c>
      <c r="M137" s="249">
        <f t="shared" si="1"/>
        <v>1640</v>
      </c>
      <c r="N137" s="249">
        <f t="shared" si="1"/>
        <v>0</v>
      </c>
      <c r="O137" s="249">
        <f t="shared" si="1"/>
        <v>402137</v>
      </c>
      <c r="P137" s="249">
        <f t="shared" si="1"/>
        <v>6864</v>
      </c>
      <c r="Q137" s="249">
        <f t="shared" si="1"/>
        <v>0</v>
      </c>
      <c r="R137" s="249">
        <f t="shared" si="1"/>
        <v>171116</v>
      </c>
      <c r="S137" s="249">
        <f t="shared" si="1"/>
        <v>78762</v>
      </c>
      <c r="T137" s="249">
        <f t="shared" si="1"/>
        <v>162238</v>
      </c>
      <c r="U137" s="249">
        <f t="shared" si="1"/>
        <v>12277</v>
      </c>
      <c r="V137" s="249">
        <f t="shared" si="1"/>
        <v>27041</v>
      </c>
      <c r="W137" s="249">
        <f t="shared" si="1"/>
        <v>573218</v>
      </c>
      <c r="X137" s="249">
        <f t="shared" si="1"/>
        <v>1329</v>
      </c>
      <c r="Y137" s="249">
        <f t="shared" si="1"/>
        <v>0</v>
      </c>
      <c r="Z137" s="249">
        <f t="shared" si="1"/>
        <v>273205</v>
      </c>
      <c r="AA137" s="249">
        <f t="shared" si="1"/>
        <v>0</v>
      </c>
      <c r="AB137" s="249"/>
      <c r="AC137" s="249"/>
      <c r="AD137" s="249"/>
      <c r="AE137" s="249"/>
    </row>
    <row r="138" spans="1:31" s="245" customFormat="1" x14ac:dyDescent="0.25">
      <c r="A138" s="248" t="s">
        <v>324</v>
      </c>
      <c r="B138" s="247"/>
      <c r="C138" s="246">
        <f>C131/$A$5</f>
        <v>10820891.379976807</v>
      </c>
      <c r="D138" s="246">
        <f t="shared" ref="D138:AB138" si="2">D131/$A$5</f>
        <v>216320.06184770001</v>
      </c>
      <c r="E138" s="246">
        <f t="shared" si="2"/>
        <v>50385.388480865862</v>
      </c>
      <c r="F138" s="246">
        <f t="shared" si="2"/>
        <v>187469.65597216852</v>
      </c>
      <c r="G138" s="246">
        <f t="shared" si="2"/>
        <v>0</v>
      </c>
      <c r="H138" s="246">
        <f t="shared" si="2"/>
        <v>96424.043293390016</v>
      </c>
      <c r="I138" s="246">
        <f t="shared" si="2"/>
        <v>848709.70235794352</v>
      </c>
      <c r="J138" s="246">
        <f t="shared" si="2"/>
        <v>15471.202164669499</v>
      </c>
      <c r="K138" s="246">
        <f t="shared" si="2"/>
        <v>567695.01352918439</v>
      </c>
      <c r="L138" s="246">
        <f t="shared" si="2"/>
        <v>55166.602241979119</v>
      </c>
      <c r="M138" s="246">
        <f t="shared" si="2"/>
        <v>20391.959798994973</v>
      </c>
      <c r="N138" s="246">
        <f t="shared" si="2"/>
        <v>0</v>
      </c>
      <c r="O138" s="246">
        <f t="shared" si="2"/>
        <v>456615.38461538457</v>
      </c>
      <c r="P138" s="246">
        <f t="shared" si="2"/>
        <v>33678.778507924231</v>
      </c>
      <c r="Q138" s="246">
        <f t="shared" si="2"/>
        <v>1999.9999999999998</v>
      </c>
      <c r="R138" s="246">
        <f t="shared" si="2"/>
        <v>329453.03440278315</v>
      </c>
      <c r="S138" s="246">
        <f t="shared" si="2"/>
        <v>380886.74139930418</v>
      </c>
      <c r="T138" s="246">
        <f t="shared" si="2"/>
        <v>495689.21530730574</v>
      </c>
      <c r="U138" s="246">
        <f t="shared" si="2"/>
        <v>124954.77386934673</v>
      </c>
      <c r="V138" s="246">
        <f t="shared" si="2"/>
        <v>53351.758793969842</v>
      </c>
      <c r="W138" s="246">
        <f t="shared" si="2"/>
        <v>5572359.1032083491</v>
      </c>
      <c r="X138" s="246">
        <f>X131/$A$5</f>
        <v>25496.714340935443</v>
      </c>
      <c r="Y138" s="246">
        <f t="shared" si="2"/>
        <v>5698.1059141863161</v>
      </c>
      <c r="Z138" s="246">
        <f t="shared" si="2"/>
        <v>1282674.1399304213</v>
      </c>
      <c r="AA138" s="246">
        <f t="shared" si="2"/>
        <v>0</v>
      </c>
      <c r="AB138" s="246">
        <f t="shared" si="2"/>
        <v>0</v>
      </c>
      <c r="AC138" s="246"/>
      <c r="AD138" s="246"/>
      <c r="AE138" s="246"/>
    </row>
    <row r="139" spans="1:31" s="238" customFormat="1" x14ac:dyDescent="0.25">
      <c r="C139" s="515">
        <f>C131/C129</f>
        <v>0.61254551261521861</v>
      </c>
      <c r="D139" s="515">
        <f t="shared" ref="D139:AB139" si="3">D131/D129</f>
        <v>0.79720674211084142</v>
      </c>
      <c r="E139" s="515">
        <f t="shared" si="3"/>
        <v>0.7809558616475043</v>
      </c>
      <c r="F139" s="515">
        <f t="shared" si="3"/>
        <v>0.58528414370708282</v>
      </c>
      <c r="G139" s="515">
        <f t="shared" si="3"/>
        <v>0</v>
      </c>
      <c r="H139" s="515">
        <f t="shared" si="3"/>
        <v>0.73368216096659966</v>
      </c>
      <c r="I139" s="515">
        <f t="shared" si="3"/>
        <v>0.8377426248642148</v>
      </c>
      <c r="J139" s="515">
        <f t="shared" si="3"/>
        <v>0.54001834961411843</v>
      </c>
      <c r="K139" s="515">
        <f t="shared" si="3"/>
        <v>0.73263832247565941</v>
      </c>
      <c r="L139" s="515">
        <f t="shared" si="3"/>
        <v>0.37756854071700879</v>
      </c>
      <c r="M139" s="515">
        <f t="shared" si="3"/>
        <v>0.73433650245688276</v>
      </c>
      <c r="N139" s="515">
        <f t="shared" si="3"/>
        <v>0</v>
      </c>
      <c r="O139" s="515">
        <f t="shared" si="3"/>
        <v>0.60990940661487636</v>
      </c>
      <c r="P139" s="515">
        <f t="shared" si="3"/>
        <v>0.61945524738537228</v>
      </c>
      <c r="Q139" s="515">
        <f t="shared" si="3"/>
        <v>0.21465316959840691</v>
      </c>
      <c r="R139" s="515">
        <f t="shared" si="3"/>
        <v>0.36673875551638907</v>
      </c>
      <c r="S139" s="515">
        <f t="shared" si="3"/>
        <v>0.63447319331859653</v>
      </c>
      <c r="T139" s="515">
        <f t="shared" si="3"/>
        <v>0.65089875281645426</v>
      </c>
      <c r="U139" s="515">
        <f t="shared" si="3"/>
        <v>0.9072559029814512</v>
      </c>
      <c r="V139" s="515">
        <f t="shared" si="3"/>
        <v>0.69896791313859741</v>
      </c>
      <c r="W139" s="515">
        <f t="shared" si="3"/>
        <v>0.65934925562750291</v>
      </c>
      <c r="X139" s="515">
        <f t="shared" si="3"/>
        <v>0.96270889586221997</v>
      </c>
      <c r="Y139" s="515">
        <f t="shared" si="3"/>
        <v>0.34399794642023712</v>
      </c>
      <c r="Z139" s="515">
        <f t="shared" si="3"/>
        <v>0.41362205839385485</v>
      </c>
      <c r="AA139" s="515" t="e">
        <f t="shared" si="3"/>
        <v>#DIV/0!</v>
      </c>
      <c r="AB139" s="515" t="e">
        <f t="shared" si="3"/>
        <v>#DIV/0!</v>
      </c>
    </row>
    <row r="140" spans="1:31" s="238" customFormat="1" x14ac:dyDescent="0.25"/>
    <row r="141" spans="1:31" s="238" customFormat="1" x14ac:dyDescent="0.25"/>
    <row r="142" spans="1:31" s="238" customFormat="1" x14ac:dyDescent="0.25">
      <c r="A142" s="244" t="s">
        <v>325</v>
      </c>
      <c r="B142" s="243"/>
      <c r="C142" s="242">
        <f>L129+R129+W129+Z129</f>
        <v>32587975</v>
      </c>
    </row>
    <row r="143" spans="1:31" s="238" customFormat="1" x14ac:dyDescent="0.25">
      <c r="A143" s="244" t="s">
        <v>326</v>
      </c>
      <c r="B143" s="243"/>
      <c r="C143" s="242">
        <f>D129+I129+K129+O129+S129+V129</f>
        <v>9014693</v>
      </c>
    </row>
    <row r="144" spans="1:31" s="238" customFormat="1" x14ac:dyDescent="0.25">
      <c r="A144" s="241" t="s">
        <v>327</v>
      </c>
      <c r="B144" s="240"/>
      <c r="C144" s="239">
        <f>C129-C142-C143</f>
        <v>4097848</v>
      </c>
    </row>
    <row r="145" spans="3:29" s="238" customFormat="1" x14ac:dyDescent="0.25">
      <c r="AC145" s="440"/>
    </row>
    <row r="146" spans="3:29" s="238" customFormat="1" x14ac:dyDescent="0.25">
      <c r="AC146" s="440"/>
    </row>
    <row r="147" spans="3:29" s="238" customFormat="1" x14ac:dyDescent="0.25">
      <c r="C147" s="423">
        <f>C130-Предыдущий!C144</f>
        <v>-5109730</v>
      </c>
      <c r="D147" s="423">
        <f>D130-Предыдущий!D144</f>
        <v>-326135</v>
      </c>
      <c r="E147" s="423">
        <f>E130-Предыдущий!E144</f>
        <v>1789</v>
      </c>
      <c r="F147" s="423">
        <f>F130-Предыдущий!F144</f>
        <v>-87291</v>
      </c>
      <c r="G147" s="423">
        <f>G130-Предыдущий!G144</f>
        <v>-155</v>
      </c>
      <c r="H147" s="423">
        <f>H130-Предыдущий!H144</f>
        <v>-25224</v>
      </c>
      <c r="I147" s="423">
        <f>I130-Предыдущий!I144</f>
        <v>-335252</v>
      </c>
      <c r="J147" s="423" t="e">
        <f>J130-Предыдущий!#REF!</f>
        <v>#REF!</v>
      </c>
      <c r="K147" s="423">
        <f>K130-Предыдущий!J144</f>
        <v>-210050</v>
      </c>
      <c r="L147" s="423">
        <f>L130-Предыдущий!K144</f>
        <v>-81318</v>
      </c>
      <c r="M147" s="423">
        <f>M130-Предыдущий!L144</f>
        <v>-10336</v>
      </c>
      <c r="N147" s="423" t="e">
        <f>N130-Предыдущий!#REF!</f>
        <v>#REF!</v>
      </c>
      <c r="O147" s="423">
        <f>O130-Предыдущий!M144</f>
        <v>738790</v>
      </c>
      <c r="P147" s="423" t="e">
        <f>P130-Предыдущий!#REF!</f>
        <v>#REF!</v>
      </c>
      <c r="Q147" s="423">
        <f>Q130-Предыдущий!N144</f>
        <v>-968415</v>
      </c>
      <c r="R147" s="423" t="e">
        <f>R130-Предыдущий!#REF!</f>
        <v>#REF!</v>
      </c>
      <c r="S147" s="423">
        <f>S130-Предыдущий!O144</f>
        <v>487922</v>
      </c>
      <c r="T147" s="423">
        <f>T130-Предыдущий!P144</f>
        <v>679737</v>
      </c>
      <c r="U147" s="423">
        <f>U130-Предыдущий!Q144</f>
        <v>-1374423</v>
      </c>
      <c r="V147" s="423">
        <f>V130-Предыдущий!R144</f>
        <v>-711208</v>
      </c>
      <c r="W147" s="423">
        <f>W130-Предыдущий!S144</f>
        <v>6619687</v>
      </c>
      <c r="X147" s="423">
        <f>X130-Предыдущий!T144</f>
        <v>-46145</v>
      </c>
      <c r="Y147" s="423">
        <f>Y130-Предыдущий!U144</f>
        <v>-70936</v>
      </c>
      <c r="Z147" s="423">
        <f>Z130-Предыдущий!V144</f>
        <v>-5691793</v>
      </c>
      <c r="AA147" s="423">
        <f>AA130-Предыдущий!W144</f>
        <v>-3893</v>
      </c>
      <c r="AB147" s="423">
        <f>AB130-Предыдущий!X144</f>
        <v>-5266045</v>
      </c>
      <c r="AC147" s="440"/>
    </row>
    <row r="148" spans="3:29" s="238" customFormat="1" x14ac:dyDescent="0.25">
      <c r="C148" s="424">
        <f>((C130/Предыдущий!C144)-1)*100</f>
        <v>-22.394791511443422</v>
      </c>
      <c r="D148" s="424">
        <f>((D130/Предыдущий!D144)-1)*100</f>
        <v>-69.613930683833843</v>
      </c>
      <c r="E148" s="424">
        <f>((E130/Предыдущий!E144)-1)*100</f>
        <v>5.1450921745132439</v>
      </c>
      <c r="F148" s="424">
        <f>((F130/Предыдущий!F144)-1)*100</f>
        <v>-20.256093118019571</v>
      </c>
      <c r="G148" s="424">
        <f>((G130/Предыдущий!G144)-1)*100</f>
        <v>-6.7041522491349426</v>
      </c>
      <c r="H148" s="424">
        <f>((H130/Предыдущий!H144)-1)*100</f>
        <v>-21.787839787166043</v>
      </c>
      <c r="I148" s="424">
        <f>((I130/Предыдущий!I144)-1)*100</f>
        <v>-44.082697463665689</v>
      </c>
      <c r="J148" s="424" t="e">
        <f>((J130/Предыдущий!#REF!)-1)*100</f>
        <v>#REF!</v>
      </c>
      <c r="K148" s="424">
        <f>((K130/Предыдущий!J144)-1)*100</f>
        <v>-28.15698743692996</v>
      </c>
      <c r="L148" s="424">
        <f>((L130/Предыдущий!K144)-1)*100</f>
        <v>-25.685668169140431</v>
      </c>
      <c r="M148" s="424">
        <f>((M130/Предыдущий!L144)-1)*100</f>
        <v>-35.131368750212431</v>
      </c>
      <c r="N148" s="424" t="e">
        <f>((N130/Предыдущий!#REF!)-1)*100</f>
        <v>#REF!</v>
      </c>
      <c r="O148" s="424">
        <f>((O130/Предыдущий!M144)-1)*100</f>
        <v>4415.4315084867321</v>
      </c>
      <c r="P148" s="424" t="e">
        <f>((P130/Предыдущий!#REF!)-1)*100</f>
        <v>#REF!</v>
      </c>
      <c r="Q148" s="424">
        <f>((Q130/Предыдущий!N144)-1)*100</f>
        <v>-98.082737037205831</v>
      </c>
      <c r="R148" s="424" t="e">
        <f>((R130/Предыдущий!#REF!)-1)*100</f>
        <v>#REF!</v>
      </c>
      <c r="S148" s="424">
        <f>((S130/Предыдущий!O144)-1)*100</f>
        <v>611.80674850472099</v>
      </c>
      <c r="T148" s="424">
        <f>((T130/Предыдущий!P144)-1)*100</f>
        <v>8460.7542942494401</v>
      </c>
      <c r="U148" s="424">
        <f>((U130/Предыдущий!Q144)-1)*100</f>
        <v>-97.652166869868438</v>
      </c>
      <c r="V148" s="424">
        <f>((V130/Предыдущий!R144)-1)*100</f>
        <v>-92.286651155970731</v>
      </c>
      <c r="W148" s="424">
        <f>((W130/Предыдущий!S144)-1)*100</f>
        <v>799.34781243660461</v>
      </c>
      <c r="X148" s="424">
        <f>((X130/Предыдущий!T144)-1)*100</f>
        <v>-94.753593429158116</v>
      </c>
      <c r="Y148" s="424">
        <f>((Y130/Предыдущий!U144)-1)*100</f>
        <v>-71.618524538855283</v>
      </c>
      <c r="Z148" s="424">
        <f>((Z130/Предыдущий!V144)-1)*100</f>
        <v>-54.749820676273366</v>
      </c>
      <c r="AA148" s="424">
        <f>((AA130/Предыдущий!W144)-1)*100</f>
        <v>-100</v>
      </c>
      <c r="AB148" s="424">
        <f>((AB130/Предыдущий!X144)-1)*100</f>
        <v>-100</v>
      </c>
      <c r="AC148" s="440"/>
    </row>
  </sheetData>
  <mergeCells count="4">
    <mergeCell ref="A1:W1"/>
    <mergeCell ref="A2:W2"/>
    <mergeCell ref="A3:W3"/>
    <mergeCell ref="A4:V4"/>
  </mergeCells>
  <conditionalFormatting sqref="D8:AA8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A29E7-CB48-4FEF-AFBA-33A3560E9B22}">
  <dimension ref="A1:AER118"/>
  <sheetViews>
    <sheetView topLeftCell="ACF1" zoomScale="90" zoomScaleNormal="90" workbookViewId="0">
      <selection activeCell="ACF1" sqref="A1:XFD1048576"/>
    </sheetView>
  </sheetViews>
  <sheetFormatPr defaultRowHeight="15" x14ac:dyDescent="0.25"/>
  <cols>
    <col min="1" max="1" width="27.7109375" style="1" customWidth="1"/>
    <col min="2" max="2" width="12.5703125" style="1" bestFit="1" customWidth="1"/>
    <col min="3" max="3" width="14.5703125" style="1" bestFit="1" customWidth="1"/>
    <col min="4" max="4" width="11.28515625" style="1" customWidth="1"/>
    <col min="5" max="5" width="13.7109375" style="1" customWidth="1"/>
    <col min="6" max="9" width="11.28515625" style="1" customWidth="1"/>
    <col min="10" max="10" width="11.5703125" style="1" customWidth="1"/>
    <col min="11" max="25" width="11.28515625" style="1" customWidth="1"/>
    <col min="26" max="40" width="11.28515625" style="1" hidden="1" customWidth="1"/>
    <col min="41" max="41" width="11.28515625" style="1" customWidth="1"/>
    <col min="42" max="60" width="11.28515625" style="1" hidden="1" customWidth="1"/>
    <col min="61" max="61" width="11.28515625" style="1" customWidth="1"/>
    <col min="62" max="82" width="11.28515625" style="1" hidden="1" customWidth="1"/>
    <col min="83" max="84" width="11.28515625" style="1" customWidth="1"/>
    <col min="85" max="103" width="11.28515625" style="1" hidden="1" customWidth="1"/>
    <col min="104" max="104" width="11.28515625" style="1" customWidth="1"/>
    <col min="105" max="122" width="11.28515625" style="1" hidden="1" customWidth="1"/>
    <col min="123" max="123" width="11.28515625" style="1" customWidth="1"/>
    <col min="124" max="144" width="11.28515625" style="1" hidden="1" customWidth="1"/>
    <col min="145" max="145" width="11.28515625" style="1" customWidth="1"/>
    <col min="146" max="164" width="11.28515625" style="1" hidden="1" customWidth="1"/>
    <col min="165" max="165" width="11.28515625" style="1" customWidth="1"/>
    <col min="166" max="187" width="11.28515625" style="1" hidden="1" customWidth="1"/>
    <col min="188" max="188" width="11.28515625" style="1" customWidth="1"/>
    <col min="189" max="210" width="11.28515625" style="1" hidden="1" customWidth="1"/>
    <col min="211" max="211" width="11.28515625" style="1" customWidth="1"/>
    <col min="212" max="231" width="11.28515625" style="1" hidden="1" customWidth="1"/>
    <col min="232" max="232" width="11.28515625" style="1" customWidth="1"/>
    <col min="233" max="252" width="11.28515625" style="1" hidden="1" customWidth="1"/>
    <col min="253" max="253" width="11.28515625" style="1" customWidth="1"/>
    <col min="254" max="272" width="11.28515625" style="1" hidden="1" customWidth="1"/>
    <col min="273" max="275" width="11.28515625" style="1" customWidth="1"/>
    <col min="276" max="286" width="11.28515625" style="1" hidden="1" customWidth="1"/>
    <col min="287" max="287" width="11.28515625" style="1" customWidth="1"/>
    <col min="288" max="293" width="11.28515625" style="1" hidden="1" customWidth="1"/>
    <col min="294" max="299" width="11.28515625" style="1" customWidth="1"/>
    <col min="300" max="314" width="11.28515625" style="1" hidden="1" customWidth="1"/>
    <col min="315" max="315" width="11.28515625" style="1" customWidth="1"/>
    <col min="316" max="334" width="11.28515625" style="1" hidden="1" customWidth="1"/>
    <col min="335" max="335" width="11.28515625" style="1" customWidth="1"/>
    <col min="336" max="356" width="11.28515625" style="1" hidden="1" customWidth="1"/>
    <col min="357" max="357" width="11.28515625" style="1" customWidth="1"/>
    <col min="358" max="376" width="11.28515625" style="1" hidden="1" customWidth="1"/>
    <col min="377" max="377" width="11.28515625" style="1" customWidth="1"/>
    <col min="378" max="395" width="11.28515625" style="1" hidden="1" customWidth="1"/>
    <col min="396" max="396" width="11.28515625" style="1" customWidth="1"/>
    <col min="397" max="417" width="11.28515625" style="1" hidden="1" customWidth="1"/>
    <col min="418" max="418" width="11.28515625" style="1" customWidth="1"/>
    <col min="419" max="438" width="11.28515625" style="1" hidden="1" customWidth="1"/>
    <col min="439" max="439" width="11.28515625" style="1" customWidth="1"/>
    <col min="440" max="461" width="11.28515625" style="1" hidden="1" customWidth="1"/>
    <col min="462" max="462" width="11.28515625" style="1" customWidth="1"/>
    <col min="463" max="484" width="11.28515625" style="1" hidden="1" customWidth="1"/>
    <col min="485" max="485" width="11.28515625" style="1" customWidth="1"/>
    <col min="486" max="505" width="11.28515625" style="1" hidden="1" customWidth="1"/>
    <col min="506" max="506" width="11.28515625" style="1" customWidth="1"/>
    <col min="507" max="526" width="11.28515625" style="1" hidden="1" customWidth="1"/>
    <col min="527" max="527" width="11.28515625" style="1" customWidth="1"/>
    <col min="528" max="545" width="11.28515625" style="1" hidden="1" customWidth="1"/>
    <col min="546" max="548" width="11.28515625" style="1" customWidth="1"/>
    <col min="549" max="571" width="11.28515625" style="1" hidden="1" customWidth="1"/>
    <col min="572" max="572" width="11.28515625" style="1" customWidth="1"/>
    <col min="573" max="587" width="11.28515625" style="1" hidden="1" customWidth="1"/>
    <col min="588" max="588" width="11.28515625" style="1" customWidth="1"/>
    <col min="589" max="607" width="11.28515625" style="1" hidden="1" customWidth="1"/>
    <col min="608" max="608" width="11.28515625" style="1" customWidth="1"/>
    <col min="609" max="629" width="11.28515625" style="1" hidden="1" customWidth="1"/>
    <col min="630" max="630" width="11.28515625" style="1" customWidth="1"/>
    <col min="631" max="650" width="11.28515625" style="1" hidden="1" customWidth="1"/>
    <col min="651" max="651" width="11.28515625" style="1" customWidth="1"/>
    <col min="652" max="670" width="11.28515625" style="1" hidden="1" customWidth="1"/>
    <col min="671" max="671" width="11.28515625" style="1" customWidth="1"/>
    <col min="672" max="692" width="11.28515625" style="1" hidden="1" customWidth="1"/>
    <col min="693" max="693" width="11.28515625" style="1" customWidth="1"/>
    <col min="694" max="713" width="11.28515625" style="1" hidden="1" customWidth="1"/>
    <col min="714" max="714" width="11.28515625" style="1" customWidth="1"/>
    <col min="715" max="736" width="11.28515625" style="1" hidden="1" customWidth="1"/>
    <col min="737" max="737" width="11.28515625" style="1" customWidth="1"/>
    <col min="738" max="759" width="11.28515625" style="1" hidden="1" customWidth="1"/>
    <col min="760" max="760" width="11.28515625" style="1" customWidth="1"/>
    <col min="761" max="780" width="11.28515625" style="1" hidden="1" customWidth="1"/>
    <col min="781" max="781" width="11.28515625" style="1" customWidth="1"/>
    <col min="782" max="801" width="11.28515625" style="1" hidden="1" customWidth="1"/>
    <col min="802" max="802" width="11.28515625" style="1" customWidth="1"/>
    <col min="803" max="820" width="11.28515625" style="1" hidden="1" customWidth="1"/>
    <col min="821" max="823" width="11.28515625" style="1" customWidth="1"/>
    <col min="824" max="824" width="29.85546875" style="1" customWidth="1"/>
    <col min="825" max="1014" width="8.85546875" style="1"/>
    <col min="1015" max="1015" width="27.7109375" style="1" customWidth="1"/>
    <col min="1016" max="1018" width="11.7109375" style="1" customWidth="1"/>
    <col min="1019" max="1019" width="10.28515625" style="1" bestFit="1" customWidth="1"/>
    <col min="1020" max="1020" width="9.28515625" style="1" bestFit="1" customWidth="1"/>
    <col min="1021" max="1021" width="10.7109375" style="1" customWidth="1"/>
    <col min="1022" max="1022" width="8.85546875" style="1"/>
    <col min="1023" max="1023" width="10.5703125" style="1" bestFit="1" customWidth="1"/>
    <col min="1024" max="1024" width="11.42578125" style="1" customWidth="1"/>
    <col min="1025" max="1026" width="8.85546875" style="1"/>
    <col min="1027" max="1027" width="11.28515625" style="1" bestFit="1" customWidth="1"/>
    <col min="1028" max="1270" width="8.85546875" style="1"/>
    <col min="1271" max="1271" width="27.7109375" style="1" customWidth="1"/>
    <col min="1272" max="1274" width="11.7109375" style="1" customWidth="1"/>
    <col min="1275" max="1275" width="10.28515625" style="1" bestFit="1" customWidth="1"/>
    <col min="1276" max="1276" width="9.28515625" style="1" bestFit="1" customWidth="1"/>
    <col min="1277" max="1277" width="10.7109375" style="1" customWidth="1"/>
    <col min="1278" max="1278" width="8.85546875" style="1"/>
    <col min="1279" max="1279" width="10.5703125" style="1" bestFit="1" customWidth="1"/>
    <col min="1280" max="1280" width="11.42578125" style="1" customWidth="1"/>
    <col min="1281" max="1282" width="8.85546875" style="1"/>
    <col min="1283" max="1283" width="11.28515625" style="1" bestFit="1" customWidth="1"/>
    <col min="1284" max="1526" width="8.85546875" style="1"/>
    <col min="1527" max="1527" width="27.7109375" style="1" customWidth="1"/>
    <col min="1528" max="1530" width="11.7109375" style="1" customWidth="1"/>
    <col min="1531" max="1531" width="10.28515625" style="1" bestFit="1" customWidth="1"/>
    <col min="1532" max="1532" width="9.28515625" style="1" bestFit="1" customWidth="1"/>
    <col min="1533" max="1533" width="10.7109375" style="1" customWidth="1"/>
    <col min="1534" max="1534" width="8.85546875" style="1"/>
    <col min="1535" max="1535" width="10.5703125" style="1" bestFit="1" customWidth="1"/>
    <col min="1536" max="1536" width="11.42578125" style="1" customWidth="1"/>
    <col min="1537" max="1538" width="8.85546875" style="1"/>
    <col min="1539" max="1539" width="11.28515625" style="1" bestFit="1" customWidth="1"/>
    <col min="1540" max="1782" width="8.85546875" style="1"/>
    <col min="1783" max="1783" width="27.7109375" style="1" customWidth="1"/>
    <col min="1784" max="1786" width="11.7109375" style="1" customWidth="1"/>
    <col min="1787" max="1787" width="10.28515625" style="1" bestFit="1" customWidth="1"/>
    <col min="1788" max="1788" width="9.28515625" style="1" bestFit="1" customWidth="1"/>
    <col min="1789" max="1789" width="10.7109375" style="1" customWidth="1"/>
    <col min="1790" max="1790" width="8.85546875" style="1"/>
    <col min="1791" max="1791" width="10.5703125" style="1" bestFit="1" customWidth="1"/>
    <col min="1792" max="1792" width="11.42578125" style="1" customWidth="1"/>
    <col min="1793" max="1794" width="8.85546875" style="1"/>
    <col min="1795" max="1795" width="11.28515625" style="1" bestFit="1" customWidth="1"/>
    <col min="1796" max="2038" width="8.85546875" style="1"/>
    <col min="2039" max="2039" width="27.7109375" style="1" customWidth="1"/>
    <col min="2040" max="2042" width="11.7109375" style="1" customWidth="1"/>
    <col min="2043" max="2043" width="10.28515625" style="1" bestFit="1" customWidth="1"/>
    <col min="2044" max="2044" width="9.28515625" style="1" bestFit="1" customWidth="1"/>
    <col min="2045" max="2045" width="10.7109375" style="1" customWidth="1"/>
    <col min="2046" max="2046" width="8.85546875" style="1"/>
    <col min="2047" max="2047" width="10.5703125" style="1" bestFit="1" customWidth="1"/>
    <col min="2048" max="2048" width="11.42578125" style="1" customWidth="1"/>
    <col min="2049" max="2050" width="8.85546875" style="1"/>
    <col min="2051" max="2051" width="11.28515625" style="1" bestFit="1" customWidth="1"/>
    <col min="2052" max="2294" width="8.85546875" style="1"/>
    <col min="2295" max="2295" width="27.7109375" style="1" customWidth="1"/>
    <col min="2296" max="2298" width="11.7109375" style="1" customWidth="1"/>
    <col min="2299" max="2299" width="10.28515625" style="1" bestFit="1" customWidth="1"/>
    <col min="2300" max="2300" width="9.28515625" style="1" bestFit="1" customWidth="1"/>
    <col min="2301" max="2301" width="10.7109375" style="1" customWidth="1"/>
    <col min="2302" max="2302" width="8.85546875" style="1"/>
    <col min="2303" max="2303" width="10.5703125" style="1" bestFit="1" customWidth="1"/>
    <col min="2304" max="2304" width="11.42578125" style="1" customWidth="1"/>
    <col min="2305" max="2306" width="8.85546875" style="1"/>
    <col min="2307" max="2307" width="11.28515625" style="1" bestFit="1" customWidth="1"/>
    <col min="2308" max="2550" width="8.85546875" style="1"/>
    <col min="2551" max="2551" width="27.7109375" style="1" customWidth="1"/>
    <col min="2552" max="2554" width="11.7109375" style="1" customWidth="1"/>
    <col min="2555" max="2555" width="10.28515625" style="1" bestFit="1" customWidth="1"/>
    <col min="2556" max="2556" width="9.28515625" style="1" bestFit="1" customWidth="1"/>
    <col min="2557" max="2557" width="10.7109375" style="1" customWidth="1"/>
    <col min="2558" max="2558" width="8.85546875" style="1"/>
    <col min="2559" max="2559" width="10.5703125" style="1" bestFit="1" customWidth="1"/>
    <col min="2560" max="2560" width="11.42578125" style="1" customWidth="1"/>
    <col min="2561" max="2562" width="8.85546875" style="1"/>
    <col min="2563" max="2563" width="11.28515625" style="1" bestFit="1" customWidth="1"/>
    <col min="2564" max="2806" width="8.85546875" style="1"/>
    <col min="2807" max="2807" width="27.7109375" style="1" customWidth="1"/>
    <col min="2808" max="2810" width="11.7109375" style="1" customWidth="1"/>
    <col min="2811" max="2811" width="10.28515625" style="1" bestFit="1" customWidth="1"/>
    <col min="2812" max="2812" width="9.28515625" style="1" bestFit="1" customWidth="1"/>
    <col min="2813" max="2813" width="10.7109375" style="1" customWidth="1"/>
    <col min="2814" max="2814" width="8.85546875" style="1"/>
    <col min="2815" max="2815" width="10.5703125" style="1" bestFit="1" customWidth="1"/>
    <col min="2816" max="2816" width="11.42578125" style="1" customWidth="1"/>
    <col min="2817" max="2818" width="8.85546875" style="1"/>
    <col min="2819" max="2819" width="11.28515625" style="1" bestFit="1" customWidth="1"/>
    <col min="2820" max="3062" width="8.85546875" style="1"/>
    <col min="3063" max="3063" width="27.7109375" style="1" customWidth="1"/>
    <col min="3064" max="3066" width="11.7109375" style="1" customWidth="1"/>
    <col min="3067" max="3067" width="10.28515625" style="1" bestFit="1" customWidth="1"/>
    <col min="3068" max="3068" width="9.28515625" style="1" bestFit="1" customWidth="1"/>
    <col min="3069" max="3069" width="10.7109375" style="1" customWidth="1"/>
    <col min="3070" max="3070" width="8.85546875" style="1"/>
    <col min="3071" max="3071" width="10.5703125" style="1" bestFit="1" customWidth="1"/>
    <col min="3072" max="3072" width="11.42578125" style="1" customWidth="1"/>
    <col min="3073" max="3074" width="8.85546875" style="1"/>
    <col min="3075" max="3075" width="11.28515625" style="1" bestFit="1" customWidth="1"/>
    <col min="3076" max="3318" width="8.85546875" style="1"/>
    <col min="3319" max="3319" width="27.7109375" style="1" customWidth="1"/>
    <col min="3320" max="3322" width="11.7109375" style="1" customWidth="1"/>
    <col min="3323" max="3323" width="10.28515625" style="1" bestFit="1" customWidth="1"/>
    <col min="3324" max="3324" width="9.28515625" style="1" bestFit="1" customWidth="1"/>
    <col min="3325" max="3325" width="10.7109375" style="1" customWidth="1"/>
    <col min="3326" max="3326" width="8.85546875" style="1"/>
    <col min="3327" max="3327" width="10.5703125" style="1" bestFit="1" customWidth="1"/>
    <col min="3328" max="3328" width="11.42578125" style="1" customWidth="1"/>
    <col min="3329" max="3330" width="8.85546875" style="1"/>
    <col min="3331" max="3331" width="11.28515625" style="1" bestFit="1" customWidth="1"/>
    <col min="3332" max="3574" width="8.85546875" style="1"/>
    <col min="3575" max="3575" width="27.7109375" style="1" customWidth="1"/>
    <col min="3576" max="3578" width="11.7109375" style="1" customWidth="1"/>
    <col min="3579" max="3579" width="10.28515625" style="1" bestFit="1" customWidth="1"/>
    <col min="3580" max="3580" width="9.28515625" style="1" bestFit="1" customWidth="1"/>
    <col min="3581" max="3581" width="10.7109375" style="1" customWidth="1"/>
    <col min="3582" max="3582" width="8.85546875" style="1"/>
    <col min="3583" max="3583" width="10.5703125" style="1" bestFit="1" customWidth="1"/>
    <col min="3584" max="3584" width="11.42578125" style="1" customWidth="1"/>
    <col min="3585" max="3586" width="8.85546875" style="1"/>
    <col min="3587" max="3587" width="11.28515625" style="1" bestFit="1" customWidth="1"/>
    <col min="3588" max="3830" width="8.85546875" style="1"/>
    <col min="3831" max="3831" width="27.7109375" style="1" customWidth="1"/>
    <col min="3832" max="3834" width="11.7109375" style="1" customWidth="1"/>
    <col min="3835" max="3835" width="10.28515625" style="1" bestFit="1" customWidth="1"/>
    <col min="3836" max="3836" width="9.28515625" style="1" bestFit="1" customWidth="1"/>
    <col min="3837" max="3837" width="10.7109375" style="1" customWidth="1"/>
    <col min="3838" max="3838" width="8.85546875" style="1"/>
    <col min="3839" max="3839" width="10.5703125" style="1" bestFit="1" customWidth="1"/>
    <col min="3840" max="3840" width="11.42578125" style="1" customWidth="1"/>
    <col min="3841" max="3842" width="8.85546875" style="1"/>
    <col min="3843" max="3843" width="11.28515625" style="1" bestFit="1" customWidth="1"/>
    <col min="3844" max="4086" width="8.85546875" style="1"/>
    <col min="4087" max="4087" width="27.7109375" style="1" customWidth="1"/>
    <col min="4088" max="4090" width="11.7109375" style="1" customWidth="1"/>
    <col min="4091" max="4091" width="10.28515625" style="1" bestFit="1" customWidth="1"/>
    <col min="4092" max="4092" width="9.28515625" style="1" bestFit="1" customWidth="1"/>
    <col min="4093" max="4093" width="10.7109375" style="1" customWidth="1"/>
    <col min="4094" max="4094" width="8.85546875" style="1"/>
    <col min="4095" max="4095" width="10.5703125" style="1" bestFit="1" customWidth="1"/>
    <col min="4096" max="4096" width="11.42578125" style="1" customWidth="1"/>
    <col min="4097" max="4098" width="8.85546875" style="1"/>
    <col min="4099" max="4099" width="11.28515625" style="1" bestFit="1" customWidth="1"/>
    <col min="4100" max="4342" width="8.85546875" style="1"/>
    <col min="4343" max="4343" width="27.7109375" style="1" customWidth="1"/>
    <col min="4344" max="4346" width="11.7109375" style="1" customWidth="1"/>
    <col min="4347" max="4347" width="10.28515625" style="1" bestFit="1" customWidth="1"/>
    <col min="4348" max="4348" width="9.28515625" style="1" bestFit="1" customWidth="1"/>
    <col min="4349" max="4349" width="10.7109375" style="1" customWidth="1"/>
    <col min="4350" max="4350" width="8.85546875" style="1"/>
    <col min="4351" max="4351" width="10.5703125" style="1" bestFit="1" customWidth="1"/>
    <col min="4352" max="4352" width="11.42578125" style="1" customWidth="1"/>
    <col min="4353" max="4354" width="8.85546875" style="1"/>
    <col min="4355" max="4355" width="11.28515625" style="1" bestFit="1" customWidth="1"/>
    <col min="4356" max="4598" width="8.85546875" style="1"/>
    <col min="4599" max="4599" width="27.7109375" style="1" customWidth="1"/>
    <col min="4600" max="4602" width="11.7109375" style="1" customWidth="1"/>
    <col min="4603" max="4603" width="10.28515625" style="1" bestFit="1" customWidth="1"/>
    <col min="4604" max="4604" width="9.28515625" style="1" bestFit="1" customWidth="1"/>
    <col min="4605" max="4605" width="10.7109375" style="1" customWidth="1"/>
    <col min="4606" max="4606" width="8.85546875" style="1"/>
    <col min="4607" max="4607" width="10.5703125" style="1" bestFit="1" customWidth="1"/>
    <col min="4608" max="4608" width="11.42578125" style="1" customWidth="1"/>
    <col min="4609" max="4610" width="8.85546875" style="1"/>
    <col min="4611" max="4611" width="11.28515625" style="1" bestFit="1" customWidth="1"/>
    <col min="4612" max="4854" width="8.85546875" style="1"/>
    <col min="4855" max="4855" width="27.7109375" style="1" customWidth="1"/>
    <col min="4856" max="4858" width="11.7109375" style="1" customWidth="1"/>
    <col min="4859" max="4859" width="10.28515625" style="1" bestFit="1" customWidth="1"/>
    <col min="4860" max="4860" width="9.28515625" style="1" bestFit="1" customWidth="1"/>
    <col min="4861" max="4861" width="10.7109375" style="1" customWidth="1"/>
    <col min="4862" max="4862" width="8.85546875" style="1"/>
    <col min="4863" max="4863" width="10.5703125" style="1" bestFit="1" customWidth="1"/>
    <col min="4864" max="4864" width="11.42578125" style="1" customWidth="1"/>
    <col min="4865" max="4866" width="8.85546875" style="1"/>
    <col min="4867" max="4867" width="11.28515625" style="1" bestFit="1" customWidth="1"/>
    <col min="4868" max="5110" width="8.85546875" style="1"/>
    <col min="5111" max="5111" width="27.7109375" style="1" customWidth="1"/>
    <col min="5112" max="5114" width="11.7109375" style="1" customWidth="1"/>
    <col min="5115" max="5115" width="10.28515625" style="1" bestFit="1" customWidth="1"/>
    <col min="5116" max="5116" width="9.28515625" style="1" bestFit="1" customWidth="1"/>
    <col min="5117" max="5117" width="10.7109375" style="1" customWidth="1"/>
    <col min="5118" max="5118" width="8.85546875" style="1"/>
    <col min="5119" max="5119" width="10.5703125" style="1" bestFit="1" customWidth="1"/>
    <col min="5120" max="5120" width="11.42578125" style="1" customWidth="1"/>
    <col min="5121" max="5122" width="8.85546875" style="1"/>
    <col min="5123" max="5123" width="11.28515625" style="1" bestFit="1" customWidth="1"/>
    <col min="5124" max="5366" width="8.85546875" style="1"/>
    <col min="5367" max="5367" width="27.7109375" style="1" customWidth="1"/>
    <col min="5368" max="5370" width="11.7109375" style="1" customWidth="1"/>
    <col min="5371" max="5371" width="10.28515625" style="1" bestFit="1" customWidth="1"/>
    <col min="5372" max="5372" width="9.28515625" style="1" bestFit="1" customWidth="1"/>
    <col min="5373" max="5373" width="10.7109375" style="1" customWidth="1"/>
    <col min="5374" max="5374" width="8.85546875" style="1"/>
    <col min="5375" max="5375" width="10.5703125" style="1" bestFit="1" customWidth="1"/>
    <col min="5376" max="5376" width="11.42578125" style="1" customWidth="1"/>
    <col min="5377" max="5378" width="8.85546875" style="1"/>
    <col min="5379" max="5379" width="11.28515625" style="1" bestFit="1" customWidth="1"/>
    <col min="5380" max="5622" width="8.85546875" style="1"/>
    <col min="5623" max="5623" width="27.7109375" style="1" customWidth="1"/>
    <col min="5624" max="5626" width="11.7109375" style="1" customWidth="1"/>
    <col min="5627" max="5627" width="10.28515625" style="1" bestFit="1" customWidth="1"/>
    <col min="5628" max="5628" width="9.28515625" style="1" bestFit="1" customWidth="1"/>
    <col min="5629" max="5629" width="10.7109375" style="1" customWidth="1"/>
    <col min="5630" max="5630" width="8.85546875" style="1"/>
    <col min="5631" max="5631" width="10.5703125" style="1" bestFit="1" customWidth="1"/>
    <col min="5632" max="5632" width="11.42578125" style="1" customWidth="1"/>
    <col min="5633" max="5634" width="8.85546875" style="1"/>
    <col min="5635" max="5635" width="11.28515625" style="1" bestFit="1" customWidth="1"/>
    <col min="5636" max="5878" width="8.85546875" style="1"/>
    <col min="5879" max="5879" width="27.7109375" style="1" customWidth="1"/>
    <col min="5880" max="5882" width="11.7109375" style="1" customWidth="1"/>
    <col min="5883" max="5883" width="10.28515625" style="1" bestFit="1" customWidth="1"/>
    <col min="5884" max="5884" width="9.28515625" style="1" bestFit="1" customWidth="1"/>
    <col min="5885" max="5885" width="10.7109375" style="1" customWidth="1"/>
    <col min="5886" max="5886" width="8.85546875" style="1"/>
    <col min="5887" max="5887" width="10.5703125" style="1" bestFit="1" customWidth="1"/>
    <col min="5888" max="5888" width="11.42578125" style="1" customWidth="1"/>
    <col min="5889" max="5890" width="8.85546875" style="1"/>
    <col min="5891" max="5891" width="11.28515625" style="1" bestFit="1" customWidth="1"/>
    <col min="5892" max="6134" width="8.85546875" style="1"/>
    <col min="6135" max="6135" width="27.7109375" style="1" customWidth="1"/>
    <col min="6136" max="6138" width="11.7109375" style="1" customWidth="1"/>
    <col min="6139" max="6139" width="10.28515625" style="1" bestFit="1" customWidth="1"/>
    <col min="6140" max="6140" width="9.28515625" style="1" bestFit="1" customWidth="1"/>
    <col min="6141" max="6141" width="10.7109375" style="1" customWidth="1"/>
    <col min="6142" max="6142" width="8.85546875" style="1"/>
    <col min="6143" max="6143" width="10.5703125" style="1" bestFit="1" customWidth="1"/>
    <col min="6144" max="6144" width="11.42578125" style="1" customWidth="1"/>
    <col min="6145" max="6146" width="8.85546875" style="1"/>
    <col min="6147" max="6147" width="11.28515625" style="1" bestFit="1" customWidth="1"/>
    <col min="6148" max="6390" width="8.85546875" style="1"/>
    <col min="6391" max="6391" width="27.7109375" style="1" customWidth="1"/>
    <col min="6392" max="6394" width="11.7109375" style="1" customWidth="1"/>
    <col min="6395" max="6395" width="10.28515625" style="1" bestFit="1" customWidth="1"/>
    <col min="6396" max="6396" width="9.28515625" style="1" bestFit="1" customWidth="1"/>
    <col min="6397" max="6397" width="10.7109375" style="1" customWidth="1"/>
    <col min="6398" max="6398" width="8.85546875" style="1"/>
    <col min="6399" max="6399" width="10.5703125" style="1" bestFit="1" customWidth="1"/>
    <col min="6400" max="6400" width="11.42578125" style="1" customWidth="1"/>
    <col min="6401" max="6402" width="8.85546875" style="1"/>
    <col min="6403" max="6403" width="11.28515625" style="1" bestFit="1" customWidth="1"/>
    <col min="6404" max="6646" width="8.85546875" style="1"/>
    <col min="6647" max="6647" width="27.7109375" style="1" customWidth="1"/>
    <col min="6648" max="6650" width="11.7109375" style="1" customWidth="1"/>
    <col min="6651" max="6651" width="10.28515625" style="1" bestFit="1" customWidth="1"/>
    <col min="6652" max="6652" width="9.28515625" style="1" bestFit="1" customWidth="1"/>
    <col min="6653" max="6653" width="10.7109375" style="1" customWidth="1"/>
    <col min="6654" max="6654" width="8.85546875" style="1"/>
    <col min="6655" max="6655" width="10.5703125" style="1" bestFit="1" customWidth="1"/>
    <col min="6656" max="6656" width="11.42578125" style="1" customWidth="1"/>
    <col min="6657" max="6658" width="8.85546875" style="1"/>
    <col min="6659" max="6659" width="11.28515625" style="1" bestFit="1" customWidth="1"/>
    <col min="6660" max="6902" width="8.85546875" style="1"/>
    <col min="6903" max="6903" width="27.7109375" style="1" customWidth="1"/>
    <col min="6904" max="6906" width="11.7109375" style="1" customWidth="1"/>
    <col min="6907" max="6907" width="10.28515625" style="1" bestFit="1" customWidth="1"/>
    <col min="6908" max="6908" width="9.28515625" style="1" bestFit="1" customWidth="1"/>
    <col min="6909" max="6909" width="10.7109375" style="1" customWidth="1"/>
    <col min="6910" max="6910" width="8.85546875" style="1"/>
    <col min="6911" max="6911" width="10.5703125" style="1" bestFit="1" customWidth="1"/>
    <col min="6912" max="6912" width="11.42578125" style="1" customWidth="1"/>
    <col min="6913" max="6914" width="8.85546875" style="1"/>
    <col min="6915" max="6915" width="11.28515625" style="1" bestFit="1" customWidth="1"/>
    <col min="6916" max="7158" width="8.85546875" style="1"/>
    <col min="7159" max="7159" width="27.7109375" style="1" customWidth="1"/>
    <col min="7160" max="7162" width="11.7109375" style="1" customWidth="1"/>
    <col min="7163" max="7163" width="10.28515625" style="1" bestFit="1" customWidth="1"/>
    <col min="7164" max="7164" width="9.28515625" style="1" bestFit="1" customWidth="1"/>
    <col min="7165" max="7165" width="10.7109375" style="1" customWidth="1"/>
    <col min="7166" max="7166" width="8.85546875" style="1"/>
    <col min="7167" max="7167" width="10.5703125" style="1" bestFit="1" customWidth="1"/>
    <col min="7168" max="7168" width="11.42578125" style="1" customWidth="1"/>
    <col min="7169" max="7170" width="8.85546875" style="1"/>
    <col min="7171" max="7171" width="11.28515625" style="1" bestFit="1" customWidth="1"/>
    <col min="7172" max="7414" width="8.85546875" style="1"/>
    <col min="7415" max="7415" width="27.7109375" style="1" customWidth="1"/>
    <col min="7416" max="7418" width="11.7109375" style="1" customWidth="1"/>
    <col min="7419" max="7419" width="10.28515625" style="1" bestFit="1" customWidth="1"/>
    <col min="7420" max="7420" width="9.28515625" style="1" bestFit="1" customWidth="1"/>
    <col min="7421" max="7421" width="10.7109375" style="1" customWidth="1"/>
    <col min="7422" max="7422" width="8.85546875" style="1"/>
    <col min="7423" max="7423" width="10.5703125" style="1" bestFit="1" customWidth="1"/>
    <col min="7424" max="7424" width="11.42578125" style="1" customWidth="1"/>
    <col min="7425" max="7426" width="8.85546875" style="1"/>
    <col min="7427" max="7427" width="11.28515625" style="1" bestFit="1" customWidth="1"/>
    <col min="7428" max="7670" width="8.85546875" style="1"/>
    <col min="7671" max="7671" width="27.7109375" style="1" customWidth="1"/>
    <col min="7672" max="7674" width="11.7109375" style="1" customWidth="1"/>
    <col min="7675" max="7675" width="10.28515625" style="1" bestFit="1" customWidth="1"/>
    <col min="7676" max="7676" width="9.28515625" style="1" bestFit="1" customWidth="1"/>
    <col min="7677" max="7677" width="10.7109375" style="1" customWidth="1"/>
    <col min="7678" max="7678" width="8.85546875" style="1"/>
    <col min="7679" max="7679" width="10.5703125" style="1" bestFit="1" customWidth="1"/>
    <col min="7680" max="7680" width="11.42578125" style="1" customWidth="1"/>
    <col min="7681" max="7682" width="8.85546875" style="1"/>
    <col min="7683" max="7683" width="11.28515625" style="1" bestFit="1" customWidth="1"/>
    <col min="7684" max="7926" width="8.85546875" style="1"/>
    <col min="7927" max="7927" width="27.7109375" style="1" customWidth="1"/>
    <col min="7928" max="7930" width="11.7109375" style="1" customWidth="1"/>
    <col min="7931" max="7931" width="10.28515625" style="1" bestFit="1" customWidth="1"/>
    <col min="7932" max="7932" width="9.28515625" style="1" bestFit="1" customWidth="1"/>
    <col min="7933" max="7933" width="10.7109375" style="1" customWidth="1"/>
    <col min="7934" max="7934" width="8.85546875" style="1"/>
    <col min="7935" max="7935" width="10.5703125" style="1" bestFit="1" customWidth="1"/>
    <col min="7936" max="7936" width="11.42578125" style="1" customWidth="1"/>
    <col min="7937" max="7938" width="8.85546875" style="1"/>
    <col min="7939" max="7939" width="11.28515625" style="1" bestFit="1" customWidth="1"/>
    <col min="7940" max="8182" width="8.85546875" style="1"/>
    <col min="8183" max="8183" width="27.7109375" style="1" customWidth="1"/>
    <col min="8184" max="8186" width="11.7109375" style="1" customWidth="1"/>
    <col min="8187" max="8187" width="10.28515625" style="1" bestFit="1" customWidth="1"/>
    <col min="8188" max="8188" width="9.28515625" style="1" bestFit="1" customWidth="1"/>
    <col min="8189" max="8189" width="10.7109375" style="1" customWidth="1"/>
    <col min="8190" max="8190" width="8.85546875" style="1"/>
    <col min="8191" max="8191" width="10.5703125" style="1" bestFit="1" customWidth="1"/>
    <col min="8192" max="8192" width="11.42578125" style="1" customWidth="1"/>
    <col min="8193" max="8194" width="8.85546875" style="1"/>
    <col min="8195" max="8195" width="11.28515625" style="1" bestFit="1" customWidth="1"/>
    <col min="8196" max="8438" width="8.85546875" style="1"/>
    <col min="8439" max="8439" width="27.7109375" style="1" customWidth="1"/>
    <col min="8440" max="8442" width="11.7109375" style="1" customWidth="1"/>
    <col min="8443" max="8443" width="10.28515625" style="1" bestFit="1" customWidth="1"/>
    <col min="8444" max="8444" width="9.28515625" style="1" bestFit="1" customWidth="1"/>
    <col min="8445" max="8445" width="10.7109375" style="1" customWidth="1"/>
    <col min="8446" max="8446" width="8.85546875" style="1"/>
    <col min="8447" max="8447" width="10.5703125" style="1" bestFit="1" customWidth="1"/>
    <col min="8448" max="8448" width="11.42578125" style="1" customWidth="1"/>
    <col min="8449" max="8450" width="8.85546875" style="1"/>
    <col min="8451" max="8451" width="11.28515625" style="1" bestFit="1" customWidth="1"/>
    <col min="8452" max="8694" width="8.85546875" style="1"/>
    <col min="8695" max="8695" width="27.7109375" style="1" customWidth="1"/>
    <col min="8696" max="8698" width="11.7109375" style="1" customWidth="1"/>
    <col min="8699" max="8699" width="10.28515625" style="1" bestFit="1" customWidth="1"/>
    <col min="8700" max="8700" width="9.28515625" style="1" bestFit="1" customWidth="1"/>
    <col min="8701" max="8701" width="10.7109375" style="1" customWidth="1"/>
    <col min="8702" max="8702" width="8.85546875" style="1"/>
    <col min="8703" max="8703" width="10.5703125" style="1" bestFit="1" customWidth="1"/>
    <col min="8704" max="8704" width="11.42578125" style="1" customWidth="1"/>
    <col min="8705" max="8706" width="8.85546875" style="1"/>
    <col min="8707" max="8707" width="11.28515625" style="1" bestFit="1" customWidth="1"/>
    <col min="8708" max="8950" width="8.85546875" style="1"/>
    <col min="8951" max="8951" width="27.7109375" style="1" customWidth="1"/>
    <col min="8952" max="8954" width="11.7109375" style="1" customWidth="1"/>
    <col min="8955" max="8955" width="10.28515625" style="1" bestFit="1" customWidth="1"/>
    <col min="8956" max="8956" width="9.28515625" style="1" bestFit="1" customWidth="1"/>
    <col min="8957" max="8957" width="10.7109375" style="1" customWidth="1"/>
    <col min="8958" max="8958" width="8.85546875" style="1"/>
    <col min="8959" max="8959" width="10.5703125" style="1" bestFit="1" customWidth="1"/>
    <col min="8960" max="8960" width="11.42578125" style="1" customWidth="1"/>
    <col min="8961" max="8962" width="8.85546875" style="1"/>
    <col min="8963" max="8963" width="11.28515625" style="1" bestFit="1" customWidth="1"/>
    <col min="8964" max="9206" width="8.85546875" style="1"/>
    <col min="9207" max="9207" width="27.7109375" style="1" customWidth="1"/>
    <col min="9208" max="9210" width="11.7109375" style="1" customWidth="1"/>
    <col min="9211" max="9211" width="10.28515625" style="1" bestFit="1" customWidth="1"/>
    <col min="9212" max="9212" width="9.28515625" style="1" bestFit="1" customWidth="1"/>
    <col min="9213" max="9213" width="10.7109375" style="1" customWidth="1"/>
    <col min="9214" max="9214" width="8.85546875" style="1"/>
    <col min="9215" max="9215" width="10.5703125" style="1" bestFit="1" customWidth="1"/>
    <col min="9216" max="9216" width="11.42578125" style="1" customWidth="1"/>
    <col min="9217" max="9218" width="8.85546875" style="1"/>
    <col min="9219" max="9219" width="11.28515625" style="1" bestFit="1" customWidth="1"/>
    <col min="9220" max="9462" width="8.85546875" style="1"/>
    <col min="9463" max="9463" width="27.7109375" style="1" customWidth="1"/>
    <col min="9464" max="9466" width="11.7109375" style="1" customWidth="1"/>
    <col min="9467" max="9467" width="10.28515625" style="1" bestFit="1" customWidth="1"/>
    <col min="9468" max="9468" width="9.28515625" style="1" bestFit="1" customWidth="1"/>
    <col min="9469" max="9469" width="10.7109375" style="1" customWidth="1"/>
    <col min="9470" max="9470" width="8.85546875" style="1"/>
    <col min="9471" max="9471" width="10.5703125" style="1" bestFit="1" customWidth="1"/>
    <col min="9472" max="9472" width="11.42578125" style="1" customWidth="1"/>
    <col min="9473" max="9474" width="8.85546875" style="1"/>
    <col min="9475" max="9475" width="11.28515625" style="1" bestFit="1" customWidth="1"/>
    <col min="9476" max="9718" width="8.85546875" style="1"/>
    <col min="9719" max="9719" width="27.7109375" style="1" customWidth="1"/>
    <col min="9720" max="9722" width="11.7109375" style="1" customWidth="1"/>
    <col min="9723" max="9723" width="10.28515625" style="1" bestFit="1" customWidth="1"/>
    <col min="9724" max="9724" width="9.28515625" style="1" bestFit="1" customWidth="1"/>
    <col min="9725" max="9725" width="10.7109375" style="1" customWidth="1"/>
    <col min="9726" max="9726" width="8.85546875" style="1"/>
    <col min="9727" max="9727" width="10.5703125" style="1" bestFit="1" customWidth="1"/>
    <col min="9728" max="9728" width="11.42578125" style="1" customWidth="1"/>
    <col min="9729" max="9730" width="8.85546875" style="1"/>
    <col min="9731" max="9731" width="11.28515625" style="1" bestFit="1" customWidth="1"/>
    <col min="9732" max="9974" width="8.85546875" style="1"/>
    <col min="9975" max="9975" width="27.7109375" style="1" customWidth="1"/>
    <col min="9976" max="9978" width="11.7109375" style="1" customWidth="1"/>
    <col min="9979" max="9979" width="10.28515625" style="1" bestFit="1" customWidth="1"/>
    <col min="9980" max="9980" width="9.28515625" style="1" bestFit="1" customWidth="1"/>
    <col min="9981" max="9981" width="10.7109375" style="1" customWidth="1"/>
    <col min="9982" max="9982" width="8.85546875" style="1"/>
    <col min="9983" max="9983" width="10.5703125" style="1" bestFit="1" customWidth="1"/>
    <col min="9984" max="9984" width="11.42578125" style="1" customWidth="1"/>
    <col min="9985" max="9986" width="8.85546875" style="1"/>
    <col min="9987" max="9987" width="11.28515625" style="1" bestFit="1" customWidth="1"/>
    <col min="9988" max="10230" width="8.85546875" style="1"/>
    <col min="10231" max="10231" width="27.7109375" style="1" customWidth="1"/>
    <col min="10232" max="10234" width="11.7109375" style="1" customWidth="1"/>
    <col min="10235" max="10235" width="10.28515625" style="1" bestFit="1" customWidth="1"/>
    <col min="10236" max="10236" width="9.28515625" style="1" bestFit="1" customWidth="1"/>
    <col min="10237" max="10237" width="10.7109375" style="1" customWidth="1"/>
    <col min="10238" max="10238" width="8.85546875" style="1"/>
    <col min="10239" max="10239" width="10.5703125" style="1" bestFit="1" customWidth="1"/>
    <col min="10240" max="10240" width="11.42578125" style="1" customWidth="1"/>
    <col min="10241" max="10242" width="8.85546875" style="1"/>
    <col min="10243" max="10243" width="11.28515625" style="1" bestFit="1" customWidth="1"/>
    <col min="10244" max="10486" width="8.85546875" style="1"/>
    <col min="10487" max="10487" width="27.7109375" style="1" customWidth="1"/>
    <col min="10488" max="10490" width="11.7109375" style="1" customWidth="1"/>
    <col min="10491" max="10491" width="10.28515625" style="1" bestFit="1" customWidth="1"/>
    <col min="10492" max="10492" width="9.28515625" style="1" bestFit="1" customWidth="1"/>
    <col min="10493" max="10493" width="10.7109375" style="1" customWidth="1"/>
    <col min="10494" max="10494" width="8.85546875" style="1"/>
    <col min="10495" max="10495" width="10.5703125" style="1" bestFit="1" customWidth="1"/>
    <col min="10496" max="10496" width="11.42578125" style="1" customWidth="1"/>
    <col min="10497" max="10498" width="8.85546875" style="1"/>
    <col min="10499" max="10499" width="11.28515625" style="1" bestFit="1" customWidth="1"/>
    <col min="10500" max="10742" width="8.85546875" style="1"/>
    <col min="10743" max="10743" width="27.7109375" style="1" customWidth="1"/>
    <col min="10744" max="10746" width="11.7109375" style="1" customWidth="1"/>
    <col min="10747" max="10747" width="10.28515625" style="1" bestFit="1" customWidth="1"/>
    <col min="10748" max="10748" width="9.28515625" style="1" bestFit="1" customWidth="1"/>
    <col min="10749" max="10749" width="10.7109375" style="1" customWidth="1"/>
    <col min="10750" max="10750" width="8.85546875" style="1"/>
    <col min="10751" max="10751" width="10.5703125" style="1" bestFit="1" customWidth="1"/>
    <col min="10752" max="10752" width="11.42578125" style="1" customWidth="1"/>
    <col min="10753" max="10754" width="8.85546875" style="1"/>
    <col min="10755" max="10755" width="11.28515625" style="1" bestFit="1" customWidth="1"/>
    <col min="10756" max="10998" width="8.85546875" style="1"/>
    <col min="10999" max="10999" width="27.7109375" style="1" customWidth="1"/>
    <col min="11000" max="11002" width="11.7109375" style="1" customWidth="1"/>
    <col min="11003" max="11003" width="10.28515625" style="1" bestFit="1" customWidth="1"/>
    <col min="11004" max="11004" width="9.28515625" style="1" bestFit="1" customWidth="1"/>
    <col min="11005" max="11005" width="10.7109375" style="1" customWidth="1"/>
    <col min="11006" max="11006" width="8.85546875" style="1"/>
    <col min="11007" max="11007" width="10.5703125" style="1" bestFit="1" customWidth="1"/>
    <col min="11008" max="11008" width="11.42578125" style="1" customWidth="1"/>
    <col min="11009" max="11010" width="8.85546875" style="1"/>
    <col min="11011" max="11011" width="11.28515625" style="1" bestFit="1" customWidth="1"/>
    <col min="11012" max="11254" width="8.85546875" style="1"/>
    <col min="11255" max="11255" width="27.7109375" style="1" customWidth="1"/>
    <col min="11256" max="11258" width="11.7109375" style="1" customWidth="1"/>
    <col min="11259" max="11259" width="10.28515625" style="1" bestFit="1" customWidth="1"/>
    <col min="11260" max="11260" width="9.28515625" style="1" bestFit="1" customWidth="1"/>
    <col min="11261" max="11261" width="10.7109375" style="1" customWidth="1"/>
    <col min="11262" max="11262" width="8.85546875" style="1"/>
    <col min="11263" max="11263" width="10.5703125" style="1" bestFit="1" customWidth="1"/>
    <col min="11264" max="11264" width="11.42578125" style="1" customWidth="1"/>
    <col min="11265" max="11266" width="8.85546875" style="1"/>
    <col min="11267" max="11267" width="11.28515625" style="1" bestFit="1" customWidth="1"/>
    <col min="11268" max="11510" width="8.85546875" style="1"/>
    <col min="11511" max="11511" width="27.7109375" style="1" customWidth="1"/>
    <col min="11512" max="11514" width="11.7109375" style="1" customWidth="1"/>
    <col min="11515" max="11515" width="10.28515625" style="1" bestFit="1" customWidth="1"/>
    <col min="11516" max="11516" width="9.28515625" style="1" bestFit="1" customWidth="1"/>
    <col min="11517" max="11517" width="10.7109375" style="1" customWidth="1"/>
    <col min="11518" max="11518" width="8.85546875" style="1"/>
    <col min="11519" max="11519" width="10.5703125" style="1" bestFit="1" customWidth="1"/>
    <col min="11520" max="11520" width="11.42578125" style="1" customWidth="1"/>
    <col min="11521" max="11522" width="8.85546875" style="1"/>
    <col min="11523" max="11523" width="11.28515625" style="1" bestFit="1" customWidth="1"/>
    <col min="11524" max="11766" width="8.85546875" style="1"/>
    <col min="11767" max="11767" width="27.7109375" style="1" customWidth="1"/>
    <col min="11768" max="11770" width="11.7109375" style="1" customWidth="1"/>
    <col min="11771" max="11771" width="10.28515625" style="1" bestFit="1" customWidth="1"/>
    <col min="11772" max="11772" width="9.28515625" style="1" bestFit="1" customWidth="1"/>
    <col min="11773" max="11773" width="10.7109375" style="1" customWidth="1"/>
    <col min="11774" max="11774" width="8.85546875" style="1"/>
    <col min="11775" max="11775" width="10.5703125" style="1" bestFit="1" customWidth="1"/>
    <col min="11776" max="11776" width="11.42578125" style="1" customWidth="1"/>
    <col min="11777" max="11778" width="8.85546875" style="1"/>
    <col min="11779" max="11779" width="11.28515625" style="1" bestFit="1" customWidth="1"/>
    <col min="11780" max="12022" width="8.85546875" style="1"/>
    <col min="12023" max="12023" width="27.7109375" style="1" customWidth="1"/>
    <col min="12024" max="12026" width="11.7109375" style="1" customWidth="1"/>
    <col min="12027" max="12027" width="10.28515625" style="1" bestFit="1" customWidth="1"/>
    <col min="12028" max="12028" width="9.28515625" style="1" bestFit="1" customWidth="1"/>
    <col min="12029" max="12029" width="10.7109375" style="1" customWidth="1"/>
    <col min="12030" max="12030" width="8.85546875" style="1"/>
    <col min="12031" max="12031" width="10.5703125" style="1" bestFit="1" customWidth="1"/>
    <col min="12032" max="12032" width="11.42578125" style="1" customWidth="1"/>
    <col min="12033" max="12034" width="8.85546875" style="1"/>
    <col min="12035" max="12035" width="11.28515625" style="1" bestFit="1" customWidth="1"/>
    <col min="12036" max="12278" width="8.85546875" style="1"/>
    <col min="12279" max="12279" width="27.7109375" style="1" customWidth="1"/>
    <col min="12280" max="12282" width="11.7109375" style="1" customWidth="1"/>
    <col min="12283" max="12283" width="10.28515625" style="1" bestFit="1" customWidth="1"/>
    <col min="12284" max="12284" width="9.28515625" style="1" bestFit="1" customWidth="1"/>
    <col min="12285" max="12285" width="10.7109375" style="1" customWidth="1"/>
    <col min="12286" max="12286" width="8.85546875" style="1"/>
    <col min="12287" max="12287" width="10.5703125" style="1" bestFit="1" customWidth="1"/>
    <col min="12288" max="12288" width="11.42578125" style="1" customWidth="1"/>
    <col min="12289" max="12290" width="8.85546875" style="1"/>
    <col min="12291" max="12291" width="11.28515625" style="1" bestFit="1" customWidth="1"/>
    <col min="12292" max="12534" width="8.85546875" style="1"/>
    <col min="12535" max="12535" width="27.7109375" style="1" customWidth="1"/>
    <col min="12536" max="12538" width="11.7109375" style="1" customWidth="1"/>
    <col min="12539" max="12539" width="10.28515625" style="1" bestFit="1" customWidth="1"/>
    <col min="12540" max="12540" width="9.28515625" style="1" bestFit="1" customWidth="1"/>
    <col min="12541" max="12541" width="10.7109375" style="1" customWidth="1"/>
    <col min="12542" max="12542" width="8.85546875" style="1"/>
    <col min="12543" max="12543" width="10.5703125" style="1" bestFit="1" customWidth="1"/>
    <col min="12544" max="12544" width="11.42578125" style="1" customWidth="1"/>
    <col min="12545" max="12546" width="8.85546875" style="1"/>
    <col min="12547" max="12547" width="11.28515625" style="1" bestFit="1" customWidth="1"/>
    <col min="12548" max="12790" width="8.85546875" style="1"/>
    <col min="12791" max="12791" width="27.7109375" style="1" customWidth="1"/>
    <col min="12792" max="12794" width="11.7109375" style="1" customWidth="1"/>
    <col min="12795" max="12795" width="10.28515625" style="1" bestFit="1" customWidth="1"/>
    <col min="12796" max="12796" width="9.28515625" style="1" bestFit="1" customWidth="1"/>
    <col min="12797" max="12797" width="10.7109375" style="1" customWidth="1"/>
    <col min="12798" max="12798" width="8.85546875" style="1"/>
    <col min="12799" max="12799" width="10.5703125" style="1" bestFit="1" customWidth="1"/>
    <col min="12800" max="12800" width="11.42578125" style="1" customWidth="1"/>
    <col min="12801" max="12802" width="8.85546875" style="1"/>
    <col min="12803" max="12803" width="11.28515625" style="1" bestFit="1" customWidth="1"/>
    <col min="12804" max="13046" width="8.85546875" style="1"/>
    <col min="13047" max="13047" width="27.7109375" style="1" customWidth="1"/>
    <col min="13048" max="13050" width="11.7109375" style="1" customWidth="1"/>
    <col min="13051" max="13051" width="10.28515625" style="1" bestFit="1" customWidth="1"/>
    <col min="13052" max="13052" width="9.28515625" style="1" bestFit="1" customWidth="1"/>
    <col min="13053" max="13053" width="10.7109375" style="1" customWidth="1"/>
    <col min="13054" max="13054" width="8.85546875" style="1"/>
    <col min="13055" max="13055" width="10.5703125" style="1" bestFit="1" customWidth="1"/>
    <col min="13056" max="13056" width="11.42578125" style="1" customWidth="1"/>
    <col min="13057" max="13058" width="8.85546875" style="1"/>
    <col min="13059" max="13059" width="11.28515625" style="1" bestFit="1" customWidth="1"/>
    <col min="13060" max="13302" width="8.85546875" style="1"/>
    <col min="13303" max="13303" width="27.7109375" style="1" customWidth="1"/>
    <col min="13304" max="13306" width="11.7109375" style="1" customWidth="1"/>
    <col min="13307" max="13307" width="10.28515625" style="1" bestFit="1" customWidth="1"/>
    <col min="13308" max="13308" width="9.28515625" style="1" bestFit="1" customWidth="1"/>
    <col min="13309" max="13309" width="10.7109375" style="1" customWidth="1"/>
    <col min="13310" max="13310" width="8.85546875" style="1"/>
    <col min="13311" max="13311" width="10.5703125" style="1" bestFit="1" customWidth="1"/>
    <col min="13312" max="13312" width="11.42578125" style="1" customWidth="1"/>
    <col min="13313" max="13314" width="8.85546875" style="1"/>
    <col min="13315" max="13315" width="11.28515625" style="1" bestFit="1" customWidth="1"/>
    <col min="13316" max="13558" width="8.85546875" style="1"/>
    <col min="13559" max="13559" width="27.7109375" style="1" customWidth="1"/>
    <col min="13560" max="13562" width="11.7109375" style="1" customWidth="1"/>
    <col min="13563" max="13563" width="10.28515625" style="1" bestFit="1" customWidth="1"/>
    <col min="13564" max="13564" width="9.28515625" style="1" bestFit="1" customWidth="1"/>
    <col min="13565" max="13565" width="10.7109375" style="1" customWidth="1"/>
    <col min="13566" max="13566" width="8.85546875" style="1"/>
    <col min="13567" max="13567" width="10.5703125" style="1" bestFit="1" customWidth="1"/>
    <col min="13568" max="13568" width="11.42578125" style="1" customWidth="1"/>
    <col min="13569" max="13570" width="8.85546875" style="1"/>
    <col min="13571" max="13571" width="11.28515625" style="1" bestFit="1" customWidth="1"/>
    <col min="13572" max="13814" width="8.85546875" style="1"/>
    <col min="13815" max="13815" width="27.7109375" style="1" customWidth="1"/>
    <col min="13816" max="13818" width="11.7109375" style="1" customWidth="1"/>
    <col min="13819" max="13819" width="10.28515625" style="1" bestFit="1" customWidth="1"/>
    <col min="13820" max="13820" width="9.28515625" style="1" bestFit="1" customWidth="1"/>
    <col min="13821" max="13821" width="10.7109375" style="1" customWidth="1"/>
    <col min="13822" max="13822" width="8.85546875" style="1"/>
    <col min="13823" max="13823" width="10.5703125" style="1" bestFit="1" customWidth="1"/>
    <col min="13824" max="13824" width="11.42578125" style="1" customWidth="1"/>
    <col min="13825" max="13826" width="8.85546875" style="1"/>
    <col min="13827" max="13827" width="11.28515625" style="1" bestFit="1" customWidth="1"/>
    <col min="13828" max="14070" width="8.85546875" style="1"/>
    <col min="14071" max="14071" width="27.7109375" style="1" customWidth="1"/>
    <col min="14072" max="14074" width="11.7109375" style="1" customWidth="1"/>
    <col min="14075" max="14075" width="10.28515625" style="1" bestFit="1" customWidth="1"/>
    <col min="14076" max="14076" width="9.28515625" style="1" bestFit="1" customWidth="1"/>
    <col min="14077" max="14077" width="10.7109375" style="1" customWidth="1"/>
    <col min="14078" max="14078" width="8.85546875" style="1"/>
    <col min="14079" max="14079" width="10.5703125" style="1" bestFit="1" customWidth="1"/>
    <col min="14080" max="14080" width="11.42578125" style="1" customWidth="1"/>
    <col min="14081" max="14082" width="8.85546875" style="1"/>
    <col min="14083" max="14083" width="11.28515625" style="1" bestFit="1" customWidth="1"/>
    <col min="14084" max="14326" width="8.85546875" style="1"/>
    <col min="14327" max="14327" width="27.7109375" style="1" customWidth="1"/>
    <col min="14328" max="14330" width="11.7109375" style="1" customWidth="1"/>
    <col min="14331" max="14331" width="10.28515625" style="1" bestFit="1" customWidth="1"/>
    <col min="14332" max="14332" width="9.28515625" style="1" bestFit="1" customWidth="1"/>
    <col min="14333" max="14333" width="10.7109375" style="1" customWidth="1"/>
    <col min="14334" max="14334" width="8.85546875" style="1"/>
    <col min="14335" max="14335" width="10.5703125" style="1" bestFit="1" customWidth="1"/>
    <col min="14336" max="14336" width="11.42578125" style="1" customWidth="1"/>
    <col min="14337" max="14338" width="8.85546875" style="1"/>
    <col min="14339" max="14339" width="11.28515625" style="1" bestFit="1" customWidth="1"/>
    <col min="14340" max="14582" width="8.85546875" style="1"/>
    <col min="14583" max="14583" width="27.7109375" style="1" customWidth="1"/>
    <col min="14584" max="14586" width="11.7109375" style="1" customWidth="1"/>
    <col min="14587" max="14587" width="10.28515625" style="1" bestFit="1" customWidth="1"/>
    <col min="14588" max="14588" width="9.28515625" style="1" bestFit="1" customWidth="1"/>
    <col min="14589" max="14589" width="10.7109375" style="1" customWidth="1"/>
    <col min="14590" max="14590" width="8.85546875" style="1"/>
    <col min="14591" max="14591" width="10.5703125" style="1" bestFit="1" customWidth="1"/>
    <col min="14592" max="14592" width="11.42578125" style="1" customWidth="1"/>
    <col min="14593" max="14594" width="8.85546875" style="1"/>
    <col min="14595" max="14595" width="11.28515625" style="1" bestFit="1" customWidth="1"/>
    <col min="14596" max="14838" width="8.85546875" style="1"/>
    <col min="14839" max="14839" width="27.7109375" style="1" customWidth="1"/>
    <col min="14840" max="14842" width="11.7109375" style="1" customWidth="1"/>
    <col min="14843" max="14843" width="10.28515625" style="1" bestFit="1" customWidth="1"/>
    <col min="14844" max="14844" width="9.28515625" style="1" bestFit="1" customWidth="1"/>
    <col min="14845" max="14845" width="10.7109375" style="1" customWidth="1"/>
    <col min="14846" max="14846" width="8.85546875" style="1"/>
    <col min="14847" max="14847" width="10.5703125" style="1" bestFit="1" customWidth="1"/>
    <col min="14848" max="14848" width="11.42578125" style="1" customWidth="1"/>
    <col min="14849" max="14850" width="8.85546875" style="1"/>
    <col min="14851" max="14851" width="11.28515625" style="1" bestFit="1" customWidth="1"/>
    <col min="14852" max="15094" width="8.85546875" style="1"/>
    <col min="15095" max="15095" width="27.7109375" style="1" customWidth="1"/>
    <col min="15096" max="15098" width="11.7109375" style="1" customWidth="1"/>
    <col min="15099" max="15099" width="10.28515625" style="1" bestFit="1" customWidth="1"/>
    <col min="15100" max="15100" width="9.28515625" style="1" bestFit="1" customWidth="1"/>
    <col min="15101" max="15101" width="10.7109375" style="1" customWidth="1"/>
    <col min="15102" max="15102" width="8.85546875" style="1"/>
    <col min="15103" max="15103" width="10.5703125" style="1" bestFit="1" customWidth="1"/>
    <col min="15104" max="15104" width="11.42578125" style="1" customWidth="1"/>
    <col min="15105" max="15106" width="8.85546875" style="1"/>
    <col min="15107" max="15107" width="11.28515625" style="1" bestFit="1" customWidth="1"/>
    <col min="15108" max="16167" width="8.85546875" style="1"/>
    <col min="16168" max="16384" width="9.28515625" style="1" customWidth="1"/>
  </cols>
  <sheetData>
    <row r="1" spans="1:824" x14ac:dyDescent="0.25">
      <c r="F1" s="48"/>
    </row>
    <row r="2" spans="1:824" ht="15.75" thickBot="1" x14ac:dyDescent="0.3">
      <c r="A2" s="1" t="s">
        <v>126</v>
      </c>
      <c r="E2" s="48"/>
      <c r="F2" s="7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  <c r="AY2" s="48"/>
      <c r="AZ2" s="48"/>
      <c r="BA2" s="48"/>
      <c r="BB2" s="48"/>
      <c r="BC2" s="48"/>
      <c r="BD2" s="48"/>
      <c r="BE2" s="48"/>
      <c r="BF2" s="48"/>
      <c r="BG2" s="48"/>
      <c r="BH2" s="48"/>
      <c r="BI2" s="48"/>
      <c r="BJ2" s="48"/>
      <c r="BK2" s="48"/>
      <c r="BL2" s="48"/>
      <c r="BM2" s="48"/>
      <c r="BN2" s="48"/>
      <c r="BO2" s="48"/>
      <c r="BP2" s="48"/>
      <c r="BQ2" s="48"/>
      <c r="BR2" s="48"/>
      <c r="BS2" s="48"/>
      <c r="BT2" s="48"/>
      <c r="BU2" s="48"/>
      <c r="BV2" s="48"/>
      <c r="BW2" s="48"/>
      <c r="BX2" s="48"/>
      <c r="BY2" s="48"/>
      <c r="BZ2" s="48"/>
      <c r="CA2" s="48"/>
      <c r="CB2" s="48"/>
      <c r="CC2" s="48"/>
      <c r="CD2" s="48"/>
      <c r="CE2" s="48"/>
      <c r="CF2" s="48"/>
      <c r="CG2" s="48"/>
      <c r="CH2" s="48"/>
      <c r="CI2" s="48"/>
      <c r="CJ2" s="48"/>
      <c r="CK2" s="48"/>
      <c r="CL2" s="48"/>
      <c r="CM2" s="48"/>
      <c r="CN2" s="48"/>
      <c r="CO2" s="48"/>
      <c r="CP2" s="48"/>
      <c r="CQ2" s="48"/>
      <c r="CR2" s="48"/>
      <c r="CS2" s="48"/>
      <c r="CT2" s="48"/>
      <c r="CU2" s="48"/>
      <c r="CV2" s="48"/>
      <c r="CW2" s="48"/>
      <c r="CX2" s="48"/>
      <c r="CY2" s="48"/>
      <c r="CZ2" s="48"/>
      <c r="DA2" s="48"/>
      <c r="DB2" s="48"/>
      <c r="DC2" s="48"/>
      <c r="DD2" s="48"/>
      <c r="DE2" s="48"/>
      <c r="DF2" s="48"/>
      <c r="DG2" s="48"/>
      <c r="DH2" s="48"/>
      <c r="DI2" s="48"/>
      <c r="DJ2" s="48"/>
      <c r="DK2" s="48"/>
      <c r="DL2" s="48"/>
      <c r="DM2" s="48"/>
      <c r="DN2" s="48"/>
      <c r="DO2" s="48"/>
      <c r="DP2" s="48"/>
      <c r="DQ2" s="48"/>
      <c r="DR2" s="48"/>
      <c r="DS2" s="48"/>
      <c r="DT2" s="48"/>
      <c r="DU2" s="48"/>
      <c r="DV2" s="48"/>
      <c r="DW2" s="48"/>
      <c r="DX2" s="48"/>
      <c r="DY2" s="48"/>
      <c r="DZ2" s="48"/>
      <c r="EA2" s="48"/>
      <c r="EB2" s="48"/>
      <c r="EC2" s="48"/>
      <c r="ED2" s="48"/>
      <c r="EE2" s="48"/>
      <c r="EF2" s="48"/>
      <c r="EG2" s="48"/>
      <c r="EH2" s="48"/>
      <c r="EI2" s="48"/>
      <c r="EJ2" s="48"/>
      <c r="EK2" s="48"/>
      <c r="EL2" s="48"/>
      <c r="EM2" s="48"/>
      <c r="EN2" s="48"/>
      <c r="EO2" s="48"/>
      <c r="EP2" s="48"/>
      <c r="EQ2" s="48"/>
      <c r="ER2" s="48"/>
      <c r="ES2" s="48"/>
      <c r="ET2" s="48"/>
      <c r="EU2" s="48"/>
      <c r="EV2" s="48"/>
      <c r="EW2" s="48"/>
      <c r="EX2" s="48"/>
      <c r="EY2" s="48"/>
      <c r="EZ2" s="48"/>
      <c r="FA2" s="48"/>
      <c r="FB2" s="48"/>
      <c r="FC2" s="48"/>
      <c r="FD2" s="48"/>
      <c r="FE2" s="48"/>
      <c r="FF2" s="48"/>
      <c r="FG2" s="48"/>
      <c r="FH2" s="48"/>
      <c r="FI2" s="48"/>
      <c r="FJ2" s="48"/>
      <c r="FK2" s="48"/>
      <c r="FL2" s="48"/>
      <c r="FM2" s="48"/>
      <c r="FN2" s="48"/>
      <c r="FO2" s="48"/>
      <c r="FP2" s="48"/>
      <c r="FQ2" s="48"/>
      <c r="FR2" s="48"/>
      <c r="FS2" s="48"/>
      <c r="FT2" s="48"/>
      <c r="FU2" s="48"/>
      <c r="FV2" s="48"/>
      <c r="FW2" s="48"/>
      <c r="FX2" s="48"/>
      <c r="FY2" s="48"/>
      <c r="FZ2" s="48"/>
      <c r="GA2" s="48"/>
      <c r="GB2" s="48"/>
      <c r="GC2" s="48"/>
      <c r="GD2" s="48"/>
      <c r="GE2" s="48"/>
      <c r="GF2" s="48"/>
      <c r="GG2" s="48"/>
      <c r="GH2" s="48"/>
      <c r="GI2" s="48"/>
      <c r="GJ2" s="48"/>
      <c r="GK2" s="48"/>
      <c r="GL2" s="48"/>
      <c r="GM2" s="48"/>
      <c r="GN2" s="48"/>
      <c r="GO2" s="48"/>
      <c r="GP2" s="48"/>
      <c r="GQ2" s="48"/>
      <c r="GR2" s="48"/>
      <c r="GS2" s="48"/>
      <c r="GT2" s="48"/>
      <c r="GU2" s="48"/>
      <c r="GV2" s="48"/>
      <c r="GW2" s="48"/>
      <c r="GX2" s="48"/>
      <c r="GY2" s="48"/>
      <c r="GZ2" s="48"/>
      <c r="HA2" s="48"/>
      <c r="HB2" s="48"/>
      <c r="HC2" s="48"/>
      <c r="HD2" s="48"/>
      <c r="HE2" s="48"/>
      <c r="HF2" s="48"/>
      <c r="HG2" s="48"/>
      <c r="HH2" s="48"/>
      <c r="HI2" s="48"/>
      <c r="HJ2" s="48"/>
      <c r="HK2" s="48"/>
      <c r="HL2" s="48"/>
      <c r="HM2" s="48"/>
      <c r="HN2" s="48"/>
      <c r="HO2" s="48"/>
      <c r="HP2" s="48"/>
      <c r="HQ2" s="48"/>
      <c r="HR2" s="48"/>
      <c r="HS2" s="48"/>
      <c r="HT2" s="48"/>
      <c r="HU2" s="48"/>
      <c r="HV2" s="48"/>
      <c r="HW2" s="48"/>
      <c r="HX2" s="48"/>
      <c r="HY2" s="48"/>
      <c r="HZ2" s="48"/>
      <c r="IA2" s="48"/>
      <c r="IB2" s="48"/>
      <c r="IC2" s="48"/>
      <c r="ID2" s="48"/>
      <c r="IE2" s="48"/>
      <c r="IF2" s="48"/>
      <c r="IG2" s="48"/>
      <c r="IH2" s="48"/>
      <c r="II2" s="48"/>
      <c r="IJ2" s="48"/>
      <c r="IK2" s="48"/>
      <c r="IL2" s="48"/>
      <c r="IM2" s="48"/>
      <c r="IN2" s="48"/>
      <c r="IO2" s="48"/>
      <c r="IP2" s="48"/>
      <c r="IQ2" s="48"/>
      <c r="IR2" s="48"/>
      <c r="IS2" s="48"/>
      <c r="IT2" s="48"/>
      <c r="IU2" s="48"/>
      <c r="IV2" s="48"/>
      <c r="IW2" s="48"/>
      <c r="IX2" s="48"/>
      <c r="IY2" s="48"/>
      <c r="IZ2" s="48"/>
      <c r="JA2" s="48"/>
      <c r="JB2" s="48"/>
      <c r="JC2" s="48"/>
      <c r="JD2" s="48"/>
      <c r="JE2" s="48"/>
      <c r="JF2" s="48"/>
      <c r="JG2" s="48"/>
      <c r="JH2" s="48"/>
      <c r="JI2" s="48"/>
      <c r="JJ2" s="48"/>
      <c r="JK2" s="48"/>
      <c r="JL2" s="48"/>
      <c r="JM2" s="48"/>
      <c r="JN2" s="48"/>
      <c r="JO2" s="48"/>
      <c r="JP2" s="48"/>
      <c r="JQ2" s="48"/>
      <c r="JR2" s="48"/>
      <c r="JS2" s="48"/>
      <c r="JT2" s="48"/>
      <c r="JU2" s="48"/>
      <c r="JV2" s="48"/>
      <c r="JW2" s="48"/>
      <c r="JX2" s="48"/>
      <c r="JY2" s="48"/>
      <c r="JZ2" s="48"/>
      <c r="KA2" s="48"/>
      <c r="KB2" s="48"/>
      <c r="KC2" s="48"/>
      <c r="KD2" s="48"/>
      <c r="KE2" s="48"/>
      <c r="KF2" s="48"/>
      <c r="KG2" s="48"/>
      <c r="KH2" s="48"/>
      <c r="KI2" s="48"/>
      <c r="KJ2" s="48"/>
      <c r="KK2" s="48"/>
      <c r="KL2" s="48"/>
      <c r="KM2" s="48"/>
      <c r="KN2" s="48"/>
      <c r="KO2" s="48"/>
      <c r="KP2" s="48"/>
      <c r="KQ2" s="48"/>
      <c r="KR2" s="48"/>
      <c r="KS2" s="48"/>
      <c r="KT2" s="48"/>
      <c r="KU2" s="48"/>
      <c r="KV2" s="48"/>
      <c r="KW2" s="48"/>
      <c r="KX2" s="48"/>
      <c r="KY2" s="48"/>
      <c r="KZ2" s="48"/>
      <c r="LA2" s="48"/>
      <c r="LB2" s="48"/>
      <c r="LC2" s="48"/>
      <c r="LD2" s="48"/>
      <c r="LE2" s="48"/>
      <c r="LF2" s="48"/>
      <c r="LG2" s="48"/>
      <c r="LH2" s="48"/>
      <c r="LI2" s="48"/>
      <c r="LJ2" s="48"/>
      <c r="LK2" s="48"/>
      <c r="LL2" s="48"/>
      <c r="LM2" s="48"/>
      <c r="LN2" s="48"/>
      <c r="LO2" s="48"/>
      <c r="LP2" s="48"/>
      <c r="LQ2" s="48"/>
      <c r="LR2" s="48"/>
      <c r="LS2" s="48"/>
      <c r="LT2" s="48"/>
      <c r="LU2" s="48"/>
      <c r="LV2" s="48"/>
      <c r="LW2" s="48"/>
      <c r="LX2" s="48"/>
      <c r="LY2" s="48"/>
      <c r="LZ2" s="48"/>
      <c r="MA2" s="48"/>
      <c r="MB2" s="48"/>
      <c r="MC2" s="48"/>
      <c r="MD2" s="48"/>
      <c r="ME2" s="48"/>
      <c r="MF2" s="48"/>
      <c r="MG2" s="48"/>
      <c r="MH2" s="48"/>
      <c r="MI2" s="48"/>
      <c r="MJ2" s="48"/>
      <c r="MK2" s="48"/>
      <c r="ML2" s="48"/>
      <c r="MM2" s="48"/>
      <c r="MN2" s="48"/>
      <c r="MO2" s="48"/>
      <c r="MP2" s="48"/>
      <c r="MQ2" s="48"/>
      <c r="MR2" s="48"/>
      <c r="MS2" s="48"/>
      <c r="MT2" s="48"/>
      <c r="MU2" s="48"/>
      <c r="MV2" s="48"/>
      <c r="MW2" s="48"/>
      <c r="MX2" s="48"/>
      <c r="MY2" s="48"/>
      <c r="MZ2" s="48"/>
      <c r="NA2" s="48"/>
      <c r="NB2" s="48"/>
      <c r="NC2" s="48"/>
      <c r="ND2" s="48"/>
      <c r="NE2" s="48"/>
      <c r="NF2" s="48"/>
      <c r="NG2" s="48"/>
      <c r="NH2" s="48"/>
      <c r="NI2" s="48"/>
      <c r="NJ2" s="48"/>
      <c r="NK2" s="48"/>
      <c r="NL2" s="48"/>
      <c r="NM2" s="48"/>
      <c r="NN2" s="48"/>
      <c r="NO2" s="48"/>
      <c r="NP2" s="48"/>
      <c r="NQ2" s="48"/>
      <c r="NR2" s="48"/>
      <c r="NS2" s="48"/>
      <c r="NT2" s="48"/>
      <c r="NU2" s="48"/>
      <c r="NV2" s="48"/>
      <c r="NW2" s="48"/>
      <c r="NX2" s="48"/>
      <c r="NY2" s="48"/>
      <c r="NZ2" s="48"/>
      <c r="OA2" s="48"/>
      <c r="OB2" s="48"/>
      <c r="OC2" s="48"/>
      <c r="OD2" s="48"/>
      <c r="OE2" s="48"/>
      <c r="OF2" s="48"/>
      <c r="OG2" s="48"/>
      <c r="OH2" s="48"/>
      <c r="OI2" s="48"/>
      <c r="OJ2" s="48"/>
      <c r="OK2" s="48"/>
      <c r="OL2" s="48"/>
      <c r="OM2" s="48"/>
      <c r="ON2" s="48"/>
      <c r="OO2" s="48"/>
      <c r="OP2" s="48"/>
      <c r="OQ2" s="48"/>
      <c r="OR2" s="48"/>
      <c r="OS2" s="48"/>
      <c r="OT2" s="48"/>
      <c r="OU2" s="48"/>
      <c r="OV2" s="48"/>
      <c r="OW2" s="48"/>
      <c r="OX2" s="48"/>
      <c r="OY2" s="48"/>
      <c r="OZ2" s="48"/>
      <c r="PA2" s="48"/>
      <c r="PB2" s="48"/>
      <c r="PC2" s="48"/>
      <c r="PD2" s="48"/>
      <c r="PE2" s="48"/>
      <c r="PF2" s="48"/>
      <c r="PG2" s="48"/>
      <c r="PH2" s="48"/>
      <c r="PI2" s="48"/>
      <c r="PJ2" s="48"/>
      <c r="PK2" s="48"/>
      <c r="PL2" s="48"/>
      <c r="PM2" s="48"/>
      <c r="PN2" s="48"/>
      <c r="PO2" s="48"/>
      <c r="PP2" s="48"/>
      <c r="PQ2" s="48"/>
      <c r="PR2" s="48"/>
      <c r="PS2" s="48"/>
      <c r="PT2" s="48"/>
      <c r="PU2" s="48"/>
      <c r="PV2" s="48"/>
      <c r="PW2" s="48"/>
      <c r="PX2" s="48"/>
      <c r="PY2" s="48"/>
      <c r="PZ2" s="48"/>
      <c r="QA2" s="48"/>
      <c r="QB2" s="48"/>
      <c r="QC2" s="48"/>
      <c r="QD2" s="48"/>
      <c r="QE2" s="48"/>
      <c r="QF2" s="48"/>
      <c r="QG2" s="48"/>
      <c r="QH2" s="48"/>
      <c r="QI2" s="48"/>
      <c r="QJ2" s="48"/>
      <c r="QK2" s="48"/>
      <c r="QL2" s="48"/>
      <c r="QM2" s="48"/>
      <c r="QN2" s="48"/>
      <c r="QO2" s="48"/>
      <c r="QP2" s="48"/>
      <c r="QQ2" s="48"/>
      <c r="QR2" s="48"/>
      <c r="QS2" s="48"/>
      <c r="QT2" s="48"/>
      <c r="QU2" s="48"/>
      <c r="QV2" s="48"/>
      <c r="QW2" s="48"/>
      <c r="QX2" s="48"/>
      <c r="QY2" s="48"/>
      <c r="QZ2" s="48"/>
      <c r="RA2" s="48"/>
      <c r="RB2" s="48"/>
      <c r="RC2" s="48"/>
      <c r="RD2" s="48"/>
      <c r="RE2" s="48"/>
      <c r="RF2" s="48"/>
      <c r="RG2" s="48"/>
      <c r="RH2" s="48"/>
      <c r="RI2" s="48"/>
      <c r="RJ2" s="48"/>
      <c r="RK2" s="48"/>
      <c r="RL2" s="48"/>
      <c r="RM2" s="48"/>
      <c r="RN2" s="48"/>
      <c r="RO2" s="48"/>
      <c r="RP2" s="48"/>
      <c r="RQ2" s="48"/>
      <c r="RR2" s="48"/>
      <c r="RS2" s="48"/>
      <c r="RT2" s="48"/>
      <c r="RU2" s="48"/>
      <c r="RV2" s="48"/>
      <c r="RW2" s="48"/>
      <c r="RX2" s="48"/>
      <c r="RY2" s="48"/>
      <c r="RZ2" s="48"/>
      <c r="SA2" s="48"/>
      <c r="SB2" s="48"/>
      <c r="SC2" s="48"/>
      <c r="SD2" s="48"/>
      <c r="SE2" s="48"/>
      <c r="SF2" s="48"/>
      <c r="SG2" s="48"/>
      <c r="SH2" s="48"/>
      <c r="SI2" s="48"/>
      <c r="SJ2" s="48"/>
      <c r="SK2" s="48"/>
      <c r="SL2" s="48"/>
      <c r="SM2" s="48"/>
      <c r="SN2" s="48"/>
      <c r="SO2" s="48"/>
      <c r="SP2" s="48"/>
      <c r="SQ2" s="48"/>
      <c r="SR2" s="48"/>
      <c r="SS2" s="48"/>
      <c r="ST2" s="48"/>
      <c r="SU2" s="48"/>
      <c r="SV2" s="48"/>
      <c r="SW2" s="48"/>
      <c r="SX2" s="48"/>
      <c r="SY2" s="48"/>
      <c r="SZ2" s="48"/>
      <c r="TA2" s="48"/>
      <c r="TB2" s="48"/>
      <c r="TC2" s="48"/>
      <c r="TD2" s="48"/>
      <c r="TE2" s="48"/>
      <c r="TF2" s="48"/>
      <c r="TG2" s="48"/>
      <c r="TH2" s="48"/>
      <c r="TI2" s="48"/>
      <c r="TJ2" s="48"/>
      <c r="TK2" s="48"/>
      <c r="TL2" s="48"/>
      <c r="TM2" s="48"/>
      <c r="TN2" s="48"/>
      <c r="TO2" s="48"/>
      <c r="TP2" s="48"/>
      <c r="TQ2" s="48"/>
      <c r="TR2" s="48"/>
      <c r="TS2" s="48"/>
      <c r="TT2" s="48"/>
      <c r="TU2" s="48"/>
      <c r="TV2" s="48"/>
      <c r="TW2" s="48"/>
      <c r="TX2" s="48"/>
      <c r="TY2" s="48"/>
      <c r="TZ2" s="48"/>
      <c r="UA2" s="48"/>
      <c r="UB2" s="48"/>
      <c r="UC2" s="48"/>
      <c r="UD2" s="48"/>
      <c r="UE2" s="48"/>
      <c r="UF2" s="48"/>
      <c r="UG2" s="48"/>
      <c r="UH2" s="48"/>
      <c r="UI2" s="48"/>
      <c r="UJ2" s="48"/>
      <c r="UK2" s="48"/>
      <c r="UL2" s="48"/>
      <c r="UM2" s="48"/>
      <c r="UN2" s="48"/>
      <c r="UO2" s="48"/>
      <c r="UP2" s="48"/>
      <c r="UQ2" s="48"/>
      <c r="UR2" s="48"/>
      <c r="US2" s="48"/>
      <c r="UT2" s="48"/>
      <c r="UU2" s="48"/>
      <c r="UV2" s="48"/>
      <c r="UW2" s="48"/>
      <c r="UX2" s="48"/>
      <c r="UY2" s="48"/>
      <c r="UZ2" s="48"/>
      <c r="VA2" s="48"/>
      <c r="VB2" s="48"/>
      <c r="VC2" s="48"/>
      <c r="VD2" s="48"/>
      <c r="VE2" s="48"/>
      <c r="VF2" s="48"/>
      <c r="VG2" s="48"/>
      <c r="VH2" s="48"/>
      <c r="VI2" s="48"/>
      <c r="VJ2" s="48"/>
      <c r="VK2" s="48"/>
      <c r="VL2" s="48"/>
      <c r="VM2" s="48"/>
      <c r="VN2" s="48"/>
      <c r="VO2" s="48"/>
      <c r="VP2" s="48"/>
      <c r="VQ2" s="48"/>
      <c r="VR2" s="48"/>
      <c r="VS2" s="48"/>
      <c r="VT2" s="48"/>
      <c r="VU2" s="48"/>
      <c r="VV2" s="48"/>
      <c r="VW2" s="48"/>
      <c r="VX2" s="48"/>
      <c r="VY2" s="48"/>
      <c r="VZ2" s="48"/>
      <c r="WA2" s="48"/>
      <c r="WB2" s="48"/>
      <c r="WC2" s="48"/>
      <c r="WD2" s="48"/>
      <c r="WE2" s="48"/>
      <c r="WF2" s="48"/>
      <c r="WG2" s="48"/>
      <c r="WH2" s="48"/>
      <c r="WI2" s="48"/>
      <c r="WJ2" s="48"/>
      <c r="WK2" s="48"/>
      <c r="WL2" s="48"/>
      <c r="WM2" s="48"/>
      <c r="WN2" s="48"/>
      <c r="WO2" s="48"/>
      <c r="WP2" s="48"/>
      <c r="WQ2" s="48"/>
      <c r="WR2" s="48"/>
      <c r="WS2" s="48"/>
      <c r="WT2" s="48"/>
      <c r="WU2" s="48"/>
      <c r="WV2" s="48"/>
      <c r="WW2" s="48"/>
      <c r="WX2" s="48"/>
      <c r="WY2" s="48"/>
      <c r="WZ2" s="48"/>
      <c r="XA2" s="48"/>
      <c r="XB2" s="48"/>
      <c r="XC2" s="48"/>
      <c r="XD2" s="48"/>
      <c r="XE2" s="48"/>
      <c r="XF2" s="48"/>
      <c r="XG2" s="48"/>
      <c r="XH2" s="48"/>
      <c r="XI2" s="48"/>
      <c r="XJ2" s="48"/>
      <c r="XK2" s="48"/>
      <c r="XL2" s="48"/>
      <c r="XM2" s="48"/>
      <c r="XN2" s="48"/>
      <c r="XO2" s="48"/>
      <c r="XP2" s="48"/>
      <c r="XQ2" s="48"/>
      <c r="XR2" s="48"/>
      <c r="XS2" s="48"/>
      <c r="XT2" s="48"/>
      <c r="XU2" s="48"/>
      <c r="XV2" s="48"/>
      <c r="XW2" s="48"/>
      <c r="XX2" s="48"/>
      <c r="XY2" s="48"/>
      <c r="XZ2" s="48"/>
      <c r="YA2" s="48"/>
      <c r="YB2" s="48"/>
      <c r="YC2" s="48"/>
      <c r="YD2" s="48"/>
      <c r="YE2" s="48"/>
      <c r="YF2" s="48"/>
      <c r="YG2" s="48"/>
      <c r="YH2" s="48"/>
      <c r="YI2" s="48"/>
      <c r="YJ2" s="48"/>
      <c r="YK2" s="48"/>
      <c r="YL2" s="48"/>
      <c r="YM2" s="48"/>
      <c r="YN2" s="48"/>
      <c r="YO2" s="48"/>
      <c r="YP2" s="48"/>
      <c r="YQ2" s="48"/>
      <c r="YR2" s="48"/>
      <c r="YS2" s="48"/>
      <c r="YT2" s="48"/>
      <c r="YU2" s="48"/>
      <c r="YV2" s="48"/>
      <c r="YW2" s="48"/>
      <c r="YX2" s="48"/>
      <c r="YY2" s="48"/>
      <c r="YZ2" s="48"/>
      <c r="ZA2" s="48"/>
      <c r="ZB2" s="48"/>
      <c r="ZC2" s="48"/>
      <c r="ZD2" s="48"/>
      <c r="ZE2" s="48"/>
      <c r="ZF2" s="48"/>
      <c r="ZG2" s="48"/>
      <c r="ZH2" s="48"/>
      <c r="ZI2" s="48"/>
      <c r="ZJ2" s="48"/>
      <c r="ZK2" s="48"/>
      <c r="ZL2" s="48"/>
      <c r="ZM2" s="48"/>
      <c r="ZN2" s="48"/>
      <c r="ZO2" s="48"/>
      <c r="ZP2" s="48"/>
      <c r="ZQ2" s="48"/>
      <c r="ZR2" s="48"/>
      <c r="ZS2" s="48"/>
      <c r="ZT2" s="48"/>
      <c r="ZU2" s="48"/>
      <c r="ZV2" s="48"/>
      <c r="ZW2" s="48"/>
      <c r="ZX2" s="48"/>
      <c r="ZY2" s="48"/>
      <c r="ZZ2" s="48"/>
      <c r="AAA2" s="48"/>
      <c r="AAB2" s="48"/>
      <c r="AAC2" s="48"/>
      <c r="AAD2" s="48"/>
      <c r="AAE2" s="48"/>
      <c r="AAF2" s="48"/>
      <c r="AAG2" s="48"/>
      <c r="AAH2" s="48"/>
      <c r="AAI2" s="48"/>
      <c r="AAJ2" s="48"/>
      <c r="AAK2" s="48"/>
      <c r="AAL2" s="48"/>
      <c r="AAM2" s="48"/>
      <c r="AAN2" s="48"/>
      <c r="AAO2" s="48"/>
      <c r="AAP2" s="48"/>
      <c r="AAQ2" s="48"/>
      <c r="AAR2" s="48"/>
      <c r="AAS2" s="48"/>
      <c r="AAT2" s="48"/>
      <c r="AAU2" s="48"/>
      <c r="AAV2" s="48"/>
      <c r="AAW2" s="48"/>
      <c r="AAX2" s="48"/>
      <c r="AAY2" s="48"/>
      <c r="AAZ2" s="48"/>
      <c r="ABA2" s="48"/>
      <c r="ABB2" s="48"/>
      <c r="ABC2" s="48"/>
      <c r="ABD2" s="48"/>
      <c r="ABE2" s="48"/>
      <c r="ABF2" s="48"/>
      <c r="ABG2" s="48"/>
      <c r="ABH2" s="48"/>
      <c r="ABI2" s="48"/>
      <c r="ABJ2" s="48"/>
      <c r="ABK2" s="48"/>
      <c r="ABL2" s="48"/>
      <c r="ABM2" s="48"/>
      <c r="ABN2" s="48"/>
      <c r="ABO2" s="48"/>
      <c r="ABP2" s="48"/>
      <c r="ABQ2" s="48"/>
      <c r="ABR2" s="48"/>
      <c r="ABS2" s="48"/>
      <c r="ABT2" s="48"/>
      <c r="ABU2" s="48"/>
      <c r="ABV2" s="48"/>
      <c r="ABW2" s="48"/>
      <c r="ABX2" s="48"/>
      <c r="ABY2" s="48"/>
      <c r="ABZ2" s="48"/>
      <c r="ACA2" s="48"/>
      <c r="ACB2" s="48"/>
      <c r="ACC2" s="48"/>
      <c r="ACD2" s="48"/>
      <c r="ACE2" s="48"/>
      <c r="ACF2" s="48"/>
      <c r="ACG2" s="48"/>
      <c r="ACH2" s="48"/>
      <c r="ACI2" s="48"/>
      <c r="ACJ2" s="48"/>
      <c r="ACK2" s="48"/>
      <c r="ACL2" s="48"/>
      <c r="ACM2" s="48"/>
      <c r="ACN2" s="48"/>
      <c r="ACO2" s="48"/>
      <c r="ACP2" s="48"/>
      <c r="ACQ2" s="48"/>
      <c r="ACR2" s="48"/>
      <c r="ACS2" s="48"/>
      <c r="ACT2" s="48"/>
      <c r="ACU2" s="48"/>
      <c r="ACV2" s="48"/>
      <c r="ACW2" s="48"/>
      <c r="ACX2" s="48"/>
      <c r="ACY2" s="48"/>
      <c r="ACZ2" s="48"/>
      <c r="ADA2" s="48"/>
      <c r="ADB2" s="48"/>
      <c r="ADC2" s="48"/>
      <c r="ADD2" s="48"/>
      <c r="ADE2" s="48"/>
      <c r="ADF2" s="48"/>
      <c r="ADG2" s="48"/>
      <c r="ADH2" s="48"/>
      <c r="ADI2" s="48"/>
      <c r="ADJ2" s="48"/>
      <c r="ADK2" s="48"/>
      <c r="ADL2" s="48"/>
      <c r="ADM2" s="48"/>
      <c r="ADN2" s="48"/>
      <c r="ADO2" s="48"/>
      <c r="ADP2" s="48"/>
      <c r="ADQ2" s="48"/>
      <c r="ADR2" s="48"/>
      <c r="ADS2" s="48"/>
      <c r="ADT2" s="48"/>
      <c r="ADU2" s="48"/>
      <c r="ADV2" s="48"/>
      <c r="ADW2" s="48"/>
      <c r="ADX2" s="48"/>
      <c r="ADY2" s="48"/>
      <c r="ADZ2" s="48"/>
      <c r="AEA2" s="48"/>
      <c r="AEB2" s="48"/>
      <c r="AEC2" s="48"/>
      <c r="AED2" s="48"/>
      <c r="AEE2" s="48"/>
      <c r="AEF2" s="48"/>
      <c r="AEG2" s="48"/>
      <c r="AEH2" s="48"/>
      <c r="AEI2" s="48"/>
      <c r="AEJ2" s="48"/>
      <c r="AEK2" s="48"/>
      <c r="AEL2" s="48"/>
      <c r="AEM2" s="48"/>
      <c r="AEN2" s="48"/>
      <c r="AEO2" s="48"/>
      <c r="AEP2" s="48"/>
      <c r="AEQ2" s="48"/>
    </row>
    <row r="3" spans="1:824" ht="26.25" customHeight="1" thickBot="1" x14ac:dyDescent="0.3">
      <c r="A3" s="2072" t="s">
        <v>41</v>
      </c>
      <c r="B3" s="2144" t="s">
        <v>127</v>
      </c>
      <c r="C3" s="2145"/>
      <c r="D3" s="2145"/>
      <c r="E3" s="2145"/>
      <c r="F3" s="2145"/>
      <c r="G3" s="2145"/>
      <c r="H3" s="2145"/>
      <c r="I3" s="2145"/>
      <c r="J3" s="2145"/>
      <c r="K3" s="2145"/>
      <c r="L3" s="2146"/>
      <c r="M3" s="1916" t="s">
        <v>128</v>
      </c>
      <c r="N3" s="1917"/>
      <c r="O3" s="1917"/>
      <c r="P3" s="1917"/>
      <c r="Q3" s="1917"/>
      <c r="R3" s="1917"/>
      <c r="S3" s="1917"/>
      <c r="T3" s="1917"/>
      <c r="U3" s="1917"/>
      <c r="V3" s="1917"/>
      <c r="W3" s="1917"/>
      <c r="X3" s="1917"/>
      <c r="Y3" s="1147"/>
      <c r="Z3" s="1147"/>
      <c r="AA3" s="1147"/>
      <c r="AB3" s="1147"/>
      <c r="AC3" s="1147"/>
      <c r="AD3" s="1147"/>
      <c r="AE3" s="1147"/>
      <c r="AF3" s="1147"/>
      <c r="AG3" s="1147"/>
      <c r="AH3" s="1147"/>
      <c r="AI3" s="1147"/>
      <c r="AJ3" s="1147"/>
      <c r="AK3" s="1147"/>
      <c r="AL3" s="1147"/>
      <c r="AM3" s="1147"/>
      <c r="AN3" s="1147"/>
      <c r="AO3" s="1147"/>
      <c r="AP3" s="1147"/>
      <c r="AQ3" s="1147"/>
      <c r="AR3" s="1147"/>
      <c r="AS3" s="1147"/>
      <c r="AT3" s="1147"/>
      <c r="AU3" s="1147"/>
      <c r="AV3" s="1147"/>
      <c r="AW3" s="1147"/>
      <c r="AX3" s="1147"/>
      <c r="AY3" s="1147"/>
      <c r="AZ3" s="1147"/>
      <c r="BA3" s="1147"/>
      <c r="BB3" s="1147"/>
      <c r="BC3" s="1147"/>
      <c r="BD3" s="1147"/>
      <c r="BE3" s="1147"/>
      <c r="BF3" s="1147"/>
      <c r="BG3" s="1147"/>
      <c r="BH3" s="1147"/>
      <c r="BI3" s="1147"/>
      <c r="BJ3" s="1147"/>
      <c r="BK3" s="1147"/>
      <c r="BL3" s="1147"/>
      <c r="BM3" s="1147"/>
      <c r="BN3" s="1147"/>
      <c r="BO3" s="1147"/>
      <c r="BP3" s="1147"/>
      <c r="BQ3" s="1147"/>
      <c r="BR3" s="1147"/>
      <c r="BS3" s="1147"/>
      <c r="BT3" s="1147"/>
      <c r="BU3" s="1147"/>
      <c r="BV3" s="1147"/>
      <c r="BW3" s="1147"/>
      <c r="BX3" s="1147"/>
      <c r="BY3" s="1147"/>
      <c r="BZ3" s="1147"/>
      <c r="CA3" s="1147"/>
      <c r="CB3" s="1147"/>
      <c r="CC3" s="1147"/>
      <c r="CD3" s="1147"/>
      <c r="CE3" s="1147"/>
      <c r="CF3" s="1147"/>
      <c r="CG3" s="1147"/>
      <c r="CH3" s="1147"/>
      <c r="CI3" s="1147"/>
      <c r="CJ3" s="1147"/>
      <c r="CK3" s="1147"/>
      <c r="CL3" s="1147"/>
      <c r="CM3" s="1147"/>
      <c r="CN3" s="1147"/>
      <c r="CO3" s="1147"/>
      <c r="CP3" s="1147"/>
      <c r="CQ3" s="1147"/>
      <c r="CR3" s="1147"/>
      <c r="CS3" s="1147"/>
      <c r="CT3" s="1147"/>
      <c r="CU3" s="1147"/>
      <c r="CV3" s="1147"/>
      <c r="CW3" s="1147"/>
      <c r="CX3" s="1147"/>
      <c r="CY3" s="1147"/>
      <c r="CZ3" s="1147"/>
      <c r="DA3" s="1147"/>
      <c r="DB3" s="1147"/>
      <c r="DC3" s="1147"/>
      <c r="DD3" s="1147"/>
      <c r="DE3" s="1147"/>
      <c r="DF3" s="1147"/>
      <c r="DG3" s="1147"/>
      <c r="DH3" s="1147"/>
      <c r="DI3" s="1147"/>
      <c r="DJ3" s="1147"/>
      <c r="DK3" s="1147"/>
      <c r="DL3" s="1147"/>
      <c r="DM3" s="1147"/>
      <c r="DN3" s="1147"/>
      <c r="DO3" s="1147"/>
      <c r="DP3" s="1147"/>
      <c r="DQ3" s="1147"/>
      <c r="DR3" s="1147"/>
      <c r="DS3" s="1147"/>
      <c r="DT3" s="1147"/>
      <c r="DU3" s="1147"/>
      <c r="DV3" s="1147"/>
      <c r="DW3" s="1147"/>
      <c r="DX3" s="1147"/>
      <c r="DY3" s="1147"/>
      <c r="DZ3" s="1147"/>
      <c r="EA3" s="1147"/>
      <c r="EB3" s="1147"/>
      <c r="EC3" s="1147"/>
      <c r="ED3" s="1147"/>
      <c r="EE3" s="1147"/>
      <c r="EF3" s="1147"/>
      <c r="EG3" s="1147"/>
      <c r="EH3" s="1147"/>
      <c r="EI3" s="1147"/>
      <c r="EJ3" s="1147"/>
      <c r="EK3" s="1147"/>
      <c r="EL3" s="1147"/>
      <c r="EM3" s="1147"/>
      <c r="EN3" s="1147"/>
      <c r="EO3" s="1147"/>
      <c r="EP3" s="1147"/>
      <c r="EQ3" s="1147"/>
      <c r="ER3" s="1147"/>
      <c r="ES3" s="1147"/>
      <c r="ET3" s="1147"/>
      <c r="EU3" s="1147"/>
      <c r="EV3" s="1147"/>
      <c r="EW3" s="1147"/>
      <c r="EX3" s="1147"/>
      <c r="EY3" s="1147"/>
      <c r="EZ3" s="1147"/>
      <c r="FA3" s="1147"/>
      <c r="FB3" s="1147"/>
      <c r="FC3" s="1147"/>
      <c r="FD3" s="1147"/>
      <c r="FE3" s="1147"/>
      <c r="FF3" s="1147"/>
      <c r="FG3" s="1147"/>
      <c r="FH3" s="1147"/>
      <c r="FI3" s="1147"/>
      <c r="FJ3" s="1147"/>
      <c r="FK3" s="1147"/>
      <c r="FL3" s="1147"/>
      <c r="FM3" s="1147"/>
      <c r="FN3" s="1147"/>
      <c r="FO3" s="1147"/>
      <c r="FP3" s="1147"/>
      <c r="FQ3" s="1147"/>
      <c r="FR3" s="1147"/>
      <c r="FS3" s="1147"/>
      <c r="FT3" s="1147"/>
      <c r="FU3" s="1147"/>
      <c r="FV3" s="1147"/>
      <c r="FW3" s="1147"/>
      <c r="FX3" s="1147"/>
      <c r="FY3" s="1147"/>
      <c r="FZ3" s="1147"/>
      <c r="GA3" s="1147"/>
      <c r="GB3" s="1147"/>
      <c r="GC3" s="1147"/>
      <c r="GD3" s="1147"/>
      <c r="GE3" s="1147"/>
      <c r="GF3" s="1147"/>
      <c r="GG3" s="1147"/>
      <c r="GH3" s="1147"/>
      <c r="GI3" s="1147"/>
      <c r="GJ3" s="1147"/>
      <c r="GK3" s="1147"/>
      <c r="GL3" s="1147"/>
      <c r="GM3" s="1147"/>
      <c r="GN3" s="1147"/>
      <c r="GO3" s="1147"/>
      <c r="GP3" s="1147"/>
      <c r="GQ3" s="1147"/>
      <c r="GR3" s="1147"/>
      <c r="GS3" s="1147"/>
      <c r="GT3" s="1147"/>
      <c r="GU3" s="1147"/>
      <c r="GV3" s="1147"/>
      <c r="GW3" s="1147"/>
      <c r="GX3" s="1147"/>
      <c r="GY3" s="1147"/>
      <c r="GZ3" s="1147"/>
      <c r="HA3" s="1147"/>
      <c r="HB3" s="1147"/>
      <c r="HC3" s="1147"/>
      <c r="HD3" s="1147"/>
      <c r="HE3" s="1147"/>
      <c r="HF3" s="1147"/>
      <c r="HG3" s="1147"/>
      <c r="HH3" s="1147"/>
      <c r="HI3" s="1147"/>
      <c r="HJ3" s="1147"/>
      <c r="HK3" s="1147"/>
      <c r="HL3" s="1147"/>
      <c r="HM3" s="1147"/>
      <c r="HN3" s="1147"/>
      <c r="HO3" s="1147"/>
      <c r="HP3" s="1147"/>
      <c r="HQ3" s="1147"/>
      <c r="HR3" s="1147"/>
      <c r="HS3" s="1147"/>
      <c r="HT3" s="1147"/>
      <c r="HU3" s="1147"/>
      <c r="HV3" s="1147"/>
      <c r="HW3" s="1147"/>
      <c r="HX3" s="1147"/>
      <c r="HY3" s="1147"/>
      <c r="HZ3" s="1147"/>
      <c r="IA3" s="1147"/>
      <c r="IB3" s="1147"/>
      <c r="IC3" s="1147"/>
      <c r="ID3" s="1147"/>
      <c r="IE3" s="1147"/>
      <c r="IF3" s="1147"/>
      <c r="IG3" s="1147"/>
      <c r="IH3" s="1147"/>
      <c r="II3" s="1147"/>
      <c r="IJ3" s="1147"/>
      <c r="IK3" s="1147"/>
      <c r="IL3" s="1147"/>
      <c r="IM3" s="1147"/>
      <c r="IN3" s="1147"/>
      <c r="IO3" s="1147"/>
      <c r="IP3" s="1147"/>
      <c r="IQ3" s="1147"/>
      <c r="IR3" s="1147"/>
      <c r="IS3" s="1147"/>
      <c r="IT3" s="1147"/>
      <c r="IU3" s="1147"/>
      <c r="IV3" s="1147"/>
      <c r="IW3" s="1147"/>
      <c r="IX3" s="1147"/>
      <c r="IY3" s="1147"/>
      <c r="IZ3" s="1147"/>
      <c r="JA3" s="1147"/>
      <c r="JB3" s="1147"/>
      <c r="JC3" s="1147"/>
      <c r="JD3" s="1147"/>
      <c r="JE3" s="1147"/>
      <c r="JF3" s="1147"/>
      <c r="JG3" s="1147"/>
      <c r="JH3" s="1147"/>
      <c r="JI3" s="1147"/>
      <c r="JJ3" s="1147"/>
      <c r="JK3" s="1147"/>
      <c r="JL3" s="1147"/>
      <c r="JM3" s="1147"/>
      <c r="JN3" s="1147"/>
      <c r="JO3" s="1147"/>
      <c r="JP3" s="1147"/>
      <c r="JQ3" s="1147"/>
      <c r="JR3" s="1147"/>
      <c r="JS3" s="1147"/>
      <c r="JT3" s="1147"/>
      <c r="JU3" s="1147"/>
      <c r="JV3" s="1147"/>
      <c r="JW3" s="1147"/>
      <c r="JX3" s="1147"/>
      <c r="JY3" s="1147"/>
      <c r="JZ3" s="1147"/>
      <c r="KA3" s="1147"/>
      <c r="KB3" s="1147"/>
      <c r="KC3" s="1147"/>
      <c r="KD3" s="1147"/>
      <c r="KE3" s="1147"/>
      <c r="KF3" s="1147"/>
      <c r="KG3" s="1147"/>
      <c r="KH3" s="1147"/>
      <c r="KI3" s="1147"/>
      <c r="KJ3" s="1147"/>
      <c r="KK3" s="1147"/>
      <c r="KL3" s="1147"/>
      <c r="KM3" s="1147"/>
      <c r="KN3" s="1147"/>
      <c r="KO3" s="1147"/>
      <c r="KP3" s="1147"/>
      <c r="KQ3" s="1147"/>
      <c r="KR3" s="1147"/>
      <c r="KS3" s="1147"/>
      <c r="KT3" s="1147"/>
      <c r="KU3" s="1147"/>
      <c r="KV3" s="1147"/>
      <c r="KW3" s="1147"/>
      <c r="KX3" s="1147"/>
      <c r="KY3" s="1147"/>
      <c r="KZ3" s="1147"/>
      <c r="LA3" s="1147"/>
      <c r="LB3" s="1147"/>
      <c r="LC3" s="1147"/>
      <c r="LD3" s="1147"/>
      <c r="LE3" s="1147"/>
      <c r="LF3" s="1147"/>
      <c r="LG3" s="1147"/>
      <c r="LH3" s="1147"/>
      <c r="LI3" s="1147"/>
      <c r="LJ3" s="1147"/>
      <c r="LK3" s="1147"/>
      <c r="LL3" s="1147"/>
      <c r="LM3" s="1147"/>
      <c r="LN3" s="1147"/>
      <c r="LO3" s="1147"/>
      <c r="LP3" s="1147"/>
      <c r="LQ3" s="1147"/>
      <c r="LR3" s="1147"/>
      <c r="LS3" s="1147"/>
      <c r="LT3" s="1147"/>
      <c r="LU3" s="1147"/>
      <c r="LV3" s="1147"/>
      <c r="LW3" s="1147"/>
      <c r="LX3" s="1147"/>
      <c r="LY3" s="1147"/>
      <c r="LZ3" s="1147"/>
      <c r="MA3" s="1147"/>
      <c r="MB3" s="1147"/>
      <c r="MC3" s="1147"/>
      <c r="MD3" s="1147"/>
      <c r="ME3" s="1147"/>
      <c r="MF3" s="1147"/>
      <c r="MG3" s="1147"/>
      <c r="MH3" s="1147"/>
      <c r="MI3" s="1147"/>
      <c r="MJ3" s="1147"/>
      <c r="MK3" s="1147"/>
      <c r="ML3" s="1147"/>
      <c r="MM3" s="1147"/>
      <c r="MN3" s="1147"/>
      <c r="MO3" s="1147"/>
      <c r="MP3" s="1147"/>
      <c r="MQ3" s="1147"/>
      <c r="MR3" s="1147"/>
      <c r="MS3" s="1147"/>
      <c r="MT3" s="1147"/>
      <c r="MU3" s="1147"/>
      <c r="MV3" s="1147"/>
      <c r="MW3" s="1147"/>
      <c r="MX3" s="1147"/>
      <c r="MY3" s="1147"/>
      <c r="MZ3" s="1147"/>
      <c r="NA3" s="1147"/>
      <c r="NB3" s="1147"/>
      <c r="NC3" s="1147"/>
      <c r="ND3" s="1147"/>
      <c r="NE3" s="1147"/>
      <c r="NF3" s="1147"/>
      <c r="NG3" s="1147"/>
      <c r="NH3" s="1147"/>
      <c r="NI3" s="1147"/>
      <c r="NJ3" s="1147"/>
      <c r="NK3" s="1147"/>
      <c r="NL3" s="1147"/>
      <c r="NM3" s="1147"/>
      <c r="NN3" s="1147"/>
      <c r="NO3" s="1147"/>
      <c r="NP3" s="1147"/>
      <c r="NQ3" s="1147"/>
      <c r="NR3" s="1147"/>
      <c r="NS3" s="1147"/>
      <c r="NT3" s="1147"/>
      <c r="NU3" s="1147"/>
      <c r="NV3" s="1147"/>
      <c r="NW3" s="1147"/>
      <c r="NX3" s="1147"/>
      <c r="NY3" s="1147"/>
      <c r="NZ3" s="1147"/>
      <c r="OA3" s="1147"/>
      <c r="OB3" s="1147"/>
      <c r="OC3" s="1147"/>
      <c r="OD3" s="1147"/>
      <c r="OE3" s="1147"/>
      <c r="OF3" s="1147"/>
      <c r="OG3" s="1147"/>
      <c r="OH3" s="1147"/>
      <c r="OI3" s="1147"/>
      <c r="OJ3" s="1147"/>
      <c r="OK3" s="1147"/>
      <c r="OL3" s="1147"/>
      <c r="OM3" s="1147"/>
      <c r="ON3" s="1147"/>
      <c r="OO3" s="1147"/>
      <c r="OP3" s="1147"/>
      <c r="OQ3" s="1147"/>
      <c r="OR3" s="1147"/>
      <c r="OS3" s="1147"/>
      <c r="OT3" s="1147"/>
      <c r="OU3" s="1147"/>
      <c r="OV3" s="1147"/>
      <c r="OW3" s="1147"/>
      <c r="OX3" s="1147"/>
      <c r="OY3" s="1147"/>
      <c r="OZ3" s="1147"/>
      <c r="PA3" s="1147"/>
      <c r="PB3" s="1147"/>
      <c r="PC3" s="1147"/>
      <c r="PD3" s="1147"/>
      <c r="PE3" s="1147"/>
      <c r="PF3" s="1147"/>
      <c r="PG3" s="1147"/>
      <c r="PH3" s="1147"/>
      <c r="PI3" s="1147"/>
      <c r="PJ3" s="1147"/>
      <c r="PK3" s="1147"/>
      <c r="PL3" s="1147"/>
      <c r="PM3" s="1147"/>
      <c r="PN3" s="1147"/>
      <c r="PO3" s="1147"/>
      <c r="PP3" s="1147"/>
      <c r="PQ3" s="1147"/>
      <c r="PR3" s="1147"/>
      <c r="PS3" s="1147"/>
      <c r="PT3" s="1147"/>
      <c r="PU3" s="1147"/>
      <c r="PV3" s="1147"/>
      <c r="PW3" s="1147"/>
      <c r="PX3" s="1147"/>
      <c r="PY3" s="1147"/>
      <c r="PZ3" s="1147"/>
      <c r="QA3" s="1147"/>
      <c r="QB3" s="1147"/>
      <c r="QC3" s="1147"/>
      <c r="QD3" s="1147"/>
      <c r="QE3" s="1147"/>
      <c r="QF3" s="1147"/>
      <c r="QG3" s="1147"/>
      <c r="QH3" s="1147"/>
      <c r="QI3" s="1147"/>
      <c r="QJ3" s="1147"/>
      <c r="QK3" s="1147"/>
      <c r="QL3" s="1147"/>
      <c r="QM3" s="1147"/>
      <c r="QN3" s="1147"/>
      <c r="QO3" s="1147"/>
      <c r="QP3" s="1147"/>
      <c r="QQ3" s="1147"/>
      <c r="QR3" s="1147"/>
      <c r="QS3" s="1147"/>
      <c r="QT3" s="1147"/>
      <c r="QU3" s="1147"/>
      <c r="QV3" s="1147"/>
      <c r="QW3" s="1147"/>
      <c r="QX3" s="1147"/>
      <c r="QY3" s="1147"/>
      <c r="QZ3" s="1147"/>
      <c r="RA3" s="1147"/>
      <c r="RB3" s="1147"/>
      <c r="RC3" s="1147"/>
      <c r="RD3" s="1147"/>
      <c r="RE3" s="1147"/>
      <c r="RF3" s="1147"/>
      <c r="RG3" s="1147"/>
      <c r="RH3" s="1147"/>
      <c r="RI3" s="1147"/>
      <c r="RJ3" s="1147"/>
      <c r="RK3" s="1147"/>
      <c r="RL3" s="1147"/>
      <c r="RM3" s="1147"/>
      <c r="RN3" s="1147"/>
      <c r="RO3" s="1147"/>
      <c r="RP3" s="1147"/>
      <c r="RQ3" s="1147"/>
      <c r="RR3" s="1147"/>
      <c r="RS3" s="1147"/>
      <c r="RT3" s="1147"/>
      <c r="RU3" s="1147"/>
      <c r="RV3" s="1147"/>
      <c r="RW3" s="1147"/>
      <c r="RX3" s="1147"/>
      <c r="RY3" s="1147"/>
      <c r="RZ3" s="1147"/>
      <c r="SA3" s="1147"/>
      <c r="SB3" s="1147"/>
      <c r="SC3" s="1147"/>
      <c r="SD3" s="1147"/>
      <c r="SE3" s="1147"/>
      <c r="SF3" s="1147"/>
      <c r="SG3" s="1147"/>
      <c r="SH3" s="1147"/>
      <c r="SI3" s="1147"/>
      <c r="SJ3" s="1147"/>
      <c r="SK3" s="1147"/>
      <c r="SL3" s="1147"/>
      <c r="SM3" s="1147"/>
      <c r="SN3" s="1147"/>
      <c r="SO3" s="1147"/>
      <c r="SP3" s="1147"/>
      <c r="SQ3" s="1147"/>
      <c r="SR3" s="1147"/>
      <c r="SS3" s="1147"/>
      <c r="ST3" s="1147"/>
      <c r="SU3" s="1147"/>
      <c r="SV3" s="1147"/>
      <c r="SW3" s="1147"/>
      <c r="SX3" s="1147"/>
      <c r="SY3" s="1147"/>
      <c r="SZ3" s="1147"/>
      <c r="TA3" s="1147"/>
      <c r="TB3" s="1147"/>
      <c r="TC3" s="1147"/>
      <c r="TD3" s="1147"/>
      <c r="TE3" s="1147"/>
      <c r="TF3" s="1147"/>
      <c r="TG3" s="1147"/>
      <c r="TH3" s="1147"/>
      <c r="TI3" s="1147"/>
      <c r="TJ3" s="1147"/>
      <c r="TK3" s="1147"/>
      <c r="TL3" s="1147"/>
      <c r="TM3" s="1147"/>
      <c r="TN3" s="1147"/>
      <c r="TO3" s="1147"/>
      <c r="TP3" s="1147"/>
      <c r="TQ3" s="1147"/>
      <c r="TR3" s="1147"/>
      <c r="TS3" s="1147"/>
      <c r="TT3" s="1147"/>
      <c r="TU3" s="1147"/>
      <c r="TV3" s="1147"/>
      <c r="TW3" s="1147"/>
      <c r="TX3" s="1147"/>
      <c r="TY3" s="1147"/>
      <c r="TZ3" s="1147"/>
      <c r="UA3" s="1147"/>
      <c r="UB3" s="1147"/>
      <c r="UC3" s="1147"/>
      <c r="UD3" s="1147"/>
      <c r="UE3" s="1147"/>
      <c r="UF3" s="1147"/>
      <c r="UG3" s="1147"/>
      <c r="UH3" s="1147"/>
      <c r="UI3" s="1147"/>
      <c r="UJ3" s="1147"/>
      <c r="UK3" s="1147"/>
      <c r="UL3" s="1147"/>
      <c r="UM3" s="1147"/>
      <c r="UN3" s="1147"/>
      <c r="UO3" s="1147"/>
      <c r="UP3" s="1147"/>
      <c r="UQ3" s="1147"/>
      <c r="UR3" s="1147"/>
      <c r="US3" s="1147"/>
      <c r="UT3" s="1147"/>
      <c r="UU3" s="1147"/>
      <c r="UV3" s="1147"/>
      <c r="UW3" s="1147"/>
      <c r="UX3" s="1147"/>
      <c r="UY3" s="1147"/>
      <c r="UZ3" s="1147"/>
      <c r="VA3" s="1147"/>
      <c r="VB3" s="1147"/>
      <c r="VC3" s="1147"/>
      <c r="VD3" s="1147"/>
      <c r="VE3" s="1147"/>
      <c r="VF3" s="1147"/>
      <c r="VG3" s="1147"/>
      <c r="VH3" s="1147"/>
      <c r="VI3" s="1147"/>
      <c r="VJ3" s="1147"/>
      <c r="VK3" s="1147"/>
      <c r="VL3" s="1147"/>
      <c r="VM3" s="1147"/>
      <c r="VN3" s="1147"/>
      <c r="VO3" s="1147"/>
      <c r="VP3" s="1147"/>
      <c r="VQ3" s="1147"/>
      <c r="VR3" s="1147"/>
      <c r="VS3" s="1147"/>
      <c r="VT3" s="1147"/>
      <c r="VU3" s="1147"/>
      <c r="VV3" s="1147"/>
      <c r="VW3" s="1147"/>
      <c r="VX3" s="1147"/>
      <c r="VY3" s="1147"/>
      <c r="VZ3" s="1147"/>
      <c r="WA3" s="1147"/>
      <c r="WB3" s="1147"/>
      <c r="WC3" s="1147"/>
      <c r="WD3" s="1147"/>
      <c r="WE3" s="1147"/>
      <c r="WF3" s="1147"/>
      <c r="WG3" s="1147"/>
      <c r="WH3" s="1147"/>
      <c r="WI3" s="1147"/>
      <c r="WJ3" s="1147"/>
      <c r="WK3" s="1147"/>
      <c r="WL3" s="1147"/>
      <c r="WM3" s="1147"/>
      <c r="WN3" s="1147"/>
      <c r="WO3" s="1147"/>
      <c r="WP3" s="1147"/>
      <c r="WQ3" s="1147"/>
      <c r="WR3" s="1147"/>
      <c r="WS3" s="1147"/>
      <c r="WT3" s="1147"/>
      <c r="WU3" s="1147"/>
      <c r="WV3" s="1147"/>
      <c r="WW3" s="1147"/>
      <c r="WX3" s="1147"/>
      <c r="WY3" s="1147"/>
      <c r="WZ3" s="1147"/>
      <c r="XA3" s="1147"/>
      <c r="XB3" s="1147"/>
      <c r="XC3" s="1147"/>
      <c r="XD3" s="1147"/>
      <c r="XE3" s="1147"/>
      <c r="XF3" s="1147"/>
      <c r="XG3" s="1147"/>
      <c r="XH3" s="1147"/>
      <c r="XI3" s="1147"/>
      <c r="XJ3" s="1147"/>
      <c r="XK3" s="1147"/>
      <c r="XL3" s="1147"/>
      <c r="XM3" s="1147"/>
      <c r="XN3" s="1147"/>
      <c r="XO3" s="1147"/>
      <c r="XP3" s="1147"/>
      <c r="XQ3" s="1147"/>
      <c r="XR3" s="1147"/>
      <c r="XS3" s="1147"/>
      <c r="XT3" s="1147"/>
      <c r="XU3" s="1147"/>
      <c r="XV3" s="1147"/>
      <c r="XW3" s="1147"/>
      <c r="XX3" s="1147"/>
      <c r="XY3" s="1147"/>
      <c r="XZ3" s="1147"/>
      <c r="YA3" s="1147"/>
      <c r="YB3" s="1147"/>
      <c r="YC3" s="1147"/>
      <c r="YD3" s="1147"/>
      <c r="YE3" s="1147"/>
      <c r="YF3" s="1147"/>
      <c r="YG3" s="1147"/>
      <c r="YH3" s="1147"/>
      <c r="YI3" s="1147"/>
      <c r="YJ3" s="1147"/>
      <c r="YK3" s="1147"/>
      <c r="YL3" s="1147"/>
      <c r="YM3" s="1147"/>
      <c r="YN3" s="1147"/>
      <c r="YO3" s="1147"/>
      <c r="YP3" s="1147"/>
      <c r="YQ3" s="1147"/>
      <c r="YR3" s="1147"/>
      <c r="YS3" s="1147"/>
      <c r="YT3" s="1147"/>
      <c r="YU3" s="1147"/>
      <c r="YV3" s="1147"/>
      <c r="YW3" s="1147"/>
      <c r="YX3" s="1147"/>
      <c r="YY3" s="1147"/>
      <c r="YZ3" s="1147"/>
      <c r="ZA3" s="1147"/>
      <c r="ZB3" s="1147"/>
      <c r="ZC3" s="1147"/>
      <c r="ZD3" s="1147"/>
      <c r="ZE3" s="1147"/>
      <c r="ZF3" s="1147"/>
      <c r="ZG3" s="1147"/>
      <c r="ZH3" s="1147"/>
      <c r="ZI3" s="1147"/>
      <c r="ZJ3" s="1147"/>
      <c r="ZK3" s="1147"/>
      <c r="ZL3" s="1147"/>
      <c r="ZM3" s="1147"/>
      <c r="ZN3" s="1147"/>
      <c r="ZO3" s="1147"/>
      <c r="ZP3" s="1147"/>
      <c r="ZQ3" s="1147"/>
      <c r="ZR3" s="1147"/>
      <c r="ZS3" s="1147"/>
      <c r="ZT3" s="1147"/>
      <c r="ZU3" s="1147"/>
      <c r="ZV3" s="1147"/>
      <c r="ZW3" s="1147"/>
      <c r="ZX3" s="1147"/>
      <c r="ZY3" s="1147"/>
      <c r="ZZ3" s="1147"/>
      <c r="AAA3" s="1147"/>
      <c r="AAB3" s="1147"/>
      <c r="AAC3" s="1147"/>
      <c r="AAD3" s="1147"/>
      <c r="AAE3" s="1147"/>
      <c r="AAF3" s="1147"/>
      <c r="AAG3" s="1147"/>
      <c r="AAH3" s="1147"/>
      <c r="AAI3" s="1147"/>
      <c r="AAJ3" s="1147"/>
      <c r="AAK3" s="1147"/>
      <c r="AAL3" s="1147"/>
      <c r="AAM3" s="1147"/>
      <c r="AAN3" s="1147"/>
      <c r="AAO3" s="1147"/>
      <c r="AAP3" s="1147"/>
      <c r="AAQ3" s="1147"/>
      <c r="AAR3" s="1147"/>
      <c r="AAS3" s="1147"/>
      <c r="AAT3" s="1147"/>
      <c r="AAU3" s="1147"/>
      <c r="AAV3" s="1147"/>
      <c r="AAW3" s="1147"/>
      <c r="AAX3" s="1147"/>
      <c r="AAY3" s="1147"/>
      <c r="AAZ3" s="1147"/>
      <c r="ABA3" s="1147"/>
      <c r="ABB3" s="1147"/>
      <c r="ABC3" s="1147"/>
      <c r="ABD3" s="1147"/>
      <c r="ABE3" s="1147"/>
      <c r="ABF3" s="1147"/>
      <c r="ABG3" s="1147"/>
      <c r="ABH3" s="1147"/>
      <c r="ABI3" s="1147"/>
      <c r="ABJ3" s="1147"/>
      <c r="ABK3" s="1147"/>
      <c r="ABL3" s="1147"/>
      <c r="ABM3" s="1147"/>
      <c r="ABN3" s="1147"/>
      <c r="ABO3" s="1147"/>
      <c r="ABP3" s="1147"/>
      <c r="ABQ3" s="1147"/>
      <c r="ABR3" s="1147"/>
      <c r="ABS3" s="1147"/>
      <c r="ABT3" s="1147"/>
      <c r="ABU3" s="1147"/>
      <c r="ABV3" s="1147"/>
      <c r="ABW3" s="1147"/>
      <c r="ABX3" s="1147"/>
      <c r="ABY3" s="1147"/>
      <c r="ABZ3" s="1147"/>
      <c r="ACA3" s="1147"/>
      <c r="ACB3" s="1147"/>
      <c r="ACC3" s="1147"/>
      <c r="ACD3" s="1147"/>
      <c r="ACE3" s="1147"/>
      <c r="ACF3" s="1147"/>
      <c r="ACG3" s="1147"/>
      <c r="ACH3" s="1147"/>
      <c r="ACI3" s="1147"/>
      <c r="ACJ3" s="1147"/>
      <c r="ACK3" s="1147"/>
      <c r="ACL3" s="1147"/>
      <c r="ACM3" s="1147"/>
      <c r="ACN3" s="1147"/>
      <c r="ACO3" s="1147"/>
      <c r="ACP3" s="1147"/>
      <c r="ACQ3" s="1147"/>
      <c r="ACR3" s="1147"/>
      <c r="ACS3" s="1147"/>
      <c r="ACT3" s="1147"/>
      <c r="ACU3" s="1147"/>
      <c r="ACV3" s="1147"/>
      <c r="ACW3" s="1147"/>
      <c r="ACX3" s="1147"/>
      <c r="ACY3" s="1147"/>
      <c r="ACZ3" s="1147"/>
      <c r="ADA3" s="1147"/>
      <c r="ADB3" s="1147"/>
      <c r="ADC3" s="1147"/>
      <c r="ADD3" s="1147"/>
      <c r="ADE3" s="1147"/>
      <c r="ADF3" s="1147"/>
      <c r="ADG3" s="1147"/>
      <c r="ADH3" s="1147"/>
      <c r="ADI3" s="1147"/>
      <c r="ADJ3" s="1147"/>
      <c r="ADK3" s="1147"/>
      <c r="ADL3" s="1147"/>
      <c r="ADM3" s="1147"/>
      <c r="ADN3" s="1147"/>
      <c r="ADO3" s="1147"/>
      <c r="ADP3" s="1147"/>
      <c r="ADQ3" s="1147"/>
      <c r="ADR3" s="1147"/>
      <c r="ADS3" s="1147"/>
      <c r="ADT3" s="1147"/>
      <c r="ADU3" s="1147"/>
      <c r="ADV3" s="1147"/>
      <c r="ADW3" s="1147"/>
      <c r="ADX3" s="1147"/>
      <c r="ADY3" s="1147"/>
      <c r="ADZ3" s="1147"/>
      <c r="AEA3" s="1147"/>
      <c r="AEB3" s="1147"/>
      <c r="AEC3" s="1147"/>
      <c r="AED3" s="1147"/>
      <c r="AEE3" s="1147"/>
      <c r="AEF3" s="1147"/>
      <c r="AEG3" s="1147"/>
      <c r="AEH3" s="1147"/>
      <c r="AEI3" s="1147"/>
      <c r="AEJ3" s="1147"/>
      <c r="AEK3" s="1147"/>
      <c r="AEL3" s="1147"/>
      <c r="AEM3" s="1147"/>
      <c r="AEN3" s="1147"/>
      <c r="AEO3" s="1147"/>
      <c r="AEP3" s="1147"/>
      <c r="AEQ3" s="1147"/>
    </row>
    <row r="4" spans="1:824" ht="30" customHeight="1" x14ac:dyDescent="0.25">
      <c r="A4" s="2073"/>
      <c r="B4" s="2147">
        <v>43831</v>
      </c>
      <c r="C4" s="2136">
        <v>43891</v>
      </c>
      <c r="D4" s="2136">
        <v>43922</v>
      </c>
      <c r="E4" s="2138">
        <v>43952</v>
      </c>
      <c r="F4" s="2136">
        <v>43983</v>
      </c>
      <c r="G4" s="2136">
        <v>44013</v>
      </c>
      <c r="H4" s="2136">
        <v>44046</v>
      </c>
      <c r="I4" s="2136">
        <v>44075</v>
      </c>
      <c r="J4" s="2138">
        <v>44105</v>
      </c>
      <c r="K4" s="2138">
        <v>44137</v>
      </c>
      <c r="L4" s="2140">
        <v>44166</v>
      </c>
      <c r="M4" s="2142">
        <v>44197</v>
      </c>
      <c r="N4" s="755">
        <v>44228</v>
      </c>
      <c r="O4" s="755">
        <v>44256</v>
      </c>
      <c r="P4" s="755">
        <v>44287</v>
      </c>
      <c r="Q4" s="755">
        <v>44317</v>
      </c>
      <c r="R4" s="755">
        <v>44348</v>
      </c>
      <c r="S4" s="755">
        <v>44378</v>
      </c>
      <c r="T4" s="755">
        <v>44409</v>
      </c>
      <c r="U4" s="755">
        <v>44440</v>
      </c>
      <c r="V4" s="755">
        <v>44470</v>
      </c>
      <c r="W4" s="662">
        <v>44501</v>
      </c>
      <c r="X4" s="662">
        <v>44531</v>
      </c>
      <c r="Y4" s="1142">
        <v>44562</v>
      </c>
      <c r="Z4" s="1138">
        <v>44572</v>
      </c>
      <c r="AA4" s="1067">
        <v>44573</v>
      </c>
      <c r="AB4" s="1067">
        <v>44574</v>
      </c>
      <c r="AC4" s="1067">
        <v>44575</v>
      </c>
      <c r="AD4" s="1067">
        <v>44578</v>
      </c>
      <c r="AE4" s="1067">
        <v>44579</v>
      </c>
      <c r="AF4" s="1067">
        <v>44580</v>
      </c>
      <c r="AG4" s="1067">
        <v>44581</v>
      </c>
      <c r="AH4" s="1067">
        <v>44582</v>
      </c>
      <c r="AI4" s="1067">
        <v>44585</v>
      </c>
      <c r="AJ4" s="1067">
        <v>44586</v>
      </c>
      <c r="AK4" s="1067">
        <v>44587</v>
      </c>
      <c r="AL4" s="1067">
        <v>44588</v>
      </c>
      <c r="AM4" s="1067">
        <v>44589</v>
      </c>
      <c r="AN4" s="1067">
        <v>44592</v>
      </c>
      <c r="AO4" s="1067">
        <v>44593</v>
      </c>
      <c r="AP4" s="1067">
        <v>44594</v>
      </c>
      <c r="AQ4" s="1067">
        <v>44595</v>
      </c>
      <c r="AR4" s="1067">
        <v>44596</v>
      </c>
      <c r="AS4" s="1067">
        <v>44599</v>
      </c>
      <c r="AT4" s="1067">
        <v>44600</v>
      </c>
      <c r="AU4" s="1067">
        <v>44601</v>
      </c>
      <c r="AV4" s="1067">
        <v>44602</v>
      </c>
      <c r="AW4" s="1067">
        <v>44603</v>
      </c>
      <c r="AX4" s="1067">
        <v>44606</v>
      </c>
      <c r="AY4" s="1067">
        <v>44607</v>
      </c>
      <c r="AZ4" s="1067">
        <v>44608</v>
      </c>
      <c r="BA4" s="1067">
        <v>44609</v>
      </c>
      <c r="BB4" s="1067">
        <v>44610</v>
      </c>
      <c r="BC4" s="1067">
        <v>44613</v>
      </c>
      <c r="BD4" s="1067">
        <v>44614</v>
      </c>
      <c r="BE4" s="1067">
        <v>44614</v>
      </c>
      <c r="BF4" s="1067">
        <v>44616</v>
      </c>
      <c r="BG4" s="1067">
        <v>44617</v>
      </c>
      <c r="BH4" s="1067">
        <v>44620</v>
      </c>
      <c r="BI4" s="1067">
        <v>44621</v>
      </c>
      <c r="BJ4" s="1067">
        <v>44622</v>
      </c>
      <c r="BK4" s="1067">
        <v>44623</v>
      </c>
      <c r="BL4" s="1067">
        <v>44624</v>
      </c>
      <c r="BM4" s="1067">
        <v>44629</v>
      </c>
      <c r="BN4" s="1067">
        <v>44630</v>
      </c>
      <c r="BO4" s="1071">
        <v>44631</v>
      </c>
      <c r="BP4" s="1071">
        <v>44632</v>
      </c>
      <c r="BQ4" s="1071">
        <v>44634</v>
      </c>
      <c r="BR4" s="1071">
        <v>44635</v>
      </c>
      <c r="BS4" s="1071">
        <v>44636</v>
      </c>
      <c r="BT4" s="1071">
        <v>44637</v>
      </c>
      <c r="BU4" s="1071">
        <v>44638</v>
      </c>
      <c r="BV4" s="1071">
        <v>44641</v>
      </c>
      <c r="BW4" s="1071">
        <v>44642</v>
      </c>
      <c r="BX4" s="1071">
        <v>44643</v>
      </c>
      <c r="BY4" s="1071">
        <v>44644</v>
      </c>
      <c r="BZ4" s="1071">
        <v>44645</v>
      </c>
      <c r="CA4" s="1071">
        <v>44648</v>
      </c>
      <c r="CB4" s="1071">
        <v>44649</v>
      </c>
      <c r="CC4" s="1071">
        <v>44650</v>
      </c>
      <c r="CD4" s="1071">
        <v>44651</v>
      </c>
      <c r="CE4" s="1067">
        <v>44652</v>
      </c>
      <c r="CF4" s="1067">
        <v>44655</v>
      </c>
      <c r="CG4" s="1067">
        <v>44656</v>
      </c>
      <c r="CH4" s="1067">
        <v>44657</v>
      </c>
      <c r="CI4" s="1067">
        <v>44658</v>
      </c>
      <c r="CJ4" s="1067">
        <v>44659</v>
      </c>
      <c r="CK4" s="1067">
        <v>44662</v>
      </c>
      <c r="CL4" s="1067">
        <v>44663</v>
      </c>
      <c r="CM4" s="1067">
        <v>44664</v>
      </c>
      <c r="CN4" s="1067">
        <v>44665</v>
      </c>
      <c r="CO4" s="1067">
        <v>44666</v>
      </c>
      <c r="CP4" s="1067">
        <v>44669</v>
      </c>
      <c r="CQ4" s="1067">
        <v>44670</v>
      </c>
      <c r="CR4" s="1067">
        <v>44671</v>
      </c>
      <c r="CS4" s="1067">
        <v>44672</v>
      </c>
      <c r="CT4" s="1067">
        <v>44673</v>
      </c>
      <c r="CU4" s="1067">
        <v>44676</v>
      </c>
      <c r="CV4" s="1067">
        <v>44677</v>
      </c>
      <c r="CW4" s="1067">
        <v>44678</v>
      </c>
      <c r="CX4" s="1067">
        <v>44679</v>
      </c>
      <c r="CY4" s="1067">
        <v>44680</v>
      </c>
      <c r="CZ4" s="1067" t="s">
        <v>617</v>
      </c>
      <c r="DA4" s="1433" t="s">
        <v>619</v>
      </c>
      <c r="DB4" s="1433" t="s">
        <v>620</v>
      </c>
      <c r="DC4" s="1433" t="s">
        <v>621</v>
      </c>
      <c r="DD4" s="1433" t="s">
        <v>622</v>
      </c>
      <c r="DE4" s="1433" t="s">
        <v>623</v>
      </c>
      <c r="DF4" s="1433" t="s">
        <v>624</v>
      </c>
      <c r="DG4" s="1433" t="s">
        <v>626</v>
      </c>
      <c r="DH4" s="1433" t="s">
        <v>627</v>
      </c>
      <c r="DI4" s="1433" t="s">
        <v>628</v>
      </c>
      <c r="DJ4" s="1433" t="s">
        <v>629</v>
      </c>
      <c r="DK4" s="1433" t="s">
        <v>630</v>
      </c>
      <c r="DL4" s="1433" t="s">
        <v>652</v>
      </c>
      <c r="DM4" s="1433" t="s">
        <v>653</v>
      </c>
      <c r="DN4" s="1433" t="s">
        <v>655</v>
      </c>
      <c r="DO4" s="1433" t="s">
        <v>656</v>
      </c>
      <c r="DP4" s="1433" t="s">
        <v>657</v>
      </c>
      <c r="DQ4" s="1433" t="s">
        <v>658</v>
      </c>
      <c r="DR4" s="1433" t="s">
        <v>663</v>
      </c>
      <c r="DS4" s="1067" t="s">
        <v>674</v>
      </c>
      <c r="DT4" s="1071" t="s">
        <v>676</v>
      </c>
      <c r="DU4" s="1071" t="s">
        <v>678</v>
      </c>
      <c r="DV4" s="1071" t="s">
        <v>679</v>
      </c>
      <c r="DW4" s="1071" t="s">
        <v>680</v>
      </c>
      <c r="DX4" s="1071" t="s">
        <v>681</v>
      </c>
      <c r="DY4" s="1071" t="s">
        <v>682</v>
      </c>
      <c r="DZ4" s="1071" t="s">
        <v>683</v>
      </c>
      <c r="EA4" s="1071" t="s">
        <v>684</v>
      </c>
      <c r="EB4" s="1071" t="s">
        <v>685</v>
      </c>
      <c r="EC4" s="1071" t="s">
        <v>686</v>
      </c>
      <c r="ED4" s="1071" t="s">
        <v>687</v>
      </c>
      <c r="EE4" s="1071" t="s">
        <v>688</v>
      </c>
      <c r="EF4" s="1071" t="s">
        <v>691</v>
      </c>
      <c r="EG4" s="1071" t="s">
        <v>692</v>
      </c>
      <c r="EH4" s="1071" t="s">
        <v>693</v>
      </c>
      <c r="EI4" s="1071" t="s">
        <v>694</v>
      </c>
      <c r="EJ4" s="1071" t="s">
        <v>695</v>
      </c>
      <c r="EK4" s="1071" t="s">
        <v>696</v>
      </c>
      <c r="EL4" s="1071" t="s">
        <v>697</v>
      </c>
      <c r="EM4" s="1071" t="s">
        <v>698</v>
      </c>
      <c r="EN4" s="1071" t="s">
        <v>699</v>
      </c>
      <c r="EO4" s="1067" t="s">
        <v>700</v>
      </c>
      <c r="EP4" s="1067" t="s">
        <v>701</v>
      </c>
      <c r="EQ4" s="1067" t="s">
        <v>702</v>
      </c>
      <c r="ER4" s="1067" t="s">
        <v>703</v>
      </c>
      <c r="ES4" s="1067" t="s">
        <v>704</v>
      </c>
      <c r="ET4" s="1067" t="s">
        <v>705</v>
      </c>
      <c r="EU4" s="1067" t="s">
        <v>708</v>
      </c>
      <c r="EV4" s="1067" t="s">
        <v>709</v>
      </c>
      <c r="EW4" s="1067" t="s">
        <v>710</v>
      </c>
      <c r="EX4" s="1067" t="s">
        <v>711</v>
      </c>
      <c r="EY4" s="1067" t="s">
        <v>714</v>
      </c>
      <c r="EZ4" s="1067" t="s">
        <v>721</v>
      </c>
      <c r="FA4" s="1067" t="s">
        <v>722</v>
      </c>
      <c r="FB4" s="1067" t="s">
        <v>723</v>
      </c>
      <c r="FC4" s="1067" t="s">
        <v>724</v>
      </c>
      <c r="FD4" s="1067" t="s">
        <v>725</v>
      </c>
      <c r="FE4" s="1067" t="s">
        <v>726</v>
      </c>
      <c r="FF4" s="1067" t="s">
        <v>727</v>
      </c>
      <c r="FG4" s="1067" t="s">
        <v>729</v>
      </c>
      <c r="FH4" s="1067" t="s">
        <v>730</v>
      </c>
      <c r="FI4" s="1067" t="s">
        <v>732</v>
      </c>
      <c r="FJ4" s="1067" t="s">
        <v>735</v>
      </c>
      <c r="FK4" s="1067" t="s">
        <v>736</v>
      </c>
      <c r="FL4" s="1067" t="s">
        <v>738</v>
      </c>
      <c r="FM4" s="1067" t="s">
        <v>739</v>
      </c>
      <c r="FN4" s="1067" t="s">
        <v>740</v>
      </c>
      <c r="FO4" s="1067" t="s">
        <v>741</v>
      </c>
      <c r="FP4" s="1067" t="s">
        <v>742</v>
      </c>
      <c r="FQ4" s="1067" t="s">
        <v>743</v>
      </c>
      <c r="FR4" s="1067" t="s">
        <v>744</v>
      </c>
      <c r="FS4" s="1067" t="s">
        <v>745</v>
      </c>
      <c r="FT4" s="1067" t="s">
        <v>746</v>
      </c>
      <c r="FU4" s="1067" t="s">
        <v>747</v>
      </c>
      <c r="FV4" s="1067" t="s">
        <v>748</v>
      </c>
      <c r="FW4" s="1067" t="s">
        <v>749</v>
      </c>
      <c r="FX4" s="1067" t="s">
        <v>750</v>
      </c>
      <c r="FY4" s="1067" t="s">
        <v>751</v>
      </c>
      <c r="FZ4" s="1067" t="s">
        <v>752</v>
      </c>
      <c r="GA4" s="1067" t="s">
        <v>753</v>
      </c>
      <c r="GB4" s="1067" t="s">
        <v>754</v>
      </c>
      <c r="GC4" s="1067" t="s">
        <v>755</v>
      </c>
      <c r="GD4" s="1067" t="s">
        <v>756</v>
      </c>
      <c r="GE4" s="1067" t="s">
        <v>757</v>
      </c>
      <c r="GF4" s="1067" t="s">
        <v>760</v>
      </c>
      <c r="GG4" s="1067" t="s">
        <v>764</v>
      </c>
      <c r="GH4" s="1067" t="s">
        <v>766</v>
      </c>
      <c r="GI4" s="1067" t="s">
        <v>767</v>
      </c>
      <c r="GJ4" s="1067" t="s">
        <v>768</v>
      </c>
      <c r="GK4" s="1067" t="s">
        <v>769</v>
      </c>
      <c r="GL4" s="1067" t="s">
        <v>770</v>
      </c>
      <c r="GM4" s="1067" t="s">
        <v>771</v>
      </c>
      <c r="GN4" s="1067" t="s">
        <v>772</v>
      </c>
      <c r="GO4" s="1067" t="s">
        <v>774</v>
      </c>
      <c r="GP4" s="1067" t="s">
        <v>775</v>
      </c>
      <c r="GQ4" s="1067" t="s">
        <v>776</v>
      </c>
      <c r="GR4" s="1067" t="s">
        <v>777</v>
      </c>
      <c r="GS4" s="1067" t="s">
        <v>778</v>
      </c>
      <c r="GT4" s="1067" t="s">
        <v>778</v>
      </c>
      <c r="GU4" s="1067" t="s">
        <v>780</v>
      </c>
      <c r="GV4" s="1067" t="s">
        <v>781</v>
      </c>
      <c r="GW4" s="1067" t="s">
        <v>782</v>
      </c>
      <c r="GX4" s="1067" t="s">
        <v>783</v>
      </c>
      <c r="GY4" s="1067" t="s">
        <v>784</v>
      </c>
      <c r="GZ4" s="1067" t="s">
        <v>785</v>
      </c>
      <c r="HA4" s="1067" t="s">
        <v>786</v>
      </c>
      <c r="HB4" s="1067" t="s">
        <v>787</v>
      </c>
      <c r="HC4" s="1067" t="s">
        <v>791</v>
      </c>
      <c r="HD4" s="1067" t="s">
        <v>795</v>
      </c>
      <c r="HE4" s="1067" t="s">
        <v>798</v>
      </c>
      <c r="HF4" s="1067" t="s">
        <v>799</v>
      </c>
      <c r="HG4" s="1067" t="s">
        <v>800</v>
      </c>
      <c r="HH4" s="1067" t="s">
        <v>801</v>
      </c>
      <c r="HI4" s="1067" t="s">
        <v>802</v>
      </c>
      <c r="HJ4" s="1067" t="s">
        <v>803</v>
      </c>
      <c r="HK4" s="1067" t="s">
        <v>804</v>
      </c>
      <c r="HL4" s="1067" t="s">
        <v>805</v>
      </c>
      <c r="HM4" s="1067" t="s">
        <v>806</v>
      </c>
      <c r="HN4" s="1067" t="s">
        <v>807</v>
      </c>
      <c r="HO4" s="1067" t="s">
        <v>808</v>
      </c>
      <c r="HP4" s="1067" t="s">
        <v>810</v>
      </c>
      <c r="HQ4" s="1067" t="s">
        <v>811</v>
      </c>
      <c r="HR4" s="1067" t="s">
        <v>812</v>
      </c>
      <c r="HS4" s="1067" t="s">
        <v>813</v>
      </c>
      <c r="HT4" s="1067" t="s">
        <v>814</v>
      </c>
      <c r="HU4" s="1067" t="s">
        <v>815</v>
      </c>
      <c r="HV4" s="1067" t="s">
        <v>816</v>
      </c>
      <c r="HW4" s="1067" t="s">
        <v>817</v>
      </c>
      <c r="HX4" s="1067" t="s">
        <v>819</v>
      </c>
      <c r="HY4" s="1067" t="s">
        <v>823</v>
      </c>
      <c r="HZ4" s="1071" t="s">
        <v>824</v>
      </c>
      <c r="IA4" s="1071" t="s">
        <v>825</v>
      </c>
      <c r="IB4" s="1071" t="s">
        <v>829</v>
      </c>
      <c r="IC4" s="1071" t="s">
        <v>831</v>
      </c>
      <c r="ID4" s="1071" t="s">
        <v>832</v>
      </c>
      <c r="IE4" s="1071" t="s">
        <v>833</v>
      </c>
      <c r="IF4" s="1071" t="s">
        <v>834</v>
      </c>
      <c r="IG4" s="1071" t="s">
        <v>835</v>
      </c>
      <c r="IH4" s="1071" t="s">
        <v>836</v>
      </c>
      <c r="II4" s="1071" t="s">
        <v>837</v>
      </c>
      <c r="IJ4" s="1071" t="s">
        <v>838</v>
      </c>
      <c r="IK4" s="1071" t="s">
        <v>839</v>
      </c>
      <c r="IL4" s="1071" t="s">
        <v>840</v>
      </c>
      <c r="IM4" s="1071" t="s">
        <v>841</v>
      </c>
      <c r="IN4" s="1071" t="s">
        <v>842</v>
      </c>
      <c r="IO4" s="1071" t="s">
        <v>843</v>
      </c>
      <c r="IP4" s="1071" t="s">
        <v>844</v>
      </c>
      <c r="IQ4" s="1071" t="s">
        <v>845</v>
      </c>
      <c r="IR4" s="1071" t="s">
        <v>846</v>
      </c>
      <c r="IS4" s="1071" t="s">
        <v>847</v>
      </c>
      <c r="IT4" s="1071" t="s">
        <v>854</v>
      </c>
      <c r="IU4" s="1071" t="s">
        <v>852</v>
      </c>
      <c r="IV4" s="1071" t="s">
        <v>855</v>
      </c>
      <c r="IW4" s="1071" t="s">
        <v>857</v>
      </c>
      <c r="IX4" s="1071" t="s">
        <v>858</v>
      </c>
      <c r="IY4" s="1071" t="s">
        <v>859</v>
      </c>
      <c r="IZ4" s="1071" t="s">
        <v>860</v>
      </c>
      <c r="JA4" s="1071" t="s">
        <v>862</v>
      </c>
      <c r="JB4" s="1071" t="s">
        <v>864</v>
      </c>
      <c r="JC4" s="1071" t="s">
        <v>865</v>
      </c>
      <c r="JD4" s="1071" t="s">
        <v>866</v>
      </c>
      <c r="JE4" s="1071" t="s">
        <v>867</v>
      </c>
      <c r="JF4" s="1071" t="s">
        <v>869</v>
      </c>
      <c r="JG4" s="1071" t="s">
        <v>873</v>
      </c>
      <c r="JH4" s="1071" t="s">
        <v>875</v>
      </c>
      <c r="JI4" s="1071" t="s">
        <v>877</v>
      </c>
      <c r="JJ4" s="1071" t="s">
        <v>878</v>
      </c>
      <c r="JK4" s="1071" t="s">
        <v>879</v>
      </c>
      <c r="JL4" s="1071" t="s">
        <v>880</v>
      </c>
      <c r="JM4" s="1071" t="str">
        <f>[1]потребительские!IT4</f>
        <v xml:space="preserve">01.01.2023
 (03.01.2023)
</v>
      </c>
      <c r="JN4" s="2046" t="s">
        <v>84</v>
      </c>
      <c r="JO4" s="2046"/>
      <c r="JP4" s="2047">
        <v>43831</v>
      </c>
      <c r="JQ4" s="2025">
        <v>43891</v>
      </c>
      <c r="JR4" s="2015">
        <v>43922</v>
      </c>
      <c r="JS4" s="2017">
        <v>43952</v>
      </c>
      <c r="JT4" s="2017">
        <v>43983</v>
      </c>
      <c r="JU4" s="2015">
        <v>44013</v>
      </c>
      <c r="JV4" s="2015">
        <v>44046</v>
      </c>
      <c r="JW4" s="2015">
        <v>44075</v>
      </c>
      <c r="JX4" s="2015">
        <v>44105</v>
      </c>
      <c r="JY4" s="2015">
        <v>44137</v>
      </c>
      <c r="JZ4" s="2068">
        <v>44166</v>
      </c>
      <c r="KA4" s="684">
        <v>44197</v>
      </c>
      <c r="KB4" s="685">
        <v>44228</v>
      </c>
      <c r="KC4" s="685">
        <v>44256</v>
      </c>
      <c r="KD4" s="685">
        <v>44287</v>
      </c>
      <c r="KE4" s="685">
        <f>[1]потребительские!JI4</f>
        <v>44317</v>
      </c>
      <c r="KF4" s="685">
        <v>44348</v>
      </c>
      <c r="KG4" s="685">
        <v>44378</v>
      </c>
      <c r="KH4" s="685">
        <v>44409</v>
      </c>
      <c r="KI4" s="685">
        <v>44440</v>
      </c>
      <c r="KJ4" s="685">
        <v>44470</v>
      </c>
      <c r="KK4" s="685">
        <v>44501</v>
      </c>
      <c r="KL4" s="1200">
        <v>44531</v>
      </c>
      <c r="KM4" s="1711">
        <v>44562</v>
      </c>
      <c r="KN4" s="1069">
        <v>44572</v>
      </c>
      <c r="KO4" s="1069">
        <v>44573</v>
      </c>
      <c r="KP4" s="1069">
        <v>44574</v>
      </c>
      <c r="KQ4" s="1069">
        <v>44575</v>
      </c>
      <c r="KR4" s="1069">
        <v>44578</v>
      </c>
      <c r="KS4" s="1069">
        <v>44579</v>
      </c>
      <c r="KT4" s="1069">
        <v>44580</v>
      </c>
      <c r="KU4" s="1069">
        <v>44581</v>
      </c>
      <c r="KV4" s="1069">
        <v>44582</v>
      </c>
      <c r="KW4" s="1069">
        <v>44585</v>
      </c>
      <c r="KX4" s="1069">
        <v>44586</v>
      </c>
      <c r="KY4" s="1069">
        <v>44587</v>
      </c>
      <c r="KZ4" s="1069">
        <v>44588</v>
      </c>
      <c r="LA4" s="1069">
        <v>44589</v>
      </c>
      <c r="LB4" s="1069">
        <v>44592</v>
      </c>
      <c r="LC4" s="1111">
        <v>44593</v>
      </c>
      <c r="LD4" s="1069">
        <v>44594</v>
      </c>
      <c r="LE4" s="1069">
        <v>44595</v>
      </c>
      <c r="LF4" s="1069">
        <v>44596</v>
      </c>
      <c r="LG4" s="1069">
        <v>44599</v>
      </c>
      <c r="LH4" s="1069">
        <v>44600</v>
      </c>
      <c r="LI4" s="1069">
        <v>44601</v>
      </c>
      <c r="LJ4" s="1069">
        <v>44602</v>
      </c>
      <c r="LK4" s="1069">
        <v>44603</v>
      </c>
      <c r="LL4" s="1069">
        <v>44606</v>
      </c>
      <c r="LM4" s="1069">
        <v>44607</v>
      </c>
      <c r="LN4" s="1069">
        <v>44608</v>
      </c>
      <c r="LO4" s="1069">
        <v>44609</v>
      </c>
      <c r="LP4" s="1069">
        <v>44610</v>
      </c>
      <c r="LQ4" s="1069">
        <v>44613</v>
      </c>
      <c r="LR4" s="1069">
        <v>44614</v>
      </c>
      <c r="LS4" s="1069">
        <v>44615</v>
      </c>
      <c r="LT4" s="1069">
        <v>44616</v>
      </c>
      <c r="LU4" s="1069">
        <v>44617</v>
      </c>
      <c r="LV4" s="1069">
        <v>44620</v>
      </c>
      <c r="LW4" s="1111">
        <v>44621</v>
      </c>
      <c r="LX4" s="1069">
        <v>44622</v>
      </c>
      <c r="LY4" s="1069">
        <v>44623</v>
      </c>
      <c r="LZ4" s="1069">
        <v>44624</v>
      </c>
      <c r="MA4" s="1069">
        <v>44629</v>
      </c>
      <c r="MB4" s="1069">
        <v>44630</v>
      </c>
      <c r="MC4" s="1073">
        <v>44631</v>
      </c>
      <c r="MD4" s="1073">
        <v>44632</v>
      </c>
      <c r="ME4" s="1073">
        <v>44634</v>
      </c>
      <c r="MF4" s="1073">
        <v>44635</v>
      </c>
      <c r="MG4" s="1073">
        <v>44636</v>
      </c>
      <c r="MH4" s="1073">
        <v>44637</v>
      </c>
      <c r="MI4" s="1073">
        <v>44638</v>
      </c>
      <c r="MJ4" s="1073">
        <v>44641</v>
      </c>
      <c r="MK4" s="1073">
        <v>44642</v>
      </c>
      <c r="ML4" s="1073">
        <v>44643</v>
      </c>
      <c r="MM4" s="1073">
        <v>44644</v>
      </c>
      <c r="MN4" s="1073">
        <v>44645</v>
      </c>
      <c r="MO4" s="1073">
        <v>44648</v>
      </c>
      <c r="MP4" s="1073">
        <v>44649</v>
      </c>
      <c r="MQ4" s="1073">
        <v>44650</v>
      </c>
      <c r="MR4" s="1073">
        <v>44651</v>
      </c>
      <c r="MS4" s="1111">
        <v>44652</v>
      </c>
      <c r="MT4" s="1111">
        <v>44655</v>
      </c>
      <c r="MU4" s="1111">
        <v>44656</v>
      </c>
      <c r="MV4" s="1111">
        <v>44657</v>
      </c>
      <c r="MW4" s="1111">
        <v>44658</v>
      </c>
      <c r="MX4" s="1111">
        <v>44659</v>
      </c>
      <c r="MY4" s="1111">
        <v>44662</v>
      </c>
      <c r="MZ4" s="1111">
        <v>44663</v>
      </c>
      <c r="NA4" s="1111">
        <v>44664</v>
      </c>
      <c r="NB4" s="1111">
        <v>44665</v>
      </c>
      <c r="NC4" s="1111">
        <v>44666</v>
      </c>
      <c r="ND4" s="1111">
        <v>44669</v>
      </c>
      <c r="NE4" s="1111">
        <v>44670</v>
      </c>
      <c r="NF4" s="1111">
        <v>44671</v>
      </c>
      <c r="NG4" s="1111">
        <v>44672</v>
      </c>
      <c r="NH4" s="1111">
        <v>44673</v>
      </c>
      <c r="NI4" s="1111">
        <v>44676</v>
      </c>
      <c r="NJ4" s="1111">
        <v>44677</v>
      </c>
      <c r="NK4" s="1111">
        <v>44679</v>
      </c>
      <c r="NL4" s="1111">
        <v>44680</v>
      </c>
      <c r="NM4" s="1111" t="s">
        <v>617</v>
      </c>
      <c r="NN4" s="1073" t="s">
        <v>619</v>
      </c>
      <c r="NO4" s="1073" t="s">
        <v>620</v>
      </c>
      <c r="NP4" s="1073" t="s">
        <v>621</v>
      </c>
      <c r="NQ4" s="1073" t="s">
        <v>622</v>
      </c>
      <c r="NR4" s="1073" t="s">
        <v>623</v>
      </c>
      <c r="NS4" s="1073" t="s">
        <v>624</v>
      </c>
      <c r="NT4" s="1073" t="s">
        <v>626</v>
      </c>
      <c r="NU4" s="1073" t="s">
        <v>627</v>
      </c>
      <c r="NV4" s="1073" t="s">
        <v>628</v>
      </c>
      <c r="NW4" s="1073" t="s">
        <v>629</v>
      </c>
      <c r="NX4" s="1073" t="s">
        <v>630</v>
      </c>
      <c r="NY4" s="1073" t="s">
        <v>652</v>
      </c>
      <c r="NZ4" s="1073" t="s">
        <v>653</v>
      </c>
      <c r="OA4" s="1073" t="s">
        <v>655</v>
      </c>
      <c r="OB4" s="1073" t="s">
        <v>656</v>
      </c>
      <c r="OC4" s="1073" t="s">
        <v>657</v>
      </c>
      <c r="OD4" s="1073" t="s">
        <v>658</v>
      </c>
      <c r="OE4" s="1073" t="s">
        <v>663</v>
      </c>
      <c r="OF4" s="1111" t="s">
        <v>674</v>
      </c>
      <c r="OG4" s="1111" t="s">
        <v>676</v>
      </c>
      <c r="OH4" s="1111" t="s">
        <v>678</v>
      </c>
      <c r="OI4" s="1111" t="s">
        <v>679</v>
      </c>
      <c r="OJ4" s="1111" t="s">
        <v>680</v>
      </c>
      <c r="OK4" s="1111" t="s">
        <v>681</v>
      </c>
      <c r="OL4" s="1111" t="s">
        <v>682</v>
      </c>
      <c r="OM4" s="1111" t="s">
        <v>683</v>
      </c>
      <c r="ON4" s="1111" t="s">
        <v>684</v>
      </c>
      <c r="OO4" s="1111" t="s">
        <v>685</v>
      </c>
      <c r="OP4" s="1111" t="s">
        <v>686</v>
      </c>
      <c r="OQ4" s="1111" t="s">
        <v>687</v>
      </c>
      <c r="OR4" s="1111" t="s">
        <v>688</v>
      </c>
      <c r="OS4" s="1111" t="s">
        <v>691</v>
      </c>
      <c r="OT4" s="1111" t="s">
        <v>692</v>
      </c>
      <c r="OU4" s="1111" t="s">
        <v>693</v>
      </c>
      <c r="OV4" s="1111" t="s">
        <v>694</v>
      </c>
      <c r="OW4" s="1111" t="s">
        <v>695</v>
      </c>
      <c r="OX4" s="1111" t="s">
        <v>696</v>
      </c>
      <c r="OY4" s="1111" t="s">
        <v>697</v>
      </c>
      <c r="OZ4" s="1111" t="s">
        <v>698</v>
      </c>
      <c r="PA4" s="1111" t="s">
        <v>699</v>
      </c>
      <c r="PB4" s="1111" t="s">
        <v>700</v>
      </c>
      <c r="PC4" s="1111" t="s">
        <v>701</v>
      </c>
      <c r="PD4" s="1111" t="s">
        <v>702</v>
      </c>
      <c r="PE4" s="1111" t="s">
        <v>703</v>
      </c>
      <c r="PF4" s="1111" t="s">
        <v>704</v>
      </c>
      <c r="PG4" s="1111" t="s">
        <v>705</v>
      </c>
      <c r="PH4" s="1111" t="s">
        <v>708</v>
      </c>
      <c r="PI4" s="1111" t="s">
        <v>709</v>
      </c>
      <c r="PJ4" s="1111" t="s">
        <v>710</v>
      </c>
      <c r="PK4" s="1111" t="s">
        <v>711</v>
      </c>
      <c r="PL4" s="1111" t="s">
        <v>714</v>
      </c>
      <c r="PM4" s="1111" t="s">
        <v>721</v>
      </c>
      <c r="PN4" s="1111" t="s">
        <v>722</v>
      </c>
      <c r="PO4" s="1111" t="s">
        <v>723</v>
      </c>
      <c r="PP4" s="1111" t="s">
        <v>724</v>
      </c>
      <c r="PQ4" s="1111" t="s">
        <v>725</v>
      </c>
      <c r="PR4" s="1111" t="s">
        <v>726</v>
      </c>
      <c r="PS4" s="1111" t="s">
        <v>727</v>
      </c>
      <c r="PT4" s="1111" t="s">
        <v>728</v>
      </c>
      <c r="PU4" s="1111" t="s">
        <v>729</v>
      </c>
      <c r="PV4" s="1111" t="s">
        <v>730</v>
      </c>
      <c r="PW4" s="1111" t="s">
        <v>732</v>
      </c>
      <c r="PX4" s="1599" t="s">
        <v>735</v>
      </c>
      <c r="PY4" s="1599" t="s">
        <v>736</v>
      </c>
      <c r="PZ4" s="1599" t="s">
        <v>738</v>
      </c>
      <c r="QA4" s="1599" t="s">
        <v>739</v>
      </c>
      <c r="QB4" s="1599" t="s">
        <v>740</v>
      </c>
      <c r="QC4" s="1599" t="s">
        <v>741</v>
      </c>
      <c r="QD4" s="1599" t="s">
        <v>742</v>
      </c>
      <c r="QE4" s="1599" t="s">
        <v>743</v>
      </c>
      <c r="QF4" s="1599" t="s">
        <v>744</v>
      </c>
      <c r="QG4" s="1599" t="s">
        <v>745</v>
      </c>
      <c r="QH4" s="1599" t="s">
        <v>746</v>
      </c>
      <c r="QI4" s="1599" t="s">
        <v>747</v>
      </c>
      <c r="QJ4" s="1599" t="s">
        <v>748</v>
      </c>
      <c r="QK4" s="1599" t="s">
        <v>749</v>
      </c>
      <c r="QL4" s="1599" t="s">
        <v>750</v>
      </c>
      <c r="QM4" s="1599" t="s">
        <v>751</v>
      </c>
      <c r="QN4" s="1599" t="s">
        <v>752</v>
      </c>
      <c r="QO4" s="1599" t="s">
        <v>753</v>
      </c>
      <c r="QP4" s="1599" t="s">
        <v>754</v>
      </c>
      <c r="QQ4" s="1599" t="s">
        <v>755</v>
      </c>
      <c r="QR4" s="1599" t="s">
        <v>756</v>
      </c>
      <c r="QS4" s="1599" t="s">
        <v>757</v>
      </c>
      <c r="QT4" s="1111" t="s">
        <v>760</v>
      </c>
      <c r="QU4" s="1073" t="s">
        <v>764</v>
      </c>
      <c r="QV4" s="1073" t="s">
        <v>766</v>
      </c>
      <c r="QW4" s="1073" t="s">
        <v>767</v>
      </c>
      <c r="QX4" s="1073" t="s">
        <v>768</v>
      </c>
      <c r="QY4" s="1073" t="s">
        <v>769</v>
      </c>
      <c r="QZ4" s="1073" t="s">
        <v>770</v>
      </c>
      <c r="RA4" s="1073" t="s">
        <v>771</v>
      </c>
      <c r="RB4" s="1073" t="s">
        <v>772</v>
      </c>
      <c r="RC4" s="1073" t="s">
        <v>774</v>
      </c>
      <c r="RD4" s="1073" t="s">
        <v>775</v>
      </c>
      <c r="RE4" s="1073" t="s">
        <v>776</v>
      </c>
      <c r="RF4" s="1073" t="s">
        <v>777</v>
      </c>
      <c r="RG4" s="1073" t="s">
        <v>778</v>
      </c>
      <c r="RH4" s="1073" t="s">
        <v>778</v>
      </c>
      <c r="RI4" s="1073" t="s">
        <v>780</v>
      </c>
      <c r="RJ4" s="1073" t="s">
        <v>781</v>
      </c>
      <c r="RK4" s="1073" t="s">
        <v>782</v>
      </c>
      <c r="RL4" s="1073" t="s">
        <v>783</v>
      </c>
      <c r="RM4" s="1073" t="s">
        <v>784</v>
      </c>
      <c r="RN4" s="1073" t="s">
        <v>785</v>
      </c>
      <c r="RO4" s="1073" t="s">
        <v>786</v>
      </c>
      <c r="RP4" s="1073" t="s">
        <v>787</v>
      </c>
      <c r="RQ4" s="1111" t="s">
        <v>791</v>
      </c>
      <c r="RR4" s="1073" t="s">
        <v>795</v>
      </c>
      <c r="RS4" s="1073" t="s">
        <v>798</v>
      </c>
      <c r="RT4" s="1073" t="s">
        <v>799</v>
      </c>
      <c r="RU4" s="1073" t="s">
        <v>800</v>
      </c>
      <c r="RV4" s="1073" t="s">
        <v>801</v>
      </c>
      <c r="RW4" s="1073" t="s">
        <v>802</v>
      </c>
      <c r="RX4" s="1073" t="s">
        <v>803</v>
      </c>
      <c r="RY4" s="1073" t="s">
        <v>804</v>
      </c>
      <c r="RZ4" s="1073" t="s">
        <v>805</v>
      </c>
      <c r="SA4" s="1073" t="s">
        <v>806</v>
      </c>
      <c r="SB4" s="1073" t="s">
        <v>807</v>
      </c>
      <c r="SC4" s="1073" t="s">
        <v>808</v>
      </c>
      <c r="SD4" s="1073" t="s">
        <v>810</v>
      </c>
      <c r="SE4" s="1073" t="s">
        <v>811</v>
      </c>
      <c r="SF4" s="1073" t="s">
        <v>812</v>
      </c>
      <c r="SG4" s="1073" t="s">
        <v>813</v>
      </c>
      <c r="SH4" s="1073" t="s">
        <v>814</v>
      </c>
      <c r="SI4" s="1073" t="s">
        <v>815</v>
      </c>
      <c r="SJ4" s="1073" t="s">
        <v>816</v>
      </c>
      <c r="SK4" s="1073" t="s">
        <v>817</v>
      </c>
      <c r="SL4" s="1073" t="s">
        <v>819</v>
      </c>
      <c r="SM4" s="1073" t="s">
        <v>823</v>
      </c>
      <c r="SN4" s="1073" t="s">
        <v>824</v>
      </c>
      <c r="SO4" s="1073" t="s">
        <v>825</v>
      </c>
      <c r="SP4" s="1073" t="s">
        <v>829</v>
      </c>
      <c r="SQ4" s="1073" t="s">
        <v>831</v>
      </c>
      <c r="SR4" s="1073" t="s">
        <v>832</v>
      </c>
      <c r="SS4" s="1073" t="s">
        <v>833</v>
      </c>
      <c r="ST4" s="1073" t="s">
        <v>834</v>
      </c>
      <c r="SU4" s="1073" t="s">
        <v>835</v>
      </c>
      <c r="SV4" s="1073" t="s">
        <v>836</v>
      </c>
      <c r="SW4" s="1073" t="s">
        <v>837</v>
      </c>
      <c r="SX4" s="1073" t="s">
        <v>838</v>
      </c>
      <c r="SY4" s="1073" t="s">
        <v>839</v>
      </c>
      <c r="SZ4" s="1073" t="s">
        <v>840</v>
      </c>
      <c r="TA4" s="1073" t="s">
        <v>841</v>
      </c>
      <c r="TB4" s="1073" t="s">
        <v>842</v>
      </c>
      <c r="TC4" s="1073" t="s">
        <v>843</v>
      </c>
      <c r="TD4" s="1073" t="s">
        <v>844</v>
      </c>
      <c r="TE4" s="1073" t="s">
        <v>845</v>
      </c>
      <c r="TF4" s="1073" t="s">
        <v>846</v>
      </c>
      <c r="TG4" s="1073" t="s">
        <v>847</v>
      </c>
      <c r="TH4" s="1073" t="s">
        <v>854</v>
      </c>
      <c r="TI4" s="1073" t="s">
        <v>852</v>
      </c>
      <c r="TJ4" s="1073" t="s">
        <v>855</v>
      </c>
      <c r="TK4" s="1073" t="s">
        <v>857</v>
      </c>
      <c r="TL4" s="1073" t="s">
        <v>858</v>
      </c>
      <c r="TM4" s="1073" t="s">
        <v>859</v>
      </c>
      <c r="TN4" s="1073" t="s">
        <v>860</v>
      </c>
      <c r="TO4" s="1073" t="s">
        <v>862</v>
      </c>
      <c r="TP4" s="1073" t="s">
        <v>864</v>
      </c>
      <c r="TQ4" s="1073" t="s">
        <v>865</v>
      </c>
      <c r="TR4" s="1073" t="s">
        <v>866</v>
      </c>
      <c r="TS4" s="1073" t="s">
        <v>867</v>
      </c>
      <c r="TT4" s="1073" t="s">
        <v>873</v>
      </c>
      <c r="TU4" s="1073" t="s">
        <v>875</v>
      </c>
      <c r="TV4" s="1073" t="s">
        <v>877</v>
      </c>
      <c r="TW4" s="1073" t="s">
        <v>878</v>
      </c>
      <c r="TX4" s="1073" t="s">
        <v>879</v>
      </c>
      <c r="TY4" s="1073" t="s">
        <v>880</v>
      </c>
      <c r="TZ4" s="1073" t="str">
        <f>[1]потребительские!IT4</f>
        <v xml:space="preserve">01.01.2023
 (03.01.2023)
</v>
      </c>
      <c r="UA4" s="2055" t="s">
        <v>84</v>
      </c>
      <c r="UB4" s="2056"/>
      <c r="UC4" s="2154">
        <v>43831</v>
      </c>
      <c r="UD4" s="2155">
        <v>43891</v>
      </c>
      <c r="UE4" s="2156">
        <v>43922</v>
      </c>
      <c r="UF4" s="2157">
        <v>43952</v>
      </c>
      <c r="UG4" s="2149">
        <v>43983</v>
      </c>
      <c r="UH4" s="2158">
        <v>44013</v>
      </c>
      <c r="UI4" s="2149">
        <v>44046</v>
      </c>
      <c r="UJ4" s="401">
        <v>44075</v>
      </c>
      <c r="UK4" s="401">
        <v>44105</v>
      </c>
      <c r="UL4" s="2137">
        <v>44137</v>
      </c>
      <c r="UM4" s="2152">
        <v>44166</v>
      </c>
      <c r="UN4" s="2064">
        <v>44197</v>
      </c>
      <c r="UO4" s="2066">
        <v>44228</v>
      </c>
      <c r="UP4" s="1716">
        <v>44256</v>
      </c>
      <c r="UQ4" s="1716">
        <v>44287</v>
      </c>
      <c r="UR4" s="689">
        <v>44317</v>
      </c>
      <c r="US4" s="689">
        <v>44348</v>
      </c>
      <c r="UT4" s="689">
        <v>44378</v>
      </c>
      <c r="UU4" s="689">
        <v>44409</v>
      </c>
      <c r="UV4" s="689">
        <v>44440</v>
      </c>
      <c r="UW4" s="689">
        <v>44470</v>
      </c>
      <c r="UX4" s="797">
        <v>44501</v>
      </c>
      <c r="UY4" s="727">
        <v>44531</v>
      </c>
      <c r="UZ4" s="2019">
        <v>44562</v>
      </c>
      <c r="VA4" s="2019">
        <v>44572</v>
      </c>
      <c r="VB4" s="2019">
        <v>44573</v>
      </c>
      <c r="VC4" s="2019">
        <v>44574</v>
      </c>
      <c r="VD4" s="2019">
        <v>44575</v>
      </c>
      <c r="VE4" s="2019">
        <v>44578</v>
      </c>
      <c r="VF4" s="2019">
        <v>44579</v>
      </c>
      <c r="VG4" s="2019">
        <v>44580</v>
      </c>
      <c r="VH4" s="2019">
        <v>44581</v>
      </c>
      <c r="VI4" s="2019">
        <v>44582</v>
      </c>
      <c r="VJ4" s="2019">
        <v>44585</v>
      </c>
      <c r="VK4" s="2019">
        <v>44586</v>
      </c>
      <c r="VL4" s="2019">
        <v>44587</v>
      </c>
      <c r="VM4" s="2019">
        <v>44588</v>
      </c>
      <c r="VN4" s="2019">
        <v>44589</v>
      </c>
      <c r="VO4" s="2019">
        <v>44592</v>
      </c>
      <c r="VP4" s="2019">
        <v>44593</v>
      </c>
      <c r="VQ4" s="2019">
        <v>44594</v>
      </c>
      <c r="VR4" s="2019">
        <v>44595</v>
      </c>
      <c r="VS4" s="2019">
        <v>44596</v>
      </c>
      <c r="VT4" s="2019">
        <v>44599</v>
      </c>
      <c r="VU4" s="2019">
        <v>44600</v>
      </c>
      <c r="VV4" s="2019">
        <v>44601</v>
      </c>
      <c r="VW4" s="2019">
        <v>44602</v>
      </c>
      <c r="VX4" s="2019">
        <v>44603</v>
      </c>
      <c r="VY4" s="2019">
        <v>44606</v>
      </c>
      <c r="VZ4" s="2019">
        <v>44607</v>
      </c>
      <c r="WA4" s="2019">
        <v>44608</v>
      </c>
      <c r="WB4" s="2019">
        <v>44609</v>
      </c>
      <c r="WC4" s="2019">
        <v>44610</v>
      </c>
      <c r="WD4" s="2019">
        <v>44613</v>
      </c>
      <c r="WE4" s="2019">
        <v>44614</v>
      </c>
      <c r="WF4" s="2019">
        <v>44615</v>
      </c>
      <c r="WG4" s="2019">
        <v>44616</v>
      </c>
      <c r="WH4" s="2019">
        <v>44617</v>
      </c>
      <c r="WI4" s="2019">
        <v>44620</v>
      </c>
      <c r="WJ4" s="2160">
        <v>44621</v>
      </c>
      <c r="WK4" s="2019">
        <v>44622</v>
      </c>
      <c r="WL4" s="2019">
        <v>44623</v>
      </c>
      <c r="WM4" s="2019">
        <v>44624</v>
      </c>
      <c r="WN4" s="1366">
        <v>44629</v>
      </c>
      <c r="WO4" s="1366">
        <v>44630</v>
      </c>
      <c r="WP4" s="1366">
        <v>44631</v>
      </c>
      <c r="WQ4" s="1366">
        <v>44632</v>
      </c>
      <c r="WR4" s="1366">
        <v>44634</v>
      </c>
      <c r="WS4" s="1366">
        <v>44635</v>
      </c>
      <c r="WT4" s="1366">
        <v>44636</v>
      </c>
      <c r="WU4" s="1366">
        <v>44637</v>
      </c>
      <c r="WV4" s="1366">
        <v>44638</v>
      </c>
      <c r="WW4" s="1366">
        <v>44641</v>
      </c>
      <c r="WX4" s="1366">
        <v>44642</v>
      </c>
      <c r="WY4" s="1366">
        <v>44643</v>
      </c>
      <c r="WZ4" s="1366">
        <v>44644</v>
      </c>
      <c r="XA4" s="1366">
        <v>44645</v>
      </c>
      <c r="XB4" s="1366">
        <v>44648</v>
      </c>
      <c r="XC4" s="1366">
        <v>44649</v>
      </c>
      <c r="XD4" s="1366">
        <v>44650</v>
      </c>
      <c r="XE4" s="1366">
        <v>44651</v>
      </c>
      <c r="XF4" s="1587">
        <v>44652</v>
      </c>
      <c r="XG4" s="1366">
        <v>44655</v>
      </c>
      <c r="XH4" s="1366">
        <v>44656</v>
      </c>
      <c r="XI4" s="1366">
        <v>44657</v>
      </c>
      <c r="XJ4" s="1366">
        <v>44658</v>
      </c>
      <c r="XK4" s="1366">
        <v>44659</v>
      </c>
      <c r="XL4" s="1366">
        <v>44662</v>
      </c>
      <c r="XM4" s="1366">
        <v>44663</v>
      </c>
      <c r="XN4" s="1366">
        <v>44664</v>
      </c>
      <c r="XO4" s="1366">
        <v>44665</v>
      </c>
      <c r="XP4" s="1366">
        <v>44666</v>
      </c>
      <c r="XQ4" s="1366">
        <v>44669</v>
      </c>
      <c r="XR4" s="1366">
        <v>44670</v>
      </c>
      <c r="XS4" s="1366">
        <v>44671</v>
      </c>
      <c r="XT4" s="1366">
        <v>44672</v>
      </c>
      <c r="XU4" s="1366">
        <v>44673</v>
      </c>
      <c r="XV4" s="1366">
        <v>44676</v>
      </c>
      <c r="XW4" s="1366">
        <v>44677</v>
      </c>
      <c r="XX4" s="1366">
        <v>44678</v>
      </c>
      <c r="XY4" s="1366">
        <v>44679</v>
      </c>
      <c r="XZ4" s="1366">
        <v>44680</v>
      </c>
      <c r="YA4" s="1587" t="s">
        <v>617</v>
      </c>
      <c r="YB4" s="1366" t="s">
        <v>619</v>
      </c>
      <c r="YC4" s="1366" t="s">
        <v>620</v>
      </c>
      <c r="YD4" s="1366" t="s">
        <v>621</v>
      </c>
      <c r="YE4" s="1366" t="s">
        <v>622</v>
      </c>
      <c r="YF4" s="1366" t="s">
        <v>623</v>
      </c>
      <c r="YG4" s="1366" t="s">
        <v>624</v>
      </c>
      <c r="YH4" s="1366" t="s">
        <v>626</v>
      </c>
      <c r="YI4" s="1366" t="s">
        <v>627</v>
      </c>
      <c r="YJ4" s="1366" t="s">
        <v>628</v>
      </c>
      <c r="YK4" s="1366" t="s">
        <v>629</v>
      </c>
      <c r="YL4" s="1366" t="s">
        <v>630</v>
      </c>
      <c r="YM4" s="1366" t="s">
        <v>652</v>
      </c>
      <c r="YN4" s="1366" t="s">
        <v>653</v>
      </c>
      <c r="YO4" s="1366" t="s">
        <v>655</v>
      </c>
      <c r="YP4" s="1366" t="s">
        <v>656</v>
      </c>
      <c r="YQ4" s="1366" t="s">
        <v>657</v>
      </c>
      <c r="YR4" s="1366" t="s">
        <v>658</v>
      </c>
      <c r="YS4" s="1366" t="s">
        <v>663</v>
      </c>
      <c r="YT4" s="1366" t="s">
        <v>674</v>
      </c>
      <c r="YU4" s="1587" t="s">
        <v>674</v>
      </c>
      <c r="YV4" s="1366" t="s">
        <v>676</v>
      </c>
      <c r="YW4" s="1366" t="s">
        <v>678</v>
      </c>
      <c r="YX4" s="1366" t="s">
        <v>679</v>
      </c>
      <c r="YY4" s="1366" t="s">
        <v>680</v>
      </c>
      <c r="YZ4" s="1366" t="s">
        <v>681</v>
      </c>
      <c r="ZA4" s="1366" t="s">
        <v>682</v>
      </c>
      <c r="ZB4" s="1366" t="s">
        <v>683</v>
      </c>
      <c r="ZC4" s="1366" t="s">
        <v>684</v>
      </c>
      <c r="ZD4" s="1366" t="s">
        <v>685</v>
      </c>
      <c r="ZE4" s="1366" t="s">
        <v>686</v>
      </c>
      <c r="ZF4" s="1366" t="s">
        <v>687</v>
      </c>
      <c r="ZG4" s="1366" t="s">
        <v>688</v>
      </c>
      <c r="ZH4" s="1366" t="s">
        <v>691</v>
      </c>
      <c r="ZI4" s="1366" t="s">
        <v>692</v>
      </c>
      <c r="ZJ4" s="1366" t="s">
        <v>693</v>
      </c>
      <c r="ZK4" s="1366" t="s">
        <v>694</v>
      </c>
      <c r="ZL4" s="1366" t="s">
        <v>695</v>
      </c>
      <c r="ZM4" s="1366" t="s">
        <v>696</v>
      </c>
      <c r="ZN4" s="1366" t="s">
        <v>697</v>
      </c>
      <c r="ZO4" s="1366" t="s">
        <v>698</v>
      </c>
      <c r="ZP4" s="1366" t="s">
        <v>699</v>
      </c>
      <c r="ZQ4" s="1587" t="s">
        <v>700</v>
      </c>
      <c r="ZR4" s="1366" t="s">
        <v>701</v>
      </c>
      <c r="ZS4" s="1366" t="s">
        <v>702</v>
      </c>
      <c r="ZT4" s="1366" t="s">
        <v>703</v>
      </c>
      <c r="ZU4" s="1366" t="s">
        <v>704</v>
      </c>
      <c r="ZV4" s="1366" t="s">
        <v>705</v>
      </c>
      <c r="ZW4" s="1366" t="s">
        <v>708</v>
      </c>
      <c r="ZX4" s="1366" t="s">
        <v>709</v>
      </c>
      <c r="ZY4" s="1366" t="s">
        <v>710</v>
      </c>
      <c r="ZZ4" s="1366" t="s">
        <v>711</v>
      </c>
      <c r="AAA4" s="1366" t="s">
        <v>714</v>
      </c>
      <c r="AAB4" s="1366" t="s">
        <v>721</v>
      </c>
      <c r="AAC4" s="1366" t="s">
        <v>722</v>
      </c>
      <c r="AAD4" s="1366" t="s">
        <v>723</v>
      </c>
      <c r="AAE4" s="1366" t="s">
        <v>724</v>
      </c>
      <c r="AAF4" s="1366" t="s">
        <v>725</v>
      </c>
      <c r="AAG4" s="1366" t="s">
        <v>726</v>
      </c>
      <c r="AAH4" s="1366" t="s">
        <v>727</v>
      </c>
      <c r="AAI4" s="1366" t="s">
        <v>728</v>
      </c>
      <c r="AAJ4" s="1366" t="s">
        <v>729</v>
      </c>
      <c r="AAK4" s="1366" t="s">
        <v>730</v>
      </c>
      <c r="AAL4" s="1366" t="s">
        <v>732</v>
      </c>
      <c r="AAM4" s="1366" t="s">
        <v>735</v>
      </c>
      <c r="AAN4" s="1366" t="s">
        <v>736</v>
      </c>
      <c r="AAO4" s="1366" t="s">
        <v>738</v>
      </c>
      <c r="AAP4" s="1366" t="s">
        <v>739</v>
      </c>
      <c r="AAQ4" s="1366" t="s">
        <v>740</v>
      </c>
      <c r="AAR4" s="1366" t="s">
        <v>741</v>
      </c>
      <c r="AAS4" s="1366" t="s">
        <v>742</v>
      </c>
      <c r="AAT4" s="1366" t="s">
        <v>743</v>
      </c>
      <c r="AAU4" s="1366" t="s">
        <v>744</v>
      </c>
      <c r="AAV4" s="1366" t="s">
        <v>745</v>
      </c>
      <c r="AAW4" s="1366" t="s">
        <v>746</v>
      </c>
      <c r="AAX4" s="1366" t="s">
        <v>747</v>
      </c>
      <c r="AAY4" s="1366" t="s">
        <v>748</v>
      </c>
      <c r="AAZ4" s="1366" t="s">
        <v>749</v>
      </c>
      <c r="ABA4" s="1366" t="s">
        <v>750</v>
      </c>
      <c r="ABB4" s="1366" t="s">
        <v>751</v>
      </c>
      <c r="ABC4" s="1366" t="s">
        <v>752</v>
      </c>
      <c r="ABD4" s="1366" t="s">
        <v>753</v>
      </c>
      <c r="ABE4" s="1366" t="s">
        <v>754</v>
      </c>
      <c r="ABF4" s="1366" t="s">
        <v>755</v>
      </c>
      <c r="ABG4" s="1366" t="s">
        <v>756</v>
      </c>
      <c r="ABH4" s="1366" t="s">
        <v>757</v>
      </c>
      <c r="ABI4" s="1366" t="s">
        <v>760</v>
      </c>
      <c r="ABJ4" s="1696" t="s">
        <v>764</v>
      </c>
      <c r="ABK4" s="1696" t="s">
        <v>766</v>
      </c>
      <c r="ABL4" s="1696" t="s">
        <v>767</v>
      </c>
      <c r="ABM4" s="1696" t="s">
        <v>768</v>
      </c>
      <c r="ABN4" s="1696" t="s">
        <v>769</v>
      </c>
      <c r="ABO4" s="1696" t="s">
        <v>770</v>
      </c>
      <c r="ABP4" s="1696" t="s">
        <v>771</v>
      </c>
      <c r="ABQ4" s="1696" t="s">
        <v>772</v>
      </c>
      <c r="ABR4" s="1696" t="s">
        <v>774</v>
      </c>
      <c r="ABS4" s="1696" t="s">
        <v>775</v>
      </c>
      <c r="ABT4" s="1696" t="s">
        <v>776</v>
      </c>
      <c r="ABU4" s="1696" t="s">
        <v>777</v>
      </c>
      <c r="ABV4" s="1696" t="s">
        <v>778</v>
      </c>
      <c r="ABW4" s="1696" t="s">
        <v>778</v>
      </c>
      <c r="ABX4" s="1696" t="s">
        <v>780</v>
      </c>
      <c r="ABY4" s="1696" t="s">
        <v>781</v>
      </c>
      <c r="ABZ4" s="1696" t="s">
        <v>782</v>
      </c>
      <c r="ACA4" s="1696" t="s">
        <v>783</v>
      </c>
      <c r="ACB4" s="1696" t="s">
        <v>784</v>
      </c>
      <c r="ACC4" s="1696" t="s">
        <v>785</v>
      </c>
      <c r="ACD4" s="1696" t="s">
        <v>786</v>
      </c>
      <c r="ACE4" s="1696" t="s">
        <v>787</v>
      </c>
      <c r="ACF4" s="1366" t="s">
        <v>791</v>
      </c>
      <c r="ACG4" s="1696" t="s">
        <v>795</v>
      </c>
      <c r="ACH4" s="1696" t="s">
        <v>798</v>
      </c>
      <c r="ACI4" s="1696" t="s">
        <v>799</v>
      </c>
      <c r="ACJ4" s="1696" t="s">
        <v>800</v>
      </c>
      <c r="ACK4" s="1696" t="s">
        <v>801</v>
      </c>
      <c r="ACL4" s="1696" t="s">
        <v>802</v>
      </c>
      <c r="ACM4" s="1696" t="s">
        <v>803</v>
      </c>
      <c r="ACN4" s="1696" t="s">
        <v>804</v>
      </c>
      <c r="ACO4" s="1696" t="s">
        <v>805</v>
      </c>
      <c r="ACP4" s="1696" t="s">
        <v>806</v>
      </c>
      <c r="ACQ4" s="1696" t="s">
        <v>807</v>
      </c>
      <c r="ACR4" s="1696" t="s">
        <v>808</v>
      </c>
      <c r="ACS4" s="1696" t="s">
        <v>810</v>
      </c>
      <c r="ACT4" s="1696" t="s">
        <v>811</v>
      </c>
      <c r="ACU4" s="1696" t="s">
        <v>812</v>
      </c>
      <c r="ACV4" s="1696" t="s">
        <v>813</v>
      </c>
      <c r="ACW4" s="1696" t="s">
        <v>814</v>
      </c>
      <c r="ACX4" s="1696" t="s">
        <v>815</v>
      </c>
      <c r="ACY4" s="1696" t="s">
        <v>816</v>
      </c>
      <c r="ACZ4" s="1696" t="s">
        <v>817</v>
      </c>
      <c r="ADA4" s="1696" t="s">
        <v>819</v>
      </c>
      <c r="ADB4" s="1696" t="s">
        <v>823</v>
      </c>
      <c r="ADC4" s="1696" t="s">
        <v>824</v>
      </c>
      <c r="ADD4" s="1696" t="s">
        <v>825</v>
      </c>
      <c r="ADE4" s="1696" t="s">
        <v>829</v>
      </c>
      <c r="ADF4" s="1696" t="s">
        <v>831</v>
      </c>
      <c r="ADG4" s="1696" t="s">
        <v>832</v>
      </c>
      <c r="ADH4" s="1696" t="s">
        <v>833</v>
      </c>
      <c r="ADI4" s="1696" t="s">
        <v>834</v>
      </c>
      <c r="ADJ4" s="1696" t="s">
        <v>835</v>
      </c>
      <c r="ADK4" s="1696" t="s">
        <v>836</v>
      </c>
      <c r="ADL4" s="1696" t="s">
        <v>837</v>
      </c>
      <c r="ADM4" s="1696" t="s">
        <v>838</v>
      </c>
      <c r="ADN4" s="1696" t="s">
        <v>839</v>
      </c>
      <c r="ADO4" s="1696" t="s">
        <v>840</v>
      </c>
      <c r="ADP4" s="1696" t="s">
        <v>841</v>
      </c>
      <c r="ADQ4" s="1696" t="s">
        <v>842</v>
      </c>
      <c r="ADR4" s="1696" t="s">
        <v>843</v>
      </c>
      <c r="ADS4" s="1696" t="s">
        <v>844</v>
      </c>
      <c r="ADT4" s="1696" t="s">
        <v>845</v>
      </c>
      <c r="ADU4" s="1696" t="s">
        <v>846</v>
      </c>
      <c r="ADV4" s="1696" t="s">
        <v>847</v>
      </c>
      <c r="ADW4" s="1696" t="s">
        <v>854</v>
      </c>
      <c r="ADX4" s="1696" t="s">
        <v>852</v>
      </c>
      <c r="ADY4" s="1696" t="s">
        <v>855</v>
      </c>
      <c r="ADZ4" s="1696" t="s">
        <v>857</v>
      </c>
      <c r="AEA4" s="1696" t="s">
        <v>858</v>
      </c>
      <c r="AEB4" s="1696" t="s">
        <v>859</v>
      </c>
      <c r="AEC4" s="1696" t="s">
        <v>860</v>
      </c>
      <c r="AED4" s="1696" t="s">
        <v>862</v>
      </c>
      <c r="AEE4" s="1696" t="s">
        <v>864</v>
      </c>
      <c r="AEF4" s="1696" t="s">
        <v>865</v>
      </c>
      <c r="AEG4" s="1696" t="s">
        <v>866</v>
      </c>
      <c r="AEH4" s="1696" t="s">
        <v>867</v>
      </c>
      <c r="AEI4" s="1696" t="s">
        <v>873</v>
      </c>
      <c r="AEJ4" s="1696" t="s">
        <v>875</v>
      </c>
      <c r="AEK4" s="1696" t="s">
        <v>877</v>
      </c>
      <c r="AEL4" s="1696" t="s">
        <v>878</v>
      </c>
      <c r="AEM4" s="1696" t="s">
        <v>879</v>
      </c>
      <c r="AEN4" s="1696" t="s">
        <v>880</v>
      </c>
      <c r="AEO4" s="2053" t="str">
        <f>[1]потребительские!IT4</f>
        <v xml:space="preserve">01.01.2023
 (03.01.2023)
</v>
      </c>
      <c r="AEP4" s="2055" t="s">
        <v>84</v>
      </c>
      <c r="AEQ4" s="2056"/>
    </row>
    <row r="5" spans="1:824" ht="15.75" thickBot="1" x14ac:dyDescent="0.3">
      <c r="A5" s="2074"/>
      <c r="B5" s="2148"/>
      <c r="C5" s="2137"/>
      <c r="D5" s="2137"/>
      <c r="E5" s="2139"/>
      <c r="F5" s="2137"/>
      <c r="G5" s="2137"/>
      <c r="H5" s="2137"/>
      <c r="I5" s="2137"/>
      <c r="J5" s="2139"/>
      <c r="K5" s="2139"/>
      <c r="L5" s="2141"/>
      <c r="M5" s="2143"/>
      <c r="N5" s="756"/>
      <c r="O5" s="756"/>
      <c r="P5" s="756"/>
      <c r="Q5" s="756"/>
      <c r="R5" s="756"/>
      <c r="S5" s="756"/>
      <c r="T5" s="756"/>
      <c r="U5" s="756"/>
      <c r="V5" s="756"/>
      <c r="W5" s="397"/>
      <c r="X5" s="397"/>
      <c r="Y5" s="1143"/>
      <c r="Z5" s="1139"/>
      <c r="AA5" s="1068"/>
      <c r="AB5" s="1068"/>
      <c r="AC5" s="1068"/>
      <c r="AD5" s="1068"/>
      <c r="AE5" s="1068"/>
      <c r="AF5" s="1068"/>
      <c r="AG5" s="1068"/>
      <c r="AH5" s="1068"/>
      <c r="AI5" s="1068"/>
      <c r="AJ5" s="1068"/>
      <c r="AK5" s="1068"/>
      <c r="AL5" s="1068"/>
      <c r="AM5" s="1068"/>
      <c r="AN5" s="1068"/>
      <c r="AO5" s="1068"/>
      <c r="AP5" s="1068"/>
      <c r="AQ5" s="1068"/>
      <c r="AR5" s="1068"/>
      <c r="AS5" s="1068"/>
      <c r="AT5" s="1068"/>
      <c r="AU5" s="1068"/>
      <c r="AV5" s="1068"/>
      <c r="AW5" s="1068"/>
      <c r="AX5" s="1068"/>
      <c r="AY5" s="1068"/>
      <c r="AZ5" s="1068"/>
      <c r="BA5" s="1068"/>
      <c r="BB5" s="1068"/>
      <c r="BC5" s="1068"/>
      <c r="BD5" s="1068"/>
      <c r="BE5" s="1068"/>
      <c r="BF5" s="1068"/>
      <c r="BG5" s="1068"/>
      <c r="BH5" s="1068"/>
      <c r="BI5" s="1068"/>
      <c r="BJ5" s="1068"/>
      <c r="BK5" s="1068"/>
      <c r="BL5" s="1068"/>
      <c r="BM5" s="1068"/>
      <c r="BN5" s="1068"/>
      <c r="BO5" s="1072"/>
      <c r="BP5" s="1072"/>
      <c r="BQ5" s="1072"/>
      <c r="BR5" s="1072"/>
      <c r="BS5" s="1072"/>
      <c r="BT5" s="1072"/>
      <c r="BU5" s="1072"/>
      <c r="BV5" s="1072"/>
      <c r="BW5" s="1072"/>
      <c r="BX5" s="1072"/>
      <c r="BY5" s="1072"/>
      <c r="BZ5" s="1072"/>
      <c r="CA5" s="1072"/>
      <c r="CB5" s="1072"/>
      <c r="CC5" s="1072"/>
      <c r="CD5" s="1072"/>
      <c r="CE5" s="1068"/>
      <c r="CF5" s="1068"/>
      <c r="CG5" s="1068"/>
      <c r="CH5" s="1068"/>
      <c r="CI5" s="1068"/>
      <c r="CJ5" s="1068"/>
      <c r="CK5" s="1068"/>
      <c r="CL5" s="1068"/>
      <c r="CM5" s="1068"/>
      <c r="CN5" s="1068"/>
      <c r="CO5" s="1068"/>
      <c r="CP5" s="1068"/>
      <c r="CQ5" s="1068"/>
      <c r="CR5" s="1068"/>
      <c r="CS5" s="1068"/>
      <c r="CT5" s="1068"/>
      <c r="CU5" s="1068"/>
      <c r="CV5" s="1068"/>
      <c r="CW5" s="1068"/>
      <c r="CX5" s="1068"/>
      <c r="CY5" s="1068"/>
      <c r="CZ5" s="1068"/>
      <c r="DA5" s="1714"/>
      <c r="DB5" s="1714"/>
      <c r="DC5" s="1714"/>
      <c r="DD5" s="1714"/>
      <c r="DE5" s="1714"/>
      <c r="DF5" s="1714"/>
      <c r="DG5" s="1714"/>
      <c r="DH5" s="1714"/>
      <c r="DI5" s="1714"/>
      <c r="DJ5" s="1714"/>
      <c r="DK5" s="1714"/>
      <c r="DL5" s="1714"/>
      <c r="DM5" s="1714"/>
      <c r="DN5" s="1714"/>
      <c r="DO5" s="1714"/>
      <c r="DP5" s="1714"/>
      <c r="DQ5" s="1714"/>
      <c r="DR5" s="1714"/>
      <c r="DS5" s="1068"/>
      <c r="DT5" s="1072"/>
      <c r="DU5" s="1072"/>
      <c r="DV5" s="1072"/>
      <c r="DW5" s="1072"/>
      <c r="DX5" s="1072"/>
      <c r="DY5" s="1072"/>
      <c r="DZ5" s="1072"/>
      <c r="EA5" s="1072"/>
      <c r="EB5" s="1072"/>
      <c r="EC5" s="1072"/>
      <c r="ED5" s="1072"/>
      <c r="EE5" s="1072"/>
      <c r="EF5" s="1072"/>
      <c r="EG5" s="1072"/>
      <c r="EH5" s="1072"/>
      <c r="EI5" s="1072"/>
      <c r="EJ5" s="1072"/>
      <c r="EK5" s="1072"/>
      <c r="EL5" s="1072"/>
      <c r="EM5" s="1072"/>
      <c r="EN5" s="1072"/>
      <c r="EO5" s="1068"/>
      <c r="EP5" s="1068"/>
      <c r="EQ5" s="1068"/>
      <c r="ER5" s="1068"/>
      <c r="ES5" s="1068"/>
      <c r="ET5" s="1068"/>
      <c r="EU5" s="1068"/>
      <c r="EV5" s="1068"/>
      <c r="EW5" s="1068"/>
      <c r="EX5" s="1068"/>
      <c r="EY5" s="1068"/>
      <c r="EZ5" s="1068"/>
      <c r="FA5" s="1068"/>
      <c r="FB5" s="1068"/>
      <c r="FC5" s="1068"/>
      <c r="FD5" s="1068"/>
      <c r="FE5" s="1068"/>
      <c r="FF5" s="1068"/>
      <c r="FG5" s="1068"/>
      <c r="FH5" s="1068"/>
      <c r="FI5" s="1068"/>
      <c r="FJ5" s="1068"/>
      <c r="FK5" s="1068"/>
      <c r="FL5" s="1068"/>
      <c r="FM5" s="1068"/>
      <c r="FN5" s="1068"/>
      <c r="FO5" s="1068"/>
      <c r="FP5" s="1068"/>
      <c r="FQ5" s="1068"/>
      <c r="FR5" s="1068"/>
      <c r="FS5" s="1068"/>
      <c r="FT5" s="1068"/>
      <c r="FU5" s="1068"/>
      <c r="FV5" s="1068"/>
      <c r="FW5" s="1068"/>
      <c r="FX5" s="1068"/>
      <c r="FY5" s="1068"/>
      <c r="FZ5" s="1068"/>
      <c r="GA5" s="1068"/>
      <c r="GB5" s="1068"/>
      <c r="GC5" s="1068"/>
      <c r="GD5" s="1068"/>
      <c r="GE5" s="1068"/>
      <c r="GF5" s="1068"/>
      <c r="GG5" s="1068"/>
      <c r="GH5" s="1068"/>
      <c r="GI5" s="1068"/>
      <c r="GJ5" s="1068"/>
      <c r="GK5" s="1068"/>
      <c r="GL5" s="1068"/>
      <c r="GM5" s="1068"/>
      <c r="GN5" s="1068"/>
      <c r="GO5" s="1068"/>
      <c r="GP5" s="1068"/>
      <c r="GQ5" s="1068"/>
      <c r="GR5" s="1068"/>
      <c r="GS5" s="1068"/>
      <c r="GT5" s="1068"/>
      <c r="GU5" s="1068"/>
      <c r="GV5" s="1068"/>
      <c r="GW5" s="1068"/>
      <c r="GX5" s="1068"/>
      <c r="GY5" s="1068"/>
      <c r="GZ5" s="1068"/>
      <c r="HA5" s="1068"/>
      <c r="HB5" s="1068"/>
      <c r="HC5" s="1068"/>
      <c r="HD5" s="1068"/>
      <c r="HE5" s="1068"/>
      <c r="HF5" s="1068"/>
      <c r="HG5" s="1068"/>
      <c r="HH5" s="1068"/>
      <c r="HI5" s="1068"/>
      <c r="HJ5" s="1068"/>
      <c r="HK5" s="1068"/>
      <c r="HL5" s="1068"/>
      <c r="HM5" s="1068"/>
      <c r="HN5" s="1068"/>
      <c r="HO5" s="1068"/>
      <c r="HP5" s="1068"/>
      <c r="HQ5" s="1068"/>
      <c r="HR5" s="1068"/>
      <c r="HS5" s="1068"/>
      <c r="HT5" s="1068"/>
      <c r="HU5" s="1068"/>
      <c r="HV5" s="1068"/>
      <c r="HW5" s="1068"/>
      <c r="HX5" s="1068"/>
      <c r="HY5" s="1068"/>
      <c r="HZ5" s="1072"/>
      <c r="IA5" s="1072"/>
      <c r="IB5" s="1072"/>
      <c r="IC5" s="1072"/>
      <c r="ID5" s="1072"/>
      <c r="IE5" s="1072"/>
      <c r="IF5" s="1072"/>
      <c r="IG5" s="1072"/>
      <c r="IH5" s="1072"/>
      <c r="II5" s="1072"/>
      <c r="IJ5" s="1072"/>
      <c r="IK5" s="1072"/>
      <c r="IL5" s="1072"/>
      <c r="IM5" s="1072"/>
      <c r="IN5" s="1072"/>
      <c r="IO5" s="1072"/>
      <c r="IP5" s="1072"/>
      <c r="IQ5" s="1072"/>
      <c r="IR5" s="1072"/>
      <c r="IS5" s="1072"/>
      <c r="IT5" s="1072"/>
      <c r="IU5" s="1072"/>
      <c r="IV5" s="1072"/>
      <c r="IW5" s="1072"/>
      <c r="IX5" s="1072"/>
      <c r="IY5" s="1072"/>
      <c r="IZ5" s="1072"/>
      <c r="JA5" s="1072"/>
      <c r="JB5" s="1072"/>
      <c r="JC5" s="1072"/>
      <c r="JD5" s="1072"/>
      <c r="JE5" s="1072"/>
      <c r="JF5" s="1072"/>
      <c r="JG5" s="1072"/>
      <c r="JH5" s="1072"/>
      <c r="JI5" s="1072"/>
      <c r="JJ5" s="1072"/>
      <c r="JK5" s="1072"/>
      <c r="JL5" s="1072"/>
      <c r="JM5" s="1072"/>
      <c r="JN5" s="94"/>
      <c r="JO5" s="169" t="s">
        <v>46</v>
      </c>
      <c r="JP5" s="2048"/>
      <c r="JQ5" s="2026"/>
      <c r="JR5" s="2016"/>
      <c r="JS5" s="2018"/>
      <c r="JT5" s="2018"/>
      <c r="JU5" s="2016"/>
      <c r="JV5" s="2016"/>
      <c r="JW5" s="2016"/>
      <c r="JX5" s="2016"/>
      <c r="JY5" s="2016"/>
      <c r="JZ5" s="2069"/>
      <c r="KA5" s="686"/>
      <c r="KB5" s="687"/>
      <c r="KC5" s="687"/>
      <c r="KD5" s="687"/>
      <c r="KE5" s="688"/>
      <c r="KF5" s="688"/>
      <c r="KG5" s="688"/>
      <c r="KH5" s="688"/>
      <c r="KI5" s="688"/>
      <c r="KJ5" s="688"/>
      <c r="KK5" s="688"/>
      <c r="KL5" s="1201"/>
      <c r="KM5" s="1203"/>
      <c r="KN5" s="1202"/>
      <c r="KO5" s="1070"/>
      <c r="KP5" s="1070"/>
      <c r="KQ5" s="1070"/>
      <c r="KR5" s="1070"/>
      <c r="KS5" s="1070"/>
      <c r="KT5" s="1070"/>
      <c r="KU5" s="1070"/>
      <c r="KV5" s="1070"/>
      <c r="KW5" s="1070"/>
      <c r="KX5" s="1070"/>
      <c r="KY5" s="1070"/>
      <c r="KZ5" s="1070"/>
      <c r="LA5" s="1070"/>
      <c r="LB5" s="1070"/>
      <c r="LC5" s="1070"/>
      <c r="LD5" s="1070"/>
      <c r="LE5" s="1070"/>
      <c r="LF5" s="1070"/>
      <c r="LG5" s="1070"/>
      <c r="LH5" s="1070"/>
      <c r="LI5" s="1070"/>
      <c r="LJ5" s="1070"/>
      <c r="LK5" s="1070"/>
      <c r="LL5" s="1070"/>
      <c r="LM5" s="1070"/>
      <c r="LN5" s="1070"/>
      <c r="LO5" s="1070"/>
      <c r="LP5" s="1070"/>
      <c r="LQ5" s="1070"/>
      <c r="LR5" s="1070"/>
      <c r="LS5" s="1070"/>
      <c r="LT5" s="1070"/>
      <c r="LU5" s="1070"/>
      <c r="LV5" s="1070"/>
      <c r="LW5" s="1070"/>
      <c r="LX5" s="1070"/>
      <c r="LY5" s="1070"/>
      <c r="LZ5" s="1070"/>
      <c r="MA5" s="1070"/>
      <c r="MB5" s="1070"/>
      <c r="MC5" s="1074"/>
      <c r="MD5" s="1074"/>
      <c r="ME5" s="1074"/>
      <c r="MF5" s="1074"/>
      <c r="MG5" s="1074"/>
      <c r="MH5" s="1074"/>
      <c r="MI5" s="1074"/>
      <c r="MJ5" s="1074"/>
      <c r="MK5" s="1074"/>
      <c r="ML5" s="1074"/>
      <c r="MM5" s="1074"/>
      <c r="MN5" s="1074"/>
      <c r="MO5" s="1074"/>
      <c r="MP5" s="1074"/>
      <c r="MQ5" s="1074"/>
      <c r="MR5" s="1074"/>
      <c r="MS5" s="1070"/>
      <c r="MT5" s="1070"/>
      <c r="MU5" s="1070"/>
      <c r="MV5" s="1070"/>
      <c r="MW5" s="1070"/>
      <c r="MX5" s="1070"/>
      <c r="MY5" s="1070"/>
      <c r="MZ5" s="1070"/>
      <c r="NA5" s="1070"/>
      <c r="NB5" s="1070"/>
      <c r="NC5" s="1070"/>
      <c r="ND5" s="1070"/>
      <c r="NE5" s="1070"/>
      <c r="NF5" s="1070"/>
      <c r="NG5" s="1070"/>
      <c r="NH5" s="1070"/>
      <c r="NI5" s="1070"/>
      <c r="NJ5" s="1070"/>
      <c r="NK5" s="1070"/>
      <c r="NL5" s="1070"/>
      <c r="NM5" s="1070"/>
      <c r="NN5" s="1074"/>
      <c r="NO5" s="1074"/>
      <c r="NP5" s="1074"/>
      <c r="NQ5" s="1074"/>
      <c r="NR5" s="1074"/>
      <c r="NS5" s="1074"/>
      <c r="NT5" s="1074"/>
      <c r="NU5" s="1074"/>
      <c r="NV5" s="1074"/>
      <c r="NW5" s="1074"/>
      <c r="NX5" s="1074"/>
      <c r="NY5" s="1074"/>
      <c r="NZ5" s="1074"/>
      <c r="OA5" s="1074"/>
      <c r="OB5" s="1074"/>
      <c r="OC5" s="1074"/>
      <c r="OD5" s="1074"/>
      <c r="OE5" s="1074"/>
      <c r="OF5" s="1070"/>
      <c r="OG5" s="1070"/>
      <c r="OH5" s="1070"/>
      <c r="OI5" s="1070"/>
      <c r="OJ5" s="1070"/>
      <c r="OK5" s="1070"/>
      <c r="OL5" s="1070"/>
      <c r="OM5" s="1070"/>
      <c r="ON5" s="1070"/>
      <c r="OO5" s="1070"/>
      <c r="OP5" s="1070"/>
      <c r="OQ5" s="1070"/>
      <c r="OR5" s="1070"/>
      <c r="OS5" s="1070"/>
      <c r="OT5" s="1070"/>
      <c r="OU5" s="1070"/>
      <c r="OV5" s="1070"/>
      <c r="OW5" s="1070"/>
      <c r="OX5" s="1070"/>
      <c r="OY5" s="1070"/>
      <c r="OZ5" s="1070"/>
      <c r="PA5" s="1070"/>
      <c r="PB5" s="1070"/>
      <c r="PC5" s="1070"/>
      <c r="PD5" s="1070"/>
      <c r="PE5" s="1070"/>
      <c r="PF5" s="1070"/>
      <c r="PG5" s="1070"/>
      <c r="PH5" s="1070"/>
      <c r="PI5" s="1070"/>
      <c r="PJ5" s="1070"/>
      <c r="PK5" s="1070"/>
      <c r="PL5" s="1070"/>
      <c r="PM5" s="1070"/>
      <c r="PN5" s="1070"/>
      <c r="PO5" s="1070"/>
      <c r="PP5" s="1070"/>
      <c r="PQ5" s="1070"/>
      <c r="PR5" s="1070"/>
      <c r="PS5" s="1070"/>
      <c r="PT5" s="1070"/>
      <c r="PU5" s="1070"/>
      <c r="PV5" s="1070"/>
      <c r="PW5" s="1070"/>
      <c r="PX5" s="1070"/>
      <c r="PY5" s="1070"/>
      <c r="PZ5" s="1070"/>
      <c r="QA5" s="1070"/>
      <c r="QB5" s="1070"/>
      <c r="QC5" s="1070"/>
      <c r="QD5" s="1070"/>
      <c r="QE5" s="1070"/>
      <c r="QF5" s="1070"/>
      <c r="QG5" s="1070"/>
      <c r="QH5" s="1070"/>
      <c r="QI5" s="1070"/>
      <c r="QJ5" s="1070"/>
      <c r="QK5" s="1070"/>
      <c r="QL5" s="1070"/>
      <c r="QM5" s="1070"/>
      <c r="QN5" s="1070"/>
      <c r="QO5" s="1070"/>
      <c r="QP5" s="1070"/>
      <c r="QQ5" s="1070"/>
      <c r="QR5" s="1070"/>
      <c r="QS5" s="1070"/>
      <c r="QT5" s="1070"/>
      <c r="QU5" s="1074"/>
      <c r="QV5" s="1074"/>
      <c r="QW5" s="1074"/>
      <c r="QX5" s="1074"/>
      <c r="QY5" s="1074"/>
      <c r="QZ5" s="1074"/>
      <c r="RA5" s="1074"/>
      <c r="RB5" s="1074"/>
      <c r="RC5" s="1074"/>
      <c r="RD5" s="1074"/>
      <c r="RE5" s="1074"/>
      <c r="RF5" s="1074"/>
      <c r="RG5" s="1074"/>
      <c r="RH5" s="1074"/>
      <c r="RI5" s="1074"/>
      <c r="RJ5" s="1074"/>
      <c r="RK5" s="1074"/>
      <c r="RL5" s="1074"/>
      <c r="RM5" s="1074"/>
      <c r="RN5" s="1074"/>
      <c r="RO5" s="1074"/>
      <c r="RP5" s="1074"/>
      <c r="RQ5" s="1070"/>
      <c r="RR5" s="1074"/>
      <c r="RS5" s="1074"/>
      <c r="RT5" s="1074"/>
      <c r="RU5" s="1074"/>
      <c r="RV5" s="1074"/>
      <c r="RW5" s="1074"/>
      <c r="RX5" s="1074"/>
      <c r="RY5" s="1074"/>
      <c r="RZ5" s="1074"/>
      <c r="SA5" s="1074"/>
      <c r="SB5" s="1074"/>
      <c r="SC5" s="1074"/>
      <c r="SD5" s="1074"/>
      <c r="SE5" s="1074"/>
      <c r="SF5" s="1074"/>
      <c r="SG5" s="1074"/>
      <c r="SH5" s="1074"/>
      <c r="SI5" s="1074"/>
      <c r="SJ5" s="1074"/>
      <c r="SK5" s="1074"/>
      <c r="SL5" s="1074"/>
      <c r="SM5" s="1074"/>
      <c r="SN5" s="1074"/>
      <c r="SO5" s="1074"/>
      <c r="SP5" s="1074"/>
      <c r="SQ5" s="1074"/>
      <c r="SR5" s="1074"/>
      <c r="SS5" s="1074"/>
      <c r="ST5" s="1074"/>
      <c r="SU5" s="1074"/>
      <c r="SV5" s="1074"/>
      <c r="SW5" s="1074"/>
      <c r="SX5" s="1074"/>
      <c r="SY5" s="1074"/>
      <c r="SZ5" s="1074"/>
      <c r="TA5" s="1074"/>
      <c r="TB5" s="1074"/>
      <c r="TC5" s="1074"/>
      <c r="TD5" s="1074"/>
      <c r="TE5" s="1074"/>
      <c r="TF5" s="1074"/>
      <c r="TG5" s="1074"/>
      <c r="TH5" s="1074"/>
      <c r="TI5" s="1074"/>
      <c r="TJ5" s="1074"/>
      <c r="TK5" s="1074"/>
      <c r="TL5" s="1074"/>
      <c r="TM5" s="1074"/>
      <c r="TN5" s="1074"/>
      <c r="TO5" s="1074"/>
      <c r="TP5" s="1074"/>
      <c r="TQ5" s="1074"/>
      <c r="TR5" s="1074"/>
      <c r="TS5" s="1074"/>
      <c r="TT5" s="1074"/>
      <c r="TU5" s="1074"/>
      <c r="TV5" s="1074"/>
      <c r="TW5" s="1074"/>
      <c r="TX5" s="1074"/>
      <c r="TY5" s="1074"/>
      <c r="TZ5" s="1074"/>
      <c r="UA5" s="178"/>
      <c r="UB5" s="179" t="s">
        <v>46</v>
      </c>
      <c r="UC5" s="2154"/>
      <c r="UD5" s="2155"/>
      <c r="UE5" s="2156"/>
      <c r="UF5" s="2157"/>
      <c r="UG5" s="2150"/>
      <c r="UH5" s="2159"/>
      <c r="UI5" s="2150"/>
      <c r="UJ5" s="1715"/>
      <c r="UK5" s="1715"/>
      <c r="UL5" s="2151"/>
      <c r="UM5" s="2153"/>
      <c r="UN5" s="2065"/>
      <c r="UO5" s="2067"/>
      <c r="UP5" s="1717"/>
      <c r="UQ5" s="1717"/>
      <c r="UR5" s="690"/>
      <c r="US5" s="690"/>
      <c r="UT5" s="690"/>
      <c r="UU5" s="690"/>
      <c r="UV5" s="690"/>
      <c r="UW5" s="690"/>
      <c r="UX5" s="798"/>
      <c r="UY5" s="728"/>
      <c r="UZ5" s="2020"/>
      <c r="VA5" s="2020"/>
      <c r="VB5" s="2020"/>
      <c r="VC5" s="2020"/>
      <c r="VD5" s="2020"/>
      <c r="VE5" s="2020"/>
      <c r="VF5" s="2020"/>
      <c r="VG5" s="2020"/>
      <c r="VH5" s="2020"/>
      <c r="VI5" s="2020"/>
      <c r="VJ5" s="2020"/>
      <c r="VK5" s="2020"/>
      <c r="VL5" s="2020"/>
      <c r="VM5" s="2020"/>
      <c r="VN5" s="2020"/>
      <c r="VO5" s="2020"/>
      <c r="VP5" s="2020"/>
      <c r="VQ5" s="2020"/>
      <c r="VR5" s="2020"/>
      <c r="VS5" s="2020"/>
      <c r="VT5" s="2020"/>
      <c r="VU5" s="2020"/>
      <c r="VV5" s="2020"/>
      <c r="VW5" s="2020"/>
      <c r="VX5" s="2020"/>
      <c r="VY5" s="2020"/>
      <c r="VZ5" s="2020"/>
      <c r="WA5" s="2020"/>
      <c r="WB5" s="2020"/>
      <c r="WC5" s="2020"/>
      <c r="WD5" s="2020"/>
      <c r="WE5" s="2020"/>
      <c r="WF5" s="2020"/>
      <c r="WG5" s="2020"/>
      <c r="WH5" s="2020"/>
      <c r="WI5" s="2020"/>
      <c r="WJ5" s="2161"/>
      <c r="WK5" s="2020"/>
      <c r="WL5" s="2020"/>
      <c r="WM5" s="2020"/>
      <c r="WN5" s="1192"/>
      <c r="WO5" s="1192"/>
      <c r="WP5" s="1192"/>
      <c r="WQ5" s="1192"/>
      <c r="WR5" s="1192"/>
      <c r="WS5" s="1192"/>
      <c r="WT5" s="1192"/>
      <c r="WU5" s="1192"/>
      <c r="WV5" s="1192"/>
      <c r="WW5" s="1192"/>
      <c r="WX5" s="1192"/>
      <c r="WY5" s="1192"/>
      <c r="WZ5" s="1192"/>
      <c r="XA5" s="1192"/>
      <c r="XB5" s="1192"/>
      <c r="XC5" s="1192"/>
      <c r="XD5" s="1192"/>
      <c r="XE5" s="1192"/>
      <c r="XF5" s="1588"/>
      <c r="XG5" s="1192"/>
      <c r="XH5" s="1192"/>
      <c r="XI5" s="1192"/>
      <c r="XJ5" s="1192"/>
      <c r="XK5" s="1192"/>
      <c r="XL5" s="1192"/>
      <c r="XM5" s="1192"/>
      <c r="XN5" s="1192"/>
      <c r="XO5" s="1192"/>
      <c r="XP5" s="1192"/>
      <c r="XQ5" s="1192"/>
      <c r="XR5" s="1192"/>
      <c r="XS5" s="1192"/>
      <c r="XT5" s="1192"/>
      <c r="XU5" s="1192"/>
      <c r="XV5" s="1192"/>
      <c r="XW5" s="1192"/>
      <c r="XX5" s="1192"/>
      <c r="XY5" s="1192"/>
      <c r="XZ5" s="1192"/>
      <c r="YA5" s="1588"/>
      <c r="YB5" s="1192"/>
      <c r="YC5" s="1192"/>
      <c r="YD5" s="1192"/>
      <c r="YE5" s="1192"/>
      <c r="YF5" s="1192"/>
      <c r="YG5" s="1192"/>
      <c r="YH5" s="1192"/>
      <c r="YI5" s="1192"/>
      <c r="YJ5" s="1192"/>
      <c r="YK5" s="1192"/>
      <c r="YL5" s="1192"/>
      <c r="YM5" s="1192"/>
      <c r="YN5" s="1192"/>
      <c r="YO5" s="1192"/>
      <c r="YP5" s="1192"/>
      <c r="YQ5" s="1192"/>
      <c r="YR5" s="1192"/>
      <c r="YS5" s="1192"/>
      <c r="YT5" s="1192"/>
      <c r="YU5" s="1588"/>
      <c r="YV5" s="1192"/>
      <c r="YW5" s="1192"/>
      <c r="YX5" s="1192"/>
      <c r="YY5" s="1192"/>
      <c r="YZ5" s="1192"/>
      <c r="ZA5" s="1192"/>
      <c r="ZB5" s="1192"/>
      <c r="ZC5" s="1192"/>
      <c r="ZD5" s="1192"/>
      <c r="ZE5" s="1192"/>
      <c r="ZF5" s="1192"/>
      <c r="ZG5" s="1192"/>
      <c r="ZH5" s="1192"/>
      <c r="ZI5" s="1192"/>
      <c r="ZJ5" s="1192"/>
      <c r="ZK5" s="1192"/>
      <c r="ZL5" s="1192"/>
      <c r="ZM5" s="1192"/>
      <c r="ZN5" s="1192"/>
      <c r="ZO5" s="1192"/>
      <c r="ZP5" s="1192"/>
      <c r="ZQ5" s="1588"/>
      <c r="ZR5" s="1192"/>
      <c r="ZS5" s="1192"/>
      <c r="ZT5" s="1192"/>
      <c r="ZU5" s="1192"/>
      <c r="ZV5" s="1192"/>
      <c r="ZW5" s="1192"/>
      <c r="ZX5" s="1192"/>
      <c r="ZY5" s="1192"/>
      <c r="ZZ5" s="1192"/>
      <c r="AAA5" s="1192"/>
      <c r="AAB5" s="1192"/>
      <c r="AAC5" s="1192"/>
      <c r="AAD5" s="1192"/>
      <c r="AAE5" s="1192"/>
      <c r="AAF5" s="1192"/>
      <c r="AAG5" s="1192"/>
      <c r="AAH5" s="1192"/>
      <c r="AAI5" s="1192"/>
      <c r="AAJ5" s="1192"/>
      <c r="AAK5" s="1192"/>
      <c r="AAL5" s="1192"/>
      <c r="AAM5" s="1192"/>
      <c r="AAN5" s="1192"/>
      <c r="AAO5" s="1192"/>
      <c r="AAP5" s="1192"/>
      <c r="AAQ5" s="1192"/>
      <c r="AAR5" s="1192"/>
      <c r="AAS5" s="1192"/>
      <c r="AAT5" s="1192"/>
      <c r="AAU5" s="1192"/>
      <c r="AAV5" s="1192"/>
      <c r="AAW5" s="1192"/>
      <c r="AAX5" s="1192"/>
      <c r="AAY5" s="1192"/>
      <c r="AAZ5" s="1192"/>
      <c r="ABA5" s="1192"/>
      <c r="ABB5" s="1192"/>
      <c r="ABC5" s="1192"/>
      <c r="ABD5" s="1192"/>
      <c r="ABE5" s="1192"/>
      <c r="ABF5" s="1192"/>
      <c r="ABG5" s="1192"/>
      <c r="ABH5" s="1192"/>
      <c r="ABI5" s="1192"/>
      <c r="ABJ5" s="1697"/>
      <c r="ABK5" s="1697"/>
      <c r="ABL5" s="1697"/>
      <c r="ABM5" s="1697"/>
      <c r="ABN5" s="1697"/>
      <c r="ABO5" s="1697"/>
      <c r="ABP5" s="1697"/>
      <c r="ABQ5" s="1697"/>
      <c r="ABR5" s="1697"/>
      <c r="ABS5" s="1697"/>
      <c r="ABT5" s="1697"/>
      <c r="ABU5" s="1697"/>
      <c r="ABV5" s="1697"/>
      <c r="ABW5" s="1697"/>
      <c r="ABX5" s="1697"/>
      <c r="ABY5" s="1697"/>
      <c r="ABZ5" s="1697"/>
      <c r="ACA5" s="1697"/>
      <c r="ACB5" s="1697"/>
      <c r="ACC5" s="1697"/>
      <c r="ACD5" s="1697"/>
      <c r="ACE5" s="1697"/>
      <c r="ACF5" s="1192"/>
      <c r="ACG5" s="1697"/>
      <c r="ACH5" s="1697"/>
      <c r="ACI5" s="1697"/>
      <c r="ACJ5" s="1697"/>
      <c r="ACK5" s="1697"/>
      <c r="ACL5" s="1697"/>
      <c r="ACM5" s="1697"/>
      <c r="ACN5" s="1697"/>
      <c r="ACO5" s="1697"/>
      <c r="ACP5" s="1697"/>
      <c r="ACQ5" s="1697"/>
      <c r="ACR5" s="1697"/>
      <c r="ACS5" s="1697"/>
      <c r="ACT5" s="1697"/>
      <c r="ACU5" s="1697"/>
      <c r="ACV5" s="1697"/>
      <c r="ACW5" s="1697"/>
      <c r="ACX5" s="1697"/>
      <c r="ACY5" s="1697"/>
      <c r="ACZ5" s="1697"/>
      <c r="ADA5" s="1697"/>
      <c r="ADB5" s="1697"/>
      <c r="ADC5" s="1697"/>
      <c r="ADD5" s="1697"/>
      <c r="ADE5" s="1697"/>
      <c r="ADF5" s="1697"/>
      <c r="ADG5" s="1697"/>
      <c r="ADH5" s="1697"/>
      <c r="ADI5" s="1697"/>
      <c r="ADJ5" s="1697"/>
      <c r="ADK5" s="1697"/>
      <c r="ADL5" s="1697"/>
      <c r="ADM5" s="1697"/>
      <c r="ADN5" s="1697"/>
      <c r="ADO5" s="1697"/>
      <c r="ADP5" s="1697"/>
      <c r="ADQ5" s="1697"/>
      <c r="ADR5" s="1697"/>
      <c r="ADS5" s="1697"/>
      <c r="ADT5" s="1697"/>
      <c r="ADU5" s="1697"/>
      <c r="ADV5" s="1697"/>
      <c r="ADW5" s="1697"/>
      <c r="ADX5" s="1697"/>
      <c r="ADY5" s="1697"/>
      <c r="ADZ5" s="1697"/>
      <c r="AEA5" s="1697"/>
      <c r="AEB5" s="1697"/>
      <c r="AEC5" s="1697"/>
      <c r="AED5" s="1697"/>
      <c r="AEE5" s="1697"/>
      <c r="AEF5" s="1697"/>
      <c r="AEG5" s="1697"/>
      <c r="AEH5" s="1697"/>
      <c r="AEI5" s="1697"/>
      <c r="AEJ5" s="1697"/>
      <c r="AEK5" s="1697"/>
      <c r="AEL5" s="1697"/>
      <c r="AEM5" s="1697"/>
      <c r="AEN5" s="1697"/>
      <c r="AEO5" s="2054"/>
      <c r="AEP5" s="94"/>
      <c r="AEQ5" s="68" t="s">
        <v>130</v>
      </c>
    </row>
    <row r="6" spans="1:824" ht="18" customHeight="1" x14ac:dyDescent="0.25">
      <c r="A6" s="175" t="s">
        <v>47</v>
      </c>
      <c r="B6" s="963">
        <v>33870</v>
      </c>
      <c r="C6" s="964">
        <v>36717</v>
      </c>
      <c r="D6" s="965">
        <v>36707</v>
      </c>
      <c r="E6" s="966">
        <v>39878</v>
      </c>
      <c r="F6" s="967">
        <v>43264</v>
      </c>
      <c r="G6" s="966">
        <v>45170</v>
      </c>
      <c r="H6" s="966">
        <v>47009</v>
      </c>
      <c r="I6" s="964">
        <v>50759</v>
      </c>
      <c r="J6" s="966">
        <v>52698</v>
      </c>
      <c r="K6" s="964">
        <v>53582</v>
      </c>
      <c r="L6" s="968">
        <v>54233</v>
      </c>
      <c r="M6" s="969">
        <v>52066</v>
      </c>
      <c r="N6" s="970">
        <v>51983</v>
      </c>
      <c r="O6" s="970">
        <v>49269</v>
      </c>
      <c r="P6" s="970">
        <v>45535</v>
      </c>
      <c r="Q6" s="971">
        <v>42836</v>
      </c>
      <c r="R6" s="972">
        <v>42137</v>
      </c>
      <c r="S6" s="971">
        <v>41493</v>
      </c>
      <c r="T6" s="973">
        <v>40866</v>
      </c>
      <c r="U6" s="973">
        <v>39058</v>
      </c>
      <c r="V6" s="973">
        <v>38063</v>
      </c>
      <c r="W6" s="973">
        <v>35863</v>
      </c>
      <c r="X6" s="973">
        <v>33813</v>
      </c>
      <c r="Y6" s="1144">
        <v>31238</v>
      </c>
      <c r="Z6" s="1140">
        <v>30957</v>
      </c>
      <c r="AA6" s="973">
        <v>31959</v>
      </c>
      <c r="AB6" s="973">
        <v>31622</v>
      </c>
      <c r="AC6" s="973">
        <v>31202</v>
      </c>
      <c r="AD6" s="973">
        <v>30268</v>
      </c>
      <c r="AE6" s="973">
        <v>29540</v>
      </c>
      <c r="AF6" s="973">
        <v>41356</v>
      </c>
      <c r="AG6" s="973">
        <v>39250</v>
      </c>
      <c r="AH6" s="973">
        <v>37101</v>
      </c>
      <c r="AI6" s="973">
        <v>40138</v>
      </c>
      <c r="AJ6" s="973">
        <v>35724</v>
      </c>
      <c r="AK6" s="973">
        <v>34483</v>
      </c>
      <c r="AL6" s="973">
        <v>34493</v>
      </c>
      <c r="AM6" s="973">
        <v>33432</v>
      </c>
      <c r="AN6" s="973">
        <v>32782</v>
      </c>
      <c r="AO6" s="973">
        <v>30805</v>
      </c>
      <c r="AP6" s="973">
        <v>32731</v>
      </c>
      <c r="AQ6" s="973">
        <v>31892</v>
      </c>
      <c r="AR6" s="973">
        <v>31254</v>
      </c>
      <c r="AS6" s="973">
        <v>30735</v>
      </c>
      <c r="AT6" s="973">
        <v>30163</v>
      </c>
      <c r="AU6" s="973">
        <v>30168</v>
      </c>
      <c r="AV6" s="973">
        <v>30166</v>
      </c>
      <c r="AW6" s="973">
        <v>29839</v>
      </c>
      <c r="AX6" s="973">
        <v>29900</v>
      </c>
      <c r="AY6" s="973">
        <v>29230</v>
      </c>
      <c r="AZ6" s="973">
        <v>29152</v>
      </c>
      <c r="BA6" s="973">
        <v>40930</v>
      </c>
      <c r="BB6" s="973">
        <v>39002</v>
      </c>
      <c r="BC6" s="973">
        <v>35684</v>
      </c>
      <c r="BD6" s="973">
        <v>32933</v>
      </c>
      <c r="BE6" s="973">
        <v>36949</v>
      </c>
      <c r="BF6" s="973">
        <v>35610</v>
      </c>
      <c r="BG6" s="973">
        <v>34323</v>
      </c>
      <c r="BH6" s="973">
        <v>32525</v>
      </c>
      <c r="BI6" s="973">
        <v>31494</v>
      </c>
      <c r="BJ6" s="973">
        <v>34962</v>
      </c>
      <c r="BK6" s="973">
        <v>33229</v>
      </c>
      <c r="BL6" s="973">
        <v>32615</v>
      </c>
      <c r="BM6" s="973">
        <v>31855</v>
      </c>
      <c r="BN6" s="973">
        <v>31072</v>
      </c>
      <c r="BO6" s="973">
        <v>31178</v>
      </c>
      <c r="BP6" s="973">
        <v>31800</v>
      </c>
      <c r="BQ6" s="973">
        <v>31305</v>
      </c>
      <c r="BR6" s="973">
        <v>30963</v>
      </c>
      <c r="BS6" s="973">
        <v>30843</v>
      </c>
      <c r="BT6" s="973">
        <v>42433</v>
      </c>
      <c r="BU6" s="973">
        <v>40537</v>
      </c>
      <c r="BV6" s="973">
        <v>36471</v>
      </c>
      <c r="BW6" s="973">
        <v>33362</v>
      </c>
      <c r="BX6" s="973">
        <v>38230</v>
      </c>
      <c r="BY6" s="973">
        <v>36896</v>
      </c>
      <c r="BZ6" s="973">
        <v>36134</v>
      </c>
      <c r="CA6" s="973">
        <v>34321</v>
      </c>
      <c r="CB6" s="973">
        <v>33366</v>
      </c>
      <c r="CC6" s="973">
        <v>33567</v>
      </c>
      <c r="CD6" s="973">
        <v>32731</v>
      </c>
      <c r="CE6" s="973">
        <v>31901</v>
      </c>
      <c r="CF6" s="973">
        <v>33846</v>
      </c>
      <c r="CG6" s="973">
        <v>32542</v>
      </c>
      <c r="CH6" s="973">
        <v>32346</v>
      </c>
      <c r="CI6" s="973">
        <v>32026</v>
      </c>
      <c r="CJ6" s="973">
        <v>31835</v>
      </c>
      <c r="CK6" s="973">
        <v>31251</v>
      </c>
      <c r="CL6" s="973">
        <v>30642</v>
      </c>
      <c r="CM6" s="973">
        <v>31576</v>
      </c>
      <c r="CN6" s="973">
        <v>31583</v>
      </c>
      <c r="CO6" s="973">
        <v>31249</v>
      </c>
      <c r="CP6" s="973">
        <v>30442</v>
      </c>
      <c r="CQ6" s="973">
        <v>41093</v>
      </c>
      <c r="CR6" s="973">
        <v>39576</v>
      </c>
      <c r="CS6" s="973">
        <v>37426</v>
      </c>
      <c r="CT6" s="973">
        <v>42116</v>
      </c>
      <c r="CU6" s="973">
        <v>38689</v>
      </c>
      <c r="CV6" s="973">
        <v>35527</v>
      </c>
      <c r="CW6" s="973">
        <v>36674</v>
      </c>
      <c r="CX6" s="973">
        <v>36048</v>
      </c>
      <c r="CY6" s="973">
        <v>35562</v>
      </c>
      <c r="CZ6" s="973">
        <v>33671</v>
      </c>
      <c r="DA6" s="973">
        <v>32533</v>
      </c>
      <c r="DB6" s="973">
        <v>34798</v>
      </c>
      <c r="DC6" s="973">
        <v>32910</v>
      </c>
      <c r="DD6" s="973">
        <v>34006</v>
      </c>
      <c r="DE6" s="973">
        <v>34035</v>
      </c>
      <c r="DF6" s="973">
        <v>33437</v>
      </c>
      <c r="DG6" s="973">
        <v>32709</v>
      </c>
      <c r="DH6" s="973">
        <v>32239</v>
      </c>
      <c r="DI6" s="973">
        <v>45562</v>
      </c>
      <c r="DJ6" s="973">
        <v>42869</v>
      </c>
      <c r="DK6" s="973">
        <v>40993</v>
      </c>
      <c r="DL6" s="973">
        <v>37892</v>
      </c>
      <c r="DM6" s="973">
        <v>40302</v>
      </c>
      <c r="DN6" s="973">
        <v>40029</v>
      </c>
      <c r="DO6" s="973">
        <v>38411</v>
      </c>
      <c r="DP6" s="973">
        <v>38012</v>
      </c>
      <c r="DQ6" s="973">
        <v>36381</v>
      </c>
      <c r="DR6" s="973">
        <v>35444</v>
      </c>
      <c r="DS6" s="973">
        <v>35297</v>
      </c>
      <c r="DT6" s="973">
        <v>37362</v>
      </c>
      <c r="DU6" s="973">
        <v>36528</v>
      </c>
      <c r="DV6" s="973">
        <v>35528</v>
      </c>
      <c r="DW6" s="973">
        <v>34607</v>
      </c>
      <c r="DX6" s="973">
        <v>34633</v>
      </c>
      <c r="DY6" s="973">
        <v>34599</v>
      </c>
      <c r="DZ6" s="973">
        <v>34506</v>
      </c>
      <c r="EA6" s="973">
        <v>34039</v>
      </c>
      <c r="EB6" s="973">
        <v>34404</v>
      </c>
      <c r="EC6" s="973">
        <v>34491</v>
      </c>
      <c r="ED6" s="973">
        <v>34372</v>
      </c>
      <c r="EE6" s="973">
        <v>47229</v>
      </c>
      <c r="EF6" s="973">
        <v>43810</v>
      </c>
      <c r="EG6" s="973">
        <v>40255</v>
      </c>
      <c r="EH6" s="973">
        <v>45858</v>
      </c>
      <c r="EI6" s="973">
        <v>43428</v>
      </c>
      <c r="EJ6" s="973">
        <v>41808</v>
      </c>
      <c r="EK6" s="973">
        <v>39614</v>
      </c>
      <c r="EL6" s="973">
        <v>36854</v>
      </c>
      <c r="EM6" s="973">
        <v>38020</v>
      </c>
      <c r="EN6" s="973">
        <v>37912</v>
      </c>
      <c r="EO6" s="973">
        <v>36865</v>
      </c>
      <c r="EP6" s="973">
        <v>39234</v>
      </c>
      <c r="EQ6" s="973">
        <v>37618</v>
      </c>
      <c r="ER6" s="973">
        <v>37148</v>
      </c>
      <c r="ES6" s="973">
        <v>37165</v>
      </c>
      <c r="ET6" s="973">
        <v>37170</v>
      </c>
      <c r="EU6" s="973">
        <v>36645</v>
      </c>
      <c r="EV6" s="973">
        <v>35970</v>
      </c>
      <c r="EW6" s="973">
        <v>37058</v>
      </c>
      <c r="EX6" s="973">
        <v>37559</v>
      </c>
      <c r="EY6" s="973">
        <v>37352</v>
      </c>
      <c r="EZ6" s="973">
        <v>36562</v>
      </c>
      <c r="FA6" s="973">
        <v>46795</v>
      </c>
      <c r="FB6" s="973">
        <v>45196</v>
      </c>
      <c r="FC6" s="973">
        <v>43097</v>
      </c>
      <c r="FD6" s="973">
        <v>48915</v>
      </c>
      <c r="FE6" s="973">
        <v>46027</v>
      </c>
      <c r="FF6" s="973">
        <v>42670</v>
      </c>
      <c r="FG6" s="973">
        <v>42106</v>
      </c>
      <c r="FH6" s="973">
        <v>41908</v>
      </c>
      <c r="FI6" s="973">
        <v>41100</v>
      </c>
      <c r="FJ6" s="973">
        <v>40198</v>
      </c>
      <c r="FK6" s="973">
        <v>41530</v>
      </c>
      <c r="FL6" s="973">
        <v>40388</v>
      </c>
      <c r="FM6" s="973">
        <v>39935</v>
      </c>
      <c r="FN6" s="973">
        <v>39456</v>
      </c>
      <c r="FO6" s="973">
        <v>38864</v>
      </c>
      <c r="FP6" s="973">
        <v>39049</v>
      </c>
      <c r="FQ6" s="973">
        <v>38987</v>
      </c>
      <c r="FR6" s="973">
        <v>39621</v>
      </c>
      <c r="FS6" s="973">
        <v>39490</v>
      </c>
      <c r="FT6" s="973">
        <v>38805</v>
      </c>
      <c r="FU6" s="973">
        <v>52162</v>
      </c>
      <c r="FV6" s="973">
        <v>50280</v>
      </c>
      <c r="FW6" s="973">
        <v>48464</v>
      </c>
      <c r="FX6" s="973">
        <v>45221</v>
      </c>
      <c r="FY6" s="973">
        <v>42751</v>
      </c>
      <c r="FZ6" s="973">
        <v>48091</v>
      </c>
      <c r="GA6" s="973">
        <v>45758</v>
      </c>
      <c r="GB6" s="973">
        <v>44055</v>
      </c>
      <c r="GC6" s="973">
        <v>43762</v>
      </c>
      <c r="GD6" s="973">
        <v>41902</v>
      </c>
      <c r="GE6" s="973">
        <v>42120</v>
      </c>
      <c r="GF6" s="973">
        <v>41223</v>
      </c>
      <c r="GG6" s="973">
        <v>41223</v>
      </c>
      <c r="GH6" s="973">
        <v>42756</v>
      </c>
      <c r="GI6" s="973">
        <v>41495</v>
      </c>
      <c r="GJ6" s="973">
        <v>41496</v>
      </c>
      <c r="GK6" s="973">
        <v>41328</v>
      </c>
      <c r="GL6" s="973">
        <v>41144</v>
      </c>
      <c r="GM6" s="973">
        <v>40465</v>
      </c>
      <c r="GN6" s="973">
        <v>39599</v>
      </c>
      <c r="GO6" s="973">
        <v>40457</v>
      </c>
      <c r="GP6" s="973">
        <v>40657</v>
      </c>
      <c r="GQ6" s="973">
        <v>40288</v>
      </c>
      <c r="GR6" s="973">
        <v>51615</v>
      </c>
      <c r="GS6" s="973">
        <v>48153</v>
      </c>
      <c r="GT6" s="973">
        <v>48153</v>
      </c>
      <c r="GU6" s="973">
        <v>46264</v>
      </c>
      <c r="GV6" s="973">
        <v>51603</v>
      </c>
      <c r="GW6" s="973">
        <v>49287</v>
      </c>
      <c r="GX6" s="973">
        <v>46958</v>
      </c>
      <c r="GY6" s="973">
        <v>43654</v>
      </c>
      <c r="GZ6" s="973">
        <v>44084</v>
      </c>
      <c r="HA6" s="973">
        <v>43733</v>
      </c>
      <c r="HB6" s="973">
        <v>43414</v>
      </c>
      <c r="HC6" s="973">
        <v>42301</v>
      </c>
      <c r="HD6" s="973">
        <v>43621</v>
      </c>
      <c r="HE6" s="973">
        <v>43013</v>
      </c>
      <c r="HF6" s="973">
        <v>42339</v>
      </c>
      <c r="HG6" s="973">
        <v>41340</v>
      </c>
      <c r="HH6" s="973">
        <v>41012</v>
      </c>
      <c r="HI6" s="973">
        <v>40231</v>
      </c>
      <c r="HJ6" s="973">
        <v>40909</v>
      </c>
      <c r="HK6" s="973">
        <v>39495</v>
      </c>
      <c r="HL6" s="973">
        <v>39129</v>
      </c>
      <c r="HM6" s="973">
        <v>38693</v>
      </c>
      <c r="HN6" s="973">
        <v>37754</v>
      </c>
      <c r="HO6" s="973">
        <v>49303</v>
      </c>
      <c r="HP6" s="973">
        <v>47352</v>
      </c>
      <c r="HQ6" s="973">
        <v>44791</v>
      </c>
      <c r="HR6" s="973">
        <v>49210</v>
      </c>
      <c r="HS6" s="973">
        <v>45080</v>
      </c>
      <c r="HT6" s="973">
        <v>43990</v>
      </c>
      <c r="HU6" s="973">
        <v>43985</v>
      </c>
      <c r="HV6" s="973">
        <v>43308</v>
      </c>
      <c r="HW6" s="973">
        <v>42558</v>
      </c>
      <c r="HX6" s="973">
        <v>41223</v>
      </c>
      <c r="HY6" s="973">
        <v>43504</v>
      </c>
      <c r="HZ6" s="973">
        <v>42306</v>
      </c>
      <c r="IA6" s="973">
        <v>41791</v>
      </c>
      <c r="IB6" s="973">
        <v>40939</v>
      </c>
      <c r="IC6" s="973">
        <v>39247</v>
      </c>
      <c r="ID6" s="973">
        <v>39492</v>
      </c>
      <c r="IE6" s="973">
        <v>39323</v>
      </c>
      <c r="IF6" s="973">
        <v>39726</v>
      </c>
      <c r="IG6" s="973">
        <v>39139</v>
      </c>
      <c r="IH6" s="973">
        <v>39099</v>
      </c>
      <c r="II6" s="973">
        <v>51745</v>
      </c>
      <c r="IJ6" s="973">
        <v>49546</v>
      </c>
      <c r="IK6" s="973">
        <v>46028</v>
      </c>
      <c r="IL6" s="973">
        <v>43139</v>
      </c>
      <c r="IM6" s="973">
        <v>47963</v>
      </c>
      <c r="IN6" s="973">
        <v>46431</v>
      </c>
      <c r="IO6" s="973">
        <v>45170</v>
      </c>
      <c r="IP6" s="973">
        <v>42969</v>
      </c>
      <c r="IQ6" s="973">
        <v>41882</v>
      </c>
      <c r="IR6" s="973">
        <v>42269</v>
      </c>
      <c r="IS6" s="973">
        <v>40765</v>
      </c>
      <c r="IT6" s="973">
        <v>42518</v>
      </c>
      <c r="IU6" s="973">
        <v>40610</v>
      </c>
      <c r="IV6" s="973">
        <v>39014</v>
      </c>
      <c r="IW6" s="973">
        <v>38904</v>
      </c>
      <c r="IX6" s="973">
        <v>38626</v>
      </c>
      <c r="IY6" s="973">
        <v>37881</v>
      </c>
      <c r="IZ6" s="973">
        <v>37538</v>
      </c>
      <c r="JA6" s="973">
        <v>36937</v>
      </c>
      <c r="JB6" s="973">
        <v>37975</v>
      </c>
      <c r="JC6" s="973">
        <v>38131</v>
      </c>
      <c r="JD6" s="973">
        <v>37567</v>
      </c>
      <c r="JE6" s="973">
        <v>47653</v>
      </c>
      <c r="JF6" s="973">
        <v>44260</v>
      </c>
      <c r="JG6" s="973">
        <v>45497</v>
      </c>
      <c r="JH6" s="973">
        <v>43053</v>
      </c>
      <c r="JI6" s="973">
        <v>40086</v>
      </c>
      <c r="JJ6" s="973">
        <v>40336</v>
      </c>
      <c r="JK6" s="973">
        <v>40045</v>
      </c>
      <c r="JL6" s="973">
        <v>39183</v>
      </c>
      <c r="JM6" s="973">
        <f>'[1]отч дата'!D26</f>
        <v>38102</v>
      </c>
      <c r="JN6" s="73">
        <f>JM6/HX6</f>
        <v>0.92428983819712296</v>
      </c>
      <c r="JO6" s="2">
        <f>JM6-HX6</f>
        <v>-3121</v>
      </c>
      <c r="JP6" s="974">
        <v>33402</v>
      </c>
      <c r="JQ6" s="975">
        <v>36171</v>
      </c>
      <c r="JR6" s="976">
        <v>36221</v>
      </c>
      <c r="JS6" s="977">
        <v>39361</v>
      </c>
      <c r="JT6" s="978">
        <v>42714</v>
      </c>
      <c r="JU6" s="979">
        <v>44547</v>
      </c>
      <c r="JV6" s="978">
        <v>46491</v>
      </c>
      <c r="JW6" s="979">
        <v>50220</v>
      </c>
      <c r="JX6" s="979">
        <v>52051</v>
      </c>
      <c r="JY6" s="979">
        <v>52816</v>
      </c>
      <c r="JZ6" s="980">
        <v>53306</v>
      </c>
      <c r="KA6" s="981">
        <v>51090</v>
      </c>
      <c r="KB6" s="982">
        <v>51025</v>
      </c>
      <c r="KC6" s="982">
        <v>48339</v>
      </c>
      <c r="KD6" s="982">
        <v>44624</v>
      </c>
      <c r="KE6" s="979">
        <v>41939</v>
      </c>
      <c r="KF6" s="979">
        <v>41181</v>
      </c>
      <c r="KG6" s="971">
        <v>40427</v>
      </c>
      <c r="KH6" s="979">
        <v>39941</v>
      </c>
      <c r="KI6" s="979">
        <v>38306</v>
      </c>
      <c r="KJ6" s="979">
        <v>37338</v>
      </c>
      <c r="KK6" s="979">
        <v>35136</v>
      </c>
      <c r="KL6" s="979">
        <v>33062</v>
      </c>
      <c r="KM6" s="979">
        <v>30074</v>
      </c>
      <c r="KN6" s="979">
        <v>29439</v>
      </c>
      <c r="KO6" s="979">
        <v>30487</v>
      </c>
      <c r="KP6" s="979">
        <v>30180</v>
      </c>
      <c r="KQ6" s="979">
        <v>29882</v>
      </c>
      <c r="KR6" s="979">
        <v>28986</v>
      </c>
      <c r="KS6" s="979">
        <v>28298</v>
      </c>
      <c r="KT6" s="979">
        <v>40128</v>
      </c>
      <c r="KU6" s="979">
        <v>38042</v>
      </c>
      <c r="KV6" s="979">
        <v>35941</v>
      </c>
      <c r="KW6" s="979">
        <v>38865</v>
      </c>
      <c r="KX6" s="979">
        <v>34533</v>
      </c>
      <c r="KY6" s="979">
        <v>33322</v>
      </c>
      <c r="KZ6" s="979">
        <v>33355</v>
      </c>
      <c r="LA6" s="979">
        <v>32315</v>
      </c>
      <c r="LB6" s="979">
        <v>31695</v>
      </c>
      <c r="LC6" s="979">
        <v>29760</v>
      </c>
      <c r="LD6" s="979">
        <v>30838</v>
      </c>
      <c r="LE6" s="979">
        <v>30164</v>
      </c>
      <c r="LF6" s="979">
        <v>29672</v>
      </c>
      <c r="LG6" s="979">
        <v>29219</v>
      </c>
      <c r="LH6" s="979">
        <v>28782</v>
      </c>
      <c r="LI6" s="979">
        <v>28816</v>
      </c>
      <c r="LJ6" s="979">
        <v>28839</v>
      </c>
      <c r="LK6" s="979">
        <v>28574</v>
      </c>
      <c r="LL6" s="979">
        <v>28608</v>
      </c>
      <c r="LM6" s="979">
        <v>28096</v>
      </c>
      <c r="LN6" s="979">
        <v>28037</v>
      </c>
      <c r="LO6" s="979">
        <v>39835</v>
      </c>
      <c r="LP6" s="979">
        <v>37921</v>
      </c>
      <c r="LQ6" s="979">
        <v>34630</v>
      </c>
      <c r="LR6" s="979">
        <v>31921</v>
      </c>
      <c r="LS6" s="979">
        <v>35839</v>
      </c>
      <c r="LT6" s="979">
        <v>34536</v>
      </c>
      <c r="LU6" s="979">
        <v>33277</v>
      </c>
      <c r="LV6" s="979">
        <v>31515</v>
      </c>
      <c r="LW6" s="979">
        <v>30528</v>
      </c>
      <c r="LX6" s="979">
        <v>32808</v>
      </c>
      <c r="LY6" s="979">
        <v>31393</v>
      </c>
      <c r="LZ6" s="979">
        <v>30908</v>
      </c>
      <c r="MA6" s="979">
        <v>30284</v>
      </c>
      <c r="MB6" s="979">
        <v>29684</v>
      </c>
      <c r="MC6" s="979">
        <v>29825</v>
      </c>
      <c r="MD6" s="979">
        <v>30490</v>
      </c>
      <c r="ME6" s="979">
        <v>30024</v>
      </c>
      <c r="MF6" s="979">
        <v>29752</v>
      </c>
      <c r="MG6" s="979">
        <v>29653</v>
      </c>
      <c r="MH6" s="979">
        <v>41265</v>
      </c>
      <c r="MI6" s="979">
        <v>39397</v>
      </c>
      <c r="MJ6" s="979">
        <v>35377</v>
      </c>
      <c r="MK6" s="979">
        <v>32325</v>
      </c>
      <c r="ML6" s="979">
        <v>37070</v>
      </c>
      <c r="MM6" s="979">
        <v>35785</v>
      </c>
      <c r="MN6" s="979">
        <v>35051</v>
      </c>
      <c r="MO6" s="979">
        <v>33273</v>
      </c>
      <c r="MP6" s="979">
        <v>32374</v>
      </c>
      <c r="MQ6" s="979">
        <v>32586</v>
      </c>
      <c r="MR6" s="979">
        <v>31773</v>
      </c>
      <c r="MS6" s="979">
        <v>30981</v>
      </c>
      <c r="MT6" s="979">
        <v>32030</v>
      </c>
      <c r="MU6" s="979">
        <v>30956</v>
      </c>
      <c r="MV6" s="979">
        <v>30899</v>
      </c>
      <c r="MW6" s="979">
        <v>30659</v>
      </c>
      <c r="MX6" s="979">
        <v>30518</v>
      </c>
      <c r="MY6" s="979">
        <v>29978</v>
      </c>
      <c r="MZ6" s="979">
        <v>29444</v>
      </c>
      <c r="NA6" s="979">
        <v>30407</v>
      </c>
      <c r="NB6" s="979">
        <v>30439</v>
      </c>
      <c r="NC6" s="979">
        <v>30125</v>
      </c>
      <c r="ND6" s="979">
        <v>29337</v>
      </c>
      <c r="NE6" s="979">
        <v>40024</v>
      </c>
      <c r="NF6" s="979">
        <v>38527</v>
      </c>
      <c r="NG6" s="979">
        <v>36406</v>
      </c>
      <c r="NH6" s="979">
        <v>40950</v>
      </c>
      <c r="NI6" s="979">
        <v>37590</v>
      </c>
      <c r="NJ6" s="979">
        <v>34503</v>
      </c>
      <c r="NK6" s="979">
        <v>35054</v>
      </c>
      <c r="NL6" s="979">
        <v>34587</v>
      </c>
      <c r="NM6" s="979">
        <v>32683</v>
      </c>
      <c r="NN6" s="979">
        <v>31561</v>
      </c>
      <c r="NO6" s="979">
        <v>33074</v>
      </c>
      <c r="NP6" s="979">
        <v>31481</v>
      </c>
      <c r="NQ6" s="979">
        <v>32636</v>
      </c>
      <c r="NR6" s="979">
        <v>32316</v>
      </c>
      <c r="NS6" s="979">
        <v>31746</v>
      </c>
      <c r="NT6" s="979">
        <v>31047</v>
      </c>
      <c r="NU6" s="979">
        <v>30614</v>
      </c>
      <c r="NV6" s="979">
        <v>43960</v>
      </c>
      <c r="NW6" s="979">
        <v>41295</v>
      </c>
      <c r="NX6" s="979">
        <v>39370</v>
      </c>
      <c r="NY6" s="979">
        <v>36294</v>
      </c>
      <c r="NZ6" s="979">
        <v>38617</v>
      </c>
      <c r="OA6" s="979">
        <v>38375</v>
      </c>
      <c r="OB6" s="979">
        <v>36796</v>
      </c>
      <c r="OC6" s="979">
        <v>36426</v>
      </c>
      <c r="OD6" s="979">
        <v>34826</v>
      </c>
      <c r="OE6" s="979">
        <v>33936</v>
      </c>
      <c r="OF6" s="979">
        <v>33808</v>
      </c>
      <c r="OG6" s="979">
        <v>34862</v>
      </c>
      <c r="OH6" s="979">
        <v>34229</v>
      </c>
      <c r="OI6" s="979">
        <v>33388</v>
      </c>
      <c r="OJ6" s="979">
        <v>32609</v>
      </c>
      <c r="OK6" s="979">
        <v>32685</v>
      </c>
      <c r="OL6" s="979">
        <v>32690</v>
      </c>
      <c r="OM6" s="979">
        <v>32632</v>
      </c>
      <c r="ON6" s="979">
        <v>32193</v>
      </c>
      <c r="OO6" s="979">
        <v>32617</v>
      </c>
      <c r="OP6" s="979">
        <v>32724</v>
      </c>
      <c r="OQ6" s="979">
        <v>32627</v>
      </c>
      <c r="OR6" s="979">
        <v>45517</v>
      </c>
      <c r="OS6" s="979">
        <v>42149</v>
      </c>
      <c r="OT6" s="979">
        <v>38602</v>
      </c>
      <c r="OU6" s="979">
        <v>44059</v>
      </c>
      <c r="OV6" s="979">
        <v>41700</v>
      </c>
      <c r="OW6" s="979">
        <v>40116</v>
      </c>
      <c r="OX6" s="979">
        <v>37967</v>
      </c>
      <c r="OY6" s="979">
        <v>35270</v>
      </c>
      <c r="OZ6" s="979">
        <v>36450</v>
      </c>
      <c r="PA6" s="979">
        <v>36365</v>
      </c>
      <c r="PB6" s="979">
        <v>35355</v>
      </c>
      <c r="PC6" s="979">
        <v>36596</v>
      </c>
      <c r="PD6" s="979">
        <v>35297</v>
      </c>
      <c r="PE6" s="979">
        <v>35000</v>
      </c>
      <c r="PF6" s="979">
        <v>35125</v>
      </c>
      <c r="PG6" s="979">
        <v>35192</v>
      </c>
      <c r="PH6" s="979">
        <v>34752</v>
      </c>
      <c r="PI6" s="979">
        <v>34167</v>
      </c>
      <c r="PJ6" s="979">
        <v>35288</v>
      </c>
      <c r="PK6" s="979">
        <v>35812</v>
      </c>
      <c r="PL6" s="979">
        <v>35629</v>
      </c>
      <c r="PM6" s="979">
        <v>34862</v>
      </c>
      <c r="PN6" s="979">
        <v>45137</v>
      </c>
      <c r="PO6" s="979">
        <v>43572</v>
      </c>
      <c r="PP6" s="979">
        <v>41504</v>
      </c>
      <c r="PQ6" s="979">
        <v>47171</v>
      </c>
      <c r="PR6" s="979">
        <v>44370</v>
      </c>
      <c r="PS6" s="979">
        <v>41085</v>
      </c>
      <c r="PT6" s="979">
        <v>41725</v>
      </c>
      <c r="PU6" s="979">
        <v>40592</v>
      </c>
      <c r="PV6" s="979">
        <v>40422</v>
      </c>
      <c r="PW6" s="979">
        <v>39647</v>
      </c>
      <c r="PX6" s="979">
        <v>38744</v>
      </c>
      <c r="PY6" s="979">
        <v>39233</v>
      </c>
      <c r="PZ6" s="979">
        <v>38216</v>
      </c>
      <c r="QA6" s="979">
        <v>37893</v>
      </c>
      <c r="QB6" s="979">
        <v>37492</v>
      </c>
      <c r="QC6" s="979">
        <v>36995</v>
      </c>
      <c r="QD6" s="979">
        <v>37349</v>
      </c>
      <c r="QE6" s="979">
        <v>37321</v>
      </c>
      <c r="QF6" s="979">
        <v>37992</v>
      </c>
      <c r="QG6" s="979">
        <v>37897</v>
      </c>
      <c r="QH6" s="979">
        <v>37260</v>
      </c>
      <c r="QI6" s="979">
        <v>50633</v>
      </c>
      <c r="QJ6" s="979">
        <v>48779</v>
      </c>
      <c r="QK6" s="979">
        <v>46980</v>
      </c>
      <c r="QL6" s="979">
        <v>43762</v>
      </c>
      <c r="QM6" s="979">
        <v>41337</v>
      </c>
      <c r="QN6" s="979">
        <v>46563</v>
      </c>
      <c r="QO6" s="979">
        <v>44278</v>
      </c>
      <c r="QP6" s="979">
        <v>42611</v>
      </c>
      <c r="QQ6" s="979">
        <v>42347</v>
      </c>
      <c r="QR6" s="979">
        <v>40535</v>
      </c>
      <c r="QS6" s="979">
        <v>40763</v>
      </c>
      <c r="QT6" s="979">
        <v>39905</v>
      </c>
      <c r="QU6" s="979">
        <v>39905</v>
      </c>
      <c r="QV6" s="979">
        <v>40498</v>
      </c>
      <c r="QW6" s="979">
        <v>39578</v>
      </c>
      <c r="QX6" s="979">
        <v>39653</v>
      </c>
      <c r="QY6" s="979">
        <v>39533</v>
      </c>
      <c r="QZ6" s="979">
        <v>39384</v>
      </c>
      <c r="RA6" s="979">
        <v>38740</v>
      </c>
      <c r="RB6" s="979">
        <v>38093</v>
      </c>
      <c r="RC6" s="979">
        <v>38983</v>
      </c>
      <c r="RD6" s="979">
        <v>39210</v>
      </c>
      <c r="RE6" s="979">
        <v>38863</v>
      </c>
      <c r="RF6" s="979">
        <v>50236</v>
      </c>
      <c r="RG6" s="979">
        <v>46819</v>
      </c>
      <c r="RH6" s="979">
        <v>46819</v>
      </c>
      <c r="RI6" s="979">
        <v>44959</v>
      </c>
      <c r="RJ6" s="979">
        <v>50146</v>
      </c>
      <c r="RK6" s="979">
        <v>47895</v>
      </c>
      <c r="RL6" s="979">
        <v>45613</v>
      </c>
      <c r="RM6" s="979">
        <v>42533</v>
      </c>
      <c r="RN6" s="979">
        <v>43005</v>
      </c>
      <c r="RO6" s="979">
        <v>42683</v>
      </c>
      <c r="RP6" s="979">
        <v>42380</v>
      </c>
      <c r="RQ6" s="979">
        <v>41369</v>
      </c>
      <c r="RR6" s="979">
        <v>41789</v>
      </c>
      <c r="RS6" s="979">
        <v>41293</v>
      </c>
      <c r="RT6" s="979">
        <v>40783</v>
      </c>
      <c r="RU6" s="979">
        <v>39874</v>
      </c>
      <c r="RV6" s="979">
        <v>39565</v>
      </c>
      <c r="RW6" s="979">
        <v>38865</v>
      </c>
      <c r="RX6" s="979">
        <v>39421</v>
      </c>
      <c r="RY6" s="979">
        <v>38044</v>
      </c>
      <c r="RZ6" s="979">
        <v>37704</v>
      </c>
      <c r="SA6" s="979">
        <v>37293</v>
      </c>
      <c r="SB6" s="979">
        <v>36392</v>
      </c>
      <c r="SC6" s="979">
        <v>47971</v>
      </c>
      <c r="SD6" s="979">
        <v>46047</v>
      </c>
      <c r="SE6" s="979">
        <v>43500</v>
      </c>
      <c r="SF6" s="979">
        <v>47784</v>
      </c>
      <c r="SG6" s="979">
        <v>43763</v>
      </c>
      <c r="SH6" s="979">
        <v>42712</v>
      </c>
      <c r="SI6" s="979">
        <v>42735</v>
      </c>
      <c r="SJ6" s="979">
        <v>41875</v>
      </c>
      <c r="SK6" s="979">
        <v>41158</v>
      </c>
      <c r="SL6" s="979">
        <v>39867</v>
      </c>
      <c r="SM6" s="979">
        <v>41157</v>
      </c>
      <c r="SN6" s="979">
        <v>40204</v>
      </c>
      <c r="SO6" s="979">
        <v>39855</v>
      </c>
      <c r="SP6" s="979">
        <v>39080</v>
      </c>
      <c r="SQ6" s="979">
        <v>37567</v>
      </c>
      <c r="SR6" s="979">
        <v>37851</v>
      </c>
      <c r="SS6" s="979">
        <v>37711</v>
      </c>
      <c r="ST6" s="979">
        <v>38157</v>
      </c>
      <c r="SU6" s="979">
        <v>37628</v>
      </c>
      <c r="SV6" s="979">
        <v>37604</v>
      </c>
      <c r="SW6" s="979">
        <v>50274</v>
      </c>
      <c r="SX6" s="979">
        <v>48097</v>
      </c>
      <c r="SY6" s="979">
        <v>44608</v>
      </c>
      <c r="SZ6" s="979">
        <v>41783</v>
      </c>
      <c r="TA6" s="979">
        <v>46484</v>
      </c>
      <c r="TB6" s="979">
        <v>45006</v>
      </c>
      <c r="TC6" s="979">
        <v>43789</v>
      </c>
      <c r="TD6" s="979">
        <v>41627</v>
      </c>
      <c r="TE6" s="979">
        <v>40594</v>
      </c>
      <c r="TF6" s="979">
        <v>41002</v>
      </c>
      <c r="TG6" s="979">
        <v>39521</v>
      </c>
      <c r="TH6" s="979">
        <v>40219</v>
      </c>
      <c r="TI6" s="979">
        <v>38522</v>
      </c>
      <c r="TJ6" s="979">
        <v>37178</v>
      </c>
      <c r="TK6" s="979">
        <v>37132</v>
      </c>
      <c r="TL6" s="979">
        <v>36904</v>
      </c>
      <c r="TM6" s="979">
        <v>36124</v>
      </c>
      <c r="TN6" s="979">
        <v>35715</v>
      </c>
      <c r="TO6" s="979">
        <v>35180</v>
      </c>
      <c r="TP6" s="979">
        <v>36252</v>
      </c>
      <c r="TQ6" s="979">
        <v>36429</v>
      </c>
      <c r="TR6" s="979">
        <v>35889</v>
      </c>
      <c r="TS6" s="979">
        <v>46408</v>
      </c>
      <c r="TT6" s="979">
        <v>44233</v>
      </c>
      <c r="TU6" s="979">
        <v>41832</v>
      </c>
      <c r="TV6" s="979">
        <v>38940</v>
      </c>
      <c r="TW6" s="979">
        <v>39222</v>
      </c>
      <c r="TX6" s="979">
        <v>38960</v>
      </c>
      <c r="TY6" s="979">
        <v>38124</v>
      </c>
      <c r="TZ6" s="979">
        <f>'[1]отч дата'!D58</f>
        <v>36491</v>
      </c>
      <c r="UA6" s="73">
        <f>TZ6/SL6</f>
        <v>0.91531843379235955</v>
      </c>
      <c r="UB6" s="2">
        <f>TZ6-SL6</f>
        <v>-3376</v>
      </c>
      <c r="UC6" s="983">
        <v>468</v>
      </c>
      <c r="UD6" s="984">
        <v>546</v>
      </c>
      <c r="UE6" s="965">
        <v>486</v>
      </c>
      <c r="UF6" s="985">
        <v>517</v>
      </c>
      <c r="UG6" s="964">
        <v>550</v>
      </c>
      <c r="UH6" s="966">
        <v>623</v>
      </c>
      <c r="UI6" s="986">
        <v>518</v>
      </c>
      <c r="UJ6" s="967">
        <v>539</v>
      </c>
      <c r="UK6" s="967">
        <v>647</v>
      </c>
      <c r="UL6" s="967">
        <v>766</v>
      </c>
      <c r="UM6" s="987">
        <v>927</v>
      </c>
      <c r="UN6" s="988">
        <v>976</v>
      </c>
      <c r="UO6" s="989">
        <v>958</v>
      </c>
      <c r="UP6" s="989">
        <v>930</v>
      </c>
      <c r="UQ6" s="989">
        <v>911</v>
      </c>
      <c r="UR6" s="972">
        <v>897</v>
      </c>
      <c r="US6" s="972">
        <v>956</v>
      </c>
      <c r="UT6" s="971">
        <v>1066</v>
      </c>
      <c r="UU6" s="984">
        <v>925</v>
      </c>
      <c r="UV6" s="984">
        <v>752</v>
      </c>
      <c r="UW6" s="984">
        <v>725</v>
      </c>
      <c r="UX6" s="984">
        <v>727</v>
      </c>
      <c r="UY6" s="984">
        <v>751</v>
      </c>
      <c r="UZ6" s="1367">
        <v>1164</v>
      </c>
      <c r="VA6" s="984">
        <v>1518</v>
      </c>
      <c r="VB6" s="984">
        <v>1472</v>
      </c>
      <c r="VC6" s="984">
        <v>1442</v>
      </c>
      <c r="VD6" s="984">
        <v>1320</v>
      </c>
      <c r="VE6" s="984">
        <v>1282</v>
      </c>
      <c r="VF6" s="984">
        <v>1242</v>
      </c>
      <c r="VG6" s="984">
        <v>1228</v>
      </c>
      <c r="VH6" s="984">
        <v>1208</v>
      </c>
      <c r="VI6" s="984">
        <v>1160</v>
      </c>
      <c r="VJ6" s="984">
        <v>1273</v>
      </c>
      <c r="VK6" s="984">
        <v>1191</v>
      </c>
      <c r="VL6" s="984">
        <v>1161</v>
      </c>
      <c r="VM6" s="984">
        <v>1138</v>
      </c>
      <c r="VN6" s="984">
        <v>1117</v>
      </c>
      <c r="VO6" s="984">
        <v>1087</v>
      </c>
      <c r="VP6" s="984">
        <v>1045</v>
      </c>
      <c r="VQ6" s="984">
        <v>1893</v>
      </c>
      <c r="VR6" s="984">
        <v>1728</v>
      </c>
      <c r="VS6" s="984">
        <v>1582</v>
      </c>
      <c r="VT6" s="984">
        <v>1516</v>
      </c>
      <c r="VU6" s="984">
        <v>1381</v>
      </c>
      <c r="VV6" s="984">
        <v>1352</v>
      </c>
      <c r="VW6" s="984">
        <v>1327</v>
      </c>
      <c r="VX6" s="984">
        <v>1265</v>
      </c>
      <c r="VY6" s="984">
        <v>1292</v>
      </c>
      <c r="VZ6" s="984">
        <v>1134</v>
      </c>
      <c r="WA6" s="984">
        <v>1115</v>
      </c>
      <c r="WB6" s="984">
        <v>1095</v>
      </c>
      <c r="WC6" s="984">
        <v>1081</v>
      </c>
      <c r="WD6" s="984">
        <v>1054</v>
      </c>
      <c r="WE6" s="984">
        <v>1012</v>
      </c>
      <c r="WF6" s="984">
        <v>1110</v>
      </c>
      <c r="WG6" s="984">
        <v>1074</v>
      </c>
      <c r="WH6" s="984">
        <v>1046</v>
      </c>
      <c r="WI6" s="984">
        <v>1010</v>
      </c>
      <c r="WJ6" s="984">
        <v>966</v>
      </c>
      <c r="WK6" s="984">
        <v>2154</v>
      </c>
      <c r="WL6" s="984">
        <v>1836</v>
      </c>
      <c r="WM6" s="984">
        <v>1707</v>
      </c>
      <c r="WN6" s="984">
        <v>1571</v>
      </c>
      <c r="WO6" s="984">
        <v>1388</v>
      </c>
      <c r="WP6" s="984">
        <v>1353</v>
      </c>
      <c r="WQ6" s="984">
        <v>1310</v>
      </c>
      <c r="WR6" s="984">
        <v>1281</v>
      </c>
      <c r="WS6" s="984">
        <v>1211</v>
      </c>
      <c r="WT6" s="984">
        <v>1190</v>
      </c>
      <c r="WU6" s="984">
        <v>1168</v>
      </c>
      <c r="WV6" s="984">
        <v>1140</v>
      </c>
      <c r="WW6" s="984">
        <v>1094</v>
      </c>
      <c r="WX6" s="984">
        <v>1037</v>
      </c>
      <c r="WY6" s="984">
        <v>1160</v>
      </c>
      <c r="WZ6" s="984">
        <v>1111</v>
      </c>
      <c r="XA6" s="984">
        <v>1083</v>
      </c>
      <c r="XB6" s="984">
        <v>1048</v>
      </c>
      <c r="XC6" s="984">
        <v>992</v>
      </c>
      <c r="XD6" s="984">
        <v>981</v>
      </c>
      <c r="XE6" s="984">
        <v>958</v>
      </c>
      <c r="XF6" s="984">
        <v>920</v>
      </c>
      <c r="XG6" s="984">
        <v>1816</v>
      </c>
      <c r="XH6" s="984">
        <v>1586</v>
      </c>
      <c r="XI6" s="984">
        <v>1447</v>
      </c>
      <c r="XJ6" s="984">
        <v>1367</v>
      </c>
      <c r="XK6" s="984">
        <v>1317</v>
      </c>
      <c r="XL6" s="984">
        <v>1273</v>
      </c>
      <c r="XM6" s="984">
        <v>1198</v>
      </c>
      <c r="XN6" s="984">
        <v>1169</v>
      </c>
      <c r="XO6" s="984">
        <v>1144</v>
      </c>
      <c r="XP6" s="984">
        <v>1124</v>
      </c>
      <c r="XQ6" s="984">
        <v>1105</v>
      </c>
      <c r="XR6" s="984">
        <v>1069</v>
      </c>
      <c r="XS6" s="984">
        <v>1049</v>
      </c>
      <c r="XT6" s="984">
        <v>1020</v>
      </c>
      <c r="XU6" s="984">
        <v>1166</v>
      </c>
      <c r="XV6" s="984">
        <v>1099</v>
      </c>
      <c r="XW6" s="984">
        <v>1024</v>
      </c>
      <c r="XX6" s="984">
        <v>989</v>
      </c>
      <c r="XY6" s="984">
        <v>994</v>
      </c>
      <c r="XZ6" s="984">
        <v>975</v>
      </c>
      <c r="YA6" s="984">
        <v>988</v>
      </c>
      <c r="YB6" s="984">
        <v>972</v>
      </c>
      <c r="YC6" s="984">
        <v>1724</v>
      </c>
      <c r="YD6" s="984">
        <v>1429</v>
      </c>
      <c r="YE6" s="984">
        <v>1370</v>
      </c>
      <c r="YF6" s="984">
        <v>1719</v>
      </c>
      <c r="YG6" s="984">
        <v>1691</v>
      </c>
      <c r="YH6" s="984">
        <v>1662</v>
      </c>
      <c r="YI6" s="984">
        <v>1625</v>
      </c>
      <c r="YJ6" s="984">
        <v>1602</v>
      </c>
      <c r="YK6" s="984">
        <v>1574</v>
      </c>
      <c r="YL6" s="984">
        <v>1623</v>
      </c>
      <c r="YM6" s="984">
        <v>1598</v>
      </c>
      <c r="YN6" s="984">
        <v>1685</v>
      </c>
      <c r="YO6" s="984">
        <v>1654</v>
      </c>
      <c r="YP6" s="984">
        <v>1615</v>
      </c>
      <c r="YQ6" s="984">
        <v>1586</v>
      </c>
      <c r="YR6" s="984">
        <v>1555</v>
      </c>
      <c r="YS6" s="984">
        <v>1508</v>
      </c>
      <c r="YT6" s="984">
        <v>1489</v>
      </c>
      <c r="YU6" s="984">
        <v>1489</v>
      </c>
      <c r="YV6" s="984">
        <v>2500</v>
      </c>
      <c r="YW6" s="984">
        <v>2299</v>
      </c>
      <c r="YX6" s="984">
        <v>2140</v>
      </c>
      <c r="YY6" s="984">
        <v>1998</v>
      </c>
      <c r="YZ6" s="984">
        <v>1948</v>
      </c>
      <c r="ZA6" s="984">
        <v>1909</v>
      </c>
      <c r="ZB6" s="984">
        <v>1874</v>
      </c>
      <c r="ZC6" s="984">
        <v>1846</v>
      </c>
      <c r="ZD6" s="984">
        <v>1787</v>
      </c>
      <c r="ZE6" s="984">
        <v>1767</v>
      </c>
      <c r="ZF6" s="984">
        <v>1745</v>
      </c>
      <c r="ZG6" s="984">
        <v>1712</v>
      </c>
      <c r="ZH6" s="984">
        <v>1661</v>
      </c>
      <c r="ZI6" s="984">
        <v>1653</v>
      </c>
      <c r="ZJ6" s="984">
        <v>1799</v>
      </c>
      <c r="ZK6" s="984">
        <v>1728</v>
      </c>
      <c r="ZL6" s="984">
        <v>1692</v>
      </c>
      <c r="ZM6" s="984">
        <v>1647</v>
      </c>
      <c r="ZN6" s="984">
        <v>1584</v>
      </c>
      <c r="ZO6" s="984">
        <v>1570</v>
      </c>
      <c r="ZP6" s="984">
        <v>1547</v>
      </c>
      <c r="ZQ6" s="984">
        <v>1510</v>
      </c>
      <c r="ZR6" s="984">
        <v>2638</v>
      </c>
      <c r="ZS6" s="984">
        <v>2321</v>
      </c>
      <c r="ZT6" s="984">
        <v>2148</v>
      </c>
      <c r="ZU6" s="984">
        <v>2040</v>
      </c>
      <c r="ZV6" s="984">
        <v>1978</v>
      </c>
      <c r="ZW6" s="984">
        <v>1893</v>
      </c>
      <c r="ZX6" s="984">
        <v>1803</v>
      </c>
      <c r="ZY6" s="984">
        <v>1770</v>
      </c>
      <c r="ZZ6" s="984">
        <v>1747</v>
      </c>
      <c r="AAA6" s="984">
        <v>1723</v>
      </c>
      <c r="AAB6" s="984">
        <v>1700</v>
      </c>
      <c r="AAC6" s="984">
        <v>1658</v>
      </c>
      <c r="AAD6" s="984">
        <v>1624</v>
      </c>
      <c r="AAE6" s="984">
        <v>1593</v>
      </c>
      <c r="AAF6" s="984">
        <v>1744</v>
      </c>
      <c r="AAG6" s="984">
        <v>1657</v>
      </c>
      <c r="AAH6" s="984">
        <v>1585</v>
      </c>
      <c r="AAI6" s="984">
        <v>1551</v>
      </c>
      <c r="AAJ6" s="984">
        <v>1514</v>
      </c>
      <c r="AAK6" s="984">
        <v>1486</v>
      </c>
      <c r="AAL6" s="984">
        <v>1453</v>
      </c>
      <c r="AAM6" s="984">
        <v>1454</v>
      </c>
      <c r="AAN6" s="984">
        <v>2297</v>
      </c>
      <c r="AAO6" s="984">
        <v>2172</v>
      </c>
      <c r="AAP6" s="984">
        <v>2042</v>
      </c>
      <c r="AAQ6" s="984">
        <v>1964</v>
      </c>
      <c r="AAR6" s="984">
        <v>1869</v>
      </c>
      <c r="AAS6" s="984">
        <v>1700</v>
      </c>
      <c r="AAT6" s="984">
        <v>1666</v>
      </c>
      <c r="AAU6" s="984">
        <v>1629</v>
      </c>
      <c r="AAV6" s="984">
        <v>1593</v>
      </c>
      <c r="AAW6" s="984">
        <v>1545</v>
      </c>
      <c r="AAX6" s="984">
        <v>1529</v>
      </c>
      <c r="AAY6" s="984">
        <v>1501</v>
      </c>
      <c r="AAZ6" s="984">
        <v>1484</v>
      </c>
      <c r="ABA6" s="984">
        <v>1459</v>
      </c>
      <c r="ABB6" s="984">
        <v>1414</v>
      </c>
      <c r="ABC6" s="984">
        <v>1528</v>
      </c>
      <c r="ABD6" s="984">
        <v>1480</v>
      </c>
      <c r="ABE6" s="984">
        <v>1444</v>
      </c>
      <c r="ABF6" s="984">
        <v>1415</v>
      </c>
      <c r="ABG6" s="984">
        <v>1367</v>
      </c>
      <c r="ABH6" s="984">
        <v>1357</v>
      </c>
      <c r="ABI6" s="984">
        <v>1318</v>
      </c>
      <c r="ABJ6" s="984">
        <v>1318</v>
      </c>
      <c r="ABK6" s="984">
        <v>2258</v>
      </c>
      <c r="ABL6" s="984">
        <v>1917</v>
      </c>
      <c r="ABM6" s="984">
        <v>1843</v>
      </c>
      <c r="ABN6" s="984">
        <v>1795</v>
      </c>
      <c r="ABO6" s="984">
        <v>1760</v>
      </c>
      <c r="ABP6" s="984">
        <v>1725</v>
      </c>
      <c r="ABQ6" s="984">
        <v>1506</v>
      </c>
      <c r="ABR6" s="984">
        <v>1474</v>
      </c>
      <c r="ABS6" s="984">
        <v>1447</v>
      </c>
      <c r="ABT6" s="984">
        <v>1425</v>
      </c>
      <c r="ABU6" s="984">
        <v>1379</v>
      </c>
      <c r="ABV6" s="984">
        <v>1334</v>
      </c>
      <c r="ABW6" s="984">
        <v>1334</v>
      </c>
      <c r="ABX6" s="984">
        <v>1305</v>
      </c>
      <c r="ABY6" s="984">
        <v>1457</v>
      </c>
      <c r="ABZ6" s="984">
        <v>1392</v>
      </c>
      <c r="ACA6" s="984">
        <v>1345</v>
      </c>
      <c r="ACB6" s="984">
        <v>1121</v>
      </c>
      <c r="ACC6" s="984">
        <v>1079</v>
      </c>
      <c r="ACD6" s="984">
        <v>1050</v>
      </c>
      <c r="ACE6" s="984">
        <v>1034</v>
      </c>
      <c r="ACF6" s="984">
        <v>932</v>
      </c>
      <c r="ACG6" s="984">
        <v>1832</v>
      </c>
      <c r="ACH6" s="984">
        <v>1720</v>
      </c>
      <c r="ACI6" s="984">
        <v>1556</v>
      </c>
      <c r="ACJ6" s="984">
        <v>1466</v>
      </c>
      <c r="ACK6" s="984">
        <v>1447</v>
      </c>
      <c r="ACL6" s="984">
        <v>1366</v>
      </c>
      <c r="ACM6" s="984">
        <v>1488</v>
      </c>
      <c r="ACN6" s="984">
        <v>1451</v>
      </c>
      <c r="ACO6" s="984">
        <v>1425</v>
      </c>
      <c r="ACP6" s="984">
        <v>1400</v>
      </c>
      <c r="ACQ6" s="984">
        <v>1362</v>
      </c>
      <c r="ACR6" s="984">
        <v>1332</v>
      </c>
      <c r="ACS6" s="984">
        <v>1305</v>
      </c>
      <c r="ACT6" s="984">
        <v>1291</v>
      </c>
      <c r="ACU6" s="984">
        <v>1426</v>
      </c>
      <c r="ACV6" s="984">
        <v>1317</v>
      </c>
      <c r="ACW6" s="984">
        <v>1278</v>
      </c>
      <c r="ACX6" s="984">
        <v>1250</v>
      </c>
      <c r="ACY6" s="984">
        <v>1433</v>
      </c>
      <c r="ACZ6" s="984">
        <v>1400</v>
      </c>
      <c r="ADA6" s="984">
        <v>1356</v>
      </c>
      <c r="ADB6" s="984">
        <v>2347</v>
      </c>
      <c r="ADC6" s="984">
        <v>2102</v>
      </c>
      <c r="ADD6" s="984">
        <v>1936</v>
      </c>
      <c r="ADE6" s="984">
        <v>1859</v>
      </c>
      <c r="ADF6" s="984">
        <v>1680</v>
      </c>
      <c r="ADG6" s="984">
        <v>1641</v>
      </c>
      <c r="ADH6" s="984">
        <v>1612</v>
      </c>
      <c r="ADI6" s="984">
        <v>1569</v>
      </c>
      <c r="ADJ6" s="984">
        <v>1511</v>
      </c>
      <c r="ADK6" s="984">
        <v>1495</v>
      </c>
      <c r="ADL6" s="984">
        <v>1471</v>
      </c>
      <c r="ADM6" s="984">
        <v>1449</v>
      </c>
      <c r="ADN6" s="984">
        <v>1420</v>
      </c>
      <c r="ADO6" s="984">
        <v>1356</v>
      </c>
      <c r="ADP6" s="984">
        <v>1479</v>
      </c>
      <c r="ADQ6" s="984">
        <v>1425</v>
      </c>
      <c r="ADR6" s="984">
        <v>1381</v>
      </c>
      <c r="ADS6" s="984">
        <v>1342</v>
      </c>
      <c r="ADT6" s="984">
        <v>1288</v>
      </c>
      <c r="ADU6" s="984">
        <v>1267</v>
      </c>
      <c r="ADV6" s="984">
        <v>1244</v>
      </c>
      <c r="ADW6" s="984">
        <v>2299</v>
      </c>
      <c r="ADX6" s="984">
        <v>2088</v>
      </c>
      <c r="ADY6" s="984">
        <v>1836</v>
      </c>
      <c r="ADZ6" s="984">
        <v>1772</v>
      </c>
      <c r="AEA6" s="984">
        <v>1722</v>
      </c>
      <c r="AEB6" s="984">
        <v>1757</v>
      </c>
      <c r="AEC6" s="984">
        <v>1823</v>
      </c>
      <c r="AED6" s="984">
        <v>1757</v>
      </c>
      <c r="AEE6" s="984">
        <v>1723</v>
      </c>
      <c r="AEF6" s="984">
        <v>1702</v>
      </c>
      <c r="AEG6" s="984">
        <v>1678</v>
      </c>
      <c r="AEH6" s="984">
        <v>1245</v>
      </c>
      <c r="AEI6" s="984">
        <v>1264</v>
      </c>
      <c r="AEJ6" s="984">
        <v>1221</v>
      </c>
      <c r="AEK6" s="984">
        <v>1146</v>
      </c>
      <c r="AEL6" s="984">
        <v>1114</v>
      </c>
      <c r="AEM6" s="984">
        <v>1085</v>
      </c>
      <c r="AEN6" s="984">
        <v>1059</v>
      </c>
      <c r="AEO6" s="989">
        <f>'[1]отч дата'!D89</f>
        <v>1611</v>
      </c>
      <c r="AEP6" s="73">
        <f t="shared" ref="AEP6:AEP31" si="0">AEO6/ADA6</f>
        <v>1.1880530973451326</v>
      </c>
      <c r="AEQ6" s="2">
        <f t="shared" ref="AEQ6:AEQ31" si="1">AEO6-ADA6</f>
        <v>255</v>
      </c>
      <c r="AER6" s="175" t="s">
        <v>47</v>
      </c>
    </row>
    <row r="7" spans="1:824" ht="17.25" customHeight="1" x14ac:dyDescent="0.25">
      <c r="A7" s="3" t="s">
        <v>48</v>
      </c>
      <c r="B7" s="417">
        <v>2972</v>
      </c>
      <c r="C7" s="131">
        <v>3516</v>
      </c>
      <c r="D7" s="176">
        <v>3724</v>
      </c>
      <c r="E7" s="170">
        <v>3330</v>
      </c>
      <c r="F7" s="177">
        <v>3565</v>
      </c>
      <c r="G7" s="170">
        <v>3954</v>
      </c>
      <c r="H7" s="170">
        <v>3738</v>
      </c>
      <c r="I7" s="990">
        <v>3779</v>
      </c>
      <c r="J7" s="991">
        <v>4076</v>
      </c>
      <c r="K7" s="990">
        <v>3831</v>
      </c>
      <c r="L7" s="992">
        <v>3708</v>
      </c>
      <c r="M7" s="993">
        <v>3423</v>
      </c>
      <c r="N7" s="994">
        <v>3376</v>
      </c>
      <c r="O7" s="994">
        <v>3424</v>
      </c>
      <c r="P7" s="994">
        <v>3065</v>
      </c>
      <c r="Q7" s="995">
        <v>2964</v>
      </c>
      <c r="R7" s="996">
        <v>3585</v>
      </c>
      <c r="S7" s="997">
        <v>3401</v>
      </c>
      <c r="T7" s="998">
        <v>3667</v>
      </c>
      <c r="U7" s="998">
        <v>3672</v>
      </c>
      <c r="V7" s="998">
        <v>3719</v>
      </c>
      <c r="W7" s="998">
        <v>3711</v>
      </c>
      <c r="X7" s="998">
        <v>3457</v>
      </c>
      <c r="Y7" s="1145">
        <v>2617</v>
      </c>
      <c r="Z7" s="1141">
        <v>2499</v>
      </c>
      <c r="AA7" s="998">
        <v>2550</v>
      </c>
      <c r="AB7" s="998">
        <v>2546</v>
      </c>
      <c r="AC7" s="998">
        <v>2608</v>
      </c>
      <c r="AD7" s="998">
        <v>2564</v>
      </c>
      <c r="AE7" s="998">
        <v>2515</v>
      </c>
      <c r="AF7" s="998">
        <v>3026</v>
      </c>
      <c r="AG7" s="998">
        <v>2941</v>
      </c>
      <c r="AH7" s="998">
        <v>2860</v>
      </c>
      <c r="AI7" s="998">
        <v>2794</v>
      </c>
      <c r="AJ7" s="998">
        <v>2255</v>
      </c>
      <c r="AK7" s="998">
        <v>2370</v>
      </c>
      <c r="AL7" s="998">
        <v>2956</v>
      </c>
      <c r="AM7" s="998">
        <v>2876</v>
      </c>
      <c r="AN7" s="998">
        <v>2765</v>
      </c>
      <c r="AO7" s="998">
        <v>2657</v>
      </c>
      <c r="AP7" s="998">
        <v>2637</v>
      </c>
      <c r="AQ7" s="998">
        <v>2619</v>
      </c>
      <c r="AR7" s="998">
        <v>2610</v>
      </c>
      <c r="AS7" s="998">
        <v>2586</v>
      </c>
      <c r="AT7" s="998">
        <v>2630</v>
      </c>
      <c r="AU7" s="998">
        <v>2683</v>
      </c>
      <c r="AV7" s="998">
        <v>2697</v>
      </c>
      <c r="AW7" s="998">
        <v>2686</v>
      </c>
      <c r="AX7" s="998">
        <v>2632</v>
      </c>
      <c r="AY7" s="998">
        <v>2650</v>
      </c>
      <c r="AZ7" s="998">
        <v>2690</v>
      </c>
      <c r="BA7" s="998">
        <v>3135</v>
      </c>
      <c r="BB7" s="998">
        <v>3038</v>
      </c>
      <c r="BC7" s="998">
        <v>2991</v>
      </c>
      <c r="BD7" s="998">
        <v>2872</v>
      </c>
      <c r="BE7" s="998">
        <v>2918</v>
      </c>
      <c r="BF7" s="998">
        <v>2877</v>
      </c>
      <c r="BG7" s="998">
        <v>2839</v>
      </c>
      <c r="BH7" s="998">
        <v>2920</v>
      </c>
      <c r="BI7" s="998">
        <v>3369</v>
      </c>
      <c r="BJ7" s="998">
        <v>3421</v>
      </c>
      <c r="BK7" s="998">
        <v>2787</v>
      </c>
      <c r="BL7" s="998">
        <v>2756</v>
      </c>
      <c r="BM7" s="998">
        <v>2754</v>
      </c>
      <c r="BN7" s="998">
        <v>2721</v>
      </c>
      <c r="BO7" s="998">
        <v>2809</v>
      </c>
      <c r="BP7" s="998">
        <v>2762</v>
      </c>
      <c r="BQ7" s="998">
        <v>2732</v>
      </c>
      <c r="BR7" s="998">
        <v>2704</v>
      </c>
      <c r="BS7" s="998">
        <v>2768</v>
      </c>
      <c r="BT7" s="998">
        <v>3238</v>
      </c>
      <c r="BU7" s="998">
        <v>3133</v>
      </c>
      <c r="BV7" s="998">
        <v>3006</v>
      </c>
      <c r="BW7" s="998">
        <v>2876</v>
      </c>
      <c r="BX7" s="998">
        <v>3030</v>
      </c>
      <c r="BY7" s="998">
        <v>2984</v>
      </c>
      <c r="BZ7" s="998">
        <v>2972</v>
      </c>
      <c r="CA7" s="998">
        <v>2919</v>
      </c>
      <c r="CB7" s="998">
        <v>3517</v>
      </c>
      <c r="CC7" s="998">
        <v>3498</v>
      </c>
      <c r="CD7" s="998">
        <v>3430</v>
      </c>
      <c r="CE7" s="998">
        <v>3388</v>
      </c>
      <c r="CF7" s="998">
        <v>3294</v>
      </c>
      <c r="CG7" s="998">
        <v>3233</v>
      </c>
      <c r="CH7" s="998">
        <v>3289</v>
      </c>
      <c r="CI7" s="998">
        <v>3270</v>
      </c>
      <c r="CJ7" s="998">
        <v>3239</v>
      </c>
      <c r="CK7" s="998">
        <v>3170</v>
      </c>
      <c r="CL7" s="998">
        <v>3097</v>
      </c>
      <c r="CM7" s="998">
        <v>3142</v>
      </c>
      <c r="CN7" s="998">
        <v>3098</v>
      </c>
      <c r="CO7" s="998">
        <v>3093</v>
      </c>
      <c r="CP7" s="998">
        <v>3035</v>
      </c>
      <c r="CQ7" s="998">
        <v>3408</v>
      </c>
      <c r="CR7" s="998">
        <v>3392</v>
      </c>
      <c r="CS7" s="998">
        <v>3319</v>
      </c>
      <c r="CT7" s="998">
        <v>3263</v>
      </c>
      <c r="CU7" s="998">
        <v>3191</v>
      </c>
      <c r="CV7" s="998">
        <v>3055</v>
      </c>
      <c r="CW7" s="998">
        <v>3832</v>
      </c>
      <c r="CX7" s="998">
        <v>4052</v>
      </c>
      <c r="CY7" s="998">
        <v>3958</v>
      </c>
      <c r="CZ7" s="998">
        <v>3928</v>
      </c>
      <c r="DA7" s="998">
        <v>3762</v>
      </c>
      <c r="DB7" s="998">
        <v>3907</v>
      </c>
      <c r="DC7" s="998">
        <v>3727</v>
      </c>
      <c r="DD7" s="998">
        <v>3804</v>
      </c>
      <c r="DE7" s="998">
        <v>3749</v>
      </c>
      <c r="DF7" s="998">
        <v>3206</v>
      </c>
      <c r="DG7" s="998">
        <v>3172</v>
      </c>
      <c r="DH7" s="998">
        <v>3152</v>
      </c>
      <c r="DI7" s="998">
        <v>3618</v>
      </c>
      <c r="DJ7" s="998">
        <v>3088</v>
      </c>
      <c r="DK7" s="998">
        <v>3021</v>
      </c>
      <c r="DL7" s="998">
        <v>2925</v>
      </c>
      <c r="DM7" s="998">
        <v>2822</v>
      </c>
      <c r="DN7" s="998">
        <v>2865</v>
      </c>
      <c r="DO7" s="998">
        <v>2790</v>
      </c>
      <c r="DP7" s="998">
        <v>3002</v>
      </c>
      <c r="DQ7" s="998">
        <v>2829</v>
      </c>
      <c r="DR7" s="998">
        <v>2721</v>
      </c>
      <c r="DS7" s="998">
        <v>3032</v>
      </c>
      <c r="DT7" s="998">
        <v>2949</v>
      </c>
      <c r="DU7" s="998">
        <v>2922</v>
      </c>
      <c r="DV7" s="998">
        <v>2897</v>
      </c>
      <c r="DW7" s="998">
        <v>2851</v>
      </c>
      <c r="DX7" s="998">
        <v>2924</v>
      </c>
      <c r="DY7" s="998">
        <v>2910</v>
      </c>
      <c r="DZ7" s="998">
        <v>2886</v>
      </c>
      <c r="EA7" s="998">
        <v>2820</v>
      </c>
      <c r="EB7" s="998">
        <v>2730</v>
      </c>
      <c r="EC7" s="998">
        <v>2859</v>
      </c>
      <c r="ED7" s="998">
        <v>2820</v>
      </c>
      <c r="EE7" s="998">
        <v>3249</v>
      </c>
      <c r="EF7" s="998">
        <v>3126</v>
      </c>
      <c r="EG7" s="998">
        <v>2965</v>
      </c>
      <c r="EH7" s="998">
        <v>3011</v>
      </c>
      <c r="EI7" s="998">
        <v>2946</v>
      </c>
      <c r="EJ7" s="998">
        <v>3115</v>
      </c>
      <c r="EK7" s="998">
        <v>3031</v>
      </c>
      <c r="EL7" s="998">
        <v>2916</v>
      </c>
      <c r="EM7" s="998">
        <v>3758</v>
      </c>
      <c r="EN7" s="998">
        <v>3690</v>
      </c>
      <c r="EO7" s="998">
        <v>3609</v>
      </c>
      <c r="EP7" s="998">
        <v>3543</v>
      </c>
      <c r="EQ7" s="998">
        <v>3478</v>
      </c>
      <c r="ER7" s="998">
        <v>3532</v>
      </c>
      <c r="ES7" s="998">
        <v>3510</v>
      </c>
      <c r="ET7" s="998">
        <v>3273</v>
      </c>
      <c r="EU7" s="998">
        <v>3207</v>
      </c>
      <c r="EV7" s="998">
        <v>3122</v>
      </c>
      <c r="EW7" s="998">
        <v>3179</v>
      </c>
      <c r="EX7" s="998">
        <v>3147</v>
      </c>
      <c r="EY7" s="998">
        <v>3120</v>
      </c>
      <c r="EZ7" s="998">
        <v>3168</v>
      </c>
      <c r="FA7" s="998">
        <v>3519</v>
      </c>
      <c r="FB7" s="998">
        <v>3512</v>
      </c>
      <c r="FC7" s="998">
        <v>3418</v>
      </c>
      <c r="FD7" s="998">
        <v>3373</v>
      </c>
      <c r="FE7" s="998">
        <v>3289</v>
      </c>
      <c r="FF7" s="998">
        <v>3165</v>
      </c>
      <c r="FG7" s="998">
        <v>3807</v>
      </c>
      <c r="FH7" s="998">
        <v>3999</v>
      </c>
      <c r="FI7" s="998">
        <v>3901</v>
      </c>
      <c r="FJ7" s="998">
        <v>3767</v>
      </c>
      <c r="FK7" s="998">
        <v>3791</v>
      </c>
      <c r="FL7" s="998">
        <v>3082</v>
      </c>
      <c r="FM7" s="998">
        <v>3071</v>
      </c>
      <c r="FN7" s="998">
        <v>3047</v>
      </c>
      <c r="FO7" s="998">
        <v>2998</v>
      </c>
      <c r="FP7" s="998">
        <v>3058</v>
      </c>
      <c r="FQ7" s="998">
        <v>3099</v>
      </c>
      <c r="FR7" s="998">
        <v>3091</v>
      </c>
      <c r="FS7" s="998">
        <v>3048</v>
      </c>
      <c r="FT7" s="998">
        <v>2971</v>
      </c>
      <c r="FU7" s="998">
        <v>3481</v>
      </c>
      <c r="FV7" s="998">
        <v>3379</v>
      </c>
      <c r="FW7" s="998">
        <v>3304</v>
      </c>
      <c r="FX7" s="998">
        <v>3203</v>
      </c>
      <c r="FY7" s="998">
        <v>3086</v>
      </c>
      <c r="FZ7" s="998">
        <v>3344</v>
      </c>
      <c r="GA7" s="998">
        <v>3300</v>
      </c>
      <c r="GB7" s="998">
        <v>3299</v>
      </c>
      <c r="GC7" s="998">
        <v>4032</v>
      </c>
      <c r="GD7" s="998">
        <v>3813</v>
      </c>
      <c r="GE7" s="998">
        <v>3804</v>
      </c>
      <c r="GF7" s="998">
        <v>3745</v>
      </c>
      <c r="GG7" s="998">
        <v>3745</v>
      </c>
      <c r="GH7" s="998">
        <v>3653</v>
      </c>
      <c r="GI7" s="998">
        <v>3605</v>
      </c>
      <c r="GJ7" s="998">
        <v>3667</v>
      </c>
      <c r="GK7" s="998">
        <v>3616</v>
      </c>
      <c r="GL7" s="998">
        <v>3594</v>
      </c>
      <c r="GM7" s="998">
        <v>3528</v>
      </c>
      <c r="GN7" s="998">
        <v>3430</v>
      </c>
      <c r="GO7" s="998">
        <v>3491</v>
      </c>
      <c r="GP7" s="998">
        <v>3653</v>
      </c>
      <c r="GQ7" s="998">
        <v>3608</v>
      </c>
      <c r="GR7" s="998">
        <v>4020</v>
      </c>
      <c r="GS7" s="998">
        <v>3875</v>
      </c>
      <c r="GT7" s="998">
        <v>3875</v>
      </c>
      <c r="GU7" s="998">
        <v>3862</v>
      </c>
      <c r="GV7" s="998">
        <v>3825</v>
      </c>
      <c r="GW7" s="998">
        <v>3976</v>
      </c>
      <c r="GX7" s="998">
        <v>3895</v>
      </c>
      <c r="GY7" s="998">
        <v>3766</v>
      </c>
      <c r="GZ7" s="998">
        <v>4430</v>
      </c>
      <c r="HA7" s="998">
        <v>4320</v>
      </c>
      <c r="HB7" s="998">
        <v>4463</v>
      </c>
      <c r="HC7" s="998">
        <v>4393</v>
      </c>
      <c r="HD7" s="998">
        <v>4319</v>
      </c>
      <c r="HE7" s="998">
        <v>4373</v>
      </c>
      <c r="HF7" s="998">
        <v>4345</v>
      </c>
      <c r="HG7" s="998">
        <v>3693</v>
      </c>
      <c r="HH7" s="998">
        <v>3660</v>
      </c>
      <c r="HI7" s="998">
        <v>3593</v>
      </c>
      <c r="HJ7" s="998">
        <v>3619</v>
      </c>
      <c r="HK7" s="998">
        <v>3590</v>
      </c>
      <c r="HL7" s="998">
        <v>3568</v>
      </c>
      <c r="HM7" s="998">
        <v>3526</v>
      </c>
      <c r="HN7" s="998">
        <v>3693</v>
      </c>
      <c r="HO7" s="998">
        <v>4319</v>
      </c>
      <c r="HP7" s="998">
        <v>4228</v>
      </c>
      <c r="HQ7" s="998">
        <v>4130</v>
      </c>
      <c r="HR7" s="998">
        <v>4066</v>
      </c>
      <c r="HS7" s="998">
        <v>3941</v>
      </c>
      <c r="HT7" s="998">
        <v>3951</v>
      </c>
      <c r="HU7" s="998">
        <v>4557</v>
      </c>
      <c r="HV7" s="998">
        <v>4675</v>
      </c>
      <c r="HW7" s="998">
        <v>4564</v>
      </c>
      <c r="HX7" s="998">
        <v>4438</v>
      </c>
      <c r="HY7" s="998">
        <v>4436</v>
      </c>
      <c r="HZ7" s="998">
        <v>4415</v>
      </c>
      <c r="IA7" s="998">
        <v>4402</v>
      </c>
      <c r="IB7" s="998">
        <v>4361</v>
      </c>
      <c r="IC7" s="998">
        <v>3516</v>
      </c>
      <c r="ID7" s="998">
        <v>3616</v>
      </c>
      <c r="IE7" s="998">
        <v>3559</v>
      </c>
      <c r="IF7" s="998">
        <v>3506</v>
      </c>
      <c r="IG7" s="998">
        <v>3433</v>
      </c>
      <c r="IH7" s="998">
        <v>3478</v>
      </c>
      <c r="II7" s="998">
        <v>3903</v>
      </c>
      <c r="IJ7" s="998">
        <v>3799</v>
      </c>
      <c r="IK7" s="998">
        <v>3708</v>
      </c>
      <c r="IL7" s="998">
        <v>3872</v>
      </c>
      <c r="IM7" s="998">
        <v>3980</v>
      </c>
      <c r="IN7" s="998">
        <v>3938</v>
      </c>
      <c r="IO7" s="998">
        <v>3973</v>
      </c>
      <c r="IP7" s="998">
        <v>3925</v>
      </c>
      <c r="IQ7" s="998">
        <v>4427</v>
      </c>
      <c r="IR7" s="998">
        <v>4397</v>
      </c>
      <c r="IS7" s="998">
        <v>4308</v>
      </c>
      <c r="IT7" s="998">
        <v>4254</v>
      </c>
      <c r="IU7" s="998">
        <v>4214</v>
      </c>
      <c r="IV7" s="998">
        <v>4164</v>
      </c>
      <c r="IW7" s="998">
        <v>4221</v>
      </c>
      <c r="IX7" s="998">
        <v>4207</v>
      </c>
      <c r="IY7" s="998">
        <v>3449</v>
      </c>
      <c r="IZ7" s="998">
        <v>3392</v>
      </c>
      <c r="JA7" s="998">
        <v>3305</v>
      </c>
      <c r="JB7" s="998">
        <v>3364</v>
      </c>
      <c r="JC7" s="998">
        <v>3511</v>
      </c>
      <c r="JD7" s="998">
        <v>3475</v>
      </c>
      <c r="JE7" s="998">
        <v>3863</v>
      </c>
      <c r="JF7" s="998">
        <v>3712</v>
      </c>
      <c r="JG7" s="998">
        <v>3830</v>
      </c>
      <c r="JH7" s="998">
        <v>3742</v>
      </c>
      <c r="JI7" s="998">
        <v>3666</v>
      </c>
      <c r="JJ7" s="998">
        <v>4309</v>
      </c>
      <c r="JK7" s="998">
        <v>4190</v>
      </c>
      <c r="JL7" s="998">
        <v>4143</v>
      </c>
      <c r="JM7" s="998">
        <f>'[1]отч дата'!E26</f>
        <v>4040</v>
      </c>
      <c r="JN7" s="73">
        <f t="shared" ref="JN7:JN31" si="2">JM7/HX7</f>
        <v>0.91031996394772419</v>
      </c>
      <c r="JO7" s="2">
        <f t="shared" ref="JO7:JO31" si="3">JM7-HX7</f>
        <v>-398</v>
      </c>
      <c r="JP7" s="218">
        <v>2971</v>
      </c>
      <c r="JQ7" s="71">
        <v>3515</v>
      </c>
      <c r="JR7" s="70">
        <v>3722</v>
      </c>
      <c r="JS7" s="112">
        <v>3327</v>
      </c>
      <c r="JT7" s="131">
        <v>3563</v>
      </c>
      <c r="JU7" s="170">
        <v>3952</v>
      </c>
      <c r="JV7" s="964">
        <v>3735</v>
      </c>
      <c r="JW7" s="966">
        <v>3679</v>
      </c>
      <c r="JX7" s="966">
        <v>3977</v>
      </c>
      <c r="JY7" s="966">
        <v>3735</v>
      </c>
      <c r="JZ7" s="985">
        <v>3614</v>
      </c>
      <c r="KA7" s="999">
        <v>3333</v>
      </c>
      <c r="KB7" s="989">
        <v>3285</v>
      </c>
      <c r="KC7" s="989">
        <v>3335</v>
      </c>
      <c r="KD7" s="989">
        <v>2977</v>
      </c>
      <c r="KE7" s="966">
        <v>2964</v>
      </c>
      <c r="KF7" s="966">
        <v>3585</v>
      </c>
      <c r="KG7" s="997">
        <v>3401</v>
      </c>
      <c r="KH7" s="966">
        <v>3667</v>
      </c>
      <c r="KI7" s="966">
        <v>3672</v>
      </c>
      <c r="KJ7" s="966">
        <v>3719</v>
      </c>
      <c r="KK7" s="966">
        <v>3710</v>
      </c>
      <c r="KL7" s="966">
        <v>3456</v>
      </c>
      <c r="KM7" s="966">
        <v>2617</v>
      </c>
      <c r="KN7" s="966">
        <v>2499</v>
      </c>
      <c r="KO7" s="966">
        <v>2550</v>
      </c>
      <c r="KP7" s="966">
        <v>2546</v>
      </c>
      <c r="KQ7" s="966">
        <v>2608</v>
      </c>
      <c r="KR7" s="966">
        <v>2564</v>
      </c>
      <c r="KS7" s="966">
        <v>2515</v>
      </c>
      <c r="KT7" s="966">
        <v>3026</v>
      </c>
      <c r="KU7" s="966">
        <v>2941</v>
      </c>
      <c r="KV7" s="966">
        <v>2860</v>
      </c>
      <c r="KW7" s="966">
        <v>2794</v>
      </c>
      <c r="KX7" s="966">
        <v>2255</v>
      </c>
      <c r="KY7" s="966">
        <v>2370</v>
      </c>
      <c r="KZ7" s="966">
        <v>2956</v>
      </c>
      <c r="LA7" s="966">
        <v>2876</v>
      </c>
      <c r="LB7" s="966">
        <v>2764</v>
      </c>
      <c r="LC7" s="966">
        <v>2656</v>
      </c>
      <c r="LD7" s="966">
        <v>2636</v>
      </c>
      <c r="LE7" s="966">
        <v>2618</v>
      </c>
      <c r="LF7" s="966">
        <v>2609</v>
      </c>
      <c r="LG7" s="966">
        <v>2585</v>
      </c>
      <c r="LH7" s="966">
        <v>2629</v>
      </c>
      <c r="LI7" s="966">
        <v>2682</v>
      </c>
      <c r="LJ7" s="966">
        <v>2696</v>
      </c>
      <c r="LK7" s="966">
        <v>2686</v>
      </c>
      <c r="LL7" s="966">
        <v>2632</v>
      </c>
      <c r="LM7" s="966">
        <v>2650</v>
      </c>
      <c r="LN7" s="966">
        <v>2690</v>
      </c>
      <c r="LO7" s="966">
        <v>3134</v>
      </c>
      <c r="LP7" s="966">
        <v>3037</v>
      </c>
      <c r="LQ7" s="966">
        <v>2990</v>
      </c>
      <c r="LR7" s="966">
        <v>2871</v>
      </c>
      <c r="LS7" s="966">
        <v>2918</v>
      </c>
      <c r="LT7" s="966">
        <v>2877</v>
      </c>
      <c r="LU7" s="966">
        <v>2839</v>
      </c>
      <c r="LV7" s="966">
        <v>2920</v>
      </c>
      <c r="LW7" s="966">
        <v>3369</v>
      </c>
      <c r="LX7" s="966">
        <v>3421</v>
      </c>
      <c r="LY7" s="966">
        <v>2787</v>
      </c>
      <c r="LZ7" s="966">
        <v>2756</v>
      </c>
      <c r="MA7" s="966">
        <v>2754</v>
      </c>
      <c r="MB7" s="966">
        <v>2721</v>
      </c>
      <c r="MC7" s="966">
        <v>2809</v>
      </c>
      <c r="MD7" s="966">
        <v>2762</v>
      </c>
      <c r="ME7" s="966">
        <v>2732</v>
      </c>
      <c r="MF7" s="966">
        <v>2704</v>
      </c>
      <c r="MG7" s="966">
        <v>2768</v>
      </c>
      <c r="MH7" s="966">
        <v>3237</v>
      </c>
      <c r="MI7" s="966">
        <v>3132</v>
      </c>
      <c r="MJ7" s="966">
        <v>3006</v>
      </c>
      <c r="MK7" s="966">
        <v>2876</v>
      </c>
      <c r="ML7" s="966">
        <v>3029</v>
      </c>
      <c r="MM7" s="966">
        <v>2984</v>
      </c>
      <c r="MN7" s="966">
        <v>2972</v>
      </c>
      <c r="MO7" s="966">
        <v>2919</v>
      </c>
      <c r="MP7" s="966">
        <v>3517</v>
      </c>
      <c r="MQ7" s="966">
        <v>3498</v>
      </c>
      <c r="MR7" s="966">
        <v>3430</v>
      </c>
      <c r="MS7" s="966">
        <v>3388</v>
      </c>
      <c r="MT7" s="966">
        <v>3294</v>
      </c>
      <c r="MU7" s="966">
        <v>3233</v>
      </c>
      <c r="MV7" s="966">
        <v>3289</v>
      </c>
      <c r="MW7" s="966">
        <v>3270</v>
      </c>
      <c r="MX7" s="966">
        <v>3239</v>
      </c>
      <c r="MY7" s="966">
        <v>3170</v>
      </c>
      <c r="MZ7" s="966">
        <v>3097</v>
      </c>
      <c r="NA7" s="966">
        <v>3142</v>
      </c>
      <c r="NB7" s="966">
        <v>3098</v>
      </c>
      <c r="NC7" s="966">
        <v>3093</v>
      </c>
      <c r="ND7" s="966">
        <v>3035</v>
      </c>
      <c r="NE7" s="966">
        <v>3408</v>
      </c>
      <c r="NF7" s="966">
        <v>3392</v>
      </c>
      <c r="NG7" s="966">
        <v>3319</v>
      </c>
      <c r="NH7" s="966">
        <v>3263</v>
      </c>
      <c r="NI7" s="966">
        <v>3191</v>
      </c>
      <c r="NJ7" s="966">
        <v>3055</v>
      </c>
      <c r="NK7" s="966">
        <v>4052</v>
      </c>
      <c r="NL7" s="966">
        <v>3958</v>
      </c>
      <c r="NM7" s="966">
        <v>3928</v>
      </c>
      <c r="NN7" s="966">
        <v>3762</v>
      </c>
      <c r="NO7" s="966">
        <v>3907</v>
      </c>
      <c r="NP7" s="966">
        <v>3727</v>
      </c>
      <c r="NQ7" s="966">
        <v>3804</v>
      </c>
      <c r="NR7" s="966">
        <v>3749</v>
      </c>
      <c r="NS7" s="966">
        <v>3206</v>
      </c>
      <c r="NT7" s="966">
        <v>3172</v>
      </c>
      <c r="NU7" s="966">
        <v>3152</v>
      </c>
      <c r="NV7" s="966">
        <v>3617</v>
      </c>
      <c r="NW7" s="966">
        <v>3087</v>
      </c>
      <c r="NX7" s="966">
        <v>3021</v>
      </c>
      <c r="NY7" s="966">
        <v>2925</v>
      </c>
      <c r="NZ7" s="966">
        <v>2822</v>
      </c>
      <c r="OA7" s="966">
        <v>2865</v>
      </c>
      <c r="OB7" s="966">
        <v>2790</v>
      </c>
      <c r="OC7" s="966">
        <v>3002</v>
      </c>
      <c r="OD7" s="966">
        <v>2829</v>
      </c>
      <c r="OE7" s="966">
        <v>2721</v>
      </c>
      <c r="OF7" s="966">
        <v>3032</v>
      </c>
      <c r="OG7" s="966">
        <v>2948</v>
      </c>
      <c r="OH7" s="966">
        <v>2922</v>
      </c>
      <c r="OI7" s="966">
        <v>2897</v>
      </c>
      <c r="OJ7" s="966">
        <v>2851</v>
      </c>
      <c r="OK7" s="966">
        <v>2924</v>
      </c>
      <c r="OL7" s="966">
        <v>2910</v>
      </c>
      <c r="OM7" s="966">
        <v>2886</v>
      </c>
      <c r="ON7" s="966">
        <v>2820</v>
      </c>
      <c r="OO7" s="966">
        <v>2730</v>
      </c>
      <c r="OP7" s="966">
        <v>2859</v>
      </c>
      <c r="OQ7" s="966">
        <v>2820</v>
      </c>
      <c r="OR7" s="966">
        <v>3249</v>
      </c>
      <c r="OS7" s="966">
        <v>3126</v>
      </c>
      <c r="OT7" s="966">
        <v>2965</v>
      </c>
      <c r="OU7" s="966">
        <v>3011</v>
      </c>
      <c r="OV7" s="966">
        <v>2946</v>
      </c>
      <c r="OW7" s="966">
        <v>3115</v>
      </c>
      <c r="OX7" s="966">
        <v>3031</v>
      </c>
      <c r="OY7" s="966">
        <v>2916</v>
      </c>
      <c r="OZ7" s="966">
        <v>3758</v>
      </c>
      <c r="PA7" s="966">
        <v>3690</v>
      </c>
      <c r="PB7" s="966">
        <v>3609</v>
      </c>
      <c r="PC7" s="966">
        <v>3542</v>
      </c>
      <c r="PD7" s="966">
        <v>3477</v>
      </c>
      <c r="PE7" s="966">
        <v>3531</v>
      </c>
      <c r="PF7" s="966">
        <v>3509</v>
      </c>
      <c r="PG7" s="966">
        <v>3272</v>
      </c>
      <c r="PH7" s="966">
        <v>3207</v>
      </c>
      <c r="PI7" s="966">
        <v>3122</v>
      </c>
      <c r="PJ7" s="966">
        <v>3179</v>
      </c>
      <c r="PK7" s="966">
        <v>3147</v>
      </c>
      <c r="PL7" s="966">
        <v>3120</v>
      </c>
      <c r="PM7" s="966">
        <v>3168</v>
      </c>
      <c r="PN7" s="966">
        <v>3518</v>
      </c>
      <c r="PO7" s="966">
        <v>3511</v>
      </c>
      <c r="PP7" s="966">
        <v>3417</v>
      </c>
      <c r="PQ7" s="966">
        <v>3373</v>
      </c>
      <c r="PR7" s="966">
        <v>3289</v>
      </c>
      <c r="PS7" s="966">
        <v>3165</v>
      </c>
      <c r="PT7" s="966">
        <v>3952</v>
      </c>
      <c r="PU7" s="966">
        <v>3807</v>
      </c>
      <c r="PV7" s="966">
        <v>3999</v>
      </c>
      <c r="PW7" s="966">
        <v>3901</v>
      </c>
      <c r="PX7" s="966">
        <v>3767</v>
      </c>
      <c r="PY7" s="966">
        <v>3791</v>
      </c>
      <c r="PZ7" s="966">
        <v>3082</v>
      </c>
      <c r="QA7" s="966">
        <v>3071</v>
      </c>
      <c r="QB7" s="966">
        <v>3047</v>
      </c>
      <c r="QC7" s="966">
        <v>2998</v>
      </c>
      <c r="QD7" s="966">
        <v>3058</v>
      </c>
      <c r="QE7" s="966">
        <v>3099</v>
      </c>
      <c r="QF7" s="966">
        <v>3091</v>
      </c>
      <c r="QG7" s="966">
        <v>3048</v>
      </c>
      <c r="QH7" s="966">
        <v>2971</v>
      </c>
      <c r="QI7" s="966">
        <v>3480</v>
      </c>
      <c r="QJ7" s="966">
        <v>3379</v>
      </c>
      <c r="QK7" s="966">
        <v>3304</v>
      </c>
      <c r="QL7" s="966">
        <v>3203</v>
      </c>
      <c r="QM7" s="966">
        <v>3086</v>
      </c>
      <c r="QN7" s="966">
        <v>3344</v>
      </c>
      <c r="QO7" s="966">
        <v>3300</v>
      </c>
      <c r="QP7" s="966">
        <v>3299</v>
      </c>
      <c r="QQ7" s="966">
        <v>4032</v>
      </c>
      <c r="QR7" s="966">
        <v>3813</v>
      </c>
      <c r="QS7" s="966">
        <v>3804</v>
      </c>
      <c r="QT7" s="966">
        <v>3745</v>
      </c>
      <c r="QU7" s="966">
        <v>3745</v>
      </c>
      <c r="QV7" s="966">
        <v>3652</v>
      </c>
      <c r="QW7" s="966">
        <v>3604</v>
      </c>
      <c r="QX7" s="966">
        <v>3666</v>
      </c>
      <c r="QY7" s="966">
        <v>3615</v>
      </c>
      <c r="QZ7" s="966">
        <v>3593</v>
      </c>
      <c r="RA7" s="966">
        <v>3528</v>
      </c>
      <c r="RB7" s="966">
        <v>3430</v>
      </c>
      <c r="RC7" s="966">
        <v>3491</v>
      </c>
      <c r="RD7" s="966">
        <v>3653</v>
      </c>
      <c r="RE7" s="966">
        <v>3608</v>
      </c>
      <c r="RF7" s="966">
        <v>4020</v>
      </c>
      <c r="RG7" s="966">
        <v>3875</v>
      </c>
      <c r="RH7" s="966">
        <v>3875</v>
      </c>
      <c r="RI7" s="966">
        <v>3862</v>
      </c>
      <c r="RJ7" s="966">
        <v>3825</v>
      </c>
      <c r="RK7" s="966">
        <v>3976</v>
      </c>
      <c r="RL7" s="966">
        <v>3895</v>
      </c>
      <c r="RM7" s="966">
        <v>3766</v>
      </c>
      <c r="RN7" s="966">
        <v>4430</v>
      </c>
      <c r="RO7" s="966">
        <v>4320</v>
      </c>
      <c r="RP7" s="966">
        <v>4463</v>
      </c>
      <c r="RQ7" s="966">
        <v>4393</v>
      </c>
      <c r="RR7" s="966">
        <v>4318</v>
      </c>
      <c r="RS7" s="966">
        <v>4372</v>
      </c>
      <c r="RT7" s="966">
        <v>4345</v>
      </c>
      <c r="RU7" s="966">
        <v>3693</v>
      </c>
      <c r="RV7" s="966">
        <v>3660</v>
      </c>
      <c r="RW7" s="966">
        <v>3593</v>
      </c>
      <c r="RX7" s="966">
        <v>3619</v>
      </c>
      <c r="RY7" s="966">
        <v>3590</v>
      </c>
      <c r="RZ7" s="966">
        <v>3568</v>
      </c>
      <c r="SA7" s="966">
        <v>3526</v>
      </c>
      <c r="SB7" s="966">
        <v>3693</v>
      </c>
      <c r="SC7" s="966">
        <v>4318</v>
      </c>
      <c r="SD7" s="966">
        <v>4227</v>
      </c>
      <c r="SE7" s="966">
        <v>4129</v>
      </c>
      <c r="SF7" s="966">
        <v>4065</v>
      </c>
      <c r="SG7" s="966">
        <v>3940</v>
      </c>
      <c r="SH7" s="966">
        <v>3950</v>
      </c>
      <c r="SI7" s="966">
        <v>4556</v>
      </c>
      <c r="SJ7" s="966">
        <v>4674</v>
      </c>
      <c r="SK7" s="966">
        <v>4563</v>
      </c>
      <c r="SL7" s="966">
        <v>4438</v>
      </c>
      <c r="SM7" s="966">
        <v>4435</v>
      </c>
      <c r="SN7" s="966">
        <v>4414</v>
      </c>
      <c r="SO7" s="966">
        <v>4401</v>
      </c>
      <c r="SP7" s="966">
        <v>4360</v>
      </c>
      <c r="SQ7" s="966">
        <v>3516</v>
      </c>
      <c r="SR7" s="966">
        <v>3616</v>
      </c>
      <c r="SS7" s="966">
        <v>3559</v>
      </c>
      <c r="ST7" s="966">
        <v>3506</v>
      </c>
      <c r="SU7" s="966">
        <v>3433</v>
      </c>
      <c r="SV7" s="966">
        <v>3478</v>
      </c>
      <c r="SW7" s="966">
        <v>3903</v>
      </c>
      <c r="SX7" s="966">
        <v>3799</v>
      </c>
      <c r="SY7" s="966">
        <v>3708</v>
      </c>
      <c r="SZ7" s="966">
        <v>3872</v>
      </c>
      <c r="TA7" s="966">
        <v>3980</v>
      </c>
      <c r="TB7" s="966">
        <v>3938</v>
      </c>
      <c r="TC7" s="966">
        <v>3973</v>
      </c>
      <c r="TD7" s="966">
        <v>3925</v>
      </c>
      <c r="TE7" s="966">
        <v>4427</v>
      </c>
      <c r="TF7" s="966">
        <v>4397</v>
      </c>
      <c r="TG7" s="966">
        <v>4308</v>
      </c>
      <c r="TH7" s="966">
        <v>4254</v>
      </c>
      <c r="TI7" s="966">
        <v>4214</v>
      </c>
      <c r="TJ7" s="966">
        <v>4164</v>
      </c>
      <c r="TK7" s="966">
        <v>4221</v>
      </c>
      <c r="TL7" s="966">
        <v>4207</v>
      </c>
      <c r="TM7" s="966">
        <v>3449</v>
      </c>
      <c r="TN7" s="966">
        <v>3392</v>
      </c>
      <c r="TO7" s="966">
        <v>3305</v>
      </c>
      <c r="TP7" s="966">
        <v>3364</v>
      </c>
      <c r="TQ7" s="966">
        <v>3511</v>
      </c>
      <c r="TR7" s="966">
        <v>3475</v>
      </c>
      <c r="TS7" s="966">
        <v>3863</v>
      </c>
      <c r="TT7" s="966">
        <v>3830</v>
      </c>
      <c r="TU7" s="966">
        <v>3742</v>
      </c>
      <c r="TV7" s="966">
        <v>3666</v>
      </c>
      <c r="TW7" s="966">
        <v>4309</v>
      </c>
      <c r="TX7" s="966">
        <v>4190</v>
      </c>
      <c r="TY7" s="966">
        <v>4143</v>
      </c>
      <c r="TZ7" s="966">
        <f>'[1]отч дата'!E58</f>
        <v>4040</v>
      </c>
      <c r="UA7" s="73">
        <f t="shared" ref="UA7:UA31" si="4">TZ7/SL7</f>
        <v>0.91031996394772419</v>
      </c>
      <c r="UB7" s="2">
        <f t="shared" ref="UB7:UB31" si="5">TZ7-SL7</f>
        <v>-398</v>
      </c>
      <c r="UC7" s="418">
        <v>1</v>
      </c>
      <c r="UD7" s="1000">
        <v>1</v>
      </c>
      <c r="UE7" s="1001">
        <v>2</v>
      </c>
      <c r="UF7" s="1002">
        <v>3</v>
      </c>
      <c r="UG7" s="131">
        <v>2</v>
      </c>
      <c r="UH7" s="170">
        <v>2</v>
      </c>
      <c r="UI7" s="1003">
        <v>3</v>
      </c>
      <c r="UJ7" s="177">
        <v>100</v>
      </c>
      <c r="UK7" s="177">
        <v>99</v>
      </c>
      <c r="UL7" s="177">
        <v>96</v>
      </c>
      <c r="UM7" s="1004">
        <v>94</v>
      </c>
      <c r="UN7" s="1005">
        <v>90</v>
      </c>
      <c r="UO7" s="1006">
        <v>91</v>
      </c>
      <c r="UP7" s="1006">
        <v>89</v>
      </c>
      <c r="UQ7" s="1006">
        <v>88</v>
      </c>
      <c r="UR7" s="996">
        <v>0</v>
      </c>
      <c r="US7" s="996">
        <v>0</v>
      </c>
      <c r="UT7" s="997">
        <v>0</v>
      </c>
      <c r="UU7" s="1007">
        <v>0</v>
      </c>
      <c r="UV7" s="1007">
        <v>0</v>
      </c>
      <c r="UW7" s="1007">
        <v>0</v>
      </c>
      <c r="UX7" s="1007">
        <v>1</v>
      </c>
      <c r="UY7" s="1007">
        <v>1</v>
      </c>
      <c r="UZ7" s="1368">
        <v>0</v>
      </c>
      <c r="VA7" s="1007">
        <v>0</v>
      </c>
      <c r="VB7" s="1007">
        <v>0</v>
      </c>
      <c r="VC7" s="1007">
        <v>0</v>
      </c>
      <c r="VD7" s="1007">
        <v>0</v>
      </c>
      <c r="VE7" s="1007">
        <v>0</v>
      </c>
      <c r="VF7" s="1007">
        <v>0</v>
      </c>
      <c r="VG7" s="1007">
        <v>0</v>
      </c>
      <c r="VH7" s="1007">
        <v>0</v>
      </c>
      <c r="VI7" s="1007">
        <v>0</v>
      </c>
      <c r="VJ7" s="1007">
        <v>0</v>
      </c>
      <c r="VK7" s="1007">
        <v>0</v>
      </c>
      <c r="VL7" s="1007">
        <v>0</v>
      </c>
      <c r="VM7" s="1007">
        <v>0</v>
      </c>
      <c r="VN7" s="1007">
        <v>0</v>
      </c>
      <c r="VO7" s="1007">
        <v>1</v>
      </c>
      <c r="VP7" s="1007">
        <v>1</v>
      </c>
      <c r="VQ7" s="1007">
        <v>1</v>
      </c>
      <c r="VR7" s="1007">
        <v>1</v>
      </c>
      <c r="VS7" s="1007">
        <v>1</v>
      </c>
      <c r="VT7" s="1007">
        <v>1</v>
      </c>
      <c r="VU7" s="1007">
        <v>1</v>
      </c>
      <c r="VV7" s="1007">
        <v>1</v>
      </c>
      <c r="VW7" s="1007">
        <v>1</v>
      </c>
      <c r="VX7" s="1007">
        <v>0</v>
      </c>
      <c r="VY7" s="1007">
        <v>0</v>
      </c>
      <c r="VZ7" s="1007">
        <v>0</v>
      </c>
      <c r="WA7" s="1007">
        <v>0</v>
      </c>
      <c r="WB7" s="1007">
        <v>1</v>
      </c>
      <c r="WC7" s="1007">
        <v>1</v>
      </c>
      <c r="WD7" s="1007">
        <v>1</v>
      </c>
      <c r="WE7" s="1007">
        <v>1</v>
      </c>
      <c r="WF7" s="1007">
        <v>0</v>
      </c>
      <c r="WG7" s="1007">
        <v>0</v>
      </c>
      <c r="WH7" s="1007">
        <v>0</v>
      </c>
      <c r="WI7" s="1007">
        <v>0</v>
      </c>
      <c r="WJ7" s="1007">
        <v>0</v>
      </c>
      <c r="WK7" s="1007">
        <v>0</v>
      </c>
      <c r="WL7" s="1007">
        <v>0</v>
      </c>
      <c r="WM7" s="1007">
        <v>0</v>
      </c>
      <c r="WN7" s="1007">
        <v>0</v>
      </c>
      <c r="WO7" s="1007">
        <v>0</v>
      </c>
      <c r="WP7" s="1007">
        <v>0</v>
      </c>
      <c r="WQ7" s="1007">
        <v>0</v>
      </c>
      <c r="WR7" s="1007">
        <v>0</v>
      </c>
      <c r="WS7" s="1007">
        <v>0</v>
      </c>
      <c r="WT7" s="1007">
        <v>0</v>
      </c>
      <c r="WU7" s="1007">
        <v>1</v>
      </c>
      <c r="WV7" s="1007">
        <v>1</v>
      </c>
      <c r="WW7" s="1007">
        <v>0</v>
      </c>
      <c r="WX7" s="1007">
        <v>0</v>
      </c>
      <c r="WY7" s="1007">
        <v>1</v>
      </c>
      <c r="WZ7" s="1007">
        <v>0</v>
      </c>
      <c r="XA7" s="1007">
        <v>0</v>
      </c>
      <c r="XB7" s="1007">
        <v>0</v>
      </c>
      <c r="XC7" s="1007">
        <v>0</v>
      </c>
      <c r="XD7" s="1007">
        <v>0</v>
      </c>
      <c r="XE7" s="1007">
        <v>0</v>
      </c>
      <c r="XF7" s="1007">
        <v>0</v>
      </c>
      <c r="XG7" s="1007">
        <v>0</v>
      </c>
      <c r="XH7" s="1007">
        <v>0</v>
      </c>
      <c r="XI7" s="1007">
        <v>0</v>
      </c>
      <c r="XJ7" s="1007">
        <v>0</v>
      </c>
      <c r="XK7" s="1007">
        <v>0</v>
      </c>
      <c r="XL7" s="1007">
        <v>0</v>
      </c>
      <c r="XM7" s="1007">
        <v>0</v>
      </c>
      <c r="XN7" s="1007">
        <v>0</v>
      </c>
      <c r="XO7" s="1007">
        <v>0</v>
      </c>
      <c r="XP7" s="1007">
        <v>0</v>
      </c>
      <c r="XQ7" s="1007">
        <v>0</v>
      </c>
      <c r="XR7" s="1007">
        <v>0</v>
      </c>
      <c r="XS7" s="1007">
        <v>0</v>
      </c>
      <c r="XT7" s="1007">
        <v>0</v>
      </c>
      <c r="XU7" s="1007">
        <v>0</v>
      </c>
      <c r="XV7" s="1007">
        <v>0</v>
      </c>
      <c r="XW7" s="1007">
        <v>0</v>
      </c>
      <c r="XX7" s="1007">
        <v>0</v>
      </c>
      <c r="XY7" s="1007">
        <v>0</v>
      </c>
      <c r="XZ7" s="1007">
        <v>0</v>
      </c>
      <c r="YA7" s="1007">
        <v>0</v>
      </c>
      <c r="YB7" s="1007">
        <v>0</v>
      </c>
      <c r="YC7" s="1007">
        <v>0</v>
      </c>
      <c r="YD7" s="1007">
        <v>0</v>
      </c>
      <c r="YE7" s="1007">
        <v>0</v>
      </c>
      <c r="YF7" s="1007">
        <v>0</v>
      </c>
      <c r="YG7" s="1007">
        <v>0</v>
      </c>
      <c r="YH7" s="1007">
        <v>0</v>
      </c>
      <c r="YI7" s="1007">
        <v>0</v>
      </c>
      <c r="YJ7" s="1007">
        <v>1</v>
      </c>
      <c r="YK7" s="1007">
        <v>1</v>
      </c>
      <c r="YL7" s="1007">
        <v>0</v>
      </c>
      <c r="YM7" s="1007">
        <v>0</v>
      </c>
      <c r="YN7" s="1007">
        <v>0</v>
      </c>
      <c r="YO7" s="1007">
        <v>0</v>
      </c>
      <c r="YP7" s="1007">
        <v>0</v>
      </c>
      <c r="YQ7" s="1007">
        <v>0</v>
      </c>
      <c r="YR7" s="1007">
        <v>0</v>
      </c>
      <c r="YS7" s="1007">
        <v>0</v>
      </c>
      <c r="YT7" s="1007">
        <v>0</v>
      </c>
      <c r="YU7" s="1007">
        <v>0</v>
      </c>
      <c r="YV7" s="1007">
        <v>1</v>
      </c>
      <c r="YW7" s="1007">
        <v>0</v>
      </c>
      <c r="YX7" s="1007">
        <v>0</v>
      </c>
      <c r="YY7" s="1007">
        <v>0</v>
      </c>
      <c r="YZ7" s="1007">
        <v>0</v>
      </c>
      <c r="ZA7" s="1007">
        <v>0</v>
      </c>
      <c r="ZB7" s="1007">
        <v>0</v>
      </c>
      <c r="ZC7" s="1007">
        <v>0</v>
      </c>
      <c r="ZD7" s="1007">
        <v>0</v>
      </c>
      <c r="ZE7" s="1007">
        <v>0</v>
      </c>
      <c r="ZF7" s="1007">
        <v>0</v>
      </c>
      <c r="ZG7" s="1007">
        <v>0</v>
      </c>
      <c r="ZH7" s="1007">
        <v>0</v>
      </c>
      <c r="ZI7" s="1007">
        <v>0</v>
      </c>
      <c r="ZJ7" s="1007">
        <v>0</v>
      </c>
      <c r="ZK7" s="1007">
        <v>0</v>
      </c>
      <c r="ZL7" s="1007">
        <v>0</v>
      </c>
      <c r="ZM7" s="1007">
        <v>0</v>
      </c>
      <c r="ZN7" s="1007">
        <v>0</v>
      </c>
      <c r="ZO7" s="1007">
        <v>0</v>
      </c>
      <c r="ZP7" s="1007">
        <v>0</v>
      </c>
      <c r="ZQ7" s="1007">
        <v>0</v>
      </c>
      <c r="ZR7" s="1007">
        <v>1</v>
      </c>
      <c r="ZS7" s="1007">
        <v>1</v>
      </c>
      <c r="ZT7" s="1007">
        <v>1</v>
      </c>
      <c r="ZU7" s="1007">
        <v>1</v>
      </c>
      <c r="ZV7" s="1007">
        <v>1</v>
      </c>
      <c r="ZW7" s="1007">
        <v>0</v>
      </c>
      <c r="ZX7" s="1007">
        <v>0</v>
      </c>
      <c r="ZY7" s="1007">
        <v>0</v>
      </c>
      <c r="ZZ7" s="1007">
        <v>0</v>
      </c>
      <c r="AAA7" s="1007">
        <v>0</v>
      </c>
      <c r="AAB7" s="1007">
        <v>0</v>
      </c>
      <c r="AAC7" s="1007">
        <v>1</v>
      </c>
      <c r="AAD7" s="1007">
        <v>1</v>
      </c>
      <c r="AAE7" s="1007">
        <v>1</v>
      </c>
      <c r="AAF7" s="1007">
        <v>0</v>
      </c>
      <c r="AAG7" s="1007">
        <v>0</v>
      </c>
      <c r="AAH7" s="1007">
        <v>0</v>
      </c>
      <c r="AAI7" s="1007">
        <v>0</v>
      </c>
      <c r="AAJ7" s="1007">
        <v>0</v>
      </c>
      <c r="AAK7" s="1007">
        <v>0</v>
      </c>
      <c r="AAL7" s="1007">
        <v>0</v>
      </c>
      <c r="AAM7" s="1007">
        <v>0</v>
      </c>
      <c r="AAN7" s="1007">
        <v>0</v>
      </c>
      <c r="AAO7" s="1007">
        <v>0</v>
      </c>
      <c r="AAP7" s="1007">
        <v>0</v>
      </c>
      <c r="AAQ7" s="1007">
        <v>0</v>
      </c>
      <c r="AAR7" s="1007">
        <v>0</v>
      </c>
      <c r="AAS7" s="1007">
        <v>0</v>
      </c>
      <c r="AAT7" s="1007">
        <v>0</v>
      </c>
      <c r="AAU7" s="1007">
        <v>0</v>
      </c>
      <c r="AAV7" s="1007">
        <v>0</v>
      </c>
      <c r="AAW7" s="1007">
        <v>0</v>
      </c>
      <c r="AAX7" s="1007">
        <v>1</v>
      </c>
      <c r="AAY7" s="1007">
        <v>0</v>
      </c>
      <c r="AAZ7" s="1007">
        <v>0</v>
      </c>
      <c r="ABA7" s="1007">
        <v>0</v>
      </c>
      <c r="ABB7" s="1007">
        <v>0</v>
      </c>
      <c r="ABC7" s="1007">
        <v>0</v>
      </c>
      <c r="ABD7" s="1007">
        <v>0</v>
      </c>
      <c r="ABE7" s="1007">
        <v>0</v>
      </c>
      <c r="ABF7" s="1007">
        <v>0</v>
      </c>
      <c r="ABG7" s="1007">
        <v>0</v>
      </c>
      <c r="ABH7" s="1007">
        <v>0</v>
      </c>
      <c r="ABI7" s="1007">
        <v>0</v>
      </c>
      <c r="ABJ7" s="1007">
        <v>0</v>
      </c>
      <c r="ABK7" s="1007">
        <v>1</v>
      </c>
      <c r="ABL7" s="1007">
        <v>1</v>
      </c>
      <c r="ABM7" s="1007">
        <v>1</v>
      </c>
      <c r="ABN7" s="1007">
        <v>1</v>
      </c>
      <c r="ABO7" s="1007">
        <v>1</v>
      </c>
      <c r="ABP7" s="1007">
        <v>0</v>
      </c>
      <c r="ABQ7" s="1007">
        <v>0</v>
      </c>
      <c r="ABR7" s="1007">
        <v>0</v>
      </c>
      <c r="ABS7" s="1007">
        <v>0</v>
      </c>
      <c r="ABT7" s="1007">
        <v>0</v>
      </c>
      <c r="ABU7" s="1007">
        <v>0</v>
      </c>
      <c r="ABV7" s="1007">
        <v>0</v>
      </c>
      <c r="ABW7" s="1007">
        <v>0</v>
      </c>
      <c r="ABX7" s="1007">
        <v>0</v>
      </c>
      <c r="ABY7" s="1007">
        <v>0</v>
      </c>
      <c r="ABZ7" s="1007">
        <v>0</v>
      </c>
      <c r="ACA7" s="1007">
        <v>0</v>
      </c>
      <c r="ACB7" s="1007">
        <v>0</v>
      </c>
      <c r="ACC7" s="1007">
        <v>0</v>
      </c>
      <c r="ACD7" s="1007">
        <v>0</v>
      </c>
      <c r="ACE7" s="1007">
        <v>0</v>
      </c>
      <c r="ACF7" s="1007">
        <v>0</v>
      </c>
      <c r="ACG7" s="1007">
        <v>1</v>
      </c>
      <c r="ACH7" s="1007">
        <v>1</v>
      </c>
      <c r="ACI7" s="1007">
        <v>0</v>
      </c>
      <c r="ACJ7" s="1007">
        <v>0</v>
      </c>
      <c r="ACK7" s="1007">
        <v>0</v>
      </c>
      <c r="ACL7" s="1007">
        <v>0</v>
      </c>
      <c r="ACM7" s="1007">
        <v>0</v>
      </c>
      <c r="ACN7" s="1007">
        <v>0</v>
      </c>
      <c r="ACO7" s="1007">
        <v>0</v>
      </c>
      <c r="ACP7" s="1007">
        <v>0</v>
      </c>
      <c r="ACQ7" s="1007">
        <v>0</v>
      </c>
      <c r="ACR7" s="1007">
        <v>1</v>
      </c>
      <c r="ACS7" s="1007">
        <v>1</v>
      </c>
      <c r="ACT7" s="1007">
        <v>1</v>
      </c>
      <c r="ACU7" s="1007">
        <v>1</v>
      </c>
      <c r="ACV7" s="1007">
        <v>1</v>
      </c>
      <c r="ACW7" s="1007">
        <v>1</v>
      </c>
      <c r="ACX7" s="1007">
        <v>1</v>
      </c>
      <c r="ACY7" s="1007">
        <v>1</v>
      </c>
      <c r="ACZ7" s="1007">
        <v>1</v>
      </c>
      <c r="ADA7" s="1007">
        <v>0</v>
      </c>
      <c r="ADB7" s="1007">
        <v>1</v>
      </c>
      <c r="ADC7" s="1007">
        <v>1</v>
      </c>
      <c r="ADD7" s="1007">
        <v>1</v>
      </c>
      <c r="ADE7" s="1007">
        <v>1</v>
      </c>
      <c r="ADF7" s="1007">
        <v>0</v>
      </c>
      <c r="ADG7" s="1007">
        <v>0</v>
      </c>
      <c r="ADH7" s="1007">
        <v>0</v>
      </c>
      <c r="ADI7" s="1007">
        <v>0</v>
      </c>
      <c r="ADJ7" s="1007">
        <v>0</v>
      </c>
      <c r="ADK7" s="1007">
        <v>0</v>
      </c>
      <c r="ADL7" s="1007">
        <v>0</v>
      </c>
      <c r="ADM7" s="1007">
        <v>0</v>
      </c>
      <c r="ADN7" s="1007">
        <v>0</v>
      </c>
      <c r="ADO7" s="1007">
        <v>0</v>
      </c>
      <c r="ADP7" s="1007">
        <v>0</v>
      </c>
      <c r="ADQ7" s="1007">
        <v>0</v>
      </c>
      <c r="ADR7" s="1007">
        <v>0</v>
      </c>
      <c r="ADS7" s="1007">
        <v>0</v>
      </c>
      <c r="ADT7" s="1007">
        <v>0</v>
      </c>
      <c r="ADU7" s="1007">
        <v>0</v>
      </c>
      <c r="ADV7" s="1007">
        <v>0</v>
      </c>
      <c r="ADW7" s="1007">
        <v>0</v>
      </c>
      <c r="ADX7" s="1007">
        <v>0</v>
      </c>
      <c r="ADY7" s="1007">
        <v>0</v>
      </c>
      <c r="ADZ7" s="1007">
        <v>0</v>
      </c>
      <c r="AEA7" s="1007">
        <v>0</v>
      </c>
      <c r="AEB7" s="1007">
        <v>0</v>
      </c>
      <c r="AEC7" s="1007">
        <v>0</v>
      </c>
      <c r="AED7" s="1007">
        <v>0</v>
      </c>
      <c r="AEE7" s="1007">
        <v>0</v>
      </c>
      <c r="AEF7" s="1007">
        <v>0</v>
      </c>
      <c r="AEG7" s="1007">
        <v>0</v>
      </c>
      <c r="AEH7" s="1007">
        <v>0</v>
      </c>
      <c r="AEI7" s="1007">
        <v>0</v>
      </c>
      <c r="AEJ7" s="1007">
        <v>0</v>
      </c>
      <c r="AEK7" s="1007">
        <v>0</v>
      </c>
      <c r="AEL7" s="1007">
        <v>0</v>
      </c>
      <c r="AEM7" s="1007">
        <v>0</v>
      </c>
      <c r="AEN7" s="1007">
        <v>0</v>
      </c>
      <c r="AEO7" s="1006">
        <f>'[1]отч дата'!E89</f>
        <v>0</v>
      </c>
      <c r="AEP7" s="73" t="e">
        <f t="shared" si="0"/>
        <v>#DIV/0!</v>
      </c>
      <c r="AEQ7" s="2">
        <f t="shared" si="1"/>
        <v>0</v>
      </c>
      <c r="AER7" s="3" t="s">
        <v>48</v>
      </c>
    </row>
    <row r="8" spans="1:824" ht="17.25" customHeight="1" x14ac:dyDescent="0.25">
      <c r="A8" s="3" t="s">
        <v>49</v>
      </c>
      <c r="B8" s="417">
        <v>282</v>
      </c>
      <c r="C8" s="131">
        <v>276</v>
      </c>
      <c r="D8" s="176">
        <v>413</v>
      </c>
      <c r="E8" s="170">
        <v>529</v>
      </c>
      <c r="F8" s="177">
        <v>541</v>
      </c>
      <c r="G8" s="170">
        <v>409</v>
      </c>
      <c r="H8" s="170">
        <v>509</v>
      </c>
      <c r="I8" s="1008">
        <v>479</v>
      </c>
      <c r="J8" s="1009">
        <v>411</v>
      </c>
      <c r="K8" s="1008">
        <v>471</v>
      </c>
      <c r="L8" s="1010">
        <v>405</v>
      </c>
      <c r="M8" s="993">
        <v>348</v>
      </c>
      <c r="N8" s="994">
        <v>397</v>
      </c>
      <c r="O8" s="994">
        <v>511</v>
      </c>
      <c r="P8" s="994">
        <v>782</v>
      </c>
      <c r="Q8" s="995">
        <v>940</v>
      </c>
      <c r="R8" s="996">
        <v>1177</v>
      </c>
      <c r="S8" s="997">
        <v>1434</v>
      </c>
      <c r="T8" s="998">
        <v>1350</v>
      </c>
      <c r="U8" s="998">
        <v>907</v>
      </c>
      <c r="V8" s="998">
        <v>979</v>
      </c>
      <c r="W8" s="998">
        <v>1161</v>
      </c>
      <c r="X8" s="998">
        <v>1216</v>
      </c>
      <c r="Y8" s="1145">
        <v>1269</v>
      </c>
      <c r="Z8" s="1141">
        <v>1335</v>
      </c>
      <c r="AA8" s="998">
        <v>1333</v>
      </c>
      <c r="AB8" s="998">
        <v>1341</v>
      </c>
      <c r="AC8" s="998">
        <v>1325</v>
      </c>
      <c r="AD8" s="998">
        <v>1320</v>
      </c>
      <c r="AE8" s="998">
        <v>1301</v>
      </c>
      <c r="AF8" s="998">
        <v>1289</v>
      </c>
      <c r="AG8" s="998">
        <v>1324</v>
      </c>
      <c r="AH8" s="998">
        <v>1304</v>
      </c>
      <c r="AI8" s="998">
        <v>1292</v>
      </c>
      <c r="AJ8" s="998">
        <v>1271</v>
      </c>
      <c r="AK8" s="998">
        <v>1268</v>
      </c>
      <c r="AL8" s="998">
        <v>1238</v>
      </c>
      <c r="AM8" s="998">
        <v>1217</v>
      </c>
      <c r="AN8" s="998">
        <v>1244</v>
      </c>
      <c r="AO8" s="998">
        <v>1233</v>
      </c>
      <c r="AP8" s="998">
        <v>1236</v>
      </c>
      <c r="AQ8" s="998">
        <v>1292</v>
      </c>
      <c r="AR8" s="998">
        <v>1281</v>
      </c>
      <c r="AS8" s="998">
        <v>1276</v>
      </c>
      <c r="AT8" s="998">
        <v>1276</v>
      </c>
      <c r="AU8" s="998">
        <v>1292</v>
      </c>
      <c r="AV8" s="998">
        <v>1311</v>
      </c>
      <c r="AW8" s="998">
        <v>1300</v>
      </c>
      <c r="AX8" s="998">
        <v>1277</v>
      </c>
      <c r="AY8" s="998">
        <v>1252</v>
      </c>
      <c r="AZ8" s="998">
        <v>1276</v>
      </c>
      <c r="BA8" s="998">
        <v>1256</v>
      </c>
      <c r="BB8" s="998">
        <v>1260</v>
      </c>
      <c r="BC8" s="998">
        <v>1269</v>
      </c>
      <c r="BD8" s="998">
        <v>1246</v>
      </c>
      <c r="BE8" s="998">
        <v>1238</v>
      </c>
      <c r="BF8" s="998">
        <v>1235</v>
      </c>
      <c r="BG8" s="998">
        <v>1225</v>
      </c>
      <c r="BH8" s="998">
        <v>1213</v>
      </c>
      <c r="BI8" s="998">
        <v>1182</v>
      </c>
      <c r="BJ8" s="998">
        <v>1262</v>
      </c>
      <c r="BK8" s="998">
        <v>1273</v>
      </c>
      <c r="BL8" s="998">
        <v>1317</v>
      </c>
      <c r="BM8" s="998">
        <v>1299</v>
      </c>
      <c r="BN8" s="998">
        <v>1286</v>
      </c>
      <c r="BO8" s="998">
        <v>1323</v>
      </c>
      <c r="BP8" s="998">
        <v>1321</v>
      </c>
      <c r="BQ8" s="998">
        <v>1320</v>
      </c>
      <c r="BR8" s="998">
        <v>1316</v>
      </c>
      <c r="BS8" s="998">
        <v>1306</v>
      </c>
      <c r="BT8" s="998">
        <v>1333</v>
      </c>
      <c r="BU8" s="998">
        <v>1328</v>
      </c>
      <c r="BV8" s="998">
        <v>1323</v>
      </c>
      <c r="BW8" s="998">
        <v>1300</v>
      </c>
      <c r="BX8" s="998">
        <v>1297</v>
      </c>
      <c r="BY8" s="998">
        <v>1281</v>
      </c>
      <c r="BZ8" s="998">
        <v>1327</v>
      </c>
      <c r="CA8" s="998">
        <v>1311</v>
      </c>
      <c r="CB8" s="998">
        <v>1282</v>
      </c>
      <c r="CC8" s="998">
        <v>1281</v>
      </c>
      <c r="CD8" s="998">
        <v>1297</v>
      </c>
      <c r="CE8" s="998">
        <v>1275</v>
      </c>
      <c r="CF8" s="998">
        <v>1255</v>
      </c>
      <c r="CG8" s="998">
        <v>1242</v>
      </c>
      <c r="CH8" s="998">
        <v>1283</v>
      </c>
      <c r="CI8" s="998">
        <v>1282</v>
      </c>
      <c r="CJ8" s="998">
        <v>1277</v>
      </c>
      <c r="CK8" s="998">
        <v>1273</v>
      </c>
      <c r="CL8" s="998">
        <v>1245</v>
      </c>
      <c r="CM8" s="998">
        <v>1305</v>
      </c>
      <c r="CN8" s="998">
        <v>1289</v>
      </c>
      <c r="CO8" s="998">
        <v>1282</v>
      </c>
      <c r="CP8" s="998">
        <v>1274</v>
      </c>
      <c r="CQ8" s="998">
        <v>1251</v>
      </c>
      <c r="CR8" s="998">
        <v>1265</v>
      </c>
      <c r="CS8" s="998">
        <v>1256</v>
      </c>
      <c r="CT8" s="998">
        <v>1250</v>
      </c>
      <c r="CU8" s="998">
        <v>1239</v>
      </c>
      <c r="CV8" s="998">
        <v>1220</v>
      </c>
      <c r="CW8" s="998">
        <v>1221</v>
      </c>
      <c r="CX8" s="998">
        <v>1208</v>
      </c>
      <c r="CY8" s="998">
        <v>1200</v>
      </c>
      <c r="CZ8" s="998">
        <v>1192</v>
      </c>
      <c r="DA8" s="998">
        <v>1172</v>
      </c>
      <c r="DB8" s="998">
        <v>1228</v>
      </c>
      <c r="DC8" s="998">
        <v>1213</v>
      </c>
      <c r="DD8" s="998">
        <v>1361</v>
      </c>
      <c r="DE8" s="998">
        <v>1355</v>
      </c>
      <c r="DF8" s="998">
        <v>1345</v>
      </c>
      <c r="DG8" s="998">
        <v>1346</v>
      </c>
      <c r="DH8" s="998">
        <v>1336</v>
      </c>
      <c r="DI8" s="998">
        <v>1325</v>
      </c>
      <c r="DJ8" s="998">
        <v>1365</v>
      </c>
      <c r="DK8" s="998">
        <v>1363</v>
      </c>
      <c r="DL8" s="998">
        <v>1356</v>
      </c>
      <c r="DM8" s="998">
        <v>1337</v>
      </c>
      <c r="DN8" s="998">
        <v>1387</v>
      </c>
      <c r="DO8" s="998">
        <v>1370</v>
      </c>
      <c r="DP8" s="998">
        <v>1329</v>
      </c>
      <c r="DQ8" s="998">
        <v>1320</v>
      </c>
      <c r="DR8" s="998">
        <v>1306</v>
      </c>
      <c r="DS8" s="998">
        <v>1359</v>
      </c>
      <c r="DT8" s="998">
        <v>1326</v>
      </c>
      <c r="DU8" s="998">
        <v>1321</v>
      </c>
      <c r="DV8" s="998">
        <v>1327</v>
      </c>
      <c r="DW8" s="998">
        <v>1317</v>
      </c>
      <c r="DX8" s="998">
        <v>1330</v>
      </c>
      <c r="DY8" s="998">
        <v>1325</v>
      </c>
      <c r="DZ8" s="998">
        <v>1321</v>
      </c>
      <c r="EA8" s="998">
        <v>1323</v>
      </c>
      <c r="EB8" s="998">
        <v>1297</v>
      </c>
      <c r="EC8" s="998">
        <v>1287</v>
      </c>
      <c r="ED8" s="998">
        <v>1279</v>
      </c>
      <c r="EE8" s="998">
        <v>1262</v>
      </c>
      <c r="EF8" s="998">
        <v>1257</v>
      </c>
      <c r="EG8" s="998">
        <v>1234</v>
      </c>
      <c r="EH8" s="998">
        <v>1239</v>
      </c>
      <c r="EI8" s="998">
        <v>1213</v>
      </c>
      <c r="EJ8" s="998">
        <v>1202</v>
      </c>
      <c r="EK8" s="998">
        <v>1201</v>
      </c>
      <c r="EL8" s="998">
        <v>1170</v>
      </c>
      <c r="EM8" s="998">
        <v>1163</v>
      </c>
      <c r="EN8" s="998">
        <v>1149</v>
      </c>
      <c r="EO8" s="998">
        <v>1130</v>
      </c>
      <c r="EP8" s="998">
        <v>1168</v>
      </c>
      <c r="EQ8" s="998">
        <v>1156</v>
      </c>
      <c r="ER8" s="998">
        <v>1155</v>
      </c>
      <c r="ES8" s="998">
        <v>1151</v>
      </c>
      <c r="ET8" s="998">
        <v>1144</v>
      </c>
      <c r="EU8" s="998">
        <v>1126</v>
      </c>
      <c r="EV8" s="998">
        <v>1100</v>
      </c>
      <c r="EW8" s="998">
        <v>1160</v>
      </c>
      <c r="EX8" s="998">
        <v>1149</v>
      </c>
      <c r="EY8" s="998">
        <v>1152</v>
      </c>
      <c r="EZ8" s="998">
        <v>1172</v>
      </c>
      <c r="FA8" s="998">
        <v>1153</v>
      </c>
      <c r="FB8" s="998">
        <v>1153</v>
      </c>
      <c r="FC8" s="998">
        <v>1187</v>
      </c>
      <c r="FD8" s="998">
        <v>1182</v>
      </c>
      <c r="FE8" s="998">
        <v>1165</v>
      </c>
      <c r="FF8" s="998">
        <v>1141</v>
      </c>
      <c r="FG8" s="998">
        <v>1188</v>
      </c>
      <c r="FH8" s="998">
        <v>1155</v>
      </c>
      <c r="FI8" s="998">
        <v>1156</v>
      </c>
      <c r="FJ8" s="998">
        <v>1141</v>
      </c>
      <c r="FK8" s="998">
        <v>1141</v>
      </c>
      <c r="FL8" s="998">
        <v>1134</v>
      </c>
      <c r="FM8" s="998">
        <v>1127</v>
      </c>
      <c r="FN8" s="998">
        <v>1126</v>
      </c>
      <c r="FO8" s="998">
        <v>1118</v>
      </c>
      <c r="FP8" s="998">
        <v>1128</v>
      </c>
      <c r="FQ8" s="998">
        <v>1122</v>
      </c>
      <c r="FR8" s="998">
        <v>1103</v>
      </c>
      <c r="FS8" s="998">
        <v>1093</v>
      </c>
      <c r="FT8" s="998">
        <v>1076</v>
      </c>
      <c r="FU8" s="998">
        <v>1144</v>
      </c>
      <c r="FV8" s="998">
        <v>1135</v>
      </c>
      <c r="FW8" s="998">
        <v>1111</v>
      </c>
      <c r="FX8" s="998">
        <v>1123</v>
      </c>
      <c r="FY8" s="998">
        <v>1105</v>
      </c>
      <c r="FZ8" s="998">
        <v>1147</v>
      </c>
      <c r="GA8" s="998">
        <v>1132</v>
      </c>
      <c r="GB8" s="998">
        <v>1120</v>
      </c>
      <c r="GC8" s="998">
        <v>1108</v>
      </c>
      <c r="GD8" s="998">
        <v>1089</v>
      </c>
      <c r="GE8" s="998">
        <v>1159</v>
      </c>
      <c r="GF8" s="998">
        <v>1133</v>
      </c>
      <c r="GG8" s="998">
        <v>1133</v>
      </c>
      <c r="GH8" s="998">
        <v>1123</v>
      </c>
      <c r="GI8" s="998">
        <v>1118</v>
      </c>
      <c r="GJ8" s="998">
        <v>1165</v>
      </c>
      <c r="GK8" s="998">
        <v>1163</v>
      </c>
      <c r="GL8" s="998">
        <v>1174</v>
      </c>
      <c r="GM8" s="998">
        <v>1187</v>
      </c>
      <c r="GN8" s="998">
        <v>1169</v>
      </c>
      <c r="GO8" s="998">
        <v>1139</v>
      </c>
      <c r="GP8" s="998">
        <v>1150</v>
      </c>
      <c r="GQ8" s="998">
        <v>1127</v>
      </c>
      <c r="GR8" s="998">
        <v>1113</v>
      </c>
      <c r="GS8" s="998">
        <v>1098</v>
      </c>
      <c r="GT8" s="998">
        <v>1098</v>
      </c>
      <c r="GU8" s="998">
        <v>1148</v>
      </c>
      <c r="GV8" s="998">
        <v>1107</v>
      </c>
      <c r="GW8" s="998">
        <v>1153</v>
      </c>
      <c r="GX8" s="998">
        <v>1140</v>
      </c>
      <c r="GY8" s="998">
        <v>1114</v>
      </c>
      <c r="GZ8" s="998">
        <v>1164</v>
      </c>
      <c r="HA8" s="998">
        <v>1142</v>
      </c>
      <c r="HB8" s="998">
        <v>1170</v>
      </c>
      <c r="HC8" s="998">
        <v>1162</v>
      </c>
      <c r="HD8" s="998">
        <v>1157</v>
      </c>
      <c r="HE8" s="998">
        <v>1187</v>
      </c>
      <c r="HF8" s="998">
        <v>1172</v>
      </c>
      <c r="HG8" s="998">
        <v>1246</v>
      </c>
      <c r="HH8" s="998">
        <v>1245</v>
      </c>
      <c r="HI8" s="998">
        <v>1234</v>
      </c>
      <c r="HJ8" s="998">
        <v>1225</v>
      </c>
      <c r="HK8" s="998">
        <v>1207</v>
      </c>
      <c r="HL8" s="998">
        <v>1196</v>
      </c>
      <c r="HM8" s="998">
        <v>1187</v>
      </c>
      <c r="HN8" s="998">
        <v>1165</v>
      </c>
      <c r="HO8" s="998">
        <v>1201</v>
      </c>
      <c r="HP8" s="998">
        <v>1195</v>
      </c>
      <c r="HQ8" s="998">
        <v>1182</v>
      </c>
      <c r="HR8" s="998">
        <v>1178</v>
      </c>
      <c r="HS8" s="998">
        <v>1153</v>
      </c>
      <c r="HT8" s="998">
        <v>1347</v>
      </c>
      <c r="HU8" s="998">
        <v>1324</v>
      </c>
      <c r="HV8" s="998">
        <v>1383</v>
      </c>
      <c r="HW8" s="998">
        <v>1381</v>
      </c>
      <c r="HX8" s="998">
        <v>1354</v>
      </c>
      <c r="HY8" s="998">
        <v>1362</v>
      </c>
      <c r="HZ8" s="998">
        <v>1352</v>
      </c>
      <c r="IA8" s="998">
        <v>1343</v>
      </c>
      <c r="IB8" s="998">
        <v>1335</v>
      </c>
      <c r="IC8" s="998">
        <v>1316</v>
      </c>
      <c r="ID8" s="998">
        <v>1275</v>
      </c>
      <c r="IE8" s="998">
        <v>1315</v>
      </c>
      <c r="IF8" s="998">
        <v>1299</v>
      </c>
      <c r="IG8" s="998">
        <v>1282</v>
      </c>
      <c r="IH8" s="998">
        <v>1317</v>
      </c>
      <c r="II8" s="998">
        <v>1288</v>
      </c>
      <c r="IJ8" s="998">
        <v>1299</v>
      </c>
      <c r="IK8" s="998">
        <v>1285</v>
      </c>
      <c r="IL8" s="998">
        <v>1264</v>
      </c>
      <c r="IM8" s="998">
        <v>1236</v>
      </c>
      <c r="IN8" s="998">
        <v>1220</v>
      </c>
      <c r="IO8" s="998">
        <v>1216</v>
      </c>
      <c r="IP8" s="998">
        <v>1203</v>
      </c>
      <c r="IQ8" s="998">
        <v>1175</v>
      </c>
      <c r="IR8" s="998">
        <v>1209</v>
      </c>
      <c r="IS8" s="998">
        <v>1203</v>
      </c>
      <c r="IT8" s="998">
        <v>1253</v>
      </c>
      <c r="IU8" s="998">
        <v>1241</v>
      </c>
      <c r="IV8" s="998">
        <v>1235</v>
      </c>
      <c r="IW8" s="998">
        <v>1209</v>
      </c>
      <c r="IX8" s="998">
        <v>1208</v>
      </c>
      <c r="IY8" s="998">
        <v>1193</v>
      </c>
      <c r="IZ8" s="998">
        <v>1189</v>
      </c>
      <c r="JA8" s="998">
        <v>1173</v>
      </c>
      <c r="JB8" s="998">
        <v>1291</v>
      </c>
      <c r="JC8" s="998">
        <v>1281</v>
      </c>
      <c r="JD8" s="998">
        <v>1274</v>
      </c>
      <c r="JE8" s="998">
        <v>1264</v>
      </c>
      <c r="JF8" s="998">
        <v>1253</v>
      </c>
      <c r="JG8" s="998">
        <v>1208</v>
      </c>
      <c r="JH8" s="998">
        <v>1195</v>
      </c>
      <c r="JI8" s="998">
        <v>1168</v>
      </c>
      <c r="JJ8" s="998">
        <v>1158</v>
      </c>
      <c r="JK8" s="998">
        <v>1149</v>
      </c>
      <c r="JL8" s="998">
        <v>1135</v>
      </c>
      <c r="JM8" s="998">
        <f>'[1]отч дата'!F26</f>
        <v>1083</v>
      </c>
      <c r="JN8" s="73">
        <f t="shared" si="2"/>
        <v>0.79985228951255538</v>
      </c>
      <c r="JO8" s="2">
        <f t="shared" si="3"/>
        <v>-271</v>
      </c>
      <c r="JP8" s="218">
        <v>282</v>
      </c>
      <c r="JQ8" s="71">
        <v>276</v>
      </c>
      <c r="JR8" s="70">
        <v>413</v>
      </c>
      <c r="JS8" s="112">
        <v>529</v>
      </c>
      <c r="JT8" s="131">
        <v>541</v>
      </c>
      <c r="JU8" s="170">
        <v>409</v>
      </c>
      <c r="JV8" s="964">
        <v>509</v>
      </c>
      <c r="JW8" s="966">
        <v>479</v>
      </c>
      <c r="JX8" s="966">
        <v>411</v>
      </c>
      <c r="JY8" s="966">
        <v>471</v>
      </c>
      <c r="JZ8" s="985">
        <v>405</v>
      </c>
      <c r="KA8" s="999">
        <v>348</v>
      </c>
      <c r="KB8" s="989">
        <v>397</v>
      </c>
      <c r="KC8" s="989">
        <v>511</v>
      </c>
      <c r="KD8" s="989">
        <v>782</v>
      </c>
      <c r="KE8" s="966">
        <v>940</v>
      </c>
      <c r="KF8" s="966">
        <v>1177</v>
      </c>
      <c r="KG8" s="997">
        <v>1434</v>
      </c>
      <c r="KH8" s="966">
        <v>1350</v>
      </c>
      <c r="KI8" s="966">
        <v>907</v>
      </c>
      <c r="KJ8" s="966">
        <v>979</v>
      </c>
      <c r="KK8" s="966">
        <v>1161</v>
      </c>
      <c r="KL8" s="966">
        <v>1216</v>
      </c>
      <c r="KM8" s="966">
        <v>1269</v>
      </c>
      <c r="KN8" s="966">
        <v>1335</v>
      </c>
      <c r="KO8" s="966">
        <v>1333</v>
      </c>
      <c r="KP8" s="966">
        <v>1341</v>
      </c>
      <c r="KQ8" s="966">
        <v>1325</v>
      </c>
      <c r="KR8" s="966">
        <v>1320</v>
      </c>
      <c r="KS8" s="966">
        <v>1301</v>
      </c>
      <c r="KT8" s="966">
        <v>1289</v>
      </c>
      <c r="KU8" s="966">
        <v>1324</v>
      </c>
      <c r="KV8" s="966">
        <v>1304</v>
      </c>
      <c r="KW8" s="966">
        <v>1292</v>
      </c>
      <c r="KX8" s="966">
        <v>1271</v>
      </c>
      <c r="KY8" s="966">
        <v>1268</v>
      </c>
      <c r="KZ8" s="966">
        <v>1238</v>
      </c>
      <c r="LA8" s="966">
        <v>1217</v>
      </c>
      <c r="LB8" s="966">
        <v>1244</v>
      </c>
      <c r="LC8" s="966">
        <v>1233</v>
      </c>
      <c r="LD8" s="966">
        <v>1236</v>
      </c>
      <c r="LE8" s="966">
        <v>1292</v>
      </c>
      <c r="LF8" s="966">
        <v>1281</v>
      </c>
      <c r="LG8" s="966">
        <v>1276</v>
      </c>
      <c r="LH8" s="966">
        <v>1276</v>
      </c>
      <c r="LI8" s="966">
        <v>1292</v>
      </c>
      <c r="LJ8" s="966">
        <v>1311</v>
      </c>
      <c r="LK8" s="966">
        <v>1300</v>
      </c>
      <c r="LL8" s="966">
        <v>1277</v>
      </c>
      <c r="LM8" s="966">
        <v>1252</v>
      </c>
      <c r="LN8" s="966">
        <v>1276</v>
      </c>
      <c r="LO8" s="966">
        <v>1256</v>
      </c>
      <c r="LP8" s="966">
        <v>1260</v>
      </c>
      <c r="LQ8" s="966">
        <v>1269</v>
      </c>
      <c r="LR8" s="966">
        <v>1246</v>
      </c>
      <c r="LS8" s="966">
        <v>1238</v>
      </c>
      <c r="LT8" s="966">
        <v>1235</v>
      </c>
      <c r="LU8" s="966">
        <v>1225</v>
      </c>
      <c r="LV8" s="966">
        <v>1213</v>
      </c>
      <c r="LW8" s="966">
        <v>1182</v>
      </c>
      <c r="LX8" s="966">
        <v>1262</v>
      </c>
      <c r="LY8" s="966">
        <v>1273</v>
      </c>
      <c r="LZ8" s="966">
        <v>1317</v>
      </c>
      <c r="MA8" s="966">
        <v>1299</v>
      </c>
      <c r="MB8" s="966">
        <v>1286</v>
      </c>
      <c r="MC8" s="966">
        <v>1323</v>
      </c>
      <c r="MD8" s="966">
        <v>1321</v>
      </c>
      <c r="ME8" s="966">
        <v>1320</v>
      </c>
      <c r="MF8" s="966">
        <v>1316</v>
      </c>
      <c r="MG8" s="966">
        <v>1306</v>
      </c>
      <c r="MH8" s="966">
        <v>1333</v>
      </c>
      <c r="MI8" s="966">
        <v>1328</v>
      </c>
      <c r="MJ8" s="966">
        <v>1323</v>
      </c>
      <c r="MK8" s="966">
        <v>1300</v>
      </c>
      <c r="ML8" s="966">
        <v>1297</v>
      </c>
      <c r="MM8" s="966">
        <v>1281</v>
      </c>
      <c r="MN8" s="966">
        <v>1327</v>
      </c>
      <c r="MO8" s="966">
        <v>1311</v>
      </c>
      <c r="MP8" s="966">
        <v>1282</v>
      </c>
      <c r="MQ8" s="966">
        <v>1281</v>
      </c>
      <c r="MR8" s="966">
        <v>1297</v>
      </c>
      <c r="MS8" s="966">
        <v>1275</v>
      </c>
      <c r="MT8" s="966">
        <v>1255</v>
      </c>
      <c r="MU8" s="966">
        <v>1242</v>
      </c>
      <c r="MV8" s="966">
        <v>1283</v>
      </c>
      <c r="MW8" s="966">
        <v>1282</v>
      </c>
      <c r="MX8" s="966">
        <v>1277</v>
      </c>
      <c r="MY8" s="966">
        <v>1273</v>
      </c>
      <c r="MZ8" s="966">
        <v>1245</v>
      </c>
      <c r="NA8" s="966">
        <v>1305</v>
      </c>
      <c r="NB8" s="966">
        <v>1289</v>
      </c>
      <c r="NC8" s="966">
        <v>1282</v>
      </c>
      <c r="ND8" s="966">
        <v>1274</v>
      </c>
      <c r="NE8" s="966">
        <v>1251</v>
      </c>
      <c r="NF8" s="966">
        <v>1265</v>
      </c>
      <c r="NG8" s="966">
        <v>1256</v>
      </c>
      <c r="NH8" s="966">
        <v>1250</v>
      </c>
      <c r="NI8" s="966">
        <v>1239</v>
      </c>
      <c r="NJ8" s="966">
        <v>1220</v>
      </c>
      <c r="NK8" s="966">
        <v>1208</v>
      </c>
      <c r="NL8" s="966">
        <v>1200</v>
      </c>
      <c r="NM8" s="966">
        <v>1192</v>
      </c>
      <c r="NN8" s="966">
        <v>1172</v>
      </c>
      <c r="NO8" s="966">
        <v>1228</v>
      </c>
      <c r="NP8" s="966">
        <v>1213</v>
      </c>
      <c r="NQ8" s="966">
        <v>1361</v>
      </c>
      <c r="NR8" s="966">
        <v>1355</v>
      </c>
      <c r="NS8" s="966">
        <v>1345</v>
      </c>
      <c r="NT8" s="966">
        <v>1346</v>
      </c>
      <c r="NU8" s="966">
        <v>1336</v>
      </c>
      <c r="NV8" s="966">
        <v>1325</v>
      </c>
      <c r="NW8" s="966">
        <v>1365</v>
      </c>
      <c r="NX8" s="966">
        <v>1363</v>
      </c>
      <c r="NY8" s="966">
        <v>1356</v>
      </c>
      <c r="NZ8" s="966">
        <v>1337</v>
      </c>
      <c r="OA8" s="966">
        <v>1387</v>
      </c>
      <c r="OB8" s="966">
        <v>1370</v>
      </c>
      <c r="OC8" s="966">
        <v>1329</v>
      </c>
      <c r="OD8" s="966">
        <v>1320</v>
      </c>
      <c r="OE8" s="966">
        <v>1306</v>
      </c>
      <c r="OF8" s="966">
        <v>1359</v>
      </c>
      <c r="OG8" s="966">
        <v>1326</v>
      </c>
      <c r="OH8" s="966">
        <v>1321</v>
      </c>
      <c r="OI8" s="966">
        <v>1327</v>
      </c>
      <c r="OJ8" s="966">
        <v>1317</v>
      </c>
      <c r="OK8" s="966">
        <v>1330</v>
      </c>
      <c r="OL8" s="966">
        <v>1325</v>
      </c>
      <c r="OM8" s="966">
        <v>1321</v>
      </c>
      <c r="ON8" s="966">
        <v>1323</v>
      </c>
      <c r="OO8" s="966">
        <v>1297</v>
      </c>
      <c r="OP8" s="966">
        <v>1287</v>
      </c>
      <c r="OQ8" s="966">
        <v>1279</v>
      </c>
      <c r="OR8" s="966">
        <v>1262</v>
      </c>
      <c r="OS8" s="966">
        <v>1257</v>
      </c>
      <c r="OT8" s="966">
        <v>1234</v>
      </c>
      <c r="OU8" s="966">
        <v>1239</v>
      </c>
      <c r="OV8" s="966">
        <v>1213</v>
      </c>
      <c r="OW8" s="966">
        <v>1202</v>
      </c>
      <c r="OX8" s="966">
        <v>1201</v>
      </c>
      <c r="OY8" s="966">
        <v>1170</v>
      </c>
      <c r="OZ8" s="966">
        <v>1163</v>
      </c>
      <c r="PA8" s="966">
        <v>1149</v>
      </c>
      <c r="PB8" s="966">
        <v>1130</v>
      </c>
      <c r="PC8" s="966">
        <v>1168</v>
      </c>
      <c r="PD8" s="966">
        <v>1156</v>
      </c>
      <c r="PE8" s="966">
        <v>1155</v>
      </c>
      <c r="PF8" s="966">
        <v>1151</v>
      </c>
      <c r="PG8" s="966">
        <v>1144</v>
      </c>
      <c r="PH8" s="966">
        <v>1126</v>
      </c>
      <c r="PI8" s="966">
        <v>1100</v>
      </c>
      <c r="PJ8" s="966">
        <v>1160</v>
      </c>
      <c r="PK8" s="966">
        <v>1149</v>
      </c>
      <c r="PL8" s="966">
        <v>1152</v>
      </c>
      <c r="PM8" s="966">
        <v>1172</v>
      </c>
      <c r="PN8" s="966">
        <v>1153</v>
      </c>
      <c r="PO8" s="966">
        <v>1153</v>
      </c>
      <c r="PP8" s="966">
        <v>1187</v>
      </c>
      <c r="PQ8" s="966">
        <v>1182</v>
      </c>
      <c r="PR8" s="966">
        <v>1165</v>
      </c>
      <c r="PS8" s="966">
        <v>1141</v>
      </c>
      <c r="PT8" s="966">
        <v>1144</v>
      </c>
      <c r="PU8" s="966">
        <v>1188</v>
      </c>
      <c r="PV8" s="966">
        <v>1155</v>
      </c>
      <c r="PW8" s="966">
        <v>1156</v>
      </c>
      <c r="PX8" s="966">
        <v>1141</v>
      </c>
      <c r="PY8" s="966">
        <v>1141</v>
      </c>
      <c r="PZ8" s="966">
        <v>1134</v>
      </c>
      <c r="QA8" s="966">
        <v>1127</v>
      </c>
      <c r="QB8" s="966">
        <v>1126</v>
      </c>
      <c r="QC8" s="966">
        <v>1118</v>
      </c>
      <c r="QD8" s="966">
        <v>1128</v>
      </c>
      <c r="QE8" s="966">
        <v>1122</v>
      </c>
      <c r="QF8" s="966">
        <v>1103</v>
      </c>
      <c r="QG8" s="966">
        <v>1093</v>
      </c>
      <c r="QH8" s="966">
        <v>1076</v>
      </c>
      <c r="QI8" s="966">
        <v>1144</v>
      </c>
      <c r="QJ8" s="966">
        <v>1135</v>
      </c>
      <c r="QK8" s="966">
        <v>1111</v>
      </c>
      <c r="QL8" s="966">
        <v>1123</v>
      </c>
      <c r="QM8" s="966">
        <v>1105</v>
      </c>
      <c r="QN8" s="966">
        <v>1147</v>
      </c>
      <c r="QO8" s="966">
        <v>1132</v>
      </c>
      <c r="QP8" s="966">
        <v>1120</v>
      </c>
      <c r="QQ8" s="966">
        <v>1108</v>
      </c>
      <c r="QR8" s="966">
        <v>1089</v>
      </c>
      <c r="QS8" s="966">
        <v>1159</v>
      </c>
      <c r="QT8" s="966">
        <v>1133</v>
      </c>
      <c r="QU8" s="966">
        <v>1133</v>
      </c>
      <c r="QV8" s="966">
        <v>1123</v>
      </c>
      <c r="QW8" s="966">
        <v>1118</v>
      </c>
      <c r="QX8" s="966">
        <v>1165</v>
      </c>
      <c r="QY8" s="966">
        <v>1163</v>
      </c>
      <c r="QZ8" s="966">
        <v>1174</v>
      </c>
      <c r="RA8" s="966">
        <v>1187</v>
      </c>
      <c r="RB8" s="966">
        <v>1169</v>
      </c>
      <c r="RC8" s="966">
        <v>1139</v>
      </c>
      <c r="RD8" s="966">
        <v>1150</v>
      </c>
      <c r="RE8" s="966">
        <v>1127</v>
      </c>
      <c r="RF8" s="966">
        <v>1113</v>
      </c>
      <c r="RG8" s="966">
        <v>1098</v>
      </c>
      <c r="RH8" s="966">
        <v>1098</v>
      </c>
      <c r="RI8" s="966">
        <v>1148</v>
      </c>
      <c r="RJ8" s="966">
        <v>1107</v>
      </c>
      <c r="RK8" s="966">
        <v>1153</v>
      </c>
      <c r="RL8" s="966">
        <v>1140</v>
      </c>
      <c r="RM8" s="966">
        <v>1114</v>
      </c>
      <c r="RN8" s="966">
        <v>1164</v>
      </c>
      <c r="RO8" s="966">
        <v>1142</v>
      </c>
      <c r="RP8" s="966">
        <v>1170</v>
      </c>
      <c r="RQ8" s="966">
        <v>1162</v>
      </c>
      <c r="RR8" s="966">
        <v>1157</v>
      </c>
      <c r="RS8" s="966">
        <v>1187</v>
      </c>
      <c r="RT8" s="966">
        <v>1172</v>
      </c>
      <c r="RU8" s="966">
        <v>1246</v>
      </c>
      <c r="RV8" s="966">
        <v>1245</v>
      </c>
      <c r="RW8" s="966">
        <v>1234</v>
      </c>
      <c r="RX8" s="966">
        <v>1225</v>
      </c>
      <c r="RY8" s="966">
        <v>1207</v>
      </c>
      <c r="RZ8" s="966">
        <v>1196</v>
      </c>
      <c r="SA8" s="966">
        <v>1187</v>
      </c>
      <c r="SB8" s="966">
        <v>1165</v>
      </c>
      <c r="SC8" s="966">
        <v>1201</v>
      </c>
      <c r="SD8" s="966">
        <v>1195</v>
      </c>
      <c r="SE8" s="966">
        <v>1182</v>
      </c>
      <c r="SF8" s="966">
        <v>1178</v>
      </c>
      <c r="SG8" s="966">
        <v>1153</v>
      </c>
      <c r="SH8" s="966">
        <v>1347</v>
      </c>
      <c r="SI8" s="966">
        <v>1324</v>
      </c>
      <c r="SJ8" s="966">
        <v>1383</v>
      </c>
      <c r="SK8" s="966">
        <v>1381</v>
      </c>
      <c r="SL8" s="966">
        <v>1354</v>
      </c>
      <c r="SM8" s="966">
        <v>1362</v>
      </c>
      <c r="SN8" s="966">
        <v>1352</v>
      </c>
      <c r="SO8" s="966">
        <v>1343</v>
      </c>
      <c r="SP8" s="966">
        <v>1335</v>
      </c>
      <c r="SQ8" s="966">
        <v>1316</v>
      </c>
      <c r="SR8" s="966">
        <v>1275</v>
      </c>
      <c r="SS8" s="966">
        <v>1315</v>
      </c>
      <c r="ST8" s="966">
        <v>1299</v>
      </c>
      <c r="SU8" s="966">
        <v>1282</v>
      </c>
      <c r="SV8" s="966">
        <v>1317</v>
      </c>
      <c r="SW8" s="966">
        <v>1288</v>
      </c>
      <c r="SX8" s="966">
        <v>1299</v>
      </c>
      <c r="SY8" s="966">
        <v>1285</v>
      </c>
      <c r="SZ8" s="966">
        <v>1264</v>
      </c>
      <c r="TA8" s="966">
        <v>1236</v>
      </c>
      <c r="TB8" s="966">
        <v>1220</v>
      </c>
      <c r="TC8" s="966">
        <v>1216</v>
      </c>
      <c r="TD8" s="966">
        <v>1203</v>
      </c>
      <c r="TE8" s="966">
        <v>1175</v>
      </c>
      <c r="TF8" s="966">
        <v>1209</v>
      </c>
      <c r="TG8" s="966">
        <v>1203</v>
      </c>
      <c r="TH8" s="966">
        <v>1253</v>
      </c>
      <c r="TI8" s="966">
        <v>1241</v>
      </c>
      <c r="TJ8" s="966">
        <v>1235</v>
      </c>
      <c r="TK8" s="966">
        <v>1209</v>
      </c>
      <c r="TL8" s="966">
        <v>1208</v>
      </c>
      <c r="TM8" s="966">
        <v>1193</v>
      </c>
      <c r="TN8" s="966">
        <v>1189</v>
      </c>
      <c r="TO8" s="966">
        <v>1173</v>
      </c>
      <c r="TP8" s="966">
        <v>1291</v>
      </c>
      <c r="TQ8" s="966">
        <v>1281</v>
      </c>
      <c r="TR8" s="966">
        <v>1274</v>
      </c>
      <c r="TS8" s="966">
        <v>1264</v>
      </c>
      <c r="TT8" s="966">
        <v>1208</v>
      </c>
      <c r="TU8" s="966">
        <v>1195</v>
      </c>
      <c r="TV8" s="966">
        <v>1168</v>
      </c>
      <c r="TW8" s="966">
        <v>1158</v>
      </c>
      <c r="TX8" s="966">
        <v>1149</v>
      </c>
      <c r="TY8" s="966">
        <v>1135</v>
      </c>
      <c r="TZ8" s="966">
        <f>'[1]отч дата'!F58</f>
        <v>1083</v>
      </c>
      <c r="UA8" s="73">
        <f t="shared" si="4"/>
        <v>0.79985228951255538</v>
      </c>
      <c r="UB8" s="2">
        <f t="shared" si="5"/>
        <v>-271</v>
      </c>
      <c r="UC8" s="418">
        <v>0</v>
      </c>
      <c r="UD8" s="69">
        <v>0</v>
      </c>
      <c r="UE8" s="67">
        <v>0</v>
      </c>
      <c r="UF8" s="130">
        <v>0</v>
      </c>
      <c r="UG8" s="131">
        <v>0</v>
      </c>
      <c r="UH8" s="170">
        <v>0</v>
      </c>
      <c r="UI8" s="1011">
        <v>0</v>
      </c>
      <c r="UJ8" s="177">
        <v>0</v>
      </c>
      <c r="UK8" s="177">
        <v>0</v>
      </c>
      <c r="UL8" s="177">
        <v>0</v>
      </c>
      <c r="UM8" s="1004">
        <v>0</v>
      </c>
      <c r="UN8" s="1005">
        <v>0</v>
      </c>
      <c r="UO8" s="1006">
        <v>0</v>
      </c>
      <c r="UP8" s="1006">
        <v>0</v>
      </c>
      <c r="UQ8" s="1006">
        <v>0</v>
      </c>
      <c r="UR8" s="996">
        <v>0</v>
      </c>
      <c r="US8" s="996">
        <v>0</v>
      </c>
      <c r="UT8" s="997">
        <v>0</v>
      </c>
      <c r="UU8" s="1007">
        <v>0</v>
      </c>
      <c r="UV8" s="1007">
        <v>0</v>
      </c>
      <c r="UW8" s="1007">
        <v>0</v>
      </c>
      <c r="UX8" s="1007">
        <v>0</v>
      </c>
      <c r="UY8" s="1007">
        <v>0</v>
      </c>
      <c r="UZ8" s="1368">
        <v>0</v>
      </c>
      <c r="VA8" s="1007">
        <v>0</v>
      </c>
      <c r="VB8" s="1007">
        <v>0</v>
      </c>
      <c r="VC8" s="1007">
        <v>0</v>
      </c>
      <c r="VD8" s="1007">
        <v>0</v>
      </c>
      <c r="VE8" s="1007">
        <v>0</v>
      </c>
      <c r="VF8" s="1007">
        <v>0</v>
      </c>
      <c r="VG8" s="1007">
        <v>0</v>
      </c>
      <c r="VH8" s="1007">
        <v>0</v>
      </c>
      <c r="VI8" s="1007">
        <v>0</v>
      </c>
      <c r="VJ8" s="1007">
        <v>0</v>
      </c>
      <c r="VK8" s="1007">
        <v>0</v>
      </c>
      <c r="VL8" s="1007">
        <v>0</v>
      </c>
      <c r="VM8" s="1007">
        <v>0</v>
      </c>
      <c r="VN8" s="1007">
        <v>0</v>
      </c>
      <c r="VO8" s="1007">
        <v>0</v>
      </c>
      <c r="VP8" s="1007">
        <v>0</v>
      </c>
      <c r="VQ8" s="1007">
        <v>0</v>
      </c>
      <c r="VR8" s="1007">
        <v>0</v>
      </c>
      <c r="VS8" s="1007">
        <v>0</v>
      </c>
      <c r="VT8" s="1007">
        <v>0</v>
      </c>
      <c r="VU8" s="1007">
        <v>0</v>
      </c>
      <c r="VV8" s="1007">
        <v>0</v>
      </c>
      <c r="VW8" s="1007">
        <v>0</v>
      </c>
      <c r="VX8" s="1007">
        <v>0</v>
      </c>
      <c r="VY8" s="1007">
        <v>0</v>
      </c>
      <c r="VZ8" s="1007">
        <v>0</v>
      </c>
      <c r="WA8" s="1007">
        <v>0</v>
      </c>
      <c r="WB8" s="1007">
        <v>0</v>
      </c>
      <c r="WC8" s="1007">
        <v>0</v>
      </c>
      <c r="WD8" s="1007">
        <v>0</v>
      </c>
      <c r="WE8" s="1007">
        <v>0</v>
      </c>
      <c r="WF8" s="1007">
        <v>0</v>
      </c>
      <c r="WG8" s="1007">
        <v>0</v>
      </c>
      <c r="WH8" s="1007">
        <v>0</v>
      </c>
      <c r="WI8" s="1007">
        <v>0</v>
      </c>
      <c r="WJ8" s="1007">
        <v>0</v>
      </c>
      <c r="WK8" s="1007">
        <v>0</v>
      </c>
      <c r="WL8" s="1007">
        <v>0</v>
      </c>
      <c r="WM8" s="1007">
        <v>0</v>
      </c>
      <c r="WN8" s="1007">
        <v>0</v>
      </c>
      <c r="WO8" s="1007">
        <v>0</v>
      </c>
      <c r="WP8" s="1007">
        <v>0</v>
      </c>
      <c r="WQ8" s="1007">
        <v>0</v>
      </c>
      <c r="WR8" s="1007">
        <v>0</v>
      </c>
      <c r="WS8" s="1007">
        <v>0</v>
      </c>
      <c r="WT8" s="1007">
        <v>0</v>
      </c>
      <c r="WU8" s="1007">
        <v>0</v>
      </c>
      <c r="WV8" s="1007">
        <v>0</v>
      </c>
      <c r="WW8" s="1007">
        <v>0</v>
      </c>
      <c r="WX8" s="1007">
        <v>0</v>
      </c>
      <c r="WY8" s="1007">
        <v>0</v>
      </c>
      <c r="WZ8" s="1007">
        <v>0</v>
      </c>
      <c r="XA8" s="1007">
        <v>0</v>
      </c>
      <c r="XB8" s="1007">
        <v>0</v>
      </c>
      <c r="XC8" s="1007">
        <v>0</v>
      </c>
      <c r="XD8" s="1007">
        <v>0</v>
      </c>
      <c r="XE8" s="1007">
        <v>0</v>
      </c>
      <c r="XF8" s="1007">
        <v>0</v>
      </c>
      <c r="XG8" s="1007">
        <v>0</v>
      </c>
      <c r="XH8" s="1007">
        <v>0</v>
      </c>
      <c r="XI8" s="1007">
        <v>0</v>
      </c>
      <c r="XJ8" s="1007">
        <v>0</v>
      </c>
      <c r="XK8" s="1007">
        <v>0</v>
      </c>
      <c r="XL8" s="1007">
        <v>0</v>
      </c>
      <c r="XM8" s="1007">
        <v>0</v>
      </c>
      <c r="XN8" s="1007">
        <v>0</v>
      </c>
      <c r="XO8" s="1007">
        <v>0</v>
      </c>
      <c r="XP8" s="1007">
        <v>0</v>
      </c>
      <c r="XQ8" s="1007">
        <v>0</v>
      </c>
      <c r="XR8" s="1007">
        <v>0</v>
      </c>
      <c r="XS8" s="1007">
        <v>0</v>
      </c>
      <c r="XT8" s="1007">
        <v>0</v>
      </c>
      <c r="XU8" s="1007">
        <v>0</v>
      </c>
      <c r="XV8" s="1007">
        <v>0</v>
      </c>
      <c r="XW8" s="1007">
        <v>0</v>
      </c>
      <c r="XX8" s="1007">
        <v>0</v>
      </c>
      <c r="XY8" s="1007">
        <v>0</v>
      </c>
      <c r="XZ8" s="1007">
        <v>0</v>
      </c>
      <c r="YA8" s="1007">
        <v>0</v>
      </c>
      <c r="YB8" s="1007">
        <v>0</v>
      </c>
      <c r="YC8" s="1007">
        <v>0</v>
      </c>
      <c r="YD8" s="1007">
        <v>0</v>
      </c>
      <c r="YE8" s="1007">
        <v>0</v>
      </c>
      <c r="YF8" s="1007">
        <v>0</v>
      </c>
      <c r="YG8" s="1007">
        <v>0</v>
      </c>
      <c r="YH8" s="1007">
        <v>0</v>
      </c>
      <c r="YI8" s="1007">
        <v>0</v>
      </c>
      <c r="YJ8" s="1007">
        <v>0</v>
      </c>
      <c r="YK8" s="1007">
        <v>0</v>
      </c>
      <c r="YL8" s="1007">
        <v>0</v>
      </c>
      <c r="YM8" s="1007">
        <v>0</v>
      </c>
      <c r="YN8" s="1007">
        <v>0</v>
      </c>
      <c r="YO8" s="1007">
        <v>0</v>
      </c>
      <c r="YP8" s="1007">
        <v>0</v>
      </c>
      <c r="YQ8" s="1007">
        <v>0</v>
      </c>
      <c r="YR8" s="1007">
        <v>0</v>
      </c>
      <c r="YS8" s="1007">
        <v>0</v>
      </c>
      <c r="YT8" s="1007">
        <v>0</v>
      </c>
      <c r="YU8" s="1007">
        <v>0</v>
      </c>
      <c r="YV8" s="1007">
        <v>0</v>
      </c>
      <c r="YW8" s="1007">
        <v>0</v>
      </c>
      <c r="YX8" s="1007">
        <v>0</v>
      </c>
      <c r="YY8" s="1007">
        <v>0</v>
      </c>
      <c r="YZ8" s="1007">
        <v>0</v>
      </c>
      <c r="ZA8" s="1007">
        <v>0</v>
      </c>
      <c r="ZB8" s="1007">
        <v>0</v>
      </c>
      <c r="ZC8" s="1007">
        <v>0</v>
      </c>
      <c r="ZD8" s="1007">
        <v>0</v>
      </c>
      <c r="ZE8" s="1007">
        <v>0</v>
      </c>
      <c r="ZF8" s="1007">
        <v>0</v>
      </c>
      <c r="ZG8" s="1007">
        <v>0</v>
      </c>
      <c r="ZH8" s="1007">
        <v>0</v>
      </c>
      <c r="ZI8" s="1007">
        <v>0</v>
      </c>
      <c r="ZJ8" s="1007">
        <v>0</v>
      </c>
      <c r="ZK8" s="1007">
        <v>0</v>
      </c>
      <c r="ZL8" s="1007">
        <v>0</v>
      </c>
      <c r="ZM8" s="1007">
        <v>0</v>
      </c>
      <c r="ZN8" s="1007">
        <v>0</v>
      </c>
      <c r="ZO8" s="1007">
        <v>0</v>
      </c>
      <c r="ZP8" s="1007">
        <v>0</v>
      </c>
      <c r="ZQ8" s="1007">
        <v>0</v>
      </c>
      <c r="ZR8" s="1007">
        <v>0</v>
      </c>
      <c r="ZS8" s="1007">
        <v>0</v>
      </c>
      <c r="ZT8" s="1007">
        <v>0</v>
      </c>
      <c r="ZU8" s="1007">
        <v>0</v>
      </c>
      <c r="ZV8" s="1007">
        <v>0</v>
      </c>
      <c r="ZW8" s="1007">
        <v>0</v>
      </c>
      <c r="ZX8" s="1007">
        <v>0</v>
      </c>
      <c r="ZY8" s="1007">
        <v>0</v>
      </c>
      <c r="ZZ8" s="1007">
        <v>0</v>
      </c>
      <c r="AAA8" s="1007">
        <v>0</v>
      </c>
      <c r="AAB8" s="1007">
        <v>0</v>
      </c>
      <c r="AAC8" s="1007">
        <v>0</v>
      </c>
      <c r="AAD8" s="1007">
        <v>0</v>
      </c>
      <c r="AAE8" s="1007">
        <v>0</v>
      </c>
      <c r="AAF8" s="1007">
        <v>0</v>
      </c>
      <c r="AAG8" s="1007">
        <v>0</v>
      </c>
      <c r="AAH8" s="1007">
        <v>0</v>
      </c>
      <c r="AAI8" s="1007">
        <v>0</v>
      </c>
      <c r="AAJ8" s="1007">
        <v>0</v>
      </c>
      <c r="AAK8" s="1007">
        <v>0</v>
      </c>
      <c r="AAL8" s="1007">
        <v>0</v>
      </c>
      <c r="AAM8" s="1007">
        <v>0</v>
      </c>
      <c r="AAN8" s="1007">
        <v>0</v>
      </c>
      <c r="AAO8" s="1007">
        <v>0</v>
      </c>
      <c r="AAP8" s="1007">
        <v>0</v>
      </c>
      <c r="AAQ8" s="1007">
        <v>0</v>
      </c>
      <c r="AAR8" s="1007">
        <v>0</v>
      </c>
      <c r="AAS8" s="1007">
        <v>0</v>
      </c>
      <c r="AAT8" s="1007">
        <v>0</v>
      </c>
      <c r="AAU8" s="1007">
        <v>0</v>
      </c>
      <c r="AAV8" s="1007">
        <v>0</v>
      </c>
      <c r="AAW8" s="1007">
        <v>0</v>
      </c>
      <c r="AAX8" s="1007">
        <v>0</v>
      </c>
      <c r="AAY8" s="1007">
        <v>0</v>
      </c>
      <c r="AAZ8" s="1007">
        <v>0</v>
      </c>
      <c r="ABA8" s="1007">
        <v>0</v>
      </c>
      <c r="ABB8" s="1007">
        <v>0</v>
      </c>
      <c r="ABC8" s="1007">
        <v>0</v>
      </c>
      <c r="ABD8" s="1007">
        <v>0</v>
      </c>
      <c r="ABE8" s="1007">
        <v>0</v>
      </c>
      <c r="ABF8" s="1007">
        <v>0</v>
      </c>
      <c r="ABG8" s="1007">
        <v>0</v>
      </c>
      <c r="ABH8" s="1007">
        <v>0</v>
      </c>
      <c r="ABI8" s="1007">
        <v>0</v>
      </c>
      <c r="ABJ8" s="1007">
        <v>0</v>
      </c>
      <c r="ABK8" s="1007">
        <v>0</v>
      </c>
      <c r="ABL8" s="1007">
        <v>0</v>
      </c>
      <c r="ABM8" s="1007">
        <v>0</v>
      </c>
      <c r="ABN8" s="1007">
        <v>0</v>
      </c>
      <c r="ABO8" s="1007">
        <v>0</v>
      </c>
      <c r="ABP8" s="1007">
        <v>0</v>
      </c>
      <c r="ABQ8" s="1007">
        <v>0</v>
      </c>
      <c r="ABR8" s="1007">
        <v>0</v>
      </c>
      <c r="ABS8" s="1007">
        <v>0</v>
      </c>
      <c r="ABT8" s="1007">
        <v>0</v>
      </c>
      <c r="ABU8" s="1007">
        <v>0</v>
      </c>
      <c r="ABV8" s="1007">
        <v>0</v>
      </c>
      <c r="ABW8" s="1007">
        <v>0</v>
      </c>
      <c r="ABX8" s="1007">
        <v>0</v>
      </c>
      <c r="ABY8" s="1007">
        <v>0</v>
      </c>
      <c r="ABZ8" s="1007">
        <v>0</v>
      </c>
      <c r="ACA8" s="1007">
        <v>0</v>
      </c>
      <c r="ACB8" s="1007">
        <v>0</v>
      </c>
      <c r="ACC8" s="1007">
        <v>0</v>
      </c>
      <c r="ACD8" s="1007">
        <v>0</v>
      </c>
      <c r="ACE8" s="1007">
        <v>0</v>
      </c>
      <c r="ACF8" s="1007">
        <v>0</v>
      </c>
      <c r="ACG8" s="1007">
        <v>0</v>
      </c>
      <c r="ACH8" s="1007">
        <v>0</v>
      </c>
      <c r="ACI8" s="1007">
        <v>0</v>
      </c>
      <c r="ACJ8" s="1007">
        <v>0</v>
      </c>
      <c r="ACK8" s="1007">
        <v>0</v>
      </c>
      <c r="ACL8" s="1007">
        <v>0</v>
      </c>
      <c r="ACM8" s="1007">
        <v>0</v>
      </c>
      <c r="ACN8" s="1007">
        <v>0</v>
      </c>
      <c r="ACO8" s="1007">
        <v>0</v>
      </c>
      <c r="ACP8" s="1007">
        <v>0</v>
      </c>
      <c r="ACQ8" s="1007">
        <v>0</v>
      </c>
      <c r="ACR8" s="1007">
        <v>0</v>
      </c>
      <c r="ACS8" s="1007">
        <v>0</v>
      </c>
      <c r="ACT8" s="1007">
        <v>0</v>
      </c>
      <c r="ACU8" s="1007">
        <v>0</v>
      </c>
      <c r="ACV8" s="1007">
        <v>0</v>
      </c>
      <c r="ACW8" s="1007">
        <v>0</v>
      </c>
      <c r="ACX8" s="1007">
        <v>0</v>
      </c>
      <c r="ACY8" s="1007">
        <v>0</v>
      </c>
      <c r="ACZ8" s="1007">
        <v>0</v>
      </c>
      <c r="ADA8" s="1007">
        <v>0</v>
      </c>
      <c r="ADB8" s="1007">
        <v>0</v>
      </c>
      <c r="ADC8" s="1007">
        <v>0</v>
      </c>
      <c r="ADD8" s="1007">
        <v>0</v>
      </c>
      <c r="ADE8" s="1007">
        <v>0</v>
      </c>
      <c r="ADF8" s="1007">
        <v>0</v>
      </c>
      <c r="ADG8" s="1007">
        <v>0</v>
      </c>
      <c r="ADH8" s="1007">
        <v>0</v>
      </c>
      <c r="ADI8" s="1007">
        <v>0</v>
      </c>
      <c r="ADJ8" s="1007">
        <v>0</v>
      </c>
      <c r="ADK8" s="1007">
        <v>0</v>
      </c>
      <c r="ADL8" s="1007">
        <v>0</v>
      </c>
      <c r="ADM8" s="1007">
        <v>0</v>
      </c>
      <c r="ADN8" s="1007">
        <v>0</v>
      </c>
      <c r="ADO8" s="1007">
        <v>0</v>
      </c>
      <c r="ADP8" s="1007">
        <v>0</v>
      </c>
      <c r="ADQ8" s="1007">
        <v>0</v>
      </c>
      <c r="ADR8" s="1007">
        <v>0</v>
      </c>
      <c r="ADS8" s="1007">
        <v>0</v>
      </c>
      <c r="ADT8" s="1007">
        <v>0</v>
      </c>
      <c r="ADU8" s="1007">
        <v>0</v>
      </c>
      <c r="ADV8" s="1007">
        <v>0</v>
      </c>
      <c r="ADW8" s="1007">
        <v>0</v>
      </c>
      <c r="ADX8" s="1007">
        <v>0</v>
      </c>
      <c r="ADY8" s="1007">
        <v>0</v>
      </c>
      <c r="ADZ8" s="1007">
        <v>0</v>
      </c>
      <c r="AEA8" s="1007">
        <v>0</v>
      </c>
      <c r="AEB8" s="1007">
        <v>0</v>
      </c>
      <c r="AEC8" s="1007">
        <v>0</v>
      </c>
      <c r="AED8" s="1007">
        <v>0</v>
      </c>
      <c r="AEE8" s="1007">
        <v>0</v>
      </c>
      <c r="AEF8" s="1007">
        <v>0</v>
      </c>
      <c r="AEG8" s="1007">
        <v>0</v>
      </c>
      <c r="AEH8" s="1007">
        <v>0</v>
      </c>
      <c r="AEI8" s="1007">
        <v>0</v>
      </c>
      <c r="AEJ8" s="1007">
        <v>0</v>
      </c>
      <c r="AEK8" s="1007">
        <v>0</v>
      </c>
      <c r="AEL8" s="1007">
        <v>0</v>
      </c>
      <c r="AEM8" s="1007">
        <v>0</v>
      </c>
      <c r="AEN8" s="1007">
        <v>0</v>
      </c>
      <c r="AEO8" s="1006">
        <f>'[1]отч дата'!F91</f>
        <v>0</v>
      </c>
      <c r="AEP8" s="73" t="e">
        <f t="shared" si="0"/>
        <v>#DIV/0!</v>
      </c>
      <c r="AEQ8" s="2">
        <f t="shared" si="1"/>
        <v>0</v>
      </c>
      <c r="AER8" s="3" t="s">
        <v>49</v>
      </c>
    </row>
    <row r="9" spans="1:824" ht="17.25" customHeight="1" x14ac:dyDescent="0.25">
      <c r="A9" s="4" t="s">
        <v>50</v>
      </c>
      <c r="B9" s="417">
        <v>6821</v>
      </c>
      <c r="C9" s="131">
        <v>7058</v>
      </c>
      <c r="D9" s="176">
        <v>6684</v>
      </c>
      <c r="E9" s="170">
        <v>8123</v>
      </c>
      <c r="F9" s="177">
        <v>8636</v>
      </c>
      <c r="G9" s="170">
        <v>8498</v>
      </c>
      <c r="H9" s="170">
        <v>8651</v>
      </c>
      <c r="I9" s="1008">
        <v>8711</v>
      </c>
      <c r="J9" s="1009">
        <v>8025</v>
      </c>
      <c r="K9" s="1008">
        <v>8652</v>
      </c>
      <c r="L9" s="1010">
        <v>9071</v>
      </c>
      <c r="M9" s="993">
        <v>8172</v>
      </c>
      <c r="N9" s="994">
        <v>8729</v>
      </c>
      <c r="O9" s="994">
        <v>8691</v>
      </c>
      <c r="P9" s="994">
        <v>7339</v>
      </c>
      <c r="Q9" s="995">
        <v>6984</v>
      </c>
      <c r="R9" s="996">
        <v>7061</v>
      </c>
      <c r="S9" s="997">
        <v>7078</v>
      </c>
      <c r="T9" s="998">
        <v>6847</v>
      </c>
      <c r="U9" s="998">
        <v>6819</v>
      </c>
      <c r="V9" s="998">
        <v>6796</v>
      </c>
      <c r="W9" s="998">
        <v>7758</v>
      </c>
      <c r="X9" s="998">
        <v>7245</v>
      </c>
      <c r="Y9" s="1145">
        <v>7033</v>
      </c>
      <c r="Z9" s="1141">
        <v>5976</v>
      </c>
      <c r="AA9" s="998">
        <v>6838</v>
      </c>
      <c r="AB9" s="998">
        <v>6584</v>
      </c>
      <c r="AC9" s="998">
        <v>6432</v>
      </c>
      <c r="AD9" s="998">
        <v>6185</v>
      </c>
      <c r="AE9" s="998">
        <v>5963</v>
      </c>
      <c r="AF9" s="998">
        <v>16830</v>
      </c>
      <c r="AG9" s="998">
        <v>14924</v>
      </c>
      <c r="AH9" s="998">
        <v>13142</v>
      </c>
      <c r="AI9" s="998">
        <v>12145</v>
      </c>
      <c r="AJ9" s="998">
        <v>10390</v>
      </c>
      <c r="AK9" s="998">
        <v>9470</v>
      </c>
      <c r="AL9" s="998">
        <v>8907</v>
      </c>
      <c r="AM9" s="998">
        <v>8518</v>
      </c>
      <c r="AN9" s="998">
        <v>8072</v>
      </c>
      <c r="AO9" s="998">
        <v>7494</v>
      </c>
      <c r="AP9" s="998">
        <v>6953</v>
      </c>
      <c r="AQ9" s="998">
        <v>6826</v>
      </c>
      <c r="AR9" s="998">
        <v>6662</v>
      </c>
      <c r="AS9" s="998">
        <v>6492</v>
      </c>
      <c r="AT9" s="998">
        <v>6286</v>
      </c>
      <c r="AU9" s="998">
        <v>6246</v>
      </c>
      <c r="AV9" s="998">
        <v>5966</v>
      </c>
      <c r="AW9" s="998">
        <v>5809</v>
      </c>
      <c r="AX9" s="998">
        <v>6450</v>
      </c>
      <c r="AY9" s="998">
        <v>6424</v>
      </c>
      <c r="AZ9" s="998">
        <v>6350</v>
      </c>
      <c r="BA9" s="998">
        <v>17564</v>
      </c>
      <c r="BB9" s="998">
        <v>15612</v>
      </c>
      <c r="BC9" s="998">
        <v>12868</v>
      </c>
      <c r="BD9" s="998">
        <v>10613</v>
      </c>
      <c r="BE9" s="998">
        <v>10744</v>
      </c>
      <c r="BF9" s="998">
        <v>10097</v>
      </c>
      <c r="BG9" s="998">
        <v>9488</v>
      </c>
      <c r="BH9" s="998">
        <v>8512</v>
      </c>
      <c r="BI9" s="998">
        <v>7566</v>
      </c>
      <c r="BJ9" s="998">
        <v>7349</v>
      </c>
      <c r="BK9" s="998">
        <v>6986</v>
      </c>
      <c r="BL9" s="998">
        <v>6826</v>
      </c>
      <c r="BM9" s="998">
        <v>6535</v>
      </c>
      <c r="BN9" s="998">
        <v>6446</v>
      </c>
      <c r="BO9" s="998">
        <v>6376</v>
      </c>
      <c r="BP9" s="998">
        <v>7180</v>
      </c>
      <c r="BQ9" s="998">
        <v>6952</v>
      </c>
      <c r="BR9" s="998">
        <v>6644</v>
      </c>
      <c r="BS9" s="998">
        <v>6505</v>
      </c>
      <c r="BT9" s="998">
        <v>18036</v>
      </c>
      <c r="BU9" s="998">
        <v>16061</v>
      </c>
      <c r="BV9" s="998">
        <v>13321</v>
      </c>
      <c r="BW9" s="998">
        <v>11084</v>
      </c>
      <c r="BX9" s="998">
        <v>11361</v>
      </c>
      <c r="BY9" s="998">
        <v>10712</v>
      </c>
      <c r="BZ9" s="998">
        <v>10478</v>
      </c>
      <c r="CA9" s="998">
        <v>9563</v>
      </c>
      <c r="CB9" s="998">
        <v>8757</v>
      </c>
      <c r="CC9" s="998">
        <v>8520</v>
      </c>
      <c r="CD9" s="998">
        <v>8216</v>
      </c>
      <c r="CE9" s="998">
        <v>7883</v>
      </c>
      <c r="CF9" s="998">
        <v>7686</v>
      </c>
      <c r="CG9" s="998">
        <v>7245</v>
      </c>
      <c r="CH9" s="998">
        <v>7180</v>
      </c>
      <c r="CI9" s="998">
        <v>7051</v>
      </c>
      <c r="CJ9" s="998">
        <v>6939</v>
      </c>
      <c r="CK9" s="998">
        <v>6659</v>
      </c>
      <c r="CL9" s="998">
        <v>6428</v>
      </c>
      <c r="CM9" s="998">
        <v>7209</v>
      </c>
      <c r="CN9" s="998">
        <v>7201</v>
      </c>
      <c r="CO9" s="998">
        <v>7057</v>
      </c>
      <c r="CP9" s="998">
        <v>6823</v>
      </c>
      <c r="CQ9" s="998">
        <v>17431</v>
      </c>
      <c r="CR9" s="998">
        <v>15540</v>
      </c>
      <c r="CS9" s="998">
        <v>13494</v>
      </c>
      <c r="CT9" s="998">
        <v>13200</v>
      </c>
      <c r="CU9" s="998">
        <v>11554</v>
      </c>
      <c r="CV9" s="998">
        <v>10105</v>
      </c>
      <c r="CW9" s="998">
        <v>10130</v>
      </c>
      <c r="CX9" s="998">
        <v>9726</v>
      </c>
      <c r="CY9" s="998">
        <v>9313</v>
      </c>
      <c r="CZ9" s="998">
        <v>8458</v>
      </c>
      <c r="DA9" s="998">
        <v>7870</v>
      </c>
      <c r="DB9" s="998">
        <v>7769</v>
      </c>
      <c r="DC9" s="998">
        <v>7240</v>
      </c>
      <c r="DD9" s="998">
        <v>8059</v>
      </c>
      <c r="DE9" s="998">
        <v>7827</v>
      </c>
      <c r="DF9" s="998">
        <v>7838</v>
      </c>
      <c r="DG9" s="998">
        <v>7580</v>
      </c>
      <c r="DH9" s="998">
        <v>7302</v>
      </c>
      <c r="DI9" s="998">
        <v>19456</v>
      </c>
      <c r="DJ9" s="998">
        <v>17235</v>
      </c>
      <c r="DK9" s="998">
        <v>15702</v>
      </c>
      <c r="DL9" s="998">
        <v>13220</v>
      </c>
      <c r="DM9" s="998">
        <v>12300</v>
      </c>
      <c r="DN9" s="998">
        <v>12181</v>
      </c>
      <c r="DO9" s="998">
        <v>11210</v>
      </c>
      <c r="DP9" s="998">
        <v>10620</v>
      </c>
      <c r="DQ9" s="998">
        <v>10080</v>
      </c>
      <c r="DR9" s="998">
        <v>9447</v>
      </c>
      <c r="DS9" s="998">
        <v>9135</v>
      </c>
      <c r="DT9" s="998">
        <v>8871</v>
      </c>
      <c r="DU9" s="998">
        <v>8738</v>
      </c>
      <c r="DV9" s="998">
        <v>8261</v>
      </c>
      <c r="DW9" s="998">
        <v>8002</v>
      </c>
      <c r="DX9" s="998">
        <v>7907</v>
      </c>
      <c r="DY9" s="998">
        <v>7785</v>
      </c>
      <c r="DZ9" s="998">
        <v>7610</v>
      </c>
      <c r="EA9" s="998">
        <v>7414</v>
      </c>
      <c r="EB9" s="998">
        <v>8280</v>
      </c>
      <c r="EC9" s="998">
        <v>8173</v>
      </c>
      <c r="ED9" s="998">
        <v>7934</v>
      </c>
      <c r="EE9" s="998">
        <v>20459</v>
      </c>
      <c r="EF9" s="998">
        <v>17429</v>
      </c>
      <c r="EG9" s="998">
        <v>14480</v>
      </c>
      <c r="EH9" s="998">
        <v>14328</v>
      </c>
      <c r="EI9" s="998">
        <v>13268</v>
      </c>
      <c r="EJ9" s="998">
        <v>12320</v>
      </c>
      <c r="EK9" s="998">
        <v>11104</v>
      </c>
      <c r="EL9" s="998">
        <v>10039</v>
      </c>
      <c r="EM9" s="998">
        <v>9681</v>
      </c>
      <c r="EN9" s="998">
        <v>9928</v>
      </c>
      <c r="EO9" s="998">
        <v>9510</v>
      </c>
      <c r="EP9" s="998">
        <v>9274</v>
      </c>
      <c r="EQ9" s="998">
        <v>8709</v>
      </c>
      <c r="ER9" s="998">
        <v>8597</v>
      </c>
      <c r="ES9" s="998">
        <v>8457</v>
      </c>
      <c r="ET9" s="998">
        <v>8355</v>
      </c>
      <c r="EU9" s="998">
        <v>8180</v>
      </c>
      <c r="EV9" s="998">
        <v>7936</v>
      </c>
      <c r="EW9" s="998">
        <v>8602</v>
      </c>
      <c r="EX9" s="998">
        <v>8681</v>
      </c>
      <c r="EY9" s="998">
        <v>8507</v>
      </c>
      <c r="EZ9" s="998">
        <v>8308</v>
      </c>
      <c r="FA9" s="998">
        <v>18505</v>
      </c>
      <c r="FB9" s="998">
        <v>16601</v>
      </c>
      <c r="FC9" s="998">
        <v>14595</v>
      </c>
      <c r="FD9" s="998">
        <v>15308</v>
      </c>
      <c r="FE9" s="998">
        <v>13830</v>
      </c>
      <c r="FF9" s="998">
        <v>12288</v>
      </c>
      <c r="FG9" s="998">
        <v>11368</v>
      </c>
      <c r="FH9" s="998">
        <v>10940</v>
      </c>
      <c r="FI9" s="998">
        <v>10520</v>
      </c>
      <c r="FJ9" s="998">
        <v>10087</v>
      </c>
      <c r="FK9" s="998">
        <v>9602</v>
      </c>
      <c r="FL9" s="998">
        <v>9492</v>
      </c>
      <c r="FM9" s="998">
        <v>9369</v>
      </c>
      <c r="FN9" s="998">
        <v>9179</v>
      </c>
      <c r="FO9" s="998">
        <v>8956</v>
      </c>
      <c r="FP9" s="998">
        <v>8904</v>
      </c>
      <c r="FQ9" s="998">
        <v>8868</v>
      </c>
      <c r="FR9" s="998">
        <v>9681</v>
      </c>
      <c r="FS9" s="998">
        <v>9410</v>
      </c>
      <c r="FT9" s="998">
        <v>9002</v>
      </c>
      <c r="FU9" s="998">
        <v>21492</v>
      </c>
      <c r="FV9" s="998">
        <v>19298</v>
      </c>
      <c r="FW9" s="998">
        <v>17506</v>
      </c>
      <c r="FX9" s="998">
        <v>14932</v>
      </c>
      <c r="FY9" s="998">
        <v>12977</v>
      </c>
      <c r="FZ9" s="998">
        <v>14260</v>
      </c>
      <c r="GA9" s="998">
        <v>13561</v>
      </c>
      <c r="GB9" s="998">
        <v>12640</v>
      </c>
      <c r="GC9" s="998">
        <v>11970</v>
      </c>
      <c r="GD9" s="998">
        <v>11244</v>
      </c>
      <c r="GE9" s="998">
        <v>10963</v>
      </c>
      <c r="GF9" s="998">
        <v>10653</v>
      </c>
      <c r="GG9" s="998">
        <v>10653</v>
      </c>
      <c r="GH9" s="998">
        <v>10348</v>
      </c>
      <c r="GI9" s="998">
        <v>9941</v>
      </c>
      <c r="GJ9" s="998">
        <v>9837</v>
      </c>
      <c r="GK9" s="998">
        <v>9702</v>
      </c>
      <c r="GL9" s="998">
        <v>9533</v>
      </c>
      <c r="GM9" s="998">
        <v>9211</v>
      </c>
      <c r="GN9" s="998">
        <v>9009</v>
      </c>
      <c r="GO9" s="998">
        <v>9905</v>
      </c>
      <c r="GP9" s="998">
        <v>9707</v>
      </c>
      <c r="GQ9" s="998">
        <v>9497</v>
      </c>
      <c r="GR9" s="998">
        <v>20864</v>
      </c>
      <c r="GS9" s="998">
        <v>17661</v>
      </c>
      <c r="GT9" s="998">
        <v>17661</v>
      </c>
      <c r="GU9" s="998">
        <v>15886</v>
      </c>
      <c r="GV9" s="998">
        <v>15796</v>
      </c>
      <c r="GW9" s="998">
        <v>14567</v>
      </c>
      <c r="GX9" s="998">
        <v>13366</v>
      </c>
      <c r="GY9" s="998">
        <v>11955</v>
      </c>
      <c r="GZ9" s="998">
        <v>11587</v>
      </c>
      <c r="HA9" s="998">
        <v>11241</v>
      </c>
      <c r="HB9" s="998">
        <v>10893</v>
      </c>
      <c r="HC9" s="998">
        <v>10537</v>
      </c>
      <c r="HD9" s="998">
        <v>10112</v>
      </c>
      <c r="HE9" s="998">
        <v>9792</v>
      </c>
      <c r="HF9" s="998">
        <v>9630</v>
      </c>
      <c r="HG9" s="998">
        <v>9513</v>
      </c>
      <c r="HH9" s="998">
        <v>9356</v>
      </c>
      <c r="HI9" s="998">
        <v>9085</v>
      </c>
      <c r="HJ9" s="998">
        <v>10103</v>
      </c>
      <c r="HK9" s="998">
        <v>9773</v>
      </c>
      <c r="HL9" s="998">
        <v>9567</v>
      </c>
      <c r="HM9" s="998">
        <v>9293</v>
      </c>
      <c r="HN9" s="998">
        <v>9019</v>
      </c>
      <c r="HO9" s="998">
        <v>19352</v>
      </c>
      <c r="HP9" s="998">
        <v>17392</v>
      </c>
      <c r="HQ9" s="998">
        <v>15199</v>
      </c>
      <c r="HR9" s="998">
        <v>15189</v>
      </c>
      <c r="HS9" s="998">
        <v>13384</v>
      </c>
      <c r="HT9" s="998">
        <v>12472</v>
      </c>
      <c r="HU9" s="998">
        <v>11949</v>
      </c>
      <c r="HV9" s="998">
        <v>11476</v>
      </c>
      <c r="HW9" s="998">
        <v>11001</v>
      </c>
      <c r="HX9" s="998">
        <v>10410</v>
      </c>
      <c r="HY9" s="998">
        <v>10255</v>
      </c>
      <c r="HZ9" s="998">
        <v>9611</v>
      </c>
      <c r="IA9" s="998">
        <v>9493</v>
      </c>
      <c r="IB9" s="998">
        <v>9162</v>
      </c>
      <c r="IC9" s="998">
        <v>8974</v>
      </c>
      <c r="ID9" s="998">
        <v>8814</v>
      </c>
      <c r="IE9" s="998">
        <v>8664</v>
      </c>
      <c r="IF9" s="998">
        <v>9390</v>
      </c>
      <c r="IG9" s="998">
        <v>9151</v>
      </c>
      <c r="IH9" s="998">
        <v>8937</v>
      </c>
      <c r="II9" s="998">
        <v>20896</v>
      </c>
      <c r="IJ9" s="998">
        <v>18671</v>
      </c>
      <c r="IK9" s="998">
        <v>16245</v>
      </c>
      <c r="IL9" s="998">
        <v>13709</v>
      </c>
      <c r="IM9" s="998">
        <v>14176</v>
      </c>
      <c r="IN9" s="998">
        <v>13368</v>
      </c>
      <c r="IO9" s="998">
        <v>12607</v>
      </c>
      <c r="IP9" s="998">
        <v>11470</v>
      </c>
      <c r="IQ9" s="998">
        <v>10578</v>
      </c>
      <c r="IR9" s="998">
        <v>10339</v>
      </c>
      <c r="IS9" s="998">
        <v>9439</v>
      </c>
      <c r="IT9" s="998">
        <v>9283</v>
      </c>
      <c r="IU9" s="998">
        <v>9121</v>
      </c>
      <c r="IV9" s="998">
        <v>8888</v>
      </c>
      <c r="IW9" s="998">
        <v>8838</v>
      </c>
      <c r="IX9" s="998">
        <v>8614</v>
      </c>
      <c r="IY9" s="998">
        <v>8527</v>
      </c>
      <c r="IZ9" s="998">
        <v>8343</v>
      </c>
      <c r="JA9" s="998">
        <v>8165</v>
      </c>
      <c r="JB9" s="998">
        <v>9032</v>
      </c>
      <c r="JC9" s="998">
        <v>8829</v>
      </c>
      <c r="JD9" s="998">
        <v>8640</v>
      </c>
      <c r="JE9" s="998">
        <v>19171</v>
      </c>
      <c r="JF9" s="998">
        <v>16111</v>
      </c>
      <c r="JG9" s="998">
        <v>13653</v>
      </c>
      <c r="JH9" s="998">
        <v>12234</v>
      </c>
      <c r="JI9" s="998">
        <v>11038</v>
      </c>
      <c r="JJ9" s="998">
        <v>10735</v>
      </c>
      <c r="JK9" s="998">
        <v>10399</v>
      </c>
      <c r="JL9" s="998">
        <v>10034</v>
      </c>
      <c r="JM9" s="998">
        <f>'[1]отч дата'!G26</f>
        <v>8654</v>
      </c>
      <c r="JN9" s="73">
        <f t="shared" si="2"/>
        <v>0.83131604226705091</v>
      </c>
      <c r="JO9" s="2">
        <f t="shared" si="3"/>
        <v>-1756</v>
      </c>
      <c r="JP9" s="218">
        <v>6821</v>
      </c>
      <c r="JQ9" s="71">
        <v>7058</v>
      </c>
      <c r="JR9" s="70">
        <v>6684</v>
      </c>
      <c r="JS9" s="112">
        <v>8123</v>
      </c>
      <c r="JT9" s="131">
        <v>8636</v>
      </c>
      <c r="JU9" s="170">
        <v>8498</v>
      </c>
      <c r="JV9" s="964">
        <v>8651</v>
      </c>
      <c r="JW9" s="966">
        <v>8711</v>
      </c>
      <c r="JX9" s="966">
        <v>8025</v>
      </c>
      <c r="JY9" s="966">
        <v>8652</v>
      </c>
      <c r="JZ9" s="985">
        <v>9071</v>
      </c>
      <c r="KA9" s="999">
        <v>8172</v>
      </c>
      <c r="KB9" s="989">
        <v>8729</v>
      </c>
      <c r="KC9" s="989">
        <v>8691</v>
      </c>
      <c r="KD9" s="989">
        <v>7339</v>
      </c>
      <c r="KE9" s="966">
        <v>6984</v>
      </c>
      <c r="KF9" s="966">
        <v>7061</v>
      </c>
      <c r="KG9" s="997">
        <v>7078</v>
      </c>
      <c r="KH9" s="966">
        <v>6847</v>
      </c>
      <c r="KI9" s="966">
        <v>6819</v>
      </c>
      <c r="KJ9" s="966">
        <v>6796</v>
      </c>
      <c r="KK9" s="966">
        <v>7758</v>
      </c>
      <c r="KL9" s="966">
        <v>7245</v>
      </c>
      <c r="KM9" s="966">
        <v>7033</v>
      </c>
      <c r="KN9" s="966">
        <v>5976</v>
      </c>
      <c r="KO9" s="966">
        <v>6838</v>
      </c>
      <c r="KP9" s="966">
        <v>6584</v>
      </c>
      <c r="KQ9" s="966">
        <v>6432</v>
      </c>
      <c r="KR9" s="966">
        <v>6185</v>
      </c>
      <c r="KS9" s="966">
        <v>5963</v>
      </c>
      <c r="KT9" s="966">
        <v>16830</v>
      </c>
      <c r="KU9" s="966">
        <v>14924</v>
      </c>
      <c r="KV9" s="966">
        <v>13142</v>
      </c>
      <c r="KW9" s="966">
        <v>12145</v>
      </c>
      <c r="KX9" s="966">
        <v>10390</v>
      </c>
      <c r="KY9" s="966">
        <v>9470</v>
      </c>
      <c r="KZ9" s="966">
        <v>8907</v>
      </c>
      <c r="LA9" s="966">
        <v>8518</v>
      </c>
      <c r="LB9" s="966">
        <v>8072</v>
      </c>
      <c r="LC9" s="966">
        <v>7494</v>
      </c>
      <c r="LD9" s="966">
        <v>6953</v>
      </c>
      <c r="LE9" s="966">
        <v>6826</v>
      </c>
      <c r="LF9" s="966">
        <v>6662</v>
      </c>
      <c r="LG9" s="966">
        <v>6492</v>
      </c>
      <c r="LH9" s="966">
        <v>6286</v>
      </c>
      <c r="LI9" s="966">
        <v>6246</v>
      </c>
      <c r="LJ9" s="966">
        <v>5966</v>
      </c>
      <c r="LK9" s="966">
        <v>5809</v>
      </c>
      <c r="LL9" s="966">
        <v>6450</v>
      </c>
      <c r="LM9" s="966">
        <v>6424</v>
      </c>
      <c r="LN9" s="966">
        <v>6350</v>
      </c>
      <c r="LO9" s="966">
        <v>17564</v>
      </c>
      <c r="LP9" s="966">
        <v>15612</v>
      </c>
      <c r="LQ9" s="966">
        <v>12868</v>
      </c>
      <c r="LR9" s="966">
        <v>10613</v>
      </c>
      <c r="LS9" s="966">
        <v>10744</v>
      </c>
      <c r="LT9" s="966">
        <v>10097</v>
      </c>
      <c r="LU9" s="966">
        <v>9488</v>
      </c>
      <c r="LV9" s="966">
        <v>8512</v>
      </c>
      <c r="LW9" s="966">
        <v>7566</v>
      </c>
      <c r="LX9" s="966">
        <v>7349</v>
      </c>
      <c r="LY9" s="966">
        <v>6986</v>
      </c>
      <c r="LZ9" s="966">
        <v>6826</v>
      </c>
      <c r="MA9" s="966">
        <v>6535</v>
      </c>
      <c r="MB9" s="966">
        <v>6446</v>
      </c>
      <c r="MC9" s="966">
        <v>6376</v>
      </c>
      <c r="MD9" s="966">
        <v>7180</v>
      </c>
      <c r="ME9" s="966">
        <v>6952</v>
      </c>
      <c r="MF9" s="966">
        <v>6644</v>
      </c>
      <c r="MG9" s="966">
        <v>6505</v>
      </c>
      <c r="MH9" s="966">
        <v>18036</v>
      </c>
      <c r="MI9" s="966">
        <v>16061</v>
      </c>
      <c r="MJ9" s="966">
        <v>13321</v>
      </c>
      <c r="MK9" s="966">
        <v>11084</v>
      </c>
      <c r="ML9" s="966">
        <v>11361</v>
      </c>
      <c r="MM9" s="966">
        <v>10712</v>
      </c>
      <c r="MN9" s="966">
        <v>10478</v>
      </c>
      <c r="MO9" s="966">
        <v>9563</v>
      </c>
      <c r="MP9" s="966">
        <v>8757</v>
      </c>
      <c r="MQ9" s="966">
        <v>8520</v>
      </c>
      <c r="MR9" s="966">
        <v>8216</v>
      </c>
      <c r="MS9" s="966">
        <v>7883</v>
      </c>
      <c r="MT9" s="966">
        <v>7686</v>
      </c>
      <c r="MU9" s="966">
        <v>7245</v>
      </c>
      <c r="MV9" s="966">
        <v>7180</v>
      </c>
      <c r="MW9" s="966">
        <v>7051</v>
      </c>
      <c r="MX9" s="966">
        <v>6939</v>
      </c>
      <c r="MY9" s="966">
        <v>6659</v>
      </c>
      <c r="MZ9" s="966">
        <v>6428</v>
      </c>
      <c r="NA9" s="966">
        <v>7209</v>
      </c>
      <c r="NB9" s="966">
        <v>7201</v>
      </c>
      <c r="NC9" s="966">
        <v>7057</v>
      </c>
      <c r="ND9" s="966">
        <v>6823</v>
      </c>
      <c r="NE9" s="966">
        <v>17431</v>
      </c>
      <c r="NF9" s="966">
        <v>15540</v>
      </c>
      <c r="NG9" s="966">
        <v>13494</v>
      </c>
      <c r="NH9" s="966">
        <v>13200</v>
      </c>
      <c r="NI9" s="966">
        <v>11554</v>
      </c>
      <c r="NJ9" s="966">
        <v>10105</v>
      </c>
      <c r="NK9" s="966">
        <v>9726</v>
      </c>
      <c r="NL9" s="966">
        <v>9313</v>
      </c>
      <c r="NM9" s="966">
        <v>8458</v>
      </c>
      <c r="NN9" s="966">
        <v>7870</v>
      </c>
      <c r="NO9" s="966">
        <v>7769</v>
      </c>
      <c r="NP9" s="966">
        <v>7240</v>
      </c>
      <c r="NQ9" s="966">
        <v>8059</v>
      </c>
      <c r="NR9" s="966">
        <v>7827</v>
      </c>
      <c r="NS9" s="966">
        <v>7838</v>
      </c>
      <c r="NT9" s="966">
        <v>7580</v>
      </c>
      <c r="NU9" s="966">
        <v>7302</v>
      </c>
      <c r="NV9" s="966">
        <v>19456</v>
      </c>
      <c r="NW9" s="966">
        <v>17235</v>
      </c>
      <c r="NX9" s="966">
        <v>15702</v>
      </c>
      <c r="NY9" s="966">
        <v>13220</v>
      </c>
      <c r="NZ9" s="966">
        <v>12300</v>
      </c>
      <c r="OA9" s="966">
        <v>12181</v>
      </c>
      <c r="OB9" s="966">
        <v>11210</v>
      </c>
      <c r="OC9" s="966">
        <v>10620</v>
      </c>
      <c r="OD9" s="966">
        <v>10080</v>
      </c>
      <c r="OE9" s="966">
        <v>9447</v>
      </c>
      <c r="OF9" s="966">
        <v>9135</v>
      </c>
      <c r="OG9" s="966">
        <v>8871</v>
      </c>
      <c r="OH9" s="966">
        <v>8738</v>
      </c>
      <c r="OI9" s="966">
        <v>8261</v>
      </c>
      <c r="OJ9" s="966">
        <v>8002</v>
      </c>
      <c r="OK9" s="966">
        <v>7907</v>
      </c>
      <c r="OL9" s="966">
        <v>7785</v>
      </c>
      <c r="OM9" s="966">
        <v>7610</v>
      </c>
      <c r="ON9" s="966">
        <v>7414</v>
      </c>
      <c r="OO9" s="966">
        <v>8280</v>
      </c>
      <c r="OP9" s="966">
        <v>8173</v>
      </c>
      <c r="OQ9" s="966">
        <v>7934</v>
      </c>
      <c r="OR9" s="966">
        <v>20459</v>
      </c>
      <c r="OS9" s="966">
        <v>17429</v>
      </c>
      <c r="OT9" s="966">
        <v>14480</v>
      </c>
      <c r="OU9" s="966">
        <v>14328</v>
      </c>
      <c r="OV9" s="966">
        <v>13268</v>
      </c>
      <c r="OW9" s="966">
        <v>12320</v>
      </c>
      <c r="OX9" s="966">
        <v>11104</v>
      </c>
      <c r="OY9" s="966">
        <v>10039</v>
      </c>
      <c r="OZ9" s="966">
        <v>9681</v>
      </c>
      <c r="PA9" s="966">
        <v>9928</v>
      </c>
      <c r="PB9" s="966">
        <v>9510</v>
      </c>
      <c r="PC9" s="966">
        <v>9274</v>
      </c>
      <c r="PD9" s="966">
        <v>8709</v>
      </c>
      <c r="PE9" s="966">
        <v>8597</v>
      </c>
      <c r="PF9" s="966">
        <v>8457</v>
      </c>
      <c r="PG9" s="966">
        <v>8355</v>
      </c>
      <c r="PH9" s="966">
        <v>8180</v>
      </c>
      <c r="PI9" s="966">
        <v>7936</v>
      </c>
      <c r="PJ9" s="966">
        <v>8602</v>
      </c>
      <c r="PK9" s="966">
        <v>8681</v>
      </c>
      <c r="PL9" s="966">
        <v>8507</v>
      </c>
      <c r="PM9" s="966">
        <v>8308</v>
      </c>
      <c r="PN9" s="966">
        <v>18505</v>
      </c>
      <c r="PO9" s="966">
        <v>16601</v>
      </c>
      <c r="PP9" s="966">
        <v>14595</v>
      </c>
      <c r="PQ9" s="966">
        <v>15308</v>
      </c>
      <c r="PR9" s="966">
        <v>13830</v>
      </c>
      <c r="PS9" s="966">
        <v>12288</v>
      </c>
      <c r="PT9" s="966">
        <v>11863</v>
      </c>
      <c r="PU9" s="966">
        <v>11368</v>
      </c>
      <c r="PV9" s="966">
        <v>10940</v>
      </c>
      <c r="PW9" s="966">
        <v>10520</v>
      </c>
      <c r="PX9" s="966">
        <v>10087</v>
      </c>
      <c r="PY9" s="966">
        <v>9602</v>
      </c>
      <c r="PZ9" s="966">
        <v>9492</v>
      </c>
      <c r="QA9" s="966">
        <v>9369</v>
      </c>
      <c r="QB9" s="966">
        <v>9179</v>
      </c>
      <c r="QC9" s="966">
        <v>8956</v>
      </c>
      <c r="QD9" s="966">
        <v>8904</v>
      </c>
      <c r="QE9" s="966">
        <v>8868</v>
      </c>
      <c r="QF9" s="966">
        <v>9681</v>
      </c>
      <c r="QG9" s="966">
        <v>9410</v>
      </c>
      <c r="QH9" s="966">
        <v>9002</v>
      </c>
      <c r="QI9" s="966">
        <v>21492</v>
      </c>
      <c r="QJ9" s="966">
        <v>19298</v>
      </c>
      <c r="QK9" s="966">
        <v>17506</v>
      </c>
      <c r="QL9" s="966">
        <v>14932</v>
      </c>
      <c r="QM9" s="966">
        <v>12977</v>
      </c>
      <c r="QN9" s="966">
        <v>14260</v>
      </c>
      <c r="QO9" s="966">
        <v>13561</v>
      </c>
      <c r="QP9" s="966">
        <v>12640</v>
      </c>
      <c r="QQ9" s="966">
        <v>11970</v>
      </c>
      <c r="QR9" s="966">
        <v>11244</v>
      </c>
      <c r="QS9" s="966">
        <v>10963</v>
      </c>
      <c r="QT9" s="966">
        <v>10653</v>
      </c>
      <c r="QU9" s="966">
        <v>10653</v>
      </c>
      <c r="QV9" s="966">
        <v>10348</v>
      </c>
      <c r="QW9" s="966">
        <v>9941</v>
      </c>
      <c r="QX9" s="966">
        <v>9837</v>
      </c>
      <c r="QY9" s="966">
        <v>9702</v>
      </c>
      <c r="QZ9" s="966">
        <v>9533</v>
      </c>
      <c r="RA9" s="966">
        <v>9211</v>
      </c>
      <c r="RB9" s="966">
        <v>9009</v>
      </c>
      <c r="RC9" s="966">
        <v>9905</v>
      </c>
      <c r="RD9" s="966">
        <v>9707</v>
      </c>
      <c r="RE9" s="966">
        <v>9497</v>
      </c>
      <c r="RF9" s="966">
        <v>20864</v>
      </c>
      <c r="RG9" s="966">
        <v>17661</v>
      </c>
      <c r="RH9" s="966">
        <v>17661</v>
      </c>
      <c r="RI9" s="966">
        <v>15886</v>
      </c>
      <c r="RJ9" s="966">
        <v>15796</v>
      </c>
      <c r="RK9" s="966">
        <v>14567</v>
      </c>
      <c r="RL9" s="966">
        <v>13366</v>
      </c>
      <c r="RM9" s="966">
        <v>11955</v>
      </c>
      <c r="RN9" s="966">
        <v>11587</v>
      </c>
      <c r="RO9" s="966">
        <v>11241</v>
      </c>
      <c r="RP9" s="966">
        <v>10893</v>
      </c>
      <c r="RQ9" s="966">
        <v>10537</v>
      </c>
      <c r="RR9" s="966">
        <v>10112</v>
      </c>
      <c r="RS9" s="966">
        <v>9792</v>
      </c>
      <c r="RT9" s="966">
        <v>9630</v>
      </c>
      <c r="RU9" s="966">
        <v>9513</v>
      </c>
      <c r="RV9" s="966">
        <v>9356</v>
      </c>
      <c r="RW9" s="966">
        <v>9085</v>
      </c>
      <c r="RX9" s="966">
        <v>10103</v>
      </c>
      <c r="RY9" s="966">
        <v>9773</v>
      </c>
      <c r="RZ9" s="966">
        <v>9567</v>
      </c>
      <c r="SA9" s="966">
        <v>9293</v>
      </c>
      <c r="SB9" s="966">
        <v>9019</v>
      </c>
      <c r="SC9" s="966">
        <v>19352</v>
      </c>
      <c r="SD9" s="966">
        <v>17392</v>
      </c>
      <c r="SE9" s="966">
        <v>15199</v>
      </c>
      <c r="SF9" s="966">
        <v>15189</v>
      </c>
      <c r="SG9" s="966">
        <v>13384</v>
      </c>
      <c r="SH9" s="966">
        <v>12472</v>
      </c>
      <c r="SI9" s="966">
        <v>11949</v>
      </c>
      <c r="SJ9" s="966">
        <v>11476</v>
      </c>
      <c r="SK9" s="966">
        <v>11001</v>
      </c>
      <c r="SL9" s="966">
        <v>10410</v>
      </c>
      <c r="SM9" s="966">
        <v>10255</v>
      </c>
      <c r="SN9" s="966">
        <v>9611</v>
      </c>
      <c r="SO9" s="966">
        <v>9493</v>
      </c>
      <c r="SP9" s="966">
        <v>9162</v>
      </c>
      <c r="SQ9" s="966">
        <v>8974</v>
      </c>
      <c r="SR9" s="966">
        <v>8814</v>
      </c>
      <c r="SS9" s="966">
        <v>8664</v>
      </c>
      <c r="ST9" s="966">
        <v>9390</v>
      </c>
      <c r="SU9" s="966">
        <v>9151</v>
      </c>
      <c r="SV9" s="966">
        <v>8937</v>
      </c>
      <c r="SW9" s="966">
        <v>20896</v>
      </c>
      <c r="SX9" s="966">
        <v>18671</v>
      </c>
      <c r="SY9" s="966">
        <v>16245</v>
      </c>
      <c r="SZ9" s="966">
        <v>13709</v>
      </c>
      <c r="TA9" s="966">
        <v>14176</v>
      </c>
      <c r="TB9" s="966">
        <v>13368</v>
      </c>
      <c r="TC9" s="966">
        <v>12607</v>
      </c>
      <c r="TD9" s="966">
        <v>11470</v>
      </c>
      <c r="TE9" s="966">
        <v>10578</v>
      </c>
      <c r="TF9" s="966">
        <v>10339</v>
      </c>
      <c r="TG9" s="966">
        <v>9439</v>
      </c>
      <c r="TH9" s="966">
        <v>9283</v>
      </c>
      <c r="TI9" s="966">
        <v>9121</v>
      </c>
      <c r="TJ9" s="966">
        <v>8888</v>
      </c>
      <c r="TK9" s="966">
        <v>8838</v>
      </c>
      <c r="TL9" s="966">
        <v>8614</v>
      </c>
      <c r="TM9" s="966">
        <v>8527</v>
      </c>
      <c r="TN9" s="966">
        <v>8343</v>
      </c>
      <c r="TO9" s="966">
        <v>8165</v>
      </c>
      <c r="TP9" s="966">
        <v>9032</v>
      </c>
      <c r="TQ9" s="966">
        <v>8829</v>
      </c>
      <c r="TR9" s="966">
        <v>8640</v>
      </c>
      <c r="TS9" s="966">
        <v>19171</v>
      </c>
      <c r="TT9" s="966">
        <v>13653</v>
      </c>
      <c r="TU9" s="966">
        <v>12234</v>
      </c>
      <c r="TV9" s="966">
        <v>11038</v>
      </c>
      <c r="TW9" s="966">
        <v>10735</v>
      </c>
      <c r="TX9" s="966">
        <v>10399</v>
      </c>
      <c r="TY9" s="966">
        <v>10034</v>
      </c>
      <c r="TZ9" s="966">
        <f>'[1]отч дата'!G58</f>
        <v>8654</v>
      </c>
      <c r="UA9" s="73">
        <f t="shared" si="4"/>
        <v>0.83131604226705091</v>
      </c>
      <c r="UB9" s="2">
        <f t="shared" si="5"/>
        <v>-1756</v>
      </c>
      <c r="UC9" s="418">
        <v>0</v>
      </c>
      <c r="UD9" s="69">
        <v>0</v>
      </c>
      <c r="UE9" s="67">
        <v>0</v>
      </c>
      <c r="UF9" s="130">
        <v>0</v>
      </c>
      <c r="UG9" s="131">
        <v>0</v>
      </c>
      <c r="UH9" s="170">
        <v>0</v>
      </c>
      <c r="UI9" s="1011">
        <v>0</v>
      </c>
      <c r="UJ9" s="177">
        <v>0</v>
      </c>
      <c r="UK9" s="177">
        <v>0</v>
      </c>
      <c r="UL9" s="177">
        <v>0</v>
      </c>
      <c r="UM9" s="1004">
        <v>0</v>
      </c>
      <c r="UN9" s="1005">
        <v>0</v>
      </c>
      <c r="UO9" s="1006">
        <v>0</v>
      </c>
      <c r="UP9" s="1006">
        <v>0</v>
      </c>
      <c r="UQ9" s="1006">
        <v>0</v>
      </c>
      <c r="UR9" s="996">
        <v>0</v>
      </c>
      <c r="US9" s="996">
        <v>0</v>
      </c>
      <c r="UT9" s="997">
        <v>0</v>
      </c>
      <c r="UU9" s="1007">
        <v>0</v>
      </c>
      <c r="UV9" s="1007">
        <v>0</v>
      </c>
      <c r="UW9" s="1007">
        <v>0</v>
      </c>
      <c r="UX9" s="1007">
        <v>0</v>
      </c>
      <c r="UY9" s="1007">
        <v>0</v>
      </c>
      <c r="UZ9" s="1368">
        <v>0</v>
      </c>
      <c r="VA9" s="1007">
        <v>0</v>
      </c>
      <c r="VB9" s="1007">
        <v>0</v>
      </c>
      <c r="VC9" s="1007">
        <v>0</v>
      </c>
      <c r="VD9" s="1007">
        <v>0</v>
      </c>
      <c r="VE9" s="1007">
        <v>0</v>
      </c>
      <c r="VF9" s="1007">
        <v>0</v>
      </c>
      <c r="VG9" s="1007">
        <v>0</v>
      </c>
      <c r="VH9" s="1007">
        <v>0</v>
      </c>
      <c r="VI9" s="1007">
        <v>0</v>
      </c>
      <c r="VJ9" s="1007">
        <v>0</v>
      </c>
      <c r="VK9" s="1007">
        <v>0</v>
      </c>
      <c r="VL9" s="1007">
        <v>0</v>
      </c>
      <c r="VM9" s="1007">
        <v>0</v>
      </c>
      <c r="VN9" s="1007">
        <v>0</v>
      </c>
      <c r="VO9" s="1007">
        <v>0</v>
      </c>
      <c r="VP9" s="1007">
        <v>0</v>
      </c>
      <c r="VQ9" s="1007">
        <v>0</v>
      </c>
      <c r="VR9" s="1007">
        <v>0</v>
      </c>
      <c r="VS9" s="1007">
        <v>0</v>
      </c>
      <c r="VT9" s="1007">
        <v>0</v>
      </c>
      <c r="VU9" s="1007">
        <v>0</v>
      </c>
      <c r="VV9" s="1007">
        <v>0</v>
      </c>
      <c r="VW9" s="1007">
        <v>0</v>
      </c>
      <c r="VX9" s="1007">
        <v>0</v>
      </c>
      <c r="VY9" s="1007">
        <v>0</v>
      </c>
      <c r="VZ9" s="1007">
        <v>0</v>
      </c>
      <c r="WA9" s="1007">
        <v>0</v>
      </c>
      <c r="WB9" s="1007">
        <v>0</v>
      </c>
      <c r="WC9" s="1007">
        <v>0</v>
      </c>
      <c r="WD9" s="1007">
        <v>0</v>
      </c>
      <c r="WE9" s="1007">
        <v>0</v>
      </c>
      <c r="WF9" s="1007">
        <v>0</v>
      </c>
      <c r="WG9" s="1007">
        <v>0</v>
      </c>
      <c r="WH9" s="1007">
        <v>0</v>
      </c>
      <c r="WI9" s="1007">
        <v>0</v>
      </c>
      <c r="WJ9" s="1007">
        <v>0</v>
      </c>
      <c r="WK9" s="1007">
        <v>0</v>
      </c>
      <c r="WL9" s="1007">
        <v>0</v>
      </c>
      <c r="WM9" s="1007">
        <v>0</v>
      </c>
      <c r="WN9" s="1007">
        <v>0</v>
      </c>
      <c r="WO9" s="1007">
        <v>0</v>
      </c>
      <c r="WP9" s="1007">
        <v>0</v>
      </c>
      <c r="WQ9" s="1007">
        <v>0</v>
      </c>
      <c r="WR9" s="1007">
        <v>0</v>
      </c>
      <c r="WS9" s="1007">
        <v>0</v>
      </c>
      <c r="WT9" s="1007">
        <v>0</v>
      </c>
      <c r="WU9" s="1007">
        <v>0</v>
      </c>
      <c r="WV9" s="1007">
        <v>0</v>
      </c>
      <c r="WW9" s="1007">
        <v>0</v>
      </c>
      <c r="WX9" s="1007">
        <v>0</v>
      </c>
      <c r="WY9" s="1007">
        <v>0</v>
      </c>
      <c r="WZ9" s="1007">
        <v>0</v>
      </c>
      <c r="XA9" s="1007">
        <v>0</v>
      </c>
      <c r="XB9" s="1007">
        <v>0</v>
      </c>
      <c r="XC9" s="1007">
        <v>0</v>
      </c>
      <c r="XD9" s="1007">
        <v>0</v>
      </c>
      <c r="XE9" s="1007">
        <v>0</v>
      </c>
      <c r="XF9" s="1007">
        <v>0</v>
      </c>
      <c r="XG9" s="1007">
        <v>0</v>
      </c>
      <c r="XH9" s="1007">
        <v>0</v>
      </c>
      <c r="XI9" s="1007">
        <v>0</v>
      </c>
      <c r="XJ9" s="1007">
        <v>0</v>
      </c>
      <c r="XK9" s="1007">
        <v>0</v>
      </c>
      <c r="XL9" s="1007">
        <v>0</v>
      </c>
      <c r="XM9" s="1007">
        <v>0</v>
      </c>
      <c r="XN9" s="1007">
        <v>0</v>
      </c>
      <c r="XO9" s="1007">
        <v>0</v>
      </c>
      <c r="XP9" s="1007">
        <v>0</v>
      </c>
      <c r="XQ9" s="1007">
        <v>0</v>
      </c>
      <c r="XR9" s="1007">
        <v>0</v>
      </c>
      <c r="XS9" s="1007">
        <v>0</v>
      </c>
      <c r="XT9" s="1007">
        <v>0</v>
      </c>
      <c r="XU9" s="1007">
        <v>0</v>
      </c>
      <c r="XV9" s="1007">
        <v>0</v>
      </c>
      <c r="XW9" s="1007">
        <v>0</v>
      </c>
      <c r="XX9" s="1007">
        <v>0</v>
      </c>
      <c r="XY9" s="1007">
        <v>0</v>
      </c>
      <c r="XZ9" s="1007">
        <v>0</v>
      </c>
      <c r="YA9" s="1007">
        <v>0</v>
      </c>
      <c r="YB9" s="1007">
        <v>0</v>
      </c>
      <c r="YC9" s="1007">
        <v>0</v>
      </c>
      <c r="YD9" s="1007">
        <v>0</v>
      </c>
      <c r="YE9" s="1007">
        <v>0</v>
      </c>
      <c r="YF9" s="1007">
        <v>0</v>
      </c>
      <c r="YG9" s="1007">
        <v>0</v>
      </c>
      <c r="YH9" s="1007">
        <v>0</v>
      </c>
      <c r="YI9" s="1007">
        <v>0</v>
      </c>
      <c r="YJ9" s="1007">
        <v>0</v>
      </c>
      <c r="YK9" s="1007">
        <v>0</v>
      </c>
      <c r="YL9" s="1007">
        <v>0</v>
      </c>
      <c r="YM9" s="1007">
        <v>0</v>
      </c>
      <c r="YN9" s="1007">
        <v>0</v>
      </c>
      <c r="YO9" s="1007">
        <v>0</v>
      </c>
      <c r="YP9" s="1007">
        <v>0</v>
      </c>
      <c r="YQ9" s="1007">
        <v>0</v>
      </c>
      <c r="YR9" s="1007">
        <v>0</v>
      </c>
      <c r="YS9" s="1007">
        <v>0</v>
      </c>
      <c r="YT9" s="1007">
        <v>0</v>
      </c>
      <c r="YU9" s="1007">
        <v>0</v>
      </c>
      <c r="YV9" s="1007">
        <v>0</v>
      </c>
      <c r="YW9" s="1007">
        <v>0</v>
      </c>
      <c r="YX9" s="1007">
        <v>0</v>
      </c>
      <c r="YY9" s="1007">
        <v>0</v>
      </c>
      <c r="YZ9" s="1007">
        <v>0</v>
      </c>
      <c r="ZA9" s="1007">
        <v>0</v>
      </c>
      <c r="ZB9" s="1007">
        <v>0</v>
      </c>
      <c r="ZC9" s="1007">
        <v>0</v>
      </c>
      <c r="ZD9" s="1007">
        <v>0</v>
      </c>
      <c r="ZE9" s="1007">
        <v>0</v>
      </c>
      <c r="ZF9" s="1007">
        <v>0</v>
      </c>
      <c r="ZG9" s="1007">
        <v>0</v>
      </c>
      <c r="ZH9" s="1007">
        <v>0</v>
      </c>
      <c r="ZI9" s="1007">
        <v>0</v>
      </c>
      <c r="ZJ9" s="1007">
        <v>0</v>
      </c>
      <c r="ZK9" s="1007">
        <v>0</v>
      </c>
      <c r="ZL9" s="1007">
        <v>0</v>
      </c>
      <c r="ZM9" s="1007">
        <v>0</v>
      </c>
      <c r="ZN9" s="1007">
        <v>0</v>
      </c>
      <c r="ZO9" s="1007">
        <v>0</v>
      </c>
      <c r="ZP9" s="1007">
        <v>0</v>
      </c>
      <c r="ZQ9" s="1007">
        <v>0</v>
      </c>
      <c r="ZR9" s="1007">
        <v>0</v>
      </c>
      <c r="ZS9" s="1007">
        <v>0</v>
      </c>
      <c r="ZT9" s="1007">
        <v>0</v>
      </c>
      <c r="ZU9" s="1007">
        <v>0</v>
      </c>
      <c r="ZV9" s="1007">
        <v>0</v>
      </c>
      <c r="ZW9" s="1007">
        <v>0</v>
      </c>
      <c r="ZX9" s="1007">
        <v>0</v>
      </c>
      <c r="ZY9" s="1007">
        <v>0</v>
      </c>
      <c r="ZZ9" s="1007">
        <v>0</v>
      </c>
      <c r="AAA9" s="1007">
        <v>0</v>
      </c>
      <c r="AAB9" s="1007">
        <v>0</v>
      </c>
      <c r="AAC9" s="1007">
        <v>0</v>
      </c>
      <c r="AAD9" s="1007">
        <v>0</v>
      </c>
      <c r="AAE9" s="1007">
        <v>0</v>
      </c>
      <c r="AAF9" s="1007">
        <v>0</v>
      </c>
      <c r="AAG9" s="1007">
        <v>0</v>
      </c>
      <c r="AAH9" s="1007">
        <v>0</v>
      </c>
      <c r="AAI9" s="1007">
        <v>0</v>
      </c>
      <c r="AAJ9" s="1007">
        <v>0</v>
      </c>
      <c r="AAK9" s="1007">
        <v>0</v>
      </c>
      <c r="AAL9" s="1007">
        <v>0</v>
      </c>
      <c r="AAM9" s="1007">
        <v>0</v>
      </c>
      <c r="AAN9" s="1007">
        <v>0</v>
      </c>
      <c r="AAO9" s="1007">
        <v>0</v>
      </c>
      <c r="AAP9" s="1007">
        <v>0</v>
      </c>
      <c r="AAQ9" s="1007">
        <v>0</v>
      </c>
      <c r="AAR9" s="1007">
        <v>0</v>
      </c>
      <c r="AAS9" s="1007">
        <v>0</v>
      </c>
      <c r="AAT9" s="1007">
        <v>0</v>
      </c>
      <c r="AAU9" s="1007">
        <v>0</v>
      </c>
      <c r="AAV9" s="1007">
        <v>0</v>
      </c>
      <c r="AAW9" s="1007">
        <v>0</v>
      </c>
      <c r="AAX9" s="1007">
        <v>0</v>
      </c>
      <c r="AAY9" s="1007">
        <v>0</v>
      </c>
      <c r="AAZ9" s="1007">
        <v>0</v>
      </c>
      <c r="ABA9" s="1007">
        <v>0</v>
      </c>
      <c r="ABB9" s="1007">
        <v>0</v>
      </c>
      <c r="ABC9" s="1007">
        <v>0</v>
      </c>
      <c r="ABD9" s="1007">
        <v>0</v>
      </c>
      <c r="ABE9" s="1007">
        <v>0</v>
      </c>
      <c r="ABF9" s="1007">
        <v>0</v>
      </c>
      <c r="ABG9" s="1007">
        <v>0</v>
      </c>
      <c r="ABH9" s="1007">
        <v>0</v>
      </c>
      <c r="ABI9" s="1007">
        <v>0</v>
      </c>
      <c r="ABJ9" s="1007">
        <v>0</v>
      </c>
      <c r="ABK9" s="1007">
        <v>0</v>
      </c>
      <c r="ABL9" s="1007">
        <v>0</v>
      </c>
      <c r="ABM9" s="1007">
        <v>0</v>
      </c>
      <c r="ABN9" s="1007">
        <v>0</v>
      </c>
      <c r="ABO9" s="1007">
        <v>0</v>
      </c>
      <c r="ABP9" s="1007">
        <v>0</v>
      </c>
      <c r="ABQ9" s="1007">
        <v>0</v>
      </c>
      <c r="ABR9" s="1007">
        <v>0</v>
      </c>
      <c r="ABS9" s="1007">
        <v>0</v>
      </c>
      <c r="ABT9" s="1007">
        <v>0</v>
      </c>
      <c r="ABU9" s="1007">
        <v>0</v>
      </c>
      <c r="ABV9" s="1007">
        <v>0</v>
      </c>
      <c r="ABW9" s="1007">
        <v>0</v>
      </c>
      <c r="ABX9" s="1007">
        <v>0</v>
      </c>
      <c r="ABY9" s="1007">
        <v>0</v>
      </c>
      <c r="ABZ9" s="1007">
        <v>0</v>
      </c>
      <c r="ACA9" s="1007">
        <v>0</v>
      </c>
      <c r="ACB9" s="1007">
        <v>0</v>
      </c>
      <c r="ACC9" s="1007">
        <v>0</v>
      </c>
      <c r="ACD9" s="1007">
        <v>0</v>
      </c>
      <c r="ACE9" s="1007">
        <v>0</v>
      </c>
      <c r="ACF9" s="1007">
        <v>0</v>
      </c>
      <c r="ACG9" s="1007">
        <v>0</v>
      </c>
      <c r="ACH9" s="1007">
        <v>0</v>
      </c>
      <c r="ACI9" s="1007">
        <v>0</v>
      </c>
      <c r="ACJ9" s="1007">
        <v>0</v>
      </c>
      <c r="ACK9" s="1007">
        <v>0</v>
      </c>
      <c r="ACL9" s="1007">
        <v>0</v>
      </c>
      <c r="ACM9" s="1007">
        <v>0</v>
      </c>
      <c r="ACN9" s="1007">
        <v>0</v>
      </c>
      <c r="ACO9" s="1007">
        <v>0</v>
      </c>
      <c r="ACP9" s="1007">
        <v>0</v>
      </c>
      <c r="ACQ9" s="1007">
        <v>0</v>
      </c>
      <c r="ACR9" s="1007">
        <v>0</v>
      </c>
      <c r="ACS9" s="1007">
        <v>0</v>
      </c>
      <c r="ACT9" s="1007">
        <v>0</v>
      </c>
      <c r="ACU9" s="1007">
        <v>0</v>
      </c>
      <c r="ACV9" s="1007">
        <v>0</v>
      </c>
      <c r="ACW9" s="1007">
        <v>0</v>
      </c>
      <c r="ACX9" s="1007">
        <v>0</v>
      </c>
      <c r="ACY9" s="1007">
        <v>0</v>
      </c>
      <c r="ACZ9" s="1007">
        <v>0</v>
      </c>
      <c r="ADA9" s="1007">
        <v>0</v>
      </c>
      <c r="ADB9" s="1007">
        <v>0</v>
      </c>
      <c r="ADC9" s="1007">
        <v>0</v>
      </c>
      <c r="ADD9" s="1007">
        <v>0</v>
      </c>
      <c r="ADE9" s="1007">
        <v>0</v>
      </c>
      <c r="ADF9" s="1007">
        <v>0</v>
      </c>
      <c r="ADG9" s="1007">
        <v>0</v>
      </c>
      <c r="ADH9" s="1007">
        <v>0</v>
      </c>
      <c r="ADI9" s="1007">
        <v>0</v>
      </c>
      <c r="ADJ9" s="1007">
        <v>0</v>
      </c>
      <c r="ADK9" s="1007">
        <v>0</v>
      </c>
      <c r="ADL9" s="1007">
        <v>0</v>
      </c>
      <c r="ADM9" s="1007">
        <v>0</v>
      </c>
      <c r="ADN9" s="1007">
        <v>0</v>
      </c>
      <c r="ADO9" s="1007">
        <v>0</v>
      </c>
      <c r="ADP9" s="1007">
        <v>0</v>
      </c>
      <c r="ADQ9" s="1007">
        <v>0</v>
      </c>
      <c r="ADR9" s="1007">
        <v>0</v>
      </c>
      <c r="ADS9" s="1007">
        <v>0</v>
      </c>
      <c r="ADT9" s="1007">
        <v>0</v>
      </c>
      <c r="ADU9" s="1007">
        <v>0</v>
      </c>
      <c r="ADV9" s="1007">
        <v>0</v>
      </c>
      <c r="ADW9" s="1007">
        <v>0</v>
      </c>
      <c r="ADX9" s="1007">
        <v>0</v>
      </c>
      <c r="ADY9" s="1007">
        <v>0</v>
      </c>
      <c r="ADZ9" s="1007">
        <v>0</v>
      </c>
      <c r="AEA9" s="1007">
        <v>0</v>
      </c>
      <c r="AEB9" s="1007">
        <v>0</v>
      </c>
      <c r="AEC9" s="1007">
        <v>0</v>
      </c>
      <c r="AED9" s="1007">
        <v>0</v>
      </c>
      <c r="AEE9" s="1007">
        <v>0</v>
      </c>
      <c r="AEF9" s="1007">
        <v>0</v>
      </c>
      <c r="AEG9" s="1007">
        <v>0</v>
      </c>
      <c r="AEH9" s="1007">
        <v>0</v>
      </c>
      <c r="AEI9" s="1007">
        <v>0</v>
      </c>
      <c r="AEJ9" s="1007">
        <v>0</v>
      </c>
      <c r="AEK9" s="1007">
        <v>0</v>
      </c>
      <c r="AEL9" s="1007">
        <v>0</v>
      </c>
      <c r="AEM9" s="1007">
        <v>0</v>
      </c>
      <c r="AEN9" s="1007">
        <v>0</v>
      </c>
      <c r="AEO9" s="1006">
        <f>'[1]отч дата'!G89</f>
        <v>0</v>
      </c>
      <c r="AEP9" s="73" t="e">
        <f t="shared" si="0"/>
        <v>#DIV/0!</v>
      </c>
      <c r="AEQ9" s="2">
        <f t="shared" si="1"/>
        <v>0</v>
      </c>
      <c r="AER9" s="4" t="s">
        <v>50</v>
      </c>
    </row>
    <row r="10" spans="1:824" ht="17.25" customHeight="1" x14ac:dyDescent="0.25">
      <c r="A10" s="3" t="s">
        <v>51</v>
      </c>
      <c r="B10" s="417">
        <v>0</v>
      </c>
      <c r="C10" s="131">
        <v>0</v>
      </c>
      <c r="D10" s="176">
        <v>0</v>
      </c>
      <c r="E10" s="170">
        <v>0</v>
      </c>
      <c r="F10" s="177">
        <v>0</v>
      </c>
      <c r="G10" s="170">
        <v>0</v>
      </c>
      <c r="H10" s="170">
        <v>0</v>
      </c>
      <c r="I10" s="1008">
        <v>0</v>
      </c>
      <c r="J10" s="1009">
        <v>0</v>
      </c>
      <c r="K10" s="1008">
        <v>0</v>
      </c>
      <c r="L10" s="1010">
        <v>0</v>
      </c>
      <c r="M10" s="993">
        <v>0</v>
      </c>
      <c r="N10" s="994">
        <v>0</v>
      </c>
      <c r="O10" s="994">
        <v>0</v>
      </c>
      <c r="P10" s="994">
        <v>0</v>
      </c>
      <c r="Q10" s="995">
        <v>0</v>
      </c>
      <c r="R10" s="996">
        <v>0</v>
      </c>
      <c r="S10" s="997">
        <v>0</v>
      </c>
      <c r="T10" s="998">
        <v>0</v>
      </c>
      <c r="U10" s="998">
        <v>0</v>
      </c>
      <c r="V10" s="998">
        <v>0</v>
      </c>
      <c r="W10" s="998">
        <v>0</v>
      </c>
      <c r="X10" s="998">
        <v>0</v>
      </c>
      <c r="Y10" s="1145">
        <v>0</v>
      </c>
      <c r="Z10" s="1141">
        <v>0</v>
      </c>
      <c r="AA10" s="998">
        <v>0</v>
      </c>
      <c r="AB10" s="998">
        <v>0</v>
      </c>
      <c r="AC10" s="998">
        <v>0</v>
      </c>
      <c r="AD10" s="998">
        <v>0</v>
      </c>
      <c r="AE10" s="998">
        <v>0</v>
      </c>
      <c r="AF10" s="998">
        <v>0</v>
      </c>
      <c r="AG10" s="998">
        <v>0</v>
      </c>
      <c r="AH10" s="998">
        <v>0</v>
      </c>
      <c r="AI10" s="998">
        <v>0</v>
      </c>
      <c r="AJ10" s="998">
        <v>0</v>
      </c>
      <c r="AK10" s="998">
        <v>0</v>
      </c>
      <c r="AL10" s="998">
        <v>0</v>
      </c>
      <c r="AM10" s="998">
        <v>0</v>
      </c>
      <c r="AN10" s="998">
        <v>0</v>
      </c>
      <c r="AO10" s="998">
        <v>0</v>
      </c>
      <c r="AP10" s="998">
        <v>0</v>
      </c>
      <c r="AQ10" s="998">
        <v>0</v>
      </c>
      <c r="AR10" s="998">
        <v>0</v>
      </c>
      <c r="AS10" s="998">
        <v>0</v>
      </c>
      <c r="AT10" s="998">
        <v>0</v>
      </c>
      <c r="AU10" s="998">
        <v>0</v>
      </c>
      <c r="AV10" s="998">
        <v>0</v>
      </c>
      <c r="AW10" s="998">
        <v>0</v>
      </c>
      <c r="AX10" s="998">
        <v>0</v>
      </c>
      <c r="AY10" s="998">
        <v>0</v>
      </c>
      <c r="AZ10" s="998">
        <v>0</v>
      </c>
      <c r="BA10" s="998">
        <v>0</v>
      </c>
      <c r="BB10" s="998">
        <v>0</v>
      </c>
      <c r="BC10" s="998">
        <v>0</v>
      </c>
      <c r="BD10" s="998">
        <v>0</v>
      </c>
      <c r="BE10" s="998">
        <v>0</v>
      </c>
      <c r="BF10" s="998">
        <v>0</v>
      </c>
      <c r="BG10" s="998">
        <v>0</v>
      </c>
      <c r="BH10" s="998">
        <v>0</v>
      </c>
      <c r="BI10" s="998">
        <v>0</v>
      </c>
      <c r="BJ10" s="998">
        <v>0</v>
      </c>
      <c r="BK10" s="998">
        <v>0</v>
      </c>
      <c r="BL10" s="998">
        <v>0</v>
      </c>
      <c r="BM10" s="998">
        <v>0</v>
      </c>
      <c r="BN10" s="998">
        <v>0</v>
      </c>
      <c r="BO10" s="998">
        <v>0</v>
      </c>
      <c r="BP10" s="998">
        <v>0</v>
      </c>
      <c r="BQ10" s="998">
        <v>0</v>
      </c>
      <c r="BR10" s="998">
        <v>0</v>
      </c>
      <c r="BS10" s="998">
        <v>0</v>
      </c>
      <c r="BT10" s="998">
        <v>0</v>
      </c>
      <c r="BU10" s="998">
        <v>0</v>
      </c>
      <c r="BV10" s="998">
        <v>0</v>
      </c>
      <c r="BW10" s="998">
        <v>0</v>
      </c>
      <c r="BX10" s="998">
        <v>0</v>
      </c>
      <c r="BY10" s="998">
        <v>0</v>
      </c>
      <c r="BZ10" s="998">
        <v>0</v>
      </c>
      <c r="CA10" s="998">
        <v>0</v>
      </c>
      <c r="CB10" s="998">
        <v>0</v>
      </c>
      <c r="CC10" s="998">
        <v>0</v>
      </c>
      <c r="CD10" s="998">
        <v>0</v>
      </c>
      <c r="CE10" s="998">
        <v>0</v>
      </c>
      <c r="CF10" s="998">
        <v>0</v>
      </c>
      <c r="CG10" s="998">
        <v>0</v>
      </c>
      <c r="CH10" s="998">
        <v>0</v>
      </c>
      <c r="CI10" s="998">
        <v>0</v>
      </c>
      <c r="CJ10" s="998">
        <v>0</v>
      </c>
      <c r="CK10" s="998">
        <v>0</v>
      </c>
      <c r="CL10" s="998">
        <v>0</v>
      </c>
      <c r="CM10" s="998">
        <v>0</v>
      </c>
      <c r="CN10" s="998">
        <v>0</v>
      </c>
      <c r="CO10" s="998">
        <v>0</v>
      </c>
      <c r="CP10" s="998">
        <v>0</v>
      </c>
      <c r="CQ10" s="998">
        <v>0</v>
      </c>
      <c r="CR10" s="998">
        <v>0</v>
      </c>
      <c r="CS10" s="998">
        <v>0</v>
      </c>
      <c r="CT10" s="998">
        <v>0</v>
      </c>
      <c r="CU10" s="998">
        <v>0</v>
      </c>
      <c r="CV10" s="998">
        <v>0</v>
      </c>
      <c r="CW10" s="998">
        <v>0</v>
      </c>
      <c r="CX10" s="998">
        <v>0</v>
      </c>
      <c r="CY10" s="998">
        <v>0</v>
      </c>
      <c r="CZ10" s="998">
        <v>0</v>
      </c>
      <c r="DA10" s="998">
        <v>0</v>
      </c>
      <c r="DB10" s="998">
        <v>0</v>
      </c>
      <c r="DC10" s="998">
        <v>0</v>
      </c>
      <c r="DD10" s="998">
        <v>0</v>
      </c>
      <c r="DE10" s="998">
        <v>0</v>
      </c>
      <c r="DF10" s="998">
        <v>0</v>
      </c>
      <c r="DG10" s="998">
        <v>0</v>
      </c>
      <c r="DH10" s="998">
        <v>0</v>
      </c>
      <c r="DI10" s="998">
        <v>0</v>
      </c>
      <c r="DJ10" s="998">
        <v>0</v>
      </c>
      <c r="DK10" s="998">
        <v>0</v>
      </c>
      <c r="DL10" s="998">
        <v>0</v>
      </c>
      <c r="DM10" s="998">
        <v>0</v>
      </c>
      <c r="DN10" s="998">
        <v>0</v>
      </c>
      <c r="DO10" s="998">
        <v>0</v>
      </c>
      <c r="DP10" s="998">
        <v>0</v>
      </c>
      <c r="DQ10" s="998">
        <v>0</v>
      </c>
      <c r="DR10" s="998">
        <v>0</v>
      </c>
      <c r="DS10" s="998">
        <v>0</v>
      </c>
      <c r="DT10" s="998">
        <v>0</v>
      </c>
      <c r="DU10" s="998">
        <v>0</v>
      </c>
      <c r="DV10" s="998">
        <v>0</v>
      </c>
      <c r="DW10" s="998">
        <v>0</v>
      </c>
      <c r="DX10" s="998">
        <v>0</v>
      </c>
      <c r="DY10" s="998">
        <v>0</v>
      </c>
      <c r="DZ10" s="998">
        <v>0</v>
      </c>
      <c r="EA10" s="998">
        <v>0</v>
      </c>
      <c r="EB10" s="998">
        <v>0</v>
      </c>
      <c r="EC10" s="998">
        <v>0</v>
      </c>
      <c r="ED10" s="998">
        <v>0</v>
      </c>
      <c r="EE10" s="998">
        <v>0</v>
      </c>
      <c r="EF10" s="998">
        <v>0</v>
      </c>
      <c r="EG10" s="998">
        <v>0</v>
      </c>
      <c r="EH10" s="998">
        <v>0</v>
      </c>
      <c r="EI10" s="998">
        <v>0</v>
      </c>
      <c r="EJ10" s="998">
        <v>0</v>
      </c>
      <c r="EK10" s="998">
        <v>0</v>
      </c>
      <c r="EL10" s="998">
        <v>0</v>
      </c>
      <c r="EM10" s="998">
        <v>0</v>
      </c>
      <c r="EN10" s="998">
        <v>0</v>
      </c>
      <c r="EO10" s="998">
        <v>0</v>
      </c>
      <c r="EP10" s="998">
        <v>0</v>
      </c>
      <c r="EQ10" s="998">
        <v>0</v>
      </c>
      <c r="ER10" s="998">
        <v>0</v>
      </c>
      <c r="ES10" s="998">
        <v>0</v>
      </c>
      <c r="ET10" s="998">
        <v>0</v>
      </c>
      <c r="EU10" s="998">
        <v>0</v>
      </c>
      <c r="EV10" s="998">
        <v>0</v>
      </c>
      <c r="EW10" s="998">
        <v>0</v>
      </c>
      <c r="EX10" s="998">
        <v>0</v>
      </c>
      <c r="EY10" s="998">
        <v>0</v>
      </c>
      <c r="EZ10" s="998">
        <v>0</v>
      </c>
      <c r="FA10" s="998">
        <v>0</v>
      </c>
      <c r="FB10" s="998">
        <v>0</v>
      </c>
      <c r="FC10" s="998">
        <v>0</v>
      </c>
      <c r="FD10" s="998">
        <v>0</v>
      </c>
      <c r="FE10" s="998">
        <v>0</v>
      </c>
      <c r="FF10" s="998">
        <v>0</v>
      </c>
      <c r="FG10" s="998">
        <v>0</v>
      </c>
      <c r="FH10" s="998">
        <v>0</v>
      </c>
      <c r="FI10" s="998">
        <v>0</v>
      </c>
      <c r="FJ10" s="998">
        <v>0</v>
      </c>
      <c r="FK10" s="998">
        <v>0</v>
      </c>
      <c r="FL10" s="998">
        <v>0</v>
      </c>
      <c r="FM10" s="998">
        <v>0</v>
      </c>
      <c r="FN10" s="998">
        <v>0</v>
      </c>
      <c r="FO10" s="998">
        <v>0</v>
      </c>
      <c r="FP10" s="998">
        <v>0</v>
      </c>
      <c r="FQ10" s="998">
        <v>0</v>
      </c>
      <c r="FR10" s="998">
        <v>0</v>
      </c>
      <c r="FS10" s="998">
        <v>0</v>
      </c>
      <c r="FT10" s="998">
        <v>0</v>
      </c>
      <c r="FU10" s="998">
        <v>0</v>
      </c>
      <c r="FV10" s="998">
        <v>0</v>
      </c>
      <c r="FW10" s="998">
        <v>0</v>
      </c>
      <c r="FX10" s="998">
        <v>0</v>
      </c>
      <c r="FY10" s="998">
        <v>0</v>
      </c>
      <c r="FZ10" s="998">
        <v>0</v>
      </c>
      <c r="GA10" s="998">
        <v>0</v>
      </c>
      <c r="GB10" s="998">
        <v>0</v>
      </c>
      <c r="GC10" s="998">
        <v>0</v>
      </c>
      <c r="GD10" s="998">
        <v>0</v>
      </c>
      <c r="GE10" s="998">
        <v>0</v>
      </c>
      <c r="GF10" s="998">
        <v>0</v>
      </c>
      <c r="GG10" s="998">
        <v>0</v>
      </c>
      <c r="GH10" s="998">
        <v>0</v>
      </c>
      <c r="GI10" s="998">
        <v>0</v>
      </c>
      <c r="GJ10" s="998">
        <v>0</v>
      </c>
      <c r="GK10" s="998">
        <v>0</v>
      </c>
      <c r="GL10" s="998">
        <v>0</v>
      </c>
      <c r="GM10" s="998">
        <v>0</v>
      </c>
      <c r="GN10" s="998">
        <v>0</v>
      </c>
      <c r="GO10" s="998">
        <v>0</v>
      </c>
      <c r="GP10" s="998">
        <v>0</v>
      </c>
      <c r="GQ10" s="998">
        <v>0</v>
      </c>
      <c r="GR10" s="998">
        <v>0</v>
      </c>
      <c r="GS10" s="998">
        <v>0</v>
      </c>
      <c r="GT10" s="998">
        <v>0</v>
      </c>
      <c r="GU10" s="998">
        <v>0</v>
      </c>
      <c r="GV10" s="998">
        <v>0</v>
      </c>
      <c r="GW10" s="998">
        <v>0</v>
      </c>
      <c r="GX10" s="998">
        <v>0</v>
      </c>
      <c r="GY10" s="998">
        <v>0</v>
      </c>
      <c r="GZ10" s="998">
        <v>0</v>
      </c>
      <c r="HA10" s="998">
        <v>0</v>
      </c>
      <c r="HB10" s="998">
        <v>0</v>
      </c>
      <c r="HC10" s="998">
        <v>0</v>
      </c>
      <c r="HD10" s="998">
        <v>0</v>
      </c>
      <c r="HE10" s="998">
        <v>0</v>
      </c>
      <c r="HF10" s="998">
        <v>0</v>
      </c>
      <c r="HG10" s="998">
        <v>0</v>
      </c>
      <c r="HH10" s="998">
        <v>0</v>
      </c>
      <c r="HI10" s="998">
        <v>0</v>
      </c>
      <c r="HJ10" s="998">
        <v>0</v>
      </c>
      <c r="HK10" s="998">
        <v>0</v>
      </c>
      <c r="HL10" s="998">
        <v>0</v>
      </c>
      <c r="HM10" s="998">
        <v>0</v>
      </c>
      <c r="HN10" s="998">
        <v>0</v>
      </c>
      <c r="HO10" s="998">
        <v>0</v>
      </c>
      <c r="HP10" s="998">
        <v>0</v>
      </c>
      <c r="HQ10" s="998">
        <v>0</v>
      </c>
      <c r="HR10" s="998">
        <v>0</v>
      </c>
      <c r="HS10" s="998">
        <v>0</v>
      </c>
      <c r="HT10" s="998">
        <v>0</v>
      </c>
      <c r="HU10" s="998">
        <v>0</v>
      </c>
      <c r="HV10" s="998">
        <v>0</v>
      </c>
      <c r="HW10" s="998">
        <v>0</v>
      </c>
      <c r="HX10" s="998">
        <v>0</v>
      </c>
      <c r="HY10" s="998">
        <v>0</v>
      </c>
      <c r="HZ10" s="998">
        <v>0</v>
      </c>
      <c r="IA10" s="998">
        <v>0</v>
      </c>
      <c r="IB10" s="998">
        <v>0</v>
      </c>
      <c r="IC10" s="998">
        <v>0</v>
      </c>
      <c r="ID10" s="998">
        <v>0</v>
      </c>
      <c r="IE10" s="998">
        <v>0</v>
      </c>
      <c r="IF10" s="998">
        <v>0</v>
      </c>
      <c r="IG10" s="998">
        <v>0</v>
      </c>
      <c r="IH10" s="998">
        <v>0</v>
      </c>
      <c r="II10" s="998">
        <v>0</v>
      </c>
      <c r="IJ10" s="998">
        <v>0</v>
      </c>
      <c r="IK10" s="998">
        <v>0</v>
      </c>
      <c r="IL10" s="998">
        <v>0</v>
      </c>
      <c r="IM10" s="998">
        <v>0</v>
      </c>
      <c r="IN10" s="998">
        <v>0</v>
      </c>
      <c r="IO10" s="998">
        <v>0</v>
      </c>
      <c r="IP10" s="998">
        <v>0</v>
      </c>
      <c r="IQ10" s="998">
        <v>0</v>
      </c>
      <c r="IR10" s="998">
        <v>0</v>
      </c>
      <c r="IS10" s="998">
        <v>0</v>
      </c>
      <c r="IT10" s="998">
        <v>0</v>
      </c>
      <c r="IU10" s="998">
        <v>0</v>
      </c>
      <c r="IV10" s="998">
        <v>0</v>
      </c>
      <c r="IW10" s="998">
        <v>0</v>
      </c>
      <c r="IX10" s="998">
        <v>0</v>
      </c>
      <c r="IY10" s="998">
        <v>0</v>
      </c>
      <c r="IZ10" s="998">
        <v>0</v>
      </c>
      <c r="JA10" s="998">
        <v>0</v>
      </c>
      <c r="JB10" s="998">
        <v>0</v>
      </c>
      <c r="JC10" s="998">
        <v>0</v>
      </c>
      <c r="JD10" s="998">
        <v>0</v>
      </c>
      <c r="JE10" s="998">
        <v>0</v>
      </c>
      <c r="JF10" s="998">
        <v>0</v>
      </c>
      <c r="JG10" s="998">
        <v>0</v>
      </c>
      <c r="JH10" s="998">
        <v>0</v>
      </c>
      <c r="JI10" s="998">
        <v>0</v>
      </c>
      <c r="JJ10" s="998">
        <v>0</v>
      </c>
      <c r="JK10" s="998">
        <v>0</v>
      </c>
      <c r="JL10" s="998">
        <v>0</v>
      </c>
      <c r="JM10" s="998">
        <f>'[1]отч дата'!H26</f>
        <v>0</v>
      </c>
      <c r="JN10" s="73" t="e">
        <f t="shared" si="2"/>
        <v>#DIV/0!</v>
      </c>
      <c r="JO10" s="2">
        <f t="shared" si="3"/>
        <v>0</v>
      </c>
      <c r="JP10" s="218">
        <v>0</v>
      </c>
      <c r="JQ10" s="71">
        <v>0</v>
      </c>
      <c r="JR10" s="70">
        <v>0</v>
      </c>
      <c r="JS10" s="112">
        <v>0</v>
      </c>
      <c r="JT10" s="131">
        <v>0</v>
      </c>
      <c r="JU10" s="170">
        <v>0</v>
      </c>
      <c r="JV10" s="964">
        <v>0</v>
      </c>
      <c r="JW10" s="966">
        <v>0</v>
      </c>
      <c r="JX10" s="966">
        <v>0</v>
      </c>
      <c r="JY10" s="966">
        <v>0</v>
      </c>
      <c r="JZ10" s="985">
        <v>0</v>
      </c>
      <c r="KA10" s="999">
        <v>0</v>
      </c>
      <c r="KB10" s="989">
        <v>0</v>
      </c>
      <c r="KC10" s="989">
        <v>0</v>
      </c>
      <c r="KD10" s="989">
        <v>0</v>
      </c>
      <c r="KE10" s="966">
        <v>0</v>
      </c>
      <c r="KF10" s="966">
        <v>0</v>
      </c>
      <c r="KG10" s="997">
        <v>0</v>
      </c>
      <c r="KH10" s="966">
        <v>0</v>
      </c>
      <c r="KI10" s="966">
        <v>0</v>
      </c>
      <c r="KJ10" s="966">
        <v>0</v>
      </c>
      <c r="KK10" s="966">
        <v>0</v>
      </c>
      <c r="KL10" s="966">
        <v>0</v>
      </c>
      <c r="KM10" s="966">
        <v>0</v>
      </c>
      <c r="KN10" s="966">
        <v>0</v>
      </c>
      <c r="KO10" s="966">
        <v>0</v>
      </c>
      <c r="KP10" s="966">
        <v>0</v>
      </c>
      <c r="KQ10" s="966">
        <v>0</v>
      </c>
      <c r="KR10" s="966">
        <v>0</v>
      </c>
      <c r="KS10" s="966">
        <v>0</v>
      </c>
      <c r="KT10" s="966">
        <v>0</v>
      </c>
      <c r="KU10" s="966">
        <v>0</v>
      </c>
      <c r="KV10" s="966">
        <v>0</v>
      </c>
      <c r="KW10" s="966">
        <v>0</v>
      </c>
      <c r="KX10" s="966">
        <v>0</v>
      </c>
      <c r="KY10" s="966">
        <v>0</v>
      </c>
      <c r="KZ10" s="966">
        <v>0</v>
      </c>
      <c r="LA10" s="966">
        <v>0</v>
      </c>
      <c r="LB10" s="966">
        <v>0</v>
      </c>
      <c r="LC10" s="966">
        <v>0</v>
      </c>
      <c r="LD10" s="966">
        <v>0</v>
      </c>
      <c r="LE10" s="966">
        <v>0</v>
      </c>
      <c r="LF10" s="966">
        <v>0</v>
      </c>
      <c r="LG10" s="966">
        <v>0</v>
      </c>
      <c r="LH10" s="966">
        <v>0</v>
      </c>
      <c r="LI10" s="966">
        <v>0</v>
      </c>
      <c r="LJ10" s="966">
        <v>0</v>
      </c>
      <c r="LK10" s="966">
        <v>0</v>
      </c>
      <c r="LL10" s="966">
        <v>0</v>
      </c>
      <c r="LM10" s="966">
        <v>0</v>
      </c>
      <c r="LN10" s="966">
        <v>0</v>
      </c>
      <c r="LO10" s="966">
        <v>0</v>
      </c>
      <c r="LP10" s="966">
        <v>0</v>
      </c>
      <c r="LQ10" s="966">
        <v>0</v>
      </c>
      <c r="LR10" s="966">
        <v>0</v>
      </c>
      <c r="LS10" s="966">
        <v>0</v>
      </c>
      <c r="LT10" s="966">
        <v>0</v>
      </c>
      <c r="LU10" s="966">
        <v>0</v>
      </c>
      <c r="LV10" s="966">
        <v>0</v>
      </c>
      <c r="LW10" s="966">
        <v>0</v>
      </c>
      <c r="LX10" s="966">
        <v>0</v>
      </c>
      <c r="LY10" s="966">
        <v>0</v>
      </c>
      <c r="LZ10" s="966">
        <v>0</v>
      </c>
      <c r="MA10" s="966">
        <v>0</v>
      </c>
      <c r="MB10" s="966">
        <v>0</v>
      </c>
      <c r="MC10" s="966">
        <v>0</v>
      </c>
      <c r="MD10" s="966">
        <v>0</v>
      </c>
      <c r="ME10" s="966">
        <v>0</v>
      </c>
      <c r="MF10" s="966">
        <v>0</v>
      </c>
      <c r="MG10" s="966">
        <v>0</v>
      </c>
      <c r="MH10" s="966">
        <v>0</v>
      </c>
      <c r="MI10" s="966">
        <v>0</v>
      </c>
      <c r="MJ10" s="966">
        <v>0</v>
      </c>
      <c r="MK10" s="966">
        <v>0</v>
      </c>
      <c r="ML10" s="966">
        <v>0</v>
      </c>
      <c r="MM10" s="966">
        <v>0</v>
      </c>
      <c r="MN10" s="966">
        <v>0</v>
      </c>
      <c r="MO10" s="966">
        <v>0</v>
      </c>
      <c r="MP10" s="966">
        <v>0</v>
      </c>
      <c r="MQ10" s="966">
        <v>0</v>
      </c>
      <c r="MR10" s="966">
        <v>0</v>
      </c>
      <c r="MS10" s="966">
        <v>0</v>
      </c>
      <c r="MT10" s="966">
        <v>0</v>
      </c>
      <c r="MU10" s="966">
        <v>0</v>
      </c>
      <c r="MV10" s="966">
        <v>0</v>
      </c>
      <c r="MW10" s="966">
        <v>0</v>
      </c>
      <c r="MX10" s="966">
        <v>0</v>
      </c>
      <c r="MY10" s="966">
        <v>0</v>
      </c>
      <c r="MZ10" s="966">
        <v>0</v>
      </c>
      <c r="NA10" s="966">
        <v>0</v>
      </c>
      <c r="NB10" s="966">
        <v>0</v>
      </c>
      <c r="NC10" s="966">
        <v>0</v>
      </c>
      <c r="ND10" s="966">
        <v>0</v>
      </c>
      <c r="NE10" s="966">
        <v>0</v>
      </c>
      <c r="NF10" s="966">
        <v>0</v>
      </c>
      <c r="NG10" s="966">
        <v>0</v>
      </c>
      <c r="NH10" s="966">
        <v>0</v>
      </c>
      <c r="NI10" s="966">
        <v>0</v>
      </c>
      <c r="NJ10" s="966">
        <v>0</v>
      </c>
      <c r="NK10" s="966">
        <v>0</v>
      </c>
      <c r="NL10" s="966">
        <v>0</v>
      </c>
      <c r="NM10" s="966">
        <v>0</v>
      </c>
      <c r="NN10" s="966">
        <v>0</v>
      </c>
      <c r="NO10" s="966">
        <v>0</v>
      </c>
      <c r="NP10" s="966">
        <v>0</v>
      </c>
      <c r="NQ10" s="966">
        <v>0</v>
      </c>
      <c r="NR10" s="966">
        <v>0</v>
      </c>
      <c r="NS10" s="966">
        <v>0</v>
      </c>
      <c r="NT10" s="966">
        <v>0</v>
      </c>
      <c r="NU10" s="966">
        <v>0</v>
      </c>
      <c r="NV10" s="966">
        <v>0</v>
      </c>
      <c r="NW10" s="966">
        <v>0</v>
      </c>
      <c r="NX10" s="966">
        <v>0</v>
      </c>
      <c r="NY10" s="966">
        <v>0</v>
      </c>
      <c r="NZ10" s="966">
        <v>0</v>
      </c>
      <c r="OA10" s="966">
        <v>0</v>
      </c>
      <c r="OB10" s="966">
        <v>0</v>
      </c>
      <c r="OC10" s="966">
        <v>0</v>
      </c>
      <c r="OD10" s="966">
        <v>0</v>
      </c>
      <c r="OE10" s="966">
        <v>0</v>
      </c>
      <c r="OF10" s="966">
        <v>0</v>
      </c>
      <c r="OG10" s="966">
        <v>0</v>
      </c>
      <c r="OH10" s="966">
        <v>0</v>
      </c>
      <c r="OI10" s="966">
        <v>0</v>
      </c>
      <c r="OJ10" s="966">
        <v>0</v>
      </c>
      <c r="OK10" s="966">
        <v>0</v>
      </c>
      <c r="OL10" s="966">
        <v>0</v>
      </c>
      <c r="OM10" s="966">
        <v>0</v>
      </c>
      <c r="ON10" s="966">
        <v>0</v>
      </c>
      <c r="OO10" s="966">
        <v>0</v>
      </c>
      <c r="OP10" s="966">
        <v>0</v>
      </c>
      <c r="OQ10" s="966">
        <v>0</v>
      </c>
      <c r="OR10" s="966">
        <v>0</v>
      </c>
      <c r="OS10" s="966">
        <v>0</v>
      </c>
      <c r="OT10" s="966">
        <v>0</v>
      </c>
      <c r="OU10" s="966">
        <v>0</v>
      </c>
      <c r="OV10" s="966">
        <v>0</v>
      </c>
      <c r="OW10" s="966">
        <v>0</v>
      </c>
      <c r="OX10" s="966">
        <v>0</v>
      </c>
      <c r="OY10" s="966">
        <v>0</v>
      </c>
      <c r="OZ10" s="966">
        <v>0</v>
      </c>
      <c r="PA10" s="966">
        <v>0</v>
      </c>
      <c r="PB10" s="966">
        <v>0</v>
      </c>
      <c r="PC10" s="966">
        <v>0</v>
      </c>
      <c r="PD10" s="966">
        <v>0</v>
      </c>
      <c r="PE10" s="966">
        <v>0</v>
      </c>
      <c r="PF10" s="966">
        <v>0</v>
      </c>
      <c r="PG10" s="966">
        <v>0</v>
      </c>
      <c r="PH10" s="966">
        <v>0</v>
      </c>
      <c r="PI10" s="966">
        <v>0</v>
      </c>
      <c r="PJ10" s="966">
        <v>0</v>
      </c>
      <c r="PK10" s="966">
        <v>0</v>
      </c>
      <c r="PL10" s="966">
        <v>0</v>
      </c>
      <c r="PM10" s="966">
        <v>0</v>
      </c>
      <c r="PN10" s="966">
        <v>0</v>
      </c>
      <c r="PO10" s="966">
        <v>0</v>
      </c>
      <c r="PP10" s="966">
        <v>0</v>
      </c>
      <c r="PQ10" s="966">
        <v>0</v>
      </c>
      <c r="PR10" s="966">
        <v>0</v>
      </c>
      <c r="PS10" s="966">
        <v>0</v>
      </c>
      <c r="PT10" s="966">
        <v>0</v>
      </c>
      <c r="PU10" s="966">
        <v>0</v>
      </c>
      <c r="PV10" s="966">
        <v>0</v>
      </c>
      <c r="PW10" s="966">
        <v>0</v>
      </c>
      <c r="PX10" s="966">
        <v>0</v>
      </c>
      <c r="PY10" s="966">
        <v>0</v>
      </c>
      <c r="PZ10" s="966">
        <v>0</v>
      </c>
      <c r="QA10" s="966">
        <v>0</v>
      </c>
      <c r="QB10" s="966">
        <v>0</v>
      </c>
      <c r="QC10" s="966">
        <v>0</v>
      </c>
      <c r="QD10" s="966">
        <v>0</v>
      </c>
      <c r="QE10" s="966">
        <v>0</v>
      </c>
      <c r="QF10" s="966">
        <v>0</v>
      </c>
      <c r="QG10" s="966">
        <v>0</v>
      </c>
      <c r="QH10" s="966">
        <v>0</v>
      </c>
      <c r="QI10" s="966">
        <v>0</v>
      </c>
      <c r="QJ10" s="966">
        <v>0</v>
      </c>
      <c r="QK10" s="966">
        <v>0</v>
      </c>
      <c r="QL10" s="966">
        <v>0</v>
      </c>
      <c r="QM10" s="966">
        <v>0</v>
      </c>
      <c r="QN10" s="966">
        <v>0</v>
      </c>
      <c r="QO10" s="966">
        <v>0</v>
      </c>
      <c r="QP10" s="966">
        <v>0</v>
      </c>
      <c r="QQ10" s="966">
        <v>0</v>
      </c>
      <c r="QR10" s="966">
        <v>0</v>
      </c>
      <c r="QS10" s="966">
        <v>0</v>
      </c>
      <c r="QT10" s="966">
        <v>0</v>
      </c>
      <c r="QU10" s="966">
        <v>0</v>
      </c>
      <c r="QV10" s="966">
        <v>0</v>
      </c>
      <c r="QW10" s="966">
        <v>0</v>
      </c>
      <c r="QX10" s="966">
        <v>0</v>
      </c>
      <c r="QY10" s="966">
        <v>0</v>
      </c>
      <c r="QZ10" s="966">
        <v>0</v>
      </c>
      <c r="RA10" s="966">
        <v>0</v>
      </c>
      <c r="RB10" s="966">
        <v>0</v>
      </c>
      <c r="RC10" s="966">
        <v>0</v>
      </c>
      <c r="RD10" s="966">
        <v>0</v>
      </c>
      <c r="RE10" s="966">
        <v>0</v>
      </c>
      <c r="RF10" s="966">
        <v>0</v>
      </c>
      <c r="RG10" s="966">
        <v>0</v>
      </c>
      <c r="RH10" s="966">
        <v>0</v>
      </c>
      <c r="RI10" s="966">
        <v>0</v>
      </c>
      <c r="RJ10" s="966">
        <v>0</v>
      </c>
      <c r="RK10" s="966">
        <v>0</v>
      </c>
      <c r="RL10" s="966">
        <v>0</v>
      </c>
      <c r="RM10" s="966">
        <v>0</v>
      </c>
      <c r="RN10" s="966">
        <v>0</v>
      </c>
      <c r="RO10" s="966">
        <v>0</v>
      </c>
      <c r="RP10" s="966">
        <v>0</v>
      </c>
      <c r="RQ10" s="966">
        <v>0</v>
      </c>
      <c r="RR10" s="966">
        <v>0</v>
      </c>
      <c r="RS10" s="966">
        <v>0</v>
      </c>
      <c r="RT10" s="966">
        <v>0</v>
      </c>
      <c r="RU10" s="966">
        <v>0</v>
      </c>
      <c r="RV10" s="966">
        <v>0</v>
      </c>
      <c r="RW10" s="966">
        <v>0</v>
      </c>
      <c r="RX10" s="966">
        <v>0</v>
      </c>
      <c r="RY10" s="966">
        <v>0</v>
      </c>
      <c r="RZ10" s="966">
        <v>0</v>
      </c>
      <c r="SA10" s="966">
        <v>0</v>
      </c>
      <c r="SB10" s="966">
        <v>0</v>
      </c>
      <c r="SC10" s="966">
        <v>0</v>
      </c>
      <c r="SD10" s="966">
        <v>0</v>
      </c>
      <c r="SE10" s="966">
        <v>0</v>
      </c>
      <c r="SF10" s="966">
        <v>0</v>
      </c>
      <c r="SG10" s="966">
        <v>0</v>
      </c>
      <c r="SH10" s="966">
        <v>0</v>
      </c>
      <c r="SI10" s="966">
        <v>0</v>
      </c>
      <c r="SJ10" s="966">
        <v>0</v>
      </c>
      <c r="SK10" s="966">
        <v>0</v>
      </c>
      <c r="SL10" s="966">
        <v>0</v>
      </c>
      <c r="SM10" s="966">
        <v>0</v>
      </c>
      <c r="SN10" s="966">
        <v>0</v>
      </c>
      <c r="SO10" s="966">
        <v>0</v>
      </c>
      <c r="SP10" s="966">
        <v>0</v>
      </c>
      <c r="SQ10" s="966">
        <v>0</v>
      </c>
      <c r="SR10" s="966">
        <v>0</v>
      </c>
      <c r="SS10" s="966">
        <v>0</v>
      </c>
      <c r="ST10" s="966">
        <v>0</v>
      </c>
      <c r="SU10" s="966">
        <v>0</v>
      </c>
      <c r="SV10" s="966">
        <v>0</v>
      </c>
      <c r="SW10" s="966">
        <v>0</v>
      </c>
      <c r="SX10" s="966">
        <v>0</v>
      </c>
      <c r="SY10" s="966">
        <v>0</v>
      </c>
      <c r="SZ10" s="966">
        <v>0</v>
      </c>
      <c r="TA10" s="966">
        <v>0</v>
      </c>
      <c r="TB10" s="966">
        <v>0</v>
      </c>
      <c r="TC10" s="966">
        <v>0</v>
      </c>
      <c r="TD10" s="966">
        <v>0</v>
      </c>
      <c r="TE10" s="966">
        <v>0</v>
      </c>
      <c r="TF10" s="966">
        <v>0</v>
      </c>
      <c r="TG10" s="966">
        <v>0</v>
      </c>
      <c r="TH10" s="966">
        <v>0</v>
      </c>
      <c r="TI10" s="966">
        <v>0</v>
      </c>
      <c r="TJ10" s="966">
        <v>0</v>
      </c>
      <c r="TK10" s="966">
        <v>0</v>
      </c>
      <c r="TL10" s="966">
        <v>0</v>
      </c>
      <c r="TM10" s="966">
        <v>0</v>
      </c>
      <c r="TN10" s="966">
        <v>0</v>
      </c>
      <c r="TO10" s="966">
        <v>0</v>
      </c>
      <c r="TP10" s="966">
        <v>0</v>
      </c>
      <c r="TQ10" s="966">
        <v>0</v>
      </c>
      <c r="TR10" s="966">
        <v>0</v>
      </c>
      <c r="TS10" s="966">
        <v>0</v>
      </c>
      <c r="TT10" s="966">
        <v>0</v>
      </c>
      <c r="TU10" s="966">
        <v>0</v>
      </c>
      <c r="TV10" s="966">
        <v>0</v>
      </c>
      <c r="TW10" s="966">
        <v>0</v>
      </c>
      <c r="TX10" s="966">
        <v>0</v>
      </c>
      <c r="TY10" s="966">
        <v>0</v>
      </c>
      <c r="TZ10" s="966">
        <f>'[1]отч дата'!H58</f>
        <v>0</v>
      </c>
      <c r="UA10" s="73" t="e">
        <f t="shared" si="4"/>
        <v>#DIV/0!</v>
      </c>
      <c r="UB10" s="2">
        <f t="shared" si="5"/>
        <v>0</v>
      </c>
      <c r="UC10" s="418">
        <v>0</v>
      </c>
      <c r="UD10" s="69">
        <v>0</v>
      </c>
      <c r="UE10" s="67">
        <v>0</v>
      </c>
      <c r="UF10" s="130">
        <v>0</v>
      </c>
      <c r="UG10" s="131">
        <v>0</v>
      </c>
      <c r="UH10" s="170">
        <v>0</v>
      </c>
      <c r="UI10" s="1011">
        <v>0</v>
      </c>
      <c r="UJ10" s="177">
        <v>0</v>
      </c>
      <c r="UK10" s="177">
        <v>0</v>
      </c>
      <c r="UL10" s="177">
        <v>0</v>
      </c>
      <c r="UM10" s="1004">
        <v>0</v>
      </c>
      <c r="UN10" s="1005">
        <v>0</v>
      </c>
      <c r="UO10" s="1006">
        <v>0</v>
      </c>
      <c r="UP10" s="1006">
        <v>0</v>
      </c>
      <c r="UQ10" s="1006">
        <v>0</v>
      </c>
      <c r="UR10" s="996">
        <v>0</v>
      </c>
      <c r="US10" s="996">
        <v>0</v>
      </c>
      <c r="UT10" s="997">
        <v>0</v>
      </c>
      <c r="UU10" s="1007">
        <v>0</v>
      </c>
      <c r="UV10" s="1007">
        <v>0</v>
      </c>
      <c r="UW10" s="1007">
        <v>0</v>
      </c>
      <c r="UX10" s="1007">
        <v>0</v>
      </c>
      <c r="UY10" s="1007">
        <v>0</v>
      </c>
      <c r="UZ10" s="1368">
        <v>0</v>
      </c>
      <c r="VA10" s="1007">
        <v>0</v>
      </c>
      <c r="VB10" s="1007">
        <v>0</v>
      </c>
      <c r="VC10" s="1007">
        <v>0</v>
      </c>
      <c r="VD10" s="1007">
        <v>0</v>
      </c>
      <c r="VE10" s="1007">
        <v>0</v>
      </c>
      <c r="VF10" s="1007">
        <v>0</v>
      </c>
      <c r="VG10" s="1007">
        <v>0</v>
      </c>
      <c r="VH10" s="1007">
        <v>0</v>
      </c>
      <c r="VI10" s="1007">
        <v>0</v>
      </c>
      <c r="VJ10" s="1007">
        <v>0</v>
      </c>
      <c r="VK10" s="1007">
        <v>0</v>
      </c>
      <c r="VL10" s="1007">
        <v>0</v>
      </c>
      <c r="VM10" s="1007">
        <v>0</v>
      </c>
      <c r="VN10" s="1007">
        <v>0</v>
      </c>
      <c r="VO10" s="1007">
        <v>0</v>
      </c>
      <c r="VP10" s="1007">
        <v>0</v>
      </c>
      <c r="VQ10" s="1007">
        <v>0</v>
      </c>
      <c r="VR10" s="1007">
        <v>0</v>
      </c>
      <c r="VS10" s="1007">
        <v>0</v>
      </c>
      <c r="VT10" s="1007">
        <v>0</v>
      </c>
      <c r="VU10" s="1007">
        <v>0</v>
      </c>
      <c r="VV10" s="1007">
        <v>0</v>
      </c>
      <c r="VW10" s="1007">
        <v>0</v>
      </c>
      <c r="VX10" s="1007">
        <v>0</v>
      </c>
      <c r="VY10" s="1007">
        <v>0</v>
      </c>
      <c r="VZ10" s="1007">
        <v>0</v>
      </c>
      <c r="WA10" s="1007">
        <v>0</v>
      </c>
      <c r="WB10" s="1007">
        <v>0</v>
      </c>
      <c r="WC10" s="1007">
        <v>0</v>
      </c>
      <c r="WD10" s="1007">
        <v>0</v>
      </c>
      <c r="WE10" s="1007">
        <v>0</v>
      </c>
      <c r="WF10" s="1007">
        <v>0</v>
      </c>
      <c r="WG10" s="1007">
        <v>0</v>
      </c>
      <c r="WH10" s="1007">
        <v>0</v>
      </c>
      <c r="WI10" s="1007">
        <v>0</v>
      </c>
      <c r="WJ10" s="1007">
        <v>0</v>
      </c>
      <c r="WK10" s="1007">
        <v>0</v>
      </c>
      <c r="WL10" s="1007">
        <v>0</v>
      </c>
      <c r="WM10" s="1007">
        <v>0</v>
      </c>
      <c r="WN10" s="1007">
        <v>0</v>
      </c>
      <c r="WO10" s="1007">
        <v>0</v>
      </c>
      <c r="WP10" s="1007">
        <v>0</v>
      </c>
      <c r="WQ10" s="1007">
        <v>0</v>
      </c>
      <c r="WR10" s="1007">
        <v>0</v>
      </c>
      <c r="WS10" s="1007">
        <v>0</v>
      </c>
      <c r="WT10" s="1007">
        <v>0</v>
      </c>
      <c r="WU10" s="1007">
        <v>0</v>
      </c>
      <c r="WV10" s="1007">
        <v>0</v>
      </c>
      <c r="WW10" s="1007">
        <v>0</v>
      </c>
      <c r="WX10" s="1007">
        <v>0</v>
      </c>
      <c r="WY10" s="1007">
        <v>0</v>
      </c>
      <c r="WZ10" s="1007">
        <v>0</v>
      </c>
      <c r="XA10" s="1007">
        <v>0</v>
      </c>
      <c r="XB10" s="1007">
        <v>0</v>
      </c>
      <c r="XC10" s="1007">
        <v>0</v>
      </c>
      <c r="XD10" s="1007">
        <v>0</v>
      </c>
      <c r="XE10" s="1007">
        <v>0</v>
      </c>
      <c r="XF10" s="1007">
        <v>0</v>
      </c>
      <c r="XG10" s="1007">
        <v>0</v>
      </c>
      <c r="XH10" s="1007">
        <v>0</v>
      </c>
      <c r="XI10" s="1007">
        <v>0</v>
      </c>
      <c r="XJ10" s="1007">
        <v>0</v>
      </c>
      <c r="XK10" s="1007">
        <v>0</v>
      </c>
      <c r="XL10" s="1007">
        <v>0</v>
      </c>
      <c r="XM10" s="1007">
        <v>0</v>
      </c>
      <c r="XN10" s="1007">
        <v>0</v>
      </c>
      <c r="XO10" s="1007">
        <v>0</v>
      </c>
      <c r="XP10" s="1007">
        <v>0</v>
      </c>
      <c r="XQ10" s="1007">
        <v>0</v>
      </c>
      <c r="XR10" s="1007">
        <v>0</v>
      </c>
      <c r="XS10" s="1007">
        <v>0</v>
      </c>
      <c r="XT10" s="1007">
        <v>0</v>
      </c>
      <c r="XU10" s="1007">
        <v>0</v>
      </c>
      <c r="XV10" s="1007">
        <v>0</v>
      </c>
      <c r="XW10" s="1007">
        <v>0</v>
      </c>
      <c r="XX10" s="1007">
        <v>0</v>
      </c>
      <c r="XY10" s="1007">
        <v>0</v>
      </c>
      <c r="XZ10" s="1007">
        <v>0</v>
      </c>
      <c r="YA10" s="1007">
        <v>0</v>
      </c>
      <c r="YB10" s="1007">
        <v>0</v>
      </c>
      <c r="YC10" s="1007">
        <v>0</v>
      </c>
      <c r="YD10" s="1007">
        <v>0</v>
      </c>
      <c r="YE10" s="1007">
        <v>0</v>
      </c>
      <c r="YF10" s="1007">
        <v>0</v>
      </c>
      <c r="YG10" s="1007">
        <v>0</v>
      </c>
      <c r="YH10" s="1007">
        <v>0</v>
      </c>
      <c r="YI10" s="1007">
        <v>0</v>
      </c>
      <c r="YJ10" s="1007">
        <v>0</v>
      </c>
      <c r="YK10" s="1007">
        <v>0</v>
      </c>
      <c r="YL10" s="1007">
        <v>0</v>
      </c>
      <c r="YM10" s="1007">
        <v>0</v>
      </c>
      <c r="YN10" s="1007">
        <v>0</v>
      </c>
      <c r="YO10" s="1007">
        <v>0</v>
      </c>
      <c r="YP10" s="1007">
        <v>0</v>
      </c>
      <c r="YQ10" s="1007">
        <v>0</v>
      </c>
      <c r="YR10" s="1007">
        <v>0</v>
      </c>
      <c r="YS10" s="1007">
        <v>0</v>
      </c>
      <c r="YT10" s="1007">
        <v>0</v>
      </c>
      <c r="YU10" s="1007">
        <v>0</v>
      </c>
      <c r="YV10" s="1007">
        <v>0</v>
      </c>
      <c r="YW10" s="1007">
        <v>0</v>
      </c>
      <c r="YX10" s="1007">
        <v>0</v>
      </c>
      <c r="YY10" s="1007">
        <v>0</v>
      </c>
      <c r="YZ10" s="1007">
        <v>0</v>
      </c>
      <c r="ZA10" s="1007">
        <v>0</v>
      </c>
      <c r="ZB10" s="1007">
        <v>0</v>
      </c>
      <c r="ZC10" s="1007">
        <v>0</v>
      </c>
      <c r="ZD10" s="1007">
        <v>0</v>
      </c>
      <c r="ZE10" s="1007">
        <v>0</v>
      </c>
      <c r="ZF10" s="1007">
        <v>0</v>
      </c>
      <c r="ZG10" s="1007">
        <v>0</v>
      </c>
      <c r="ZH10" s="1007">
        <v>0</v>
      </c>
      <c r="ZI10" s="1007">
        <v>0</v>
      </c>
      <c r="ZJ10" s="1007">
        <v>0</v>
      </c>
      <c r="ZK10" s="1007">
        <v>0</v>
      </c>
      <c r="ZL10" s="1007">
        <v>0</v>
      </c>
      <c r="ZM10" s="1007">
        <v>0</v>
      </c>
      <c r="ZN10" s="1007">
        <v>0</v>
      </c>
      <c r="ZO10" s="1007">
        <v>0</v>
      </c>
      <c r="ZP10" s="1007">
        <v>0</v>
      </c>
      <c r="ZQ10" s="1007">
        <v>0</v>
      </c>
      <c r="ZR10" s="1007">
        <v>0</v>
      </c>
      <c r="ZS10" s="1007">
        <v>0</v>
      </c>
      <c r="ZT10" s="1007">
        <v>0</v>
      </c>
      <c r="ZU10" s="1007">
        <v>0</v>
      </c>
      <c r="ZV10" s="1007">
        <v>0</v>
      </c>
      <c r="ZW10" s="1007">
        <v>0</v>
      </c>
      <c r="ZX10" s="1007">
        <v>0</v>
      </c>
      <c r="ZY10" s="1007">
        <v>0</v>
      </c>
      <c r="ZZ10" s="1007">
        <v>0</v>
      </c>
      <c r="AAA10" s="1007">
        <v>0</v>
      </c>
      <c r="AAB10" s="1007">
        <v>0</v>
      </c>
      <c r="AAC10" s="1007">
        <v>0</v>
      </c>
      <c r="AAD10" s="1007">
        <v>0</v>
      </c>
      <c r="AAE10" s="1007">
        <v>0</v>
      </c>
      <c r="AAF10" s="1007">
        <v>0</v>
      </c>
      <c r="AAG10" s="1007">
        <v>0</v>
      </c>
      <c r="AAH10" s="1007">
        <v>0</v>
      </c>
      <c r="AAI10" s="1007">
        <v>0</v>
      </c>
      <c r="AAJ10" s="1007">
        <v>0</v>
      </c>
      <c r="AAK10" s="1007">
        <v>0</v>
      </c>
      <c r="AAL10" s="1007">
        <v>0</v>
      </c>
      <c r="AAM10" s="1007">
        <v>0</v>
      </c>
      <c r="AAN10" s="1007">
        <v>0</v>
      </c>
      <c r="AAO10" s="1007">
        <v>0</v>
      </c>
      <c r="AAP10" s="1007">
        <v>0</v>
      </c>
      <c r="AAQ10" s="1007">
        <v>0</v>
      </c>
      <c r="AAR10" s="1007">
        <v>0</v>
      </c>
      <c r="AAS10" s="1007">
        <v>0</v>
      </c>
      <c r="AAT10" s="1007">
        <v>0</v>
      </c>
      <c r="AAU10" s="1007">
        <v>0</v>
      </c>
      <c r="AAV10" s="1007">
        <v>0</v>
      </c>
      <c r="AAW10" s="1007">
        <v>0</v>
      </c>
      <c r="AAX10" s="1007">
        <v>0</v>
      </c>
      <c r="AAY10" s="1007">
        <v>0</v>
      </c>
      <c r="AAZ10" s="1007">
        <v>0</v>
      </c>
      <c r="ABA10" s="1007">
        <v>0</v>
      </c>
      <c r="ABB10" s="1007">
        <v>0</v>
      </c>
      <c r="ABC10" s="1007">
        <v>0</v>
      </c>
      <c r="ABD10" s="1007">
        <v>0</v>
      </c>
      <c r="ABE10" s="1007">
        <v>0</v>
      </c>
      <c r="ABF10" s="1007">
        <v>0</v>
      </c>
      <c r="ABG10" s="1007">
        <v>0</v>
      </c>
      <c r="ABH10" s="1007">
        <v>0</v>
      </c>
      <c r="ABI10" s="1007">
        <v>0</v>
      </c>
      <c r="ABJ10" s="1007">
        <v>0</v>
      </c>
      <c r="ABK10" s="1007">
        <v>0</v>
      </c>
      <c r="ABL10" s="1007">
        <v>0</v>
      </c>
      <c r="ABM10" s="1007">
        <v>0</v>
      </c>
      <c r="ABN10" s="1007">
        <v>0</v>
      </c>
      <c r="ABO10" s="1007">
        <v>0</v>
      </c>
      <c r="ABP10" s="1007">
        <v>0</v>
      </c>
      <c r="ABQ10" s="1007">
        <v>0</v>
      </c>
      <c r="ABR10" s="1007">
        <v>0</v>
      </c>
      <c r="ABS10" s="1007">
        <v>0</v>
      </c>
      <c r="ABT10" s="1007">
        <v>0</v>
      </c>
      <c r="ABU10" s="1007">
        <v>0</v>
      </c>
      <c r="ABV10" s="1007">
        <v>0</v>
      </c>
      <c r="ABW10" s="1007">
        <v>0</v>
      </c>
      <c r="ABX10" s="1007">
        <v>0</v>
      </c>
      <c r="ABY10" s="1007">
        <v>0</v>
      </c>
      <c r="ABZ10" s="1007">
        <v>0</v>
      </c>
      <c r="ACA10" s="1007">
        <v>0</v>
      </c>
      <c r="ACB10" s="1007">
        <v>0</v>
      </c>
      <c r="ACC10" s="1007">
        <v>0</v>
      </c>
      <c r="ACD10" s="1007">
        <v>0</v>
      </c>
      <c r="ACE10" s="1007">
        <v>0</v>
      </c>
      <c r="ACF10" s="1007">
        <v>0</v>
      </c>
      <c r="ACG10" s="1007">
        <v>0</v>
      </c>
      <c r="ACH10" s="1007">
        <v>0</v>
      </c>
      <c r="ACI10" s="1007">
        <v>0</v>
      </c>
      <c r="ACJ10" s="1007">
        <v>0</v>
      </c>
      <c r="ACK10" s="1007">
        <v>0</v>
      </c>
      <c r="ACL10" s="1007">
        <v>0</v>
      </c>
      <c r="ACM10" s="1007">
        <v>0</v>
      </c>
      <c r="ACN10" s="1007">
        <v>0</v>
      </c>
      <c r="ACO10" s="1007">
        <v>0</v>
      </c>
      <c r="ACP10" s="1007">
        <v>0</v>
      </c>
      <c r="ACQ10" s="1007">
        <v>0</v>
      </c>
      <c r="ACR10" s="1007">
        <v>0</v>
      </c>
      <c r="ACS10" s="1007">
        <v>0</v>
      </c>
      <c r="ACT10" s="1007">
        <v>0</v>
      </c>
      <c r="ACU10" s="1007">
        <v>0</v>
      </c>
      <c r="ACV10" s="1007">
        <v>0</v>
      </c>
      <c r="ACW10" s="1007">
        <v>0</v>
      </c>
      <c r="ACX10" s="1007">
        <v>0</v>
      </c>
      <c r="ACY10" s="1007">
        <v>0</v>
      </c>
      <c r="ACZ10" s="1007">
        <v>0</v>
      </c>
      <c r="ADA10" s="1007">
        <v>0</v>
      </c>
      <c r="ADB10" s="1007">
        <v>0</v>
      </c>
      <c r="ADC10" s="1007">
        <v>0</v>
      </c>
      <c r="ADD10" s="1007">
        <v>0</v>
      </c>
      <c r="ADE10" s="1007">
        <v>0</v>
      </c>
      <c r="ADF10" s="1007">
        <v>0</v>
      </c>
      <c r="ADG10" s="1007">
        <v>0</v>
      </c>
      <c r="ADH10" s="1007">
        <v>0</v>
      </c>
      <c r="ADI10" s="1007">
        <v>0</v>
      </c>
      <c r="ADJ10" s="1007">
        <v>0</v>
      </c>
      <c r="ADK10" s="1007">
        <v>0</v>
      </c>
      <c r="ADL10" s="1007">
        <v>0</v>
      </c>
      <c r="ADM10" s="1007">
        <v>0</v>
      </c>
      <c r="ADN10" s="1007">
        <v>0</v>
      </c>
      <c r="ADO10" s="1007">
        <v>0</v>
      </c>
      <c r="ADP10" s="1007">
        <v>0</v>
      </c>
      <c r="ADQ10" s="1007">
        <v>0</v>
      </c>
      <c r="ADR10" s="1007">
        <v>0</v>
      </c>
      <c r="ADS10" s="1007">
        <v>0</v>
      </c>
      <c r="ADT10" s="1007">
        <v>0</v>
      </c>
      <c r="ADU10" s="1007">
        <v>0</v>
      </c>
      <c r="ADV10" s="1007">
        <v>0</v>
      </c>
      <c r="ADW10" s="1007">
        <v>0</v>
      </c>
      <c r="ADX10" s="1007">
        <v>0</v>
      </c>
      <c r="ADY10" s="1007">
        <v>0</v>
      </c>
      <c r="ADZ10" s="1007">
        <v>0</v>
      </c>
      <c r="AEA10" s="1007">
        <v>0</v>
      </c>
      <c r="AEB10" s="1007">
        <v>0</v>
      </c>
      <c r="AEC10" s="1007">
        <v>0</v>
      </c>
      <c r="AED10" s="1007">
        <v>0</v>
      </c>
      <c r="AEE10" s="1007">
        <v>0</v>
      </c>
      <c r="AEF10" s="1007">
        <v>0</v>
      </c>
      <c r="AEG10" s="1007">
        <v>0</v>
      </c>
      <c r="AEH10" s="1007">
        <v>0</v>
      </c>
      <c r="AEI10" s="1007">
        <v>0</v>
      </c>
      <c r="AEJ10" s="1007">
        <v>0</v>
      </c>
      <c r="AEK10" s="1007">
        <v>0</v>
      </c>
      <c r="AEL10" s="1007">
        <v>0</v>
      </c>
      <c r="AEM10" s="1007">
        <v>0</v>
      </c>
      <c r="AEN10" s="1007">
        <v>0</v>
      </c>
      <c r="AEO10" s="1006">
        <f>'[1]отч дата'!H89</f>
        <v>0</v>
      </c>
      <c r="AEP10" s="73" t="e">
        <f t="shared" si="0"/>
        <v>#DIV/0!</v>
      </c>
      <c r="AEQ10" s="2">
        <f t="shared" si="1"/>
        <v>0</v>
      </c>
      <c r="AER10" s="3" t="s">
        <v>51</v>
      </c>
    </row>
    <row r="11" spans="1:824" ht="17.25" customHeight="1" x14ac:dyDescent="0.25">
      <c r="A11" s="3" t="s">
        <v>52</v>
      </c>
      <c r="B11" s="417">
        <v>83</v>
      </c>
      <c r="C11" s="131">
        <v>84</v>
      </c>
      <c r="D11" s="176">
        <v>61</v>
      </c>
      <c r="E11" s="170">
        <v>69</v>
      </c>
      <c r="F11" s="177">
        <v>82</v>
      </c>
      <c r="G11" s="170">
        <v>108</v>
      </c>
      <c r="H11" s="170">
        <v>81</v>
      </c>
      <c r="I11" s="1008">
        <v>76</v>
      </c>
      <c r="J11" s="1009">
        <v>85</v>
      </c>
      <c r="K11" s="1008">
        <v>87</v>
      </c>
      <c r="L11" s="1010">
        <v>91</v>
      </c>
      <c r="M11" s="993">
        <v>76</v>
      </c>
      <c r="N11" s="994">
        <v>84</v>
      </c>
      <c r="O11" s="994">
        <v>94</v>
      </c>
      <c r="P11" s="994">
        <v>68</v>
      </c>
      <c r="Q11" s="995">
        <v>73</v>
      </c>
      <c r="R11" s="996">
        <v>50</v>
      </c>
      <c r="S11" s="997">
        <v>69</v>
      </c>
      <c r="T11" s="998">
        <v>77</v>
      </c>
      <c r="U11" s="998">
        <v>82</v>
      </c>
      <c r="V11" s="998">
        <v>95</v>
      </c>
      <c r="W11" s="998">
        <v>89</v>
      </c>
      <c r="X11" s="998">
        <v>85</v>
      </c>
      <c r="Y11" s="1145">
        <v>84</v>
      </c>
      <c r="Z11" s="1141">
        <v>74</v>
      </c>
      <c r="AA11" s="998">
        <v>71</v>
      </c>
      <c r="AB11" s="998">
        <v>75</v>
      </c>
      <c r="AC11" s="998">
        <v>73</v>
      </c>
      <c r="AD11" s="998">
        <v>73</v>
      </c>
      <c r="AE11" s="998">
        <v>53</v>
      </c>
      <c r="AF11" s="998">
        <v>51</v>
      </c>
      <c r="AG11" s="998">
        <v>50</v>
      </c>
      <c r="AH11" s="998">
        <v>48</v>
      </c>
      <c r="AI11" s="998">
        <v>141</v>
      </c>
      <c r="AJ11" s="998">
        <v>111</v>
      </c>
      <c r="AK11" s="998">
        <v>103</v>
      </c>
      <c r="AL11" s="998">
        <v>93</v>
      </c>
      <c r="AM11" s="998">
        <v>89</v>
      </c>
      <c r="AN11" s="998">
        <v>90</v>
      </c>
      <c r="AO11" s="998">
        <v>83</v>
      </c>
      <c r="AP11" s="998">
        <v>83</v>
      </c>
      <c r="AQ11" s="998">
        <v>78</v>
      </c>
      <c r="AR11" s="998">
        <v>76</v>
      </c>
      <c r="AS11" s="998">
        <v>74</v>
      </c>
      <c r="AT11" s="998">
        <v>69</v>
      </c>
      <c r="AU11" s="998">
        <v>69</v>
      </c>
      <c r="AV11" s="998">
        <v>67</v>
      </c>
      <c r="AW11" s="998">
        <v>66</v>
      </c>
      <c r="AX11" s="998">
        <v>64</v>
      </c>
      <c r="AY11" s="998">
        <v>61</v>
      </c>
      <c r="AZ11" s="998">
        <v>61</v>
      </c>
      <c r="BA11" s="998">
        <v>59</v>
      </c>
      <c r="BB11" s="998">
        <v>56</v>
      </c>
      <c r="BC11" s="998">
        <v>54</v>
      </c>
      <c r="BD11" s="998">
        <v>41</v>
      </c>
      <c r="BE11" s="998">
        <v>127</v>
      </c>
      <c r="BF11" s="998">
        <v>118</v>
      </c>
      <c r="BG11" s="998">
        <v>107</v>
      </c>
      <c r="BH11" s="998">
        <v>100</v>
      </c>
      <c r="BI11" s="998">
        <v>81</v>
      </c>
      <c r="BJ11" s="998">
        <v>82</v>
      </c>
      <c r="BK11" s="998">
        <v>75</v>
      </c>
      <c r="BL11" s="998">
        <v>73</v>
      </c>
      <c r="BM11" s="998">
        <v>71</v>
      </c>
      <c r="BN11" s="998">
        <v>66</v>
      </c>
      <c r="BO11" s="998">
        <v>67</v>
      </c>
      <c r="BP11" s="998">
        <v>62</v>
      </c>
      <c r="BQ11" s="998">
        <v>70</v>
      </c>
      <c r="BR11" s="998">
        <v>67</v>
      </c>
      <c r="BS11" s="998">
        <v>67</v>
      </c>
      <c r="BT11" s="998">
        <v>66</v>
      </c>
      <c r="BU11" s="998">
        <v>63</v>
      </c>
      <c r="BV11" s="998">
        <v>60</v>
      </c>
      <c r="BW11" s="998">
        <v>55</v>
      </c>
      <c r="BX11" s="998">
        <v>147</v>
      </c>
      <c r="BY11" s="998">
        <v>136</v>
      </c>
      <c r="BZ11" s="998">
        <v>119</v>
      </c>
      <c r="CA11" s="998">
        <v>102</v>
      </c>
      <c r="CB11" s="998">
        <v>93</v>
      </c>
      <c r="CC11" s="998">
        <v>93</v>
      </c>
      <c r="CD11" s="998">
        <v>90</v>
      </c>
      <c r="CE11" s="998">
        <v>91</v>
      </c>
      <c r="CF11" s="998">
        <v>85</v>
      </c>
      <c r="CG11" s="998">
        <v>79</v>
      </c>
      <c r="CH11" s="998">
        <v>78</v>
      </c>
      <c r="CI11" s="998">
        <v>77</v>
      </c>
      <c r="CJ11" s="998">
        <v>75</v>
      </c>
      <c r="CK11" s="998">
        <v>72</v>
      </c>
      <c r="CL11" s="998">
        <v>69</v>
      </c>
      <c r="CM11" s="998">
        <v>68</v>
      </c>
      <c r="CN11" s="998">
        <v>67</v>
      </c>
      <c r="CO11" s="998">
        <v>65</v>
      </c>
      <c r="CP11" s="998">
        <v>64</v>
      </c>
      <c r="CQ11" s="998">
        <v>60</v>
      </c>
      <c r="CR11" s="998">
        <v>54</v>
      </c>
      <c r="CS11" s="998">
        <v>52</v>
      </c>
      <c r="CT11" s="998">
        <v>138</v>
      </c>
      <c r="CU11" s="998">
        <v>117</v>
      </c>
      <c r="CV11" s="998">
        <v>98</v>
      </c>
      <c r="CW11" s="998">
        <v>99</v>
      </c>
      <c r="CX11" s="998">
        <v>96</v>
      </c>
      <c r="CY11" s="998">
        <v>91</v>
      </c>
      <c r="CZ11" s="998">
        <v>87</v>
      </c>
      <c r="DA11" s="998">
        <v>83</v>
      </c>
      <c r="DB11" s="998">
        <v>81</v>
      </c>
      <c r="DC11" s="998">
        <v>75</v>
      </c>
      <c r="DD11" s="998">
        <v>74</v>
      </c>
      <c r="DE11" s="998">
        <v>72</v>
      </c>
      <c r="DF11" s="998">
        <v>71</v>
      </c>
      <c r="DG11" s="998">
        <v>76</v>
      </c>
      <c r="DH11" s="998">
        <v>74</v>
      </c>
      <c r="DI11" s="998">
        <v>75</v>
      </c>
      <c r="DJ11" s="998">
        <v>78</v>
      </c>
      <c r="DK11" s="998">
        <v>75</v>
      </c>
      <c r="DL11" s="998">
        <v>73</v>
      </c>
      <c r="DM11" s="998">
        <v>129</v>
      </c>
      <c r="DN11" s="998">
        <v>116</v>
      </c>
      <c r="DO11" s="998">
        <v>106</v>
      </c>
      <c r="DP11" s="998">
        <v>99</v>
      </c>
      <c r="DQ11" s="998">
        <v>96</v>
      </c>
      <c r="DR11" s="998">
        <v>91</v>
      </c>
      <c r="DS11" s="998">
        <v>94</v>
      </c>
      <c r="DT11" s="998">
        <v>90</v>
      </c>
      <c r="DU11" s="998">
        <v>86</v>
      </c>
      <c r="DV11" s="998">
        <v>84</v>
      </c>
      <c r="DW11" s="998">
        <v>83</v>
      </c>
      <c r="DX11" s="998">
        <v>83</v>
      </c>
      <c r="DY11" s="998">
        <v>83</v>
      </c>
      <c r="DZ11" s="998">
        <v>83</v>
      </c>
      <c r="EA11" s="998">
        <v>82</v>
      </c>
      <c r="EB11" s="998">
        <v>81</v>
      </c>
      <c r="EC11" s="998">
        <v>80</v>
      </c>
      <c r="ED11" s="998">
        <v>79</v>
      </c>
      <c r="EE11" s="998">
        <v>77</v>
      </c>
      <c r="EF11" s="998">
        <v>77</v>
      </c>
      <c r="EG11" s="998">
        <v>56</v>
      </c>
      <c r="EH11" s="998">
        <v>144</v>
      </c>
      <c r="EI11" s="998">
        <v>123</v>
      </c>
      <c r="EJ11" s="998">
        <v>112</v>
      </c>
      <c r="EK11" s="998">
        <v>99</v>
      </c>
      <c r="EL11" s="998">
        <v>88</v>
      </c>
      <c r="EM11" s="998">
        <v>87</v>
      </c>
      <c r="EN11" s="998">
        <v>83</v>
      </c>
      <c r="EO11" s="998">
        <v>80</v>
      </c>
      <c r="EP11" s="998">
        <v>78</v>
      </c>
      <c r="EQ11" s="998">
        <v>76</v>
      </c>
      <c r="ER11" s="998">
        <v>75</v>
      </c>
      <c r="ES11" s="998">
        <v>75</v>
      </c>
      <c r="ET11" s="998">
        <v>75</v>
      </c>
      <c r="EU11" s="998">
        <v>72</v>
      </c>
      <c r="EV11" s="998">
        <v>70</v>
      </c>
      <c r="EW11" s="998">
        <v>73</v>
      </c>
      <c r="EX11" s="998">
        <v>72</v>
      </c>
      <c r="EY11" s="998">
        <v>72</v>
      </c>
      <c r="EZ11" s="998">
        <v>69</v>
      </c>
      <c r="FA11" s="998">
        <v>66</v>
      </c>
      <c r="FB11" s="998">
        <v>64</v>
      </c>
      <c r="FC11" s="998">
        <v>44</v>
      </c>
      <c r="FD11" s="998">
        <v>130</v>
      </c>
      <c r="FE11" s="998">
        <v>110</v>
      </c>
      <c r="FF11" s="998">
        <v>93</v>
      </c>
      <c r="FG11" s="998">
        <v>80</v>
      </c>
      <c r="FH11" s="998">
        <v>78</v>
      </c>
      <c r="FI11" s="998">
        <v>75</v>
      </c>
      <c r="FJ11" s="998">
        <v>70</v>
      </c>
      <c r="FK11" s="998">
        <v>69</v>
      </c>
      <c r="FL11" s="998">
        <v>68</v>
      </c>
      <c r="FM11" s="998">
        <v>68</v>
      </c>
      <c r="FN11" s="998">
        <v>66</v>
      </c>
      <c r="FO11" s="998">
        <v>64</v>
      </c>
      <c r="FP11" s="998">
        <v>65</v>
      </c>
      <c r="FQ11" s="998">
        <v>64</v>
      </c>
      <c r="FR11" s="998">
        <v>64</v>
      </c>
      <c r="FS11" s="998">
        <v>62</v>
      </c>
      <c r="FT11" s="998">
        <v>58</v>
      </c>
      <c r="FU11" s="998">
        <v>57</v>
      </c>
      <c r="FV11" s="998">
        <v>55</v>
      </c>
      <c r="FW11" s="998">
        <v>55</v>
      </c>
      <c r="FX11" s="998">
        <v>55</v>
      </c>
      <c r="FY11" s="998">
        <v>49</v>
      </c>
      <c r="FZ11" s="998">
        <v>118</v>
      </c>
      <c r="GA11" s="998">
        <v>108</v>
      </c>
      <c r="GB11" s="998">
        <v>97</v>
      </c>
      <c r="GC11" s="998">
        <v>91</v>
      </c>
      <c r="GD11" s="998">
        <v>84</v>
      </c>
      <c r="GE11" s="998">
        <v>82</v>
      </c>
      <c r="GF11" s="998">
        <v>80</v>
      </c>
      <c r="GG11" s="998">
        <v>80</v>
      </c>
      <c r="GH11" s="998">
        <v>76</v>
      </c>
      <c r="GI11" s="998">
        <v>75</v>
      </c>
      <c r="GJ11" s="998">
        <v>75</v>
      </c>
      <c r="GK11" s="998">
        <v>74</v>
      </c>
      <c r="GL11" s="998">
        <v>73</v>
      </c>
      <c r="GM11" s="998">
        <v>70</v>
      </c>
      <c r="GN11" s="998">
        <v>66</v>
      </c>
      <c r="GO11" s="998">
        <v>67</v>
      </c>
      <c r="GP11" s="998">
        <v>65</v>
      </c>
      <c r="GQ11" s="998">
        <v>65</v>
      </c>
      <c r="GR11" s="998">
        <v>65</v>
      </c>
      <c r="GS11" s="998">
        <v>52</v>
      </c>
      <c r="GT11" s="998">
        <v>52</v>
      </c>
      <c r="GU11" s="998">
        <v>50</v>
      </c>
      <c r="GV11" s="998">
        <v>131</v>
      </c>
      <c r="GW11" s="998">
        <v>114</v>
      </c>
      <c r="GX11" s="998">
        <v>100</v>
      </c>
      <c r="GY11" s="998">
        <v>86</v>
      </c>
      <c r="GZ11" s="998">
        <v>80</v>
      </c>
      <c r="HA11" s="998">
        <v>80</v>
      </c>
      <c r="HB11" s="998">
        <v>77</v>
      </c>
      <c r="HC11" s="998">
        <v>66</v>
      </c>
      <c r="HD11" s="998">
        <v>62</v>
      </c>
      <c r="HE11" s="998">
        <v>61</v>
      </c>
      <c r="HF11" s="998">
        <v>60</v>
      </c>
      <c r="HG11" s="998">
        <v>60</v>
      </c>
      <c r="HH11" s="998">
        <v>59</v>
      </c>
      <c r="HI11" s="998">
        <v>55</v>
      </c>
      <c r="HJ11" s="998">
        <v>55</v>
      </c>
      <c r="HK11" s="998">
        <v>55</v>
      </c>
      <c r="HL11" s="998">
        <v>54</v>
      </c>
      <c r="HM11" s="998">
        <v>53</v>
      </c>
      <c r="HN11" s="998">
        <v>50</v>
      </c>
      <c r="HO11" s="998">
        <v>45</v>
      </c>
      <c r="HP11" s="998">
        <v>45</v>
      </c>
      <c r="HQ11" s="998">
        <v>43</v>
      </c>
      <c r="HR11" s="998">
        <v>116</v>
      </c>
      <c r="HS11" s="998">
        <v>95</v>
      </c>
      <c r="HT11" s="998">
        <v>86</v>
      </c>
      <c r="HU11" s="998">
        <v>78</v>
      </c>
      <c r="HV11" s="998">
        <v>74</v>
      </c>
      <c r="HW11" s="998">
        <v>72</v>
      </c>
      <c r="HX11" s="998">
        <v>67</v>
      </c>
      <c r="HY11" s="998">
        <v>64</v>
      </c>
      <c r="HZ11" s="998">
        <v>63</v>
      </c>
      <c r="IA11" s="998">
        <v>62</v>
      </c>
      <c r="IB11" s="998">
        <v>62</v>
      </c>
      <c r="IC11" s="998">
        <v>58</v>
      </c>
      <c r="ID11" s="998">
        <v>57</v>
      </c>
      <c r="IE11" s="998">
        <v>54</v>
      </c>
      <c r="IF11" s="998">
        <v>54</v>
      </c>
      <c r="IG11" s="998">
        <v>49</v>
      </c>
      <c r="IH11" s="998">
        <v>48</v>
      </c>
      <c r="II11" s="998">
        <v>47</v>
      </c>
      <c r="IJ11" s="998">
        <v>44</v>
      </c>
      <c r="IK11" s="998">
        <v>43</v>
      </c>
      <c r="IL11" s="998">
        <v>36</v>
      </c>
      <c r="IM11" s="998">
        <v>105</v>
      </c>
      <c r="IN11" s="998">
        <v>97</v>
      </c>
      <c r="IO11" s="998">
        <v>90</v>
      </c>
      <c r="IP11" s="998">
        <v>77</v>
      </c>
      <c r="IQ11" s="998">
        <v>70</v>
      </c>
      <c r="IR11" s="998">
        <v>70</v>
      </c>
      <c r="IS11" s="998">
        <v>68</v>
      </c>
      <c r="IT11" s="998">
        <v>71</v>
      </c>
      <c r="IU11" s="998">
        <v>69</v>
      </c>
      <c r="IV11" s="998">
        <v>67</v>
      </c>
      <c r="IW11" s="998">
        <v>66</v>
      </c>
      <c r="IX11" s="998">
        <v>67</v>
      </c>
      <c r="IY11" s="998">
        <v>67</v>
      </c>
      <c r="IZ11" s="998">
        <v>64</v>
      </c>
      <c r="JA11" s="998">
        <v>60</v>
      </c>
      <c r="JB11" s="998">
        <v>62</v>
      </c>
      <c r="JC11" s="998">
        <v>61</v>
      </c>
      <c r="JD11" s="998">
        <v>58</v>
      </c>
      <c r="JE11" s="998">
        <v>56</v>
      </c>
      <c r="JF11" s="998">
        <v>48</v>
      </c>
      <c r="JG11" s="998">
        <v>106</v>
      </c>
      <c r="JH11" s="998">
        <v>91</v>
      </c>
      <c r="JI11" s="998">
        <v>75</v>
      </c>
      <c r="JJ11" s="998">
        <v>71</v>
      </c>
      <c r="JK11" s="998">
        <v>67</v>
      </c>
      <c r="JL11" s="998">
        <v>63</v>
      </c>
      <c r="JM11" s="998">
        <f>'[1]отч дата'!I26</f>
        <v>57</v>
      </c>
      <c r="JN11" s="73">
        <f t="shared" si="2"/>
        <v>0.85074626865671643</v>
      </c>
      <c r="JO11" s="2">
        <f t="shared" si="3"/>
        <v>-10</v>
      </c>
      <c r="JP11" s="218">
        <v>83</v>
      </c>
      <c r="JQ11" s="71">
        <v>84</v>
      </c>
      <c r="JR11" s="70">
        <v>61</v>
      </c>
      <c r="JS11" s="112">
        <v>69</v>
      </c>
      <c r="JT11" s="131">
        <v>82</v>
      </c>
      <c r="JU11" s="170">
        <v>108</v>
      </c>
      <c r="JV11" s="964">
        <v>81</v>
      </c>
      <c r="JW11" s="966">
        <v>76</v>
      </c>
      <c r="JX11" s="966">
        <v>85</v>
      </c>
      <c r="JY11" s="966">
        <v>87</v>
      </c>
      <c r="JZ11" s="985">
        <v>91</v>
      </c>
      <c r="KA11" s="999">
        <v>76</v>
      </c>
      <c r="KB11" s="989">
        <v>84</v>
      </c>
      <c r="KC11" s="989">
        <v>94</v>
      </c>
      <c r="KD11" s="989">
        <v>68</v>
      </c>
      <c r="KE11" s="966">
        <v>73</v>
      </c>
      <c r="KF11" s="966">
        <v>50</v>
      </c>
      <c r="KG11" s="997">
        <v>69</v>
      </c>
      <c r="KH11" s="966">
        <v>77</v>
      </c>
      <c r="KI11" s="966">
        <v>82</v>
      </c>
      <c r="KJ11" s="966">
        <v>95</v>
      </c>
      <c r="KK11" s="966">
        <v>89</v>
      </c>
      <c r="KL11" s="966">
        <v>85</v>
      </c>
      <c r="KM11" s="966">
        <v>84</v>
      </c>
      <c r="KN11" s="966">
        <v>74</v>
      </c>
      <c r="KO11" s="966">
        <v>71</v>
      </c>
      <c r="KP11" s="966">
        <v>75</v>
      </c>
      <c r="KQ11" s="966">
        <v>73</v>
      </c>
      <c r="KR11" s="966">
        <v>73</v>
      </c>
      <c r="KS11" s="966">
        <v>53</v>
      </c>
      <c r="KT11" s="966">
        <v>51</v>
      </c>
      <c r="KU11" s="966">
        <v>50</v>
      </c>
      <c r="KV11" s="966">
        <v>48</v>
      </c>
      <c r="KW11" s="966">
        <v>141</v>
      </c>
      <c r="KX11" s="966">
        <v>111</v>
      </c>
      <c r="KY11" s="966">
        <v>103</v>
      </c>
      <c r="KZ11" s="966">
        <v>93</v>
      </c>
      <c r="LA11" s="966">
        <v>89</v>
      </c>
      <c r="LB11" s="966">
        <v>90</v>
      </c>
      <c r="LC11" s="966">
        <v>83</v>
      </c>
      <c r="LD11" s="966">
        <v>83</v>
      </c>
      <c r="LE11" s="966">
        <v>78</v>
      </c>
      <c r="LF11" s="966">
        <v>76</v>
      </c>
      <c r="LG11" s="966">
        <v>74</v>
      </c>
      <c r="LH11" s="966">
        <v>69</v>
      </c>
      <c r="LI11" s="966">
        <v>69</v>
      </c>
      <c r="LJ11" s="966">
        <v>67</v>
      </c>
      <c r="LK11" s="966">
        <v>66</v>
      </c>
      <c r="LL11" s="966">
        <v>64</v>
      </c>
      <c r="LM11" s="966">
        <v>61</v>
      </c>
      <c r="LN11" s="966">
        <v>61</v>
      </c>
      <c r="LO11" s="966">
        <v>59</v>
      </c>
      <c r="LP11" s="966">
        <v>56</v>
      </c>
      <c r="LQ11" s="966">
        <v>54</v>
      </c>
      <c r="LR11" s="966">
        <v>41</v>
      </c>
      <c r="LS11" s="966">
        <v>127</v>
      </c>
      <c r="LT11" s="966">
        <v>118</v>
      </c>
      <c r="LU11" s="966">
        <v>107</v>
      </c>
      <c r="LV11" s="966">
        <v>100</v>
      </c>
      <c r="LW11" s="966">
        <v>81</v>
      </c>
      <c r="LX11" s="966">
        <v>82</v>
      </c>
      <c r="LY11" s="966">
        <v>75</v>
      </c>
      <c r="LZ11" s="966">
        <v>73</v>
      </c>
      <c r="MA11" s="966">
        <v>71</v>
      </c>
      <c r="MB11" s="966">
        <v>66</v>
      </c>
      <c r="MC11" s="966">
        <v>67</v>
      </c>
      <c r="MD11" s="966">
        <v>62</v>
      </c>
      <c r="ME11" s="966">
        <v>70</v>
      </c>
      <c r="MF11" s="966">
        <v>67</v>
      </c>
      <c r="MG11" s="966">
        <v>67</v>
      </c>
      <c r="MH11" s="966">
        <v>66</v>
      </c>
      <c r="MI11" s="966">
        <v>63</v>
      </c>
      <c r="MJ11" s="966">
        <v>60</v>
      </c>
      <c r="MK11" s="966">
        <v>55</v>
      </c>
      <c r="ML11" s="966">
        <v>147</v>
      </c>
      <c r="MM11" s="966">
        <v>136</v>
      </c>
      <c r="MN11" s="966">
        <v>119</v>
      </c>
      <c r="MO11" s="966">
        <v>102</v>
      </c>
      <c r="MP11" s="966">
        <v>93</v>
      </c>
      <c r="MQ11" s="966">
        <v>93</v>
      </c>
      <c r="MR11" s="966">
        <v>90</v>
      </c>
      <c r="MS11" s="966">
        <v>91</v>
      </c>
      <c r="MT11" s="966">
        <v>85</v>
      </c>
      <c r="MU11" s="966">
        <v>79</v>
      </c>
      <c r="MV11" s="966">
        <v>78</v>
      </c>
      <c r="MW11" s="966">
        <v>77</v>
      </c>
      <c r="MX11" s="966">
        <v>75</v>
      </c>
      <c r="MY11" s="966">
        <v>72</v>
      </c>
      <c r="MZ11" s="966">
        <v>69</v>
      </c>
      <c r="NA11" s="966">
        <v>68</v>
      </c>
      <c r="NB11" s="966">
        <v>67</v>
      </c>
      <c r="NC11" s="966">
        <v>65</v>
      </c>
      <c r="ND11" s="966">
        <v>64</v>
      </c>
      <c r="NE11" s="966">
        <v>60</v>
      </c>
      <c r="NF11" s="966">
        <v>54</v>
      </c>
      <c r="NG11" s="966">
        <v>52</v>
      </c>
      <c r="NH11" s="966">
        <v>138</v>
      </c>
      <c r="NI11" s="966">
        <v>117</v>
      </c>
      <c r="NJ11" s="966">
        <v>98</v>
      </c>
      <c r="NK11" s="966">
        <v>96</v>
      </c>
      <c r="NL11" s="966">
        <v>91</v>
      </c>
      <c r="NM11" s="966">
        <v>87</v>
      </c>
      <c r="NN11" s="966">
        <v>83</v>
      </c>
      <c r="NO11" s="966">
        <v>81</v>
      </c>
      <c r="NP11" s="966">
        <v>75</v>
      </c>
      <c r="NQ11" s="966">
        <v>74</v>
      </c>
      <c r="NR11" s="966">
        <v>72</v>
      </c>
      <c r="NS11" s="966">
        <v>71</v>
      </c>
      <c r="NT11" s="966">
        <v>76</v>
      </c>
      <c r="NU11" s="966">
        <v>74</v>
      </c>
      <c r="NV11" s="966">
        <v>75</v>
      </c>
      <c r="NW11" s="966">
        <v>78</v>
      </c>
      <c r="NX11" s="966">
        <v>75</v>
      </c>
      <c r="NY11" s="966">
        <v>73</v>
      </c>
      <c r="NZ11" s="966">
        <v>129</v>
      </c>
      <c r="OA11" s="966">
        <v>116</v>
      </c>
      <c r="OB11" s="966">
        <v>106</v>
      </c>
      <c r="OC11" s="966">
        <v>99</v>
      </c>
      <c r="OD11" s="966">
        <v>96</v>
      </c>
      <c r="OE11" s="966">
        <v>91</v>
      </c>
      <c r="OF11" s="966">
        <v>94</v>
      </c>
      <c r="OG11" s="966">
        <v>90</v>
      </c>
      <c r="OH11" s="966">
        <v>86</v>
      </c>
      <c r="OI11" s="966">
        <v>84</v>
      </c>
      <c r="OJ11" s="966">
        <v>83</v>
      </c>
      <c r="OK11" s="966">
        <v>83</v>
      </c>
      <c r="OL11" s="966">
        <v>83</v>
      </c>
      <c r="OM11" s="966">
        <v>83</v>
      </c>
      <c r="ON11" s="966">
        <v>82</v>
      </c>
      <c r="OO11" s="966">
        <v>81</v>
      </c>
      <c r="OP11" s="966">
        <v>80</v>
      </c>
      <c r="OQ11" s="966">
        <v>79</v>
      </c>
      <c r="OR11" s="966">
        <v>77</v>
      </c>
      <c r="OS11" s="966">
        <v>77</v>
      </c>
      <c r="OT11" s="966">
        <v>56</v>
      </c>
      <c r="OU11" s="966">
        <v>144</v>
      </c>
      <c r="OV11" s="966">
        <v>123</v>
      </c>
      <c r="OW11" s="966">
        <v>112</v>
      </c>
      <c r="OX11" s="966">
        <v>99</v>
      </c>
      <c r="OY11" s="966">
        <v>88</v>
      </c>
      <c r="OZ11" s="966">
        <v>87</v>
      </c>
      <c r="PA11" s="966">
        <v>83</v>
      </c>
      <c r="PB11" s="966">
        <v>80</v>
      </c>
      <c r="PC11" s="966">
        <v>78</v>
      </c>
      <c r="PD11" s="966">
        <v>76</v>
      </c>
      <c r="PE11" s="966">
        <v>75</v>
      </c>
      <c r="PF11" s="966">
        <v>75</v>
      </c>
      <c r="PG11" s="966">
        <v>75</v>
      </c>
      <c r="PH11" s="966">
        <v>72</v>
      </c>
      <c r="PI11" s="966">
        <v>70</v>
      </c>
      <c r="PJ11" s="966">
        <v>73</v>
      </c>
      <c r="PK11" s="966">
        <v>72</v>
      </c>
      <c r="PL11" s="966">
        <v>72</v>
      </c>
      <c r="PM11" s="966">
        <v>69</v>
      </c>
      <c r="PN11" s="966">
        <v>66</v>
      </c>
      <c r="PO11" s="966">
        <v>64</v>
      </c>
      <c r="PP11" s="966">
        <v>44</v>
      </c>
      <c r="PQ11" s="966">
        <v>130</v>
      </c>
      <c r="PR11" s="966">
        <v>110</v>
      </c>
      <c r="PS11" s="966">
        <v>93</v>
      </c>
      <c r="PT11" s="966">
        <v>85</v>
      </c>
      <c r="PU11" s="966">
        <v>80</v>
      </c>
      <c r="PV11" s="966">
        <v>78</v>
      </c>
      <c r="PW11" s="966">
        <v>75</v>
      </c>
      <c r="PX11" s="966">
        <v>70</v>
      </c>
      <c r="PY11" s="966">
        <v>69</v>
      </c>
      <c r="PZ11" s="966">
        <v>68</v>
      </c>
      <c r="QA11" s="966">
        <v>68</v>
      </c>
      <c r="QB11" s="966">
        <v>66</v>
      </c>
      <c r="QC11" s="966">
        <v>64</v>
      </c>
      <c r="QD11" s="966">
        <v>65</v>
      </c>
      <c r="QE11" s="966">
        <v>64</v>
      </c>
      <c r="QF11" s="966">
        <v>64</v>
      </c>
      <c r="QG11" s="966">
        <v>62</v>
      </c>
      <c r="QH11" s="966">
        <v>58</v>
      </c>
      <c r="QI11" s="966">
        <v>57</v>
      </c>
      <c r="QJ11" s="966">
        <v>55</v>
      </c>
      <c r="QK11" s="966">
        <v>55</v>
      </c>
      <c r="QL11" s="966">
        <v>55</v>
      </c>
      <c r="QM11" s="966">
        <v>49</v>
      </c>
      <c r="QN11" s="966">
        <v>118</v>
      </c>
      <c r="QO11" s="966">
        <v>108</v>
      </c>
      <c r="QP11" s="966">
        <v>97</v>
      </c>
      <c r="QQ11" s="966">
        <v>91</v>
      </c>
      <c r="QR11" s="966">
        <v>84</v>
      </c>
      <c r="QS11" s="966">
        <v>82</v>
      </c>
      <c r="QT11" s="966">
        <v>80</v>
      </c>
      <c r="QU11" s="966">
        <v>80</v>
      </c>
      <c r="QV11" s="966">
        <v>76</v>
      </c>
      <c r="QW11" s="966">
        <v>75</v>
      </c>
      <c r="QX11" s="966">
        <v>75</v>
      </c>
      <c r="QY11" s="966">
        <v>74</v>
      </c>
      <c r="QZ11" s="966">
        <v>73</v>
      </c>
      <c r="RA11" s="966">
        <v>70</v>
      </c>
      <c r="RB11" s="966">
        <v>66</v>
      </c>
      <c r="RC11" s="966">
        <v>67</v>
      </c>
      <c r="RD11" s="966">
        <v>65</v>
      </c>
      <c r="RE11" s="966">
        <v>65</v>
      </c>
      <c r="RF11" s="966">
        <v>65</v>
      </c>
      <c r="RG11" s="966">
        <v>52</v>
      </c>
      <c r="RH11" s="966">
        <v>52</v>
      </c>
      <c r="RI11" s="966">
        <v>50</v>
      </c>
      <c r="RJ11" s="966">
        <v>131</v>
      </c>
      <c r="RK11" s="966">
        <v>114</v>
      </c>
      <c r="RL11" s="966">
        <v>100</v>
      </c>
      <c r="RM11" s="966">
        <v>86</v>
      </c>
      <c r="RN11" s="966">
        <v>80</v>
      </c>
      <c r="RO11" s="966">
        <v>80</v>
      </c>
      <c r="RP11" s="966">
        <v>77</v>
      </c>
      <c r="RQ11" s="966">
        <v>66</v>
      </c>
      <c r="RR11" s="966">
        <v>62</v>
      </c>
      <c r="RS11" s="966">
        <v>61</v>
      </c>
      <c r="RT11" s="966">
        <v>60</v>
      </c>
      <c r="RU11" s="966">
        <v>60</v>
      </c>
      <c r="RV11" s="966">
        <v>59</v>
      </c>
      <c r="RW11" s="966">
        <v>55</v>
      </c>
      <c r="RX11" s="966">
        <v>55</v>
      </c>
      <c r="RY11" s="966">
        <v>55</v>
      </c>
      <c r="RZ11" s="966">
        <v>54</v>
      </c>
      <c r="SA11" s="966">
        <v>53</v>
      </c>
      <c r="SB11" s="966">
        <v>50</v>
      </c>
      <c r="SC11" s="966">
        <v>45</v>
      </c>
      <c r="SD11" s="966">
        <v>45</v>
      </c>
      <c r="SE11" s="966">
        <v>43</v>
      </c>
      <c r="SF11" s="966">
        <v>116</v>
      </c>
      <c r="SG11" s="966">
        <v>95</v>
      </c>
      <c r="SH11" s="966">
        <v>86</v>
      </c>
      <c r="SI11" s="966">
        <v>78</v>
      </c>
      <c r="SJ11" s="966">
        <v>74</v>
      </c>
      <c r="SK11" s="966">
        <v>72</v>
      </c>
      <c r="SL11" s="966">
        <v>67</v>
      </c>
      <c r="SM11" s="966">
        <v>64</v>
      </c>
      <c r="SN11" s="966">
        <v>63</v>
      </c>
      <c r="SO11" s="966">
        <v>62</v>
      </c>
      <c r="SP11" s="966">
        <v>62</v>
      </c>
      <c r="SQ11" s="966">
        <v>58</v>
      </c>
      <c r="SR11" s="966">
        <v>57</v>
      </c>
      <c r="SS11" s="966">
        <v>54</v>
      </c>
      <c r="ST11" s="966">
        <v>54</v>
      </c>
      <c r="SU11" s="966">
        <v>49</v>
      </c>
      <c r="SV11" s="966">
        <v>48</v>
      </c>
      <c r="SW11" s="966">
        <v>47</v>
      </c>
      <c r="SX11" s="966">
        <v>44</v>
      </c>
      <c r="SY11" s="966">
        <v>43</v>
      </c>
      <c r="SZ11" s="966">
        <v>36</v>
      </c>
      <c r="TA11" s="966">
        <v>105</v>
      </c>
      <c r="TB11" s="966">
        <v>97</v>
      </c>
      <c r="TC11" s="966">
        <v>90</v>
      </c>
      <c r="TD11" s="966">
        <v>77</v>
      </c>
      <c r="TE11" s="966">
        <v>70</v>
      </c>
      <c r="TF11" s="966">
        <v>70</v>
      </c>
      <c r="TG11" s="966">
        <v>68</v>
      </c>
      <c r="TH11" s="966">
        <v>71</v>
      </c>
      <c r="TI11" s="966">
        <v>69</v>
      </c>
      <c r="TJ11" s="966">
        <v>67</v>
      </c>
      <c r="TK11" s="966">
        <v>66</v>
      </c>
      <c r="TL11" s="966">
        <v>67</v>
      </c>
      <c r="TM11" s="966">
        <v>67</v>
      </c>
      <c r="TN11" s="966">
        <v>64</v>
      </c>
      <c r="TO11" s="966">
        <v>60</v>
      </c>
      <c r="TP11" s="966">
        <v>62</v>
      </c>
      <c r="TQ11" s="966">
        <v>61</v>
      </c>
      <c r="TR11" s="966">
        <v>58</v>
      </c>
      <c r="TS11" s="966">
        <v>56</v>
      </c>
      <c r="TT11" s="966">
        <v>106</v>
      </c>
      <c r="TU11" s="966">
        <v>91</v>
      </c>
      <c r="TV11" s="966">
        <v>75</v>
      </c>
      <c r="TW11" s="966">
        <v>71</v>
      </c>
      <c r="TX11" s="966">
        <v>67</v>
      </c>
      <c r="TY11" s="966">
        <v>63</v>
      </c>
      <c r="TZ11" s="966">
        <f>'[1]отч дата'!I58</f>
        <v>57</v>
      </c>
      <c r="UA11" s="73">
        <f t="shared" si="4"/>
        <v>0.85074626865671643</v>
      </c>
      <c r="UB11" s="2">
        <f t="shared" si="5"/>
        <v>-10</v>
      </c>
      <c r="UC11" s="418">
        <v>0</v>
      </c>
      <c r="UD11" s="69">
        <v>0</v>
      </c>
      <c r="UE11" s="67">
        <v>0</v>
      </c>
      <c r="UF11" s="130">
        <v>0</v>
      </c>
      <c r="UG11" s="131">
        <v>0</v>
      </c>
      <c r="UH11" s="170">
        <v>0</v>
      </c>
      <c r="UI11" s="1011">
        <v>0</v>
      </c>
      <c r="UJ11" s="177">
        <v>0</v>
      </c>
      <c r="UK11" s="177">
        <v>0</v>
      </c>
      <c r="UL11" s="177">
        <v>0</v>
      </c>
      <c r="UM11" s="1004">
        <v>0</v>
      </c>
      <c r="UN11" s="1005">
        <v>0</v>
      </c>
      <c r="UO11" s="1006">
        <v>0</v>
      </c>
      <c r="UP11" s="1006">
        <v>0</v>
      </c>
      <c r="UQ11" s="1006">
        <v>0</v>
      </c>
      <c r="UR11" s="996">
        <v>0</v>
      </c>
      <c r="US11" s="996">
        <v>0</v>
      </c>
      <c r="UT11" s="997">
        <v>0</v>
      </c>
      <c r="UU11" s="1007">
        <v>0</v>
      </c>
      <c r="UV11" s="1007">
        <v>0</v>
      </c>
      <c r="UW11" s="1007">
        <v>0</v>
      </c>
      <c r="UX11" s="1007">
        <v>0</v>
      </c>
      <c r="UY11" s="1007">
        <v>0</v>
      </c>
      <c r="UZ11" s="1368">
        <v>0</v>
      </c>
      <c r="VA11" s="1007">
        <v>0</v>
      </c>
      <c r="VB11" s="1007">
        <v>0</v>
      </c>
      <c r="VC11" s="1007">
        <v>0</v>
      </c>
      <c r="VD11" s="1007">
        <v>0</v>
      </c>
      <c r="VE11" s="1007">
        <v>0</v>
      </c>
      <c r="VF11" s="1007">
        <v>0</v>
      </c>
      <c r="VG11" s="1007">
        <v>0</v>
      </c>
      <c r="VH11" s="1007">
        <v>0</v>
      </c>
      <c r="VI11" s="1007">
        <v>0</v>
      </c>
      <c r="VJ11" s="1007">
        <v>0</v>
      </c>
      <c r="VK11" s="1007">
        <v>0</v>
      </c>
      <c r="VL11" s="1007">
        <v>0</v>
      </c>
      <c r="VM11" s="1007">
        <v>0</v>
      </c>
      <c r="VN11" s="1007">
        <v>0</v>
      </c>
      <c r="VO11" s="1007">
        <v>0</v>
      </c>
      <c r="VP11" s="1007">
        <v>0</v>
      </c>
      <c r="VQ11" s="1007">
        <v>0</v>
      </c>
      <c r="VR11" s="1007">
        <v>0</v>
      </c>
      <c r="VS11" s="1007">
        <v>0</v>
      </c>
      <c r="VT11" s="1007">
        <v>0</v>
      </c>
      <c r="VU11" s="1007">
        <v>0</v>
      </c>
      <c r="VV11" s="1007">
        <v>0</v>
      </c>
      <c r="VW11" s="1007">
        <v>0</v>
      </c>
      <c r="VX11" s="1007">
        <v>0</v>
      </c>
      <c r="VY11" s="1007">
        <v>0</v>
      </c>
      <c r="VZ11" s="1007">
        <v>0</v>
      </c>
      <c r="WA11" s="1007">
        <v>0</v>
      </c>
      <c r="WB11" s="1007">
        <v>0</v>
      </c>
      <c r="WC11" s="1007">
        <v>0</v>
      </c>
      <c r="WD11" s="1007">
        <v>0</v>
      </c>
      <c r="WE11" s="1007">
        <v>0</v>
      </c>
      <c r="WF11" s="1007">
        <v>0</v>
      </c>
      <c r="WG11" s="1007">
        <v>0</v>
      </c>
      <c r="WH11" s="1007">
        <v>0</v>
      </c>
      <c r="WI11" s="1007">
        <v>0</v>
      </c>
      <c r="WJ11" s="1007">
        <v>0</v>
      </c>
      <c r="WK11" s="1007">
        <v>0</v>
      </c>
      <c r="WL11" s="1007">
        <v>0</v>
      </c>
      <c r="WM11" s="1007">
        <v>0</v>
      </c>
      <c r="WN11" s="1007">
        <v>0</v>
      </c>
      <c r="WO11" s="1007">
        <v>0</v>
      </c>
      <c r="WP11" s="1007">
        <v>0</v>
      </c>
      <c r="WQ11" s="1007">
        <v>0</v>
      </c>
      <c r="WR11" s="1007">
        <v>0</v>
      </c>
      <c r="WS11" s="1007">
        <v>0</v>
      </c>
      <c r="WT11" s="1007">
        <v>0</v>
      </c>
      <c r="WU11" s="1007">
        <v>0</v>
      </c>
      <c r="WV11" s="1007">
        <v>0</v>
      </c>
      <c r="WW11" s="1007">
        <v>0</v>
      </c>
      <c r="WX11" s="1007">
        <v>0</v>
      </c>
      <c r="WY11" s="1007">
        <v>0</v>
      </c>
      <c r="WZ11" s="1007">
        <v>0</v>
      </c>
      <c r="XA11" s="1007">
        <v>0</v>
      </c>
      <c r="XB11" s="1007">
        <v>0</v>
      </c>
      <c r="XC11" s="1007">
        <v>0</v>
      </c>
      <c r="XD11" s="1007">
        <v>0</v>
      </c>
      <c r="XE11" s="1007">
        <v>0</v>
      </c>
      <c r="XF11" s="1007">
        <v>0</v>
      </c>
      <c r="XG11" s="1007">
        <v>0</v>
      </c>
      <c r="XH11" s="1007">
        <v>0</v>
      </c>
      <c r="XI11" s="1007">
        <v>0</v>
      </c>
      <c r="XJ11" s="1007">
        <v>0</v>
      </c>
      <c r="XK11" s="1007">
        <v>0</v>
      </c>
      <c r="XL11" s="1007">
        <v>0</v>
      </c>
      <c r="XM11" s="1007">
        <v>0</v>
      </c>
      <c r="XN11" s="1007">
        <v>0</v>
      </c>
      <c r="XO11" s="1007">
        <v>0</v>
      </c>
      <c r="XP11" s="1007">
        <v>0</v>
      </c>
      <c r="XQ11" s="1007">
        <v>0</v>
      </c>
      <c r="XR11" s="1007">
        <v>0</v>
      </c>
      <c r="XS11" s="1007">
        <v>0</v>
      </c>
      <c r="XT11" s="1007">
        <v>0</v>
      </c>
      <c r="XU11" s="1007">
        <v>0</v>
      </c>
      <c r="XV11" s="1007">
        <v>0</v>
      </c>
      <c r="XW11" s="1007">
        <v>0</v>
      </c>
      <c r="XX11" s="1007">
        <v>0</v>
      </c>
      <c r="XY11" s="1007">
        <v>0</v>
      </c>
      <c r="XZ11" s="1007">
        <v>0</v>
      </c>
      <c r="YA11" s="1007">
        <v>0</v>
      </c>
      <c r="YB11" s="1007">
        <v>0</v>
      </c>
      <c r="YC11" s="1007">
        <v>0</v>
      </c>
      <c r="YD11" s="1007">
        <v>0</v>
      </c>
      <c r="YE11" s="1007">
        <v>0</v>
      </c>
      <c r="YF11" s="1007">
        <v>0</v>
      </c>
      <c r="YG11" s="1007">
        <v>0</v>
      </c>
      <c r="YH11" s="1007">
        <v>0</v>
      </c>
      <c r="YI11" s="1007">
        <v>0</v>
      </c>
      <c r="YJ11" s="1007">
        <v>0</v>
      </c>
      <c r="YK11" s="1007">
        <v>0</v>
      </c>
      <c r="YL11" s="1007">
        <v>0</v>
      </c>
      <c r="YM11" s="1007">
        <v>0</v>
      </c>
      <c r="YN11" s="1007">
        <v>0</v>
      </c>
      <c r="YO11" s="1007">
        <v>0</v>
      </c>
      <c r="YP11" s="1007">
        <v>0</v>
      </c>
      <c r="YQ11" s="1007">
        <v>0</v>
      </c>
      <c r="YR11" s="1007">
        <v>0</v>
      </c>
      <c r="YS11" s="1007">
        <v>0</v>
      </c>
      <c r="YT11" s="1007">
        <v>0</v>
      </c>
      <c r="YU11" s="1007">
        <v>0</v>
      </c>
      <c r="YV11" s="1007">
        <v>0</v>
      </c>
      <c r="YW11" s="1007">
        <v>0</v>
      </c>
      <c r="YX11" s="1007">
        <v>0</v>
      </c>
      <c r="YY11" s="1007">
        <v>0</v>
      </c>
      <c r="YZ11" s="1007">
        <v>0</v>
      </c>
      <c r="ZA11" s="1007">
        <v>0</v>
      </c>
      <c r="ZB11" s="1007">
        <v>0</v>
      </c>
      <c r="ZC11" s="1007">
        <v>0</v>
      </c>
      <c r="ZD11" s="1007">
        <v>0</v>
      </c>
      <c r="ZE11" s="1007">
        <v>0</v>
      </c>
      <c r="ZF11" s="1007">
        <v>0</v>
      </c>
      <c r="ZG11" s="1007">
        <v>0</v>
      </c>
      <c r="ZH11" s="1007">
        <v>0</v>
      </c>
      <c r="ZI11" s="1007">
        <v>0</v>
      </c>
      <c r="ZJ11" s="1007">
        <v>0</v>
      </c>
      <c r="ZK11" s="1007">
        <v>0</v>
      </c>
      <c r="ZL11" s="1007">
        <v>0</v>
      </c>
      <c r="ZM11" s="1007">
        <v>0</v>
      </c>
      <c r="ZN11" s="1007">
        <v>0</v>
      </c>
      <c r="ZO11" s="1007">
        <v>0</v>
      </c>
      <c r="ZP11" s="1007">
        <v>0</v>
      </c>
      <c r="ZQ11" s="1007">
        <v>0</v>
      </c>
      <c r="ZR11" s="1007">
        <v>0</v>
      </c>
      <c r="ZS11" s="1007">
        <v>0</v>
      </c>
      <c r="ZT11" s="1007">
        <v>0</v>
      </c>
      <c r="ZU11" s="1007">
        <v>0</v>
      </c>
      <c r="ZV11" s="1007">
        <v>0</v>
      </c>
      <c r="ZW11" s="1007">
        <v>0</v>
      </c>
      <c r="ZX11" s="1007">
        <v>0</v>
      </c>
      <c r="ZY11" s="1007">
        <v>0</v>
      </c>
      <c r="ZZ11" s="1007">
        <v>0</v>
      </c>
      <c r="AAA11" s="1007">
        <v>0</v>
      </c>
      <c r="AAB11" s="1007">
        <v>0</v>
      </c>
      <c r="AAC11" s="1007">
        <v>0</v>
      </c>
      <c r="AAD11" s="1007">
        <v>0</v>
      </c>
      <c r="AAE11" s="1007">
        <v>0</v>
      </c>
      <c r="AAF11" s="1007">
        <v>0</v>
      </c>
      <c r="AAG11" s="1007">
        <v>0</v>
      </c>
      <c r="AAH11" s="1007">
        <v>0</v>
      </c>
      <c r="AAI11" s="1007">
        <v>0</v>
      </c>
      <c r="AAJ11" s="1007">
        <v>0</v>
      </c>
      <c r="AAK11" s="1007">
        <v>0</v>
      </c>
      <c r="AAL11" s="1007">
        <v>0</v>
      </c>
      <c r="AAM11" s="1007">
        <v>0</v>
      </c>
      <c r="AAN11" s="1007">
        <v>0</v>
      </c>
      <c r="AAO11" s="1007">
        <v>0</v>
      </c>
      <c r="AAP11" s="1007">
        <v>0</v>
      </c>
      <c r="AAQ11" s="1007">
        <v>0</v>
      </c>
      <c r="AAR11" s="1007">
        <v>0</v>
      </c>
      <c r="AAS11" s="1007">
        <v>0</v>
      </c>
      <c r="AAT11" s="1007">
        <v>0</v>
      </c>
      <c r="AAU11" s="1007">
        <v>0</v>
      </c>
      <c r="AAV11" s="1007">
        <v>0</v>
      </c>
      <c r="AAW11" s="1007">
        <v>0</v>
      </c>
      <c r="AAX11" s="1007">
        <v>0</v>
      </c>
      <c r="AAY11" s="1007">
        <v>0</v>
      </c>
      <c r="AAZ11" s="1007">
        <v>0</v>
      </c>
      <c r="ABA11" s="1007">
        <v>0</v>
      </c>
      <c r="ABB11" s="1007">
        <v>0</v>
      </c>
      <c r="ABC11" s="1007">
        <v>0</v>
      </c>
      <c r="ABD11" s="1007">
        <v>0</v>
      </c>
      <c r="ABE11" s="1007">
        <v>0</v>
      </c>
      <c r="ABF11" s="1007">
        <v>0</v>
      </c>
      <c r="ABG11" s="1007">
        <v>0</v>
      </c>
      <c r="ABH11" s="1007">
        <v>0</v>
      </c>
      <c r="ABI11" s="1007">
        <v>0</v>
      </c>
      <c r="ABJ11" s="1007">
        <v>0</v>
      </c>
      <c r="ABK11" s="1007">
        <v>0</v>
      </c>
      <c r="ABL11" s="1007">
        <v>0</v>
      </c>
      <c r="ABM11" s="1007">
        <v>0</v>
      </c>
      <c r="ABN11" s="1007">
        <v>0</v>
      </c>
      <c r="ABO11" s="1007">
        <v>0</v>
      </c>
      <c r="ABP11" s="1007">
        <v>0</v>
      </c>
      <c r="ABQ11" s="1007">
        <v>0</v>
      </c>
      <c r="ABR11" s="1007">
        <v>0</v>
      </c>
      <c r="ABS11" s="1007">
        <v>0</v>
      </c>
      <c r="ABT11" s="1007">
        <v>0</v>
      </c>
      <c r="ABU11" s="1007">
        <v>0</v>
      </c>
      <c r="ABV11" s="1007">
        <v>0</v>
      </c>
      <c r="ABW11" s="1007">
        <v>0</v>
      </c>
      <c r="ABX11" s="1007">
        <v>0</v>
      </c>
      <c r="ABY11" s="1007">
        <v>0</v>
      </c>
      <c r="ABZ11" s="1007">
        <v>0</v>
      </c>
      <c r="ACA11" s="1007">
        <v>0</v>
      </c>
      <c r="ACB11" s="1007">
        <v>0</v>
      </c>
      <c r="ACC11" s="1007">
        <v>0</v>
      </c>
      <c r="ACD11" s="1007">
        <v>0</v>
      </c>
      <c r="ACE11" s="1007">
        <v>0</v>
      </c>
      <c r="ACF11" s="1007">
        <v>0</v>
      </c>
      <c r="ACG11" s="1007">
        <v>0</v>
      </c>
      <c r="ACH11" s="1007">
        <v>0</v>
      </c>
      <c r="ACI11" s="1007">
        <v>0</v>
      </c>
      <c r="ACJ11" s="1007">
        <v>0</v>
      </c>
      <c r="ACK11" s="1007">
        <v>0</v>
      </c>
      <c r="ACL11" s="1007">
        <v>0</v>
      </c>
      <c r="ACM11" s="1007">
        <v>0</v>
      </c>
      <c r="ACN11" s="1007">
        <v>0</v>
      </c>
      <c r="ACO11" s="1007">
        <v>0</v>
      </c>
      <c r="ACP11" s="1007">
        <v>0</v>
      </c>
      <c r="ACQ11" s="1007">
        <v>0</v>
      </c>
      <c r="ACR11" s="1007">
        <v>0</v>
      </c>
      <c r="ACS11" s="1007">
        <v>0</v>
      </c>
      <c r="ACT11" s="1007">
        <v>0</v>
      </c>
      <c r="ACU11" s="1007">
        <v>0</v>
      </c>
      <c r="ACV11" s="1007">
        <v>0</v>
      </c>
      <c r="ACW11" s="1007">
        <v>0</v>
      </c>
      <c r="ACX11" s="1007">
        <v>0</v>
      </c>
      <c r="ACY11" s="1007">
        <v>0</v>
      </c>
      <c r="ACZ11" s="1007">
        <v>0</v>
      </c>
      <c r="ADA11" s="1007">
        <v>0</v>
      </c>
      <c r="ADB11" s="1007">
        <v>0</v>
      </c>
      <c r="ADC11" s="1007">
        <v>0</v>
      </c>
      <c r="ADD11" s="1007">
        <v>0</v>
      </c>
      <c r="ADE11" s="1007">
        <v>0</v>
      </c>
      <c r="ADF11" s="1007">
        <v>0</v>
      </c>
      <c r="ADG11" s="1007">
        <v>0</v>
      </c>
      <c r="ADH11" s="1007">
        <v>0</v>
      </c>
      <c r="ADI11" s="1007">
        <v>0</v>
      </c>
      <c r="ADJ11" s="1007">
        <v>0</v>
      </c>
      <c r="ADK11" s="1007">
        <v>0</v>
      </c>
      <c r="ADL11" s="1007">
        <v>0</v>
      </c>
      <c r="ADM11" s="1007">
        <v>0</v>
      </c>
      <c r="ADN11" s="1007">
        <v>0</v>
      </c>
      <c r="ADO11" s="1007">
        <v>0</v>
      </c>
      <c r="ADP11" s="1007">
        <v>0</v>
      </c>
      <c r="ADQ11" s="1007">
        <v>0</v>
      </c>
      <c r="ADR11" s="1007">
        <v>0</v>
      </c>
      <c r="ADS11" s="1007">
        <v>0</v>
      </c>
      <c r="ADT11" s="1007">
        <v>0</v>
      </c>
      <c r="ADU11" s="1007">
        <v>0</v>
      </c>
      <c r="ADV11" s="1007">
        <v>0</v>
      </c>
      <c r="ADW11" s="1007">
        <v>0</v>
      </c>
      <c r="ADX11" s="1007">
        <v>0</v>
      </c>
      <c r="ADY11" s="1007">
        <v>0</v>
      </c>
      <c r="ADZ11" s="1007">
        <v>0</v>
      </c>
      <c r="AEA11" s="1007">
        <v>0</v>
      </c>
      <c r="AEB11" s="1007">
        <v>0</v>
      </c>
      <c r="AEC11" s="1007">
        <v>0</v>
      </c>
      <c r="AED11" s="1007">
        <v>0</v>
      </c>
      <c r="AEE11" s="1007">
        <v>0</v>
      </c>
      <c r="AEF11" s="1007">
        <v>0</v>
      </c>
      <c r="AEG11" s="1007">
        <v>0</v>
      </c>
      <c r="AEH11" s="1007">
        <v>0</v>
      </c>
      <c r="AEI11" s="1007">
        <v>0</v>
      </c>
      <c r="AEJ11" s="1007">
        <v>0</v>
      </c>
      <c r="AEK11" s="1007">
        <v>0</v>
      </c>
      <c r="AEL11" s="1007">
        <v>0</v>
      </c>
      <c r="AEM11" s="1007">
        <v>0</v>
      </c>
      <c r="AEN11" s="1007">
        <v>0</v>
      </c>
      <c r="AEO11" s="1006">
        <f>'[1]отч дата'!I89</f>
        <v>0</v>
      </c>
      <c r="AEP11" s="73" t="e">
        <f t="shared" si="0"/>
        <v>#DIV/0!</v>
      </c>
      <c r="AEQ11" s="2">
        <f t="shared" si="1"/>
        <v>0</v>
      </c>
      <c r="AER11" s="3" t="s">
        <v>52</v>
      </c>
    </row>
    <row r="12" spans="1:824" ht="17.25" customHeight="1" x14ac:dyDescent="0.25">
      <c r="A12" s="3" t="s">
        <v>53</v>
      </c>
      <c r="B12" s="417">
        <v>1494</v>
      </c>
      <c r="C12" s="131">
        <v>1733</v>
      </c>
      <c r="D12" s="176">
        <v>964</v>
      </c>
      <c r="E12" s="170">
        <v>804</v>
      </c>
      <c r="F12" s="177">
        <v>902</v>
      </c>
      <c r="G12" s="170">
        <v>980</v>
      </c>
      <c r="H12" s="170">
        <v>1028</v>
      </c>
      <c r="I12" s="1008">
        <v>1445</v>
      </c>
      <c r="J12" s="1009">
        <v>1663</v>
      </c>
      <c r="K12" s="1008">
        <v>1967</v>
      </c>
      <c r="L12" s="1010">
        <v>2373</v>
      </c>
      <c r="M12" s="993">
        <v>2616</v>
      </c>
      <c r="N12" s="994">
        <v>2947</v>
      </c>
      <c r="O12" s="994">
        <v>3034</v>
      </c>
      <c r="P12" s="994">
        <v>2194</v>
      </c>
      <c r="Q12" s="995">
        <v>1102</v>
      </c>
      <c r="R12" s="996">
        <v>1066</v>
      </c>
      <c r="S12" s="997">
        <v>1041</v>
      </c>
      <c r="T12" s="998">
        <v>1036</v>
      </c>
      <c r="U12" s="998">
        <v>1010</v>
      </c>
      <c r="V12" s="998">
        <v>1016</v>
      </c>
      <c r="W12" s="998">
        <v>979</v>
      </c>
      <c r="X12" s="998">
        <v>997</v>
      </c>
      <c r="Y12" s="1145">
        <v>868</v>
      </c>
      <c r="Z12" s="1141">
        <v>812</v>
      </c>
      <c r="AA12" s="998">
        <v>811</v>
      </c>
      <c r="AB12" s="998">
        <v>803</v>
      </c>
      <c r="AC12" s="998">
        <v>795</v>
      </c>
      <c r="AD12" s="998">
        <v>783</v>
      </c>
      <c r="AE12" s="998">
        <v>776</v>
      </c>
      <c r="AF12" s="998">
        <v>776</v>
      </c>
      <c r="AG12" s="998">
        <v>762</v>
      </c>
      <c r="AH12" s="998">
        <v>755</v>
      </c>
      <c r="AI12" s="998">
        <v>747</v>
      </c>
      <c r="AJ12" s="998">
        <v>581</v>
      </c>
      <c r="AK12" s="998">
        <v>567</v>
      </c>
      <c r="AL12" s="998">
        <v>965</v>
      </c>
      <c r="AM12" s="998">
        <v>910</v>
      </c>
      <c r="AN12" s="998">
        <v>879</v>
      </c>
      <c r="AO12" s="998">
        <v>830</v>
      </c>
      <c r="AP12" s="998">
        <v>817</v>
      </c>
      <c r="AQ12" s="998">
        <v>812</v>
      </c>
      <c r="AR12" s="998">
        <v>809</v>
      </c>
      <c r="AS12" s="998">
        <v>801</v>
      </c>
      <c r="AT12" s="998">
        <v>790</v>
      </c>
      <c r="AU12" s="998">
        <v>795</v>
      </c>
      <c r="AV12" s="998">
        <v>787</v>
      </c>
      <c r="AW12" s="998">
        <v>780</v>
      </c>
      <c r="AX12" s="998">
        <v>769</v>
      </c>
      <c r="AY12" s="998">
        <v>751</v>
      </c>
      <c r="AZ12" s="998">
        <v>748</v>
      </c>
      <c r="BA12" s="998">
        <v>748</v>
      </c>
      <c r="BB12" s="998">
        <v>738</v>
      </c>
      <c r="BC12" s="998">
        <v>725</v>
      </c>
      <c r="BD12" s="998">
        <v>708</v>
      </c>
      <c r="BE12" s="998">
        <v>553</v>
      </c>
      <c r="BF12" s="998">
        <v>546</v>
      </c>
      <c r="BG12" s="998">
        <v>534</v>
      </c>
      <c r="BH12" s="998">
        <v>520</v>
      </c>
      <c r="BI12" s="998">
        <v>858</v>
      </c>
      <c r="BJ12" s="998">
        <v>847</v>
      </c>
      <c r="BK12" s="998">
        <v>831</v>
      </c>
      <c r="BL12" s="998">
        <v>823</v>
      </c>
      <c r="BM12" s="998">
        <v>811</v>
      </c>
      <c r="BN12" s="998">
        <v>786</v>
      </c>
      <c r="BO12" s="998">
        <v>789</v>
      </c>
      <c r="BP12" s="998">
        <v>778</v>
      </c>
      <c r="BQ12" s="998">
        <v>772</v>
      </c>
      <c r="BR12" s="998">
        <v>761</v>
      </c>
      <c r="BS12" s="998">
        <v>757</v>
      </c>
      <c r="BT12" s="998">
        <v>753</v>
      </c>
      <c r="BU12" s="998">
        <v>750</v>
      </c>
      <c r="BV12" s="998">
        <v>738</v>
      </c>
      <c r="BW12" s="998">
        <v>725</v>
      </c>
      <c r="BX12" s="998">
        <v>724</v>
      </c>
      <c r="BY12" s="998">
        <v>718</v>
      </c>
      <c r="BZ12" s="998">
        <v>708</v>
      </c>
      <c r="CA12" s="998">
        <v>690</v>
      </c>
      <c r="CB12" s="998">
        <v>924</v>
      </c>
      <c r="CC12" s="998">
        <v>903</v>
      </c>
      <c r="CD12" s="998">
        <v>873</v>
      </c>
      <c r="CE12" s="998">
        <v>849</v>
      </c>
      <c r="CF12" s="998">
        <v>834</v>
      </c>
      <c r="CG12" s="998">
        <v>822</v>
      </c>
      <c r="CH12" s="998">
        <v>828</v>
      </c>
      <c r="CI12" s="998">
        <v>823</v>
      </c>
      <c r="CJ12" s="998">
        <v>822</v>
      </c>
      <c r="CK12" s="998">
        <v>800</v>
      </c>
      <c r="CL12" s="998">
        <v>782</v>
      </c>
      <c r="CM12" s="998">
        <v>784</v>
      </c>
      <c r="CN12" s="998">
        <v>778</v>
      </c>
      <c r="CO12" s="998">
        <v>770</v>
      </c>
      <c r="CP12" s="998">
        <v>771</v>
      </c>
      <c r="CQ12" s="998">
        <v>758</v>
      </c>
      <c r="CR12" s="998">
        <v>755</v>
      </c>
      <c r="CS12" s="998">
        <v>743</v>
      </c>
      <c r="CT12" s="998">
        <v>734</v>
      </c>
      <c r="CU12" s="998">
        <v>720</v>
      </c>
      <c r="CV12" s="998">
        <v>561</v>
      </c>
      <c r="CW12" s="998">
        <v>985</v>
      </c>
      <c r="CX12" s="998">
        <v>942</v>
      </c>
      <c r="CY12" s="998">
        <v>918</v>
      </c>
      <c r="CZ12" s="998">
        <v>884</v>
      </c>
      <c r="DA12" s="998">
        <v>847</v>
      </c>
      <c r="DB12" s="998">
        <v>864</v>
      </c>
      <c r="DC12" s="998">
        <v>840</v>
      </c>
      <c r="DD12" s="998">
        <v>841</v>
      </c>
      <c r="DE12" s="998">
        <v>829</v>
      </c>
      <c r="DF12" s="998">
        <v>819</v>
      </c>
      <c r="DG12" s="998">
        <v>804</v>
      </c>
      <c r="DH12" s="998">
        <v>789</v>
      </c>
      <c r="DI12" s="998">
        <v>793</v>
      </c>
      <c r="DJ12" s="998">
        <v>780</v>
      </c>
      <c r="DK12" s="998">
        <v>771</v>
      </c>
      <c r="DL12" s="998">
        <v>758</v>
      </c>
      <c r="DM12" s="998">
        <v>741</v>
      </c>
      <c r="DN12" s="998">
        <v>738</v>
      </c>
      <c r="DO12" s="998">
        <v>591</v>
      </c>
      <c r="DP12" s="998">
        <v>989</v>
      </c>
      <c r="DQ12" s="998">
        <v>935</v>
      </c>
      <c r="DR12" s="998">
        <v>884</v>
      </c>
      <c r="DS12" s="998">
        <v>868</v>
      </c>
      <c r="DT12" s="998">
        <v>851</v>
      </c>
      <c r="DU12" s="998">
        <v>841</v>
      </c>
      <c r="DV12" s="998">
        <v>838</v>
      </c>
      <c r="DW12" s="998">
        <v>829</v>
      </c>
      <c r="DX12" s="998">
        <v>836</v>
      </c>
      <c r="DY12" s="998">
        <v>828</v>
      </c>
      <c r="DZ12" s="998">
        <v>823</v>
      </c>
      <c r="EA12" s="998">
        <v>807</v>
      </c>
      <c r="EB12" s="998">
        <v>784</v>
      </c>
      <c r="EC12" s="998">
        <v>786</v>
      </c>
      <c r="ED12" s="998">
        <v>774</v>
      </c>
      <c r="EE12" s="998">
        <v>789</v>
      </c>
      <c r="EF12" s="998">
        <v>773</v>
      </c>
      <c r="EG12" s="998">
        <v>762</v>
      </c>
      <c r="EH12" s="998">
        <v>774</v>
      </c>
      <c r="EI12" s="998">
        <v>759</v>
      </c>
      <c r="EJ12" s="998">
        <v>751</v>
      </c>
      <c r="EK12" s="998">
        <v>741</v>
      </c>
      <c r="EL12" s="998">
        <v>574</v>
      </c>
      <c r="EM12" s="998">
        <v>912</v>
      </c>
      <c r="EN12" s="998">
        <v>891</v>
      </c>
      <c r="EO12" s="998">
        <v>871</v>
      </c>
      <c r="EP12" s="998">
        <v>857</v>
      </c>
      <c r="EQ12" s="998">
        <v>841</v>
      </c>
      <c r="ER12" s="998">
        <v>855</v>
      </c>
      <c r="ES12" s="998">
        <v>844</v>
      </c>
      <c r="ET12" s="998">
        <v>837</v>
      </c>
      <c r="EU12" s="998">
        <v>819</v>
      </c>
      <c r="EV12" s="998">
        <v>796</v>
      </c>
      <c r="EW12" s="998">
        <v>796</v>
      </c>
      <c r="EX12" s="998">
        <v>788</v>
      </c>
      <c r="EY12" s="998">
        <v>784</v>
      </c>
      <c r="EZ12" s="998">
        <v>770</v>
      </c>
      <c r="FA12" s="998">
        <v>785</v>
      </c>
      <c r="FB12" s="998">
        <v>777</v>
      </c>
      <c r="FC12" s="998">
        <v>755</v>
      </c>
      <c r="FD12" s="998">
        <v>748</v>
      </c>
      <c r="FE12" s="998">
        <v>739</v>
      </c>
      <c r="FF12" s="998">
        <v>574</v>
      </c>
      <c r="FG12" s="998">
        <v>898</v>
      </c>
      <c r="FH12" s="998">
        <v>874</v>
      </c>
      <c r="FI12" s="998">
        <v>848</v>
      </c>
      <c r="FJ12" s="998">
        <v>820</v>
      </c>
      <c r="FK12" s="998">
        <v>821</v>
      </c>
      <c r="FL12" s="998">
        <v>818</v>
      </c>
      <c r="FM12" s="998">
        <v>816</v>
      </c>
      <c r="FN12" s="998">
        <v>810</v>
      </c>
      <c r="FO12" s="998">
        <v>796</v>
      </c>
      <c r="FP12" s="998">
        <v>799</v>
      </c>
      <c r="FQ12" s="998">
        <v>785</v>
      </c>
      <c r="FR12" s="998">
        <v>778</v>
      </c>
      <c r="FS12" s="998">
        <v>768</v>
      </c>
      <c r="FT12" s="998">
        <v>751</v>
      </c>
      <c r="FU12" s="998">
        <v>803</v>
      </c>
      <c r="FV12" s="998">
        <v>788</v>
      </c>
      <c r="FW12" s="998">
        <v>772</v>
      </c>
      <c r="FX12" s="998">
        <v>748</v>
      </c>
      <c r="FY12" s="998">
        <v>728</v>
      </c>
      <c r="FZ12" s="998">
        <v>732</v>
      </c>
      <c r="GA12" s="998">
        <v>721</v>
      </c>
      <c r="GB12" s="998">
        <v>564</v>
      </c>
      <c r="GC12" s="998">
        <v>882</v>
      </c>
      <c r="GD12" s="998">
        <v>828</v>
      </c>
      <c r="GE12" s="998">
        <v>822</v>
      </c>
      <c r="GF12" s="998">
        <v>803</v>
      </c>
      <c r="GG12" s="998">
        <v>803</v>
      </c>
      <c r="GH12" s="998">
        <v>789</v>
      </c>
      <c r="GI12" s="998">
        <v>796</v>
      </c>
      <c r="GJ12" s="998">
        <v>799</v>
      </c>
      <c r="GK12" s="998">
        <v>784</v>
      </c>
      <c r="GL12" s="998">
        <v>781</v>
      </c>
      <c r="GM12" s="998">
        <v>765</v>
      </c>
      <c r="GN12" s="998">
        <v>743</v>
      </c>
      <c r="GO12" s="998">
        <v>742</v>
      </c>
      <c r="GP12" s="998">
        <v>736</v>
      </c>
      <c r="GQ12" s="998">
        <v>732</v>
      </c>
      <c r="GR12" s="998">
        <v>785</v>
      </c>
      <c r="GS12" s="998">
        <v>755</v>
      </c>
      <c r="GT12" s="998">
        <v>755</v>
      </c>
      <c r="GU12" s="998">
        <v>738</v>
      </c>
      <c r="GV12" s="998">
        <v>723</v>
      </c>
      <c r="GW12" s="998">
        <v>544</v>
      </c>
      <c r="GX12" s="998">
        <v>532</v>
      </c>
      <c r="GY12" s="998">
        <v>523</v>
      </c>
      <c r="GZ12" s="998">
        <v>839</v>
      </c>
      <c r="HA12" s="998">
        <v>814</v>
      </c>
      <c r="HB12" s="998">
        <v>800</v>
      </c>
      <c r="HC12" s="998">
        <v>770</v>
      </c>
      <c r="HD12" s="998">
        <v>748</v>
      </c>
      <c r="HE12" s="998">
        <v>745</v>
      </c>
      <c r="HF12" s="998">
        <v>742</v>
      </c>
      <c r="HG12" s="998">
        <v>737</v>
      </c>
      <c r="HH12" s="998">
        <v>725</v>
      </c>
      <c r="HI12" s="998">
        <v>705</v>
      </c>
      <c r="HJ12" s="998">
        <v>702</v>
      </c>
      <c r="HK12" s="998">
        <v>681</v>
      </c>
      <c r="HL12" s="998">
        <v>675</v>
      </c>
      <c r="HM12" s="998">
        <v>663</v>
      </c>
      <c r="HN12" s="998">
        <v>648</v>
      </c>
      <c r="HO12" s="998">
        <v>712</v>
      </c>
      <c r="HP12" s="998">
        <v>695</v>
      </c>
      <c r="HQ12" s="998">
        <v>674</v>
      </c>
      <c r="HR12" s="998">
        <v>658</v>
      </c>
      <c r="HS12" s="998">
        <v>503</v>
      </c>
      <c r="HT12" s="998">
        <v>484</v>
      </c>
      <c r="HU12" s="998">
        <v>772</v>
      </c>
      <c r="HV12" s="998">
        <v>737</v>
      </c>
      <c r="HW12" s="998">
        <v>713</v>
      </c>
      <c r="HX12" s="998">
        <v>680</v>
      </c>
      <c r="HY12" s="998">
        <v>669</v>
      </c>
      <c r="HZ12" s="998">
        <v>657</v>
      </c>
      <c r="IA12" s="998">
        <v>651</v>
      </c>
      <c r="IB12" s="998">
        <v>646</v>
      </c>
      <c r="IC12" s="998">
        <v>631</v>
      </c>
      <c r="ID12" s="998">
        <v>641</v>
      </c>
      <c r="IE12" s="998">
        <v>630</v>
      </c>
      <c r="IF12" s="998">
        <v>620</v>
      </c>
      <c r="IG12" s="998">
        <v>605</v>
      </c>
      <c r="IH12" s="998">
        <v>604</v>
      </c>
      <c r="II12" s="998">
        <v>671</v>
      </c>
      <c r="IJ12" s="998">
        <v>647</v>
      </c>
      <c r="IK12" s="998">
        <v>638</v>
      </c>
      <c r="IL12" s="998">
        <v>617</v>
      </c>
      <c r="IM12" s="998">
        <v>517</v>
      </c>
      <c r="IN12" s="998">
        <v>505</v>
      </c>
      <c r="IO12" s="998">
        <v>515</v>
      </c>
      <c r="IP12" s="998">
        <v>497</v>
      </c>
      <c r="IQ12" s="998">
        <v>716</v>
      </c>
      <c r="IR12" s="998">
        <v>725</v>
      </c>
      <c r="IS12" s="998">
        <v>699</v>
      </c>
      <c r="IT12" s="998">
        <v>686</v>
      </c>
      <c r="IU12" s="998">
        <v>688</v>
      </c>
      <c r="IV12" s="998">
        <v>681</v>
      </c>
      <c r="IW12" s="998">
        <v>690</v>
      </c>
      <c r="IX12" s="998">
        <v>682</v>
      </c>
      <c r="IY12" s="998">
        <v>679</v>
      </c>
      <c r="IZ12" s="998">
        <v>658</v>
      </c>
      <c r="JA12" s="998">
        <v>638</v>
      </c>
      <c r="JB12" s="998">
        <v>630</v>
      </c>
      <c r="JC12" s="998">
        <v>625</v>
      </c>
      <c r="JD12" s="998">
        <v>615</v>
      </c>
      <c r="JE12" s="998">
        <v>660</v>
      </c>
      <c r="JF12" s="998">
        <v>626</v>
      </c>
      <c r="JG12" s="998">
        <v>607</v>
      </c>
      <c r="JH12" s="998">
        <v>593</v>
      </c>
      <c r="JI12" s="998">
        <v>500</v>
      </c>
      <c r="JJ12" s="998">
        <v>720</v>
      </c>
      <c r="JK12" s="998">
        <v>697</v>
      </c>
      <c r="JL12" s="998">
        <v>684</v>
      </c>
      <c r="JM12" s="998">
        <f>'[1]отч дата'!J26</f>
        <v>636</v>
      </c>
      <c r="JN12" s="73">
        <f t="shared" si="2"/>
        <v>0.93529411764705883</v>
      </c>
      <c r="JO12" s="2">
        <f t="shared" si="3"/>
        <v>-44</v>
      </c>
      <c r="JP12" s="218">
        <v>1494</v>
      </c>
      <c r="JQ12" s="71">
        <v>1732</v>
      </c>
      <c r="JR12" s="70">
        <v>963</v>
      </c>
      <c r="JS12" s="112">
        <v>803</v>
      </c>
      <c r="JT12" s="131">
        <v>899</v>
      </c>
      <c r="JU12" s="170">
        <v>976</v>
      </c>
      <c r="JV12" s="964">
        <v>1026</v>
      </c>
      <c r="JW12" s="966">
        <v>1442</v>
      </c>
      <c r="JX12" s="966">
        <v>1660</v>
      </c>
      <c r="JY12" s="966">
        <v>1964</v>
      </c>
      <c r="JZ12" s="985">
        <v>2372</v>
      </c>
      <c r="KA12" s="999">
        <v>2614</v>
      </c>
      <c r="KB12" s="989">
        <v>2944</v>
      </c>
      <c r="KC12" s="989">
        <v>3030</v>
      </c>
      <c r="KD12" s="989">
        <v>2190</v>
      </c>
      <c r="KE12" s="966">
        <v>1097</v>
      </c>
      <c r="KF12" s="966">
        <v>1063</v>
      </c>
      <c r="KG12" s="997">
        <v>1039</v>
      </c>
      <c r="KH12" s="966">
        <v>1034</v>
      </c>
      <c r="KI12" s="966">
        <v>1007</v>
      </c>
      <c r="KJ12" s="966">
        <v>1014</v>
      </c>
      <c r="KK12" s="966">
        <v>974</v>
      </c>
      <c r="KL12" s="966">
        <v>927</v>
      </c>
      <c r="KM12" s="966">
        <v>855</v>
      </c>
      <c r="KN12" s="966">
        <v>799</v>
      </c>
      <c r="KO12" s="966">
        <v>798</v>
      </c>
      <c r="KP12" s="966">
        <v>790</v>
      </c>
      <c r="KQ12" s="966">
        <v>782</v>
      </c>
      <c r="KR12" s="966">
        <v>770</v>
      </c>
      <c r="KS12" s="966">
        <v>763</v>
      </c>
      <c r="KT12" s="966">
        <v>763</v>
      </c>
      <c r="KU12" s="966">
        <v>749</v>
      </c>
      <c r="KV12" s="966">
        <v>742</v>
      </c>
      <c r="KW12" s="966">
        <v>734</v>
      </c>
      <c r="KX12" s="966">
        <v>568</v>
      </c>
      <c r="KY12" s="966">
        <v>554</v>
      </c>
      <c r="KZ12" s="966">
        <v>948</v>
      </c>
      <c r="LA12" s="966">
        <v>895</v>
      </c>
      <c r="LB12" s="966">
        <v>864</v>
      </c>
      <c r="LC12" s="966">
        <v>816</v>
      </c>
      <c r="LD12" s="966">
        <v>803</v>
      </c>
      <c r="LE12" s="966">
        <v>798</v>
      </c>
      <c r="LF12" s="966">
        <v>796</v>
      </c>
      <c r="LG12" s="966">
        <v>788</v>
      </c>
      <c r="LH12" s="966">
        <v>777</v>
      </c>
      <c r="LI12" s="966">
        <v>782</v>
      </c>
      <c r="LJ12" s="966">
        <v>774</v>
      </c>
      <c r="LK12" s="966">
        <v>767</v>
      </c>
      <c r="LL12" s="966">
        <v>756</v>
      </c>
      <c r="LM12" s="966">
        <v>738</v>
      </c>
      <c r="LN12" s="966">
        <v>735</v>
      </c>
      <c r="LO12" s="966">
        <v>735</v>
      </c>
      <c r="LP12" s="966">
        <v>725</v>
      </c>
      <c r="LQ12" s="966">
        <v>712</v>
      </c>
      <c r="LR12" s="966">
        <v>695</v>
      </c>
      <c r="LS12" s="966">
        <v>540</v>
      </c>
      <c r="LT12" s="966">
        <v>533</v>
      </c>
      <c r="LU12" s="966">
        <v>521</v>
      </c>
      <c r="LV12" s="966">
        <v>507</v>
      </c>
      <c r="LW12" s="966">
        <v>842</v>
      </c>
      <c r="LX12" s="966">
        <v>830</v>
      </c>
      <c r="LY12" s="966">
        <v>815</v>
      </c>
      <c r="LZ12" s="966">
        <v>807</v>
      </c>
      <c r="MA12" s="966">
        <v>796</v>
      </c>
      <c r="MB12" s="966">
        <v>771</v>
      </c>
      <c r="MC12" s="966">
        <v>775</v>
      </c>
      <c r="MD12" s="966">
        <v>764</v>
      </c>
      <c r="ME12" s="966">
        <v>758</v>
      </c>
      <c r="MF12" s="966">
        <v>747</v>
      </c>
      <c r="MG12" s="966">
        <v>743</v>
      </c>
      <c r="MH12" s="966">
        <v>739</v>
      </c>
      <c r="MI12" s="966">
        <v>735</v>
      </c>
      <c r="MJ12" s="966">
        <v>723</v>
      </c>
      <c r="MK12" s="966">
        <v>710</v>
      </c>
      <c r="ML12" s="966">
        <v>710</v>
      </c>
      <c r="MM12" s="966">
        <v>704</v>
      </c>
      <c r="MN12" s="966">
        <v>694</v>
      </c>
      <c r="MO12" s="966">
        <v>676</v>
      </c>
      <c r="MP12" s="966">
        <v>906</v>
      </c>
      <c r="MQ12" s="966">
        <v>885</v>
      </c>
      <c r="MR12" s="966">
        <v>855</v>
      </c>
      <c r="MS12" s="966">
        <v>832</v>
      </c>
      <c r="MT12" s="966">
        <v>817</v>
      </c>
      <c r="MU12" s="966">
        <v>808</v>
      </c>
      <c r="MV12" s="966">
        <v>814</v>
      </c>
      <c r="MW12" s="966">
        <v>809</v>
      </c>
      <c r="MX12" s="966">
        <v>808</v>
      </c>
      <c r="MY12" s="966">
        <v>786</v>
      </c>
      <c r="MZ12" s="966">
        <v>768</v>
      </c>
      <c r="NA12" s="966">
        <v>770</v>
      </c>
      <c r="NB12" s="966">
        <v>764</v>
      </c>
      <c r="NC12" s="966">
        <v>756</v>
      </c>
      <c r="ND12" s="966">
        <v>757</v>
      </c>
      <c r="NE12" s="966">
        <v>744</v>
      </c>
      <c r="NF12" s="966">
        <v>740</v>
      </c>
      <c r="NG12" s="966">
        <v>728</v>
      </c>
      <c r="NH12" s="966">
        <v>719</v>
      </c>
      <c r="NI12" s="966">
        <v>705</v>
      </c>
      <c r="NJ12" s="966">
        <v>558</v>
      </c>
      <c r="NK12" s="966">
        <v>937</v>
      </c>
      <c r="NL12" s="966">
        <v>913</v>
      </c>
      <c r="NM12" s="966">
        <v>879</v>
      </c>
      <c r="NN12" s="966">
        <v>842</v>
      </c>
      <c r="NO12" s="966">
        <v>860</v>
      </c>
      <c r="NP12" s="966">
        <v>836</v>
      </c>
      <c r="NQ12" s="966">
        <v>837</v>
      </c>
      <c r="NR12" s="966">
        <v>825</v>
      </c>
      <c r="NS12" s="966">
        <v>815</v>
      </c>
      <c r="NT12" s="966">
        <v>801</v>
      </c>
      <c r="NU12" s="966">
        <v>786</v>
      </c>
      <c r="NV12" s="966">
        <v>790</v>
      </c>
      <c r="NW12" s="966">
        <v>777</v>
      </c>
      <c r="NX12" s="966">
        <v>768</v>
      </c>
      <c r="NY12" s="966">
        <v>755</v>
      </c>
      <c r="NZ12" s="966">
        <v>738</v>
      </c>
      <c r="OA12" s="966">
        <v>735</v>
      </c>
      <c r="OB12" s="966">
        <v>590</v>
      </c>
      <c r="OC12" s="966">
        <v>983</v>
      </c>
      <c r="OD12" s="966">
        <v>930</v>
      </c>
      <c r="OE12" s="966">
        <v>879</v>
      </c>
      <c r="OF12" s="966">
        <v>861</v>
      </c>
      <c r="OG12" s="966">
        <v>845</v>
      </c>
      <c r="OH12" s="966">
        <v>837</v>
      </c>
      <c r="OI12" s="966">
        <v>835</v>
      </c>
      <c r="OJ12" s="966">
        <v>826</v>
      </c>
      <c r="OK12" s="966">
        <v>833</v>
      </c>
      <c r="OL12" s="966">
        <v>825</v>
      </c>
      <c r="OM12" s="966">
        <v>820</v>
      </c>
      <c r="ON12" s="966">
        <v>804</v>
      </c>
      <c r="OO12" s="966">
        <v>781</v>
      </c>
      <c r="OP12" s="966">
        <v>783</v>
      </c>
      <c r="OQ12" s="966">
        <v>772</v>
      </c>
      <c r="OR12" s="966">
        <v>787</v>
      </c>
      <c r="OS12" s="966">
        <v>771</v>
      </c>
      <c r="OT12" s="966">
        <v>760</v>
      </c>
      <c r="OU12" s="966">
        <v>772</v>
      </c>
      <c r="OV12" s="966">
        <v>757</v>
      </c>
      <c r="OW12" s="966">
        <v>749</v>
      </c>
      <c r="OX12" s="966">
        <v>739</v>
      </c>
      <c r="OY12" s="966">
        <v>573</v>
      </c>
      <c r="OZ12" s="966">
        <v>905</v>
      </c>
      <c r="PA12" s="966">
        <v>883</v>
      </c>
      <c r="PB12" s="966">
        <v>863</v>
      </c>
      <c r="PC12" s="966">
        <v>849</v>
      </c>
      <c r="PD12" s="966">
        <v>835</v>
      </c>
      <c r="PE12" s="966">
        <v>849</v>
      </c>
      <c r="PF12" s="966">
        <v>840</v>
      </c>
      <c r="PG12" s="966">
        <v>835</v>
      </c>
      <c r="PH12" s="966">
        <v>817</v>
      </c>
      <c r="PI12" s="966">
        <v>795</v>
      </c>
      <c r="PJ12" s="966">
        <v>795</v>
      </c>
      <c r="PK12" s="966">
        <v>787</v>
      </c>
      <c r="PL12" s="966">
        <v>783</v>
      </c>
      <c r="PM12" s="966">
        <v>769</v>
      </c>
      <c r="PN12" s="966">
        <v>784</v>
      </c>
      <c r="PO12" s="966">
        <v>775</v>
      </c>
      <c r="PP12" s="966">
        <v>753</v>
      </c>
      <c r="PQ12" s="966">
        <v>746</v>
      </c>
      <c r="PR12" s="966">
        <v>737</v>
      </c>
      <c r="PS12" s="966">
        <v>573</v>
      </c>
      <c r="PT12" s="966">
        <v>928</v>
      </c>
      <c r="PU12" s="966">
        <v>893</v>
      </c>
      <c r="PV12" s="966">
        <v>870</v>
      </c>
      <c r="PW12" s="966">
        <v>844</v>
      </c>
      <c r="PX12" s="966">
        <v>817</v>
      </c>
      <c r="PY12" s="966">
        <v>818</v>
      </c>
      <c r="PZ12" s="966">
        <v>815</v>
      </c>
      <c r="QA12" s="966">
        <v>813</v>
      </c>
      <c r="QB12" s="966">
        <v>807</v>
      </c>
      <c r="QC12" s="966">
        <v>793</v>
      </c>
      <c r="QD12" s="966">
        <v>796</v>
      </c>
      <c r="QE12" s="966">
        <v>782</v>
      </c>
      <c r="QF12" s="966">
        <v>775</v>
      </c>
      <c r="QG12" s="966">
        <v>765</v>
      </c>
      <c r="QH12" s="966">
        <v>748</v>
      </c>
      <c r="QI12" s="966">
        <v>800</v>
      </c>
      <c r="QJ12" s="966">
        <v>785</v>
      </c>
      <c r="QK12" s="966">
        <v>769</v>
      </c>
      <c r="QL12" s="966">
        <v>745</v>
      </c>
      <c r="QM12" s="966">
        <v>725</v>
      </c>
      <c r="QN12" s="966">
        <v>729</v>
      </c>
      <c r="QO12" s="966">
        <v>718</v>
      </c>
      <c r="QP12" s="966">
        <v>561</v>
      </c>
      <c r="QQ12" s="966">
        <v>875</v>
      </c>
      <c r="QR12" s="966">
        <v>822</v>
      </c>
      <c r="QS12" s="966">
        <v>814</v>
      </c>
      <c r="QT12" s="966">
        <v>796</v>
      </c>
      <c r="QU12" s="966">
        <v>796</v>
      </c>
      <c r="QV12" s="966">
        <v>784</v>
      </c>
      <c r="QW12" s="966">
        <v>791</v>
      </c>
      <c r="QX12" s="966">
        <v>794</v>
      </c>
      <c r="QY12" s="966">
        <v>780</v>
      </c>
      <c r="QZ12" s="966">
        <v>777</v>
      </c>
      <c r="RA12" s="966">
        <v>761</v>
      </c>
      <c r="RB12" s="966">
        <v>739</v>
      </c>
      <c r="RC12" s="966">
        <v>738</v>
      </c>
      <c r="RD12" s="966">
        <v>732</v>
      </c>
      <c r="RE12" s="966">
        <v>728</v>
      </c>
      <c r="RF12" s="966">
        <v>781</v>
      </c>
      <c r="RG12" s="966">
        <v>751</v>
      </c>
      <c r="RH12" s="966">
        <v>751</v>
      </c>
      <c r="RI12" s="966">
        <v>734</v>
      </c>
      <c r="RJ12" s="966">
        <v>719</v>
      </c>
      <c r="RK12" s="966">
        <v>542</v>
      </c>
      <c r="RL12" s="966">
        <v>530</v>
      </c>
      <c r="RM12" s="966">
        <v>521</v>
      </c>
      <c r="RN12" s="966">
        <v>832</v>
      </c>
      <c r="RO12" s="966">
        <v>807</v>
      </c>
      <c r="RP12" s="966">
        <v>791</v>
      </c>
      <c r="RQ12" s="966">
        <v>763</v>
      </c>
      <c r="RR12" s="966">
        <v>740</v>
      </c>
      <c r="RS12" s="966">
        <v>739</v>
      </c>
      <c r="RT12" s="966">
        <v>736</v>
      </c>
      <c r="RU12" s="966">
        <v>731</v>
      </c>
      <c r="RV12" s="966">
        <v>720</v>
      </c>
      <c r="RW12" s="966">
        <v>700</v>
      </c>
      <c r="RX12" s="966">
        <v>697</v>
      </c>
      <c r="RY12" s="966">
        <v>677</v>
      </c>
      <c r="RZ12" s="966">
        <v>671</v>
      </c>
      <c r="SA12" s="966">
        <v>660</v>
      </c>
      <c r="SB12" s="966">
        <v>645</v>
      </c>
      <c r="SC12" s="966">
        <v>708</v>
      </c>
      <c r="SD12" s="966">
        <v>691</v>
      </c>
      <c r="SE12" s="966">
        <v>670</v>
      </c>
      <c r="SF12" s="966">
        <v>654</v>
      </c>
      <c r="SG12" s="966">
        <v>499</v>
      </c>
      <c r="SH12" s="966">
        <v>480</v>
      </c>
      <c r="SI12" s="966">
        <v>763</v>
      </c>
      <c r="SJ12" s="966">
        <v>728</v>
      </c>
      <c r="SK12" s="966">
        <v>706</v>
      </c>
      <c r="SL12" s="966">
        <v>671</v>
      </c>
      <c r="SM12" s="966">
        <v>660</v>
      </c>
      <c r="SN12" s="966">
        <v>650</v>
      </c>
      <c r="SO12" s="966">
        <v>645</v>
      </c>
      <c r="SP12" s="966">
        <v>640</v>
      </c>
      <c r="SQ12" s="966">
        <v>626</v>
      </c>
      <c r="SR12" s="966">
        <v>636</v>
      </c>
      <c r="SS12" s="966">
        <v>625</v>
      </c>
      <c r="ST12" s="966">
        <v>615</v>
      </c>
      <c r="SU12" s="966">
        <v>600</v>
      </c>
      <c r="SV12" s="966">
        <v>599</v>
      </c>
      <c r="SW12" s="966">
        <v>667</v>
      </c>
      <c r="SX12" s="966">
        <v>643</v>
      </c>
      <c r="SY12" s="966">
        <v>634</v>
      </c>
      <c r="SZ12" s="966">
        <v>613</v>
      </c>
      <c r="TA12" s="966">
        <v>514</v>
      </c>
      <c r="TB12" s="966">
        <v>502</v>
      </c>
      <c r="TC12" s="966">
        <v>512</v>
      </c>
      <c r="TD12" s="966">
        <v>494</v>
      </c>
      <c r="TE12" s="966">
        <v>713</v>
      </c>
      <c r="TF12" s="966">
        <v>720</v>
      </c>
      <c r="TG12" s="966">
        <v>694</v>
      </c>
      <c r="TH12" s="966">
        <v>681</v>
      </c>
      <c r="TI12" s="966">
        <v>683</v>
      </c>
      <c r="TJ12" s="966">
        <v>676</v>
      </c>
      <c r="TK12" s="966">
        <v>686</v>
      </c>
      <c r="TL12" s="966">
        <v>678</v>
      </c>
      <c r="TM12" s="966">
        <v>675</v>
      </c>
      <c r="TN12" s="966">
        <v>656</v>
      </c>
      <c r="TO12" s="966">
        <v>636</v>
      </c>
      <c r="TP12" s="966">
        <v>628</v>
      </c>
      <c r="TQ12" s="966">
        <v>623</v>
      </c>
      <c r="TR12" s="966">
        <v>613</v>
      </c>
      <c r="TS12" s="966">
        <v>658</v>
      </c>
      <c r="TT12" s="966">
        <v>604</v>
      </c>
      <c r="TU12" s="966">
        <v>590</v>
      </c>
      <c r="TV12" s="966">
        <v>497</v>
      </c>
      <c r="TW12" s="966">
        <v>714</v>
      </c>
      <c r="TX12" s="966">
        <v>692</v>
      </c>
      <c r="TY12" s="966">
        <v>677</v>
      </c>
      <c r="TZ12" s="966">
        <f>'[1]отч дата'!J58</f>
        <v>631</v>
      </c>
      <c r="UA12" s="73">
        <f t="shared" si="4"/>
        <v>0.94038748137108796</v>
      </c>
      <c r="UB12" s="2">
        <f t="shared" si="5"/>
        <v>-40</v>
      </c>
      <c r="UC12" s="418">
        <v>0</v>
      </c>
      <c r="UD12" s="69">
        <v>1</v>
      </c>
      <c r="UE12" s="67">
        <v>1</v>
      </c>
      <c r="UF12" s="130">
        <v>1</v>
      </c>
      <c r="UG12" s="131">
        <v>3</v>
      </c>
      <c r="UH12" s="170">
        <v>4</v>
      </c>
      <c r="UI12" s="1011">
        <v>2</v>
      </c>
      <c r="UJ12" s="177">
        <v>3</v>
      </c>
      <c r="UK12" s="177">
        <v>3</v>
      </c>
      <c r="UL12" s="177">
        <v>3</v>
      </c>
      <c r="UM12" s="1004">
        <v>1</v>
      </c>
      <c r="UN12" s="1005">
        <v>2</v>
      </c>
      <c r="UO12" s="1006">
        <v>3</v>
      </c>
      <c r="UP12" s="1006">
        <v>4</v>
      </c>
      <c r="UQ12" s="1006">
        <v>4</v>
      </c>
      <c r="UR12" s="996">
        <v>5</v>
      </c>
      <c r="US12" s="996">
        <v>3</v>
      </c>
      <c r="UT12" s="997">
        <v>2</v>
      </c>
      <c r="UU12" s="1007">
        <v>2</v>
      </c>
      <c r="UV12" s="1007">
        <v>3</v>
      </c>
      <c r="UW12" s="1007">
        <v>2</v>
      </c>
      <c r="UX12" s="1007">
        <v>5</v>
      </c>
      <c r="UY12" s="1007">
        <v>70</v>
      </c>
      <c r="UZ12" s="1368">
        <v>13</v>
      </c>
      <c r="VA12" s="1007">
        <v>13</v>
      </c>
      <c r="VB12" s="1007">
        <v>13</v>
      </c>
      <c r="VC12" s="1007">
        <v>13</v>
      </c>
      <c r="VD12" s="1007">
        <v>13</v>
      </c>
      <c r="VE12" s="1007">
        <v>13</v>
      </c>
      <c r="VF12" s="1007">
        <v>13</v>
      </c>
      <c r="VG12" s="1007">
        <v>13</v>
      </c>
      <c r="VH12" s="1007">
        <v>13</v>
      </c>
      <c r="VI12" s="1007">
        <v>13</v>
      </c>
      <c r="VJ12" s="1007">
        <v>13</v>
      </c>
      <c r="VK12" s="1007">
        <v>13</v>
      </c>
      <c r="VL12" s="1007">
        <v>13</v>
      </c>
      <c r="VM12" s="1007">
        <v>17</v>
      </c>
      <c r="VN12" s="1007">
        <v>15</v>
      </c>
      <c r="VO12" s="1007">
        <v>15</v>
      </c>
      <c r="VP12" s="1007">
        <v>14</v>
      </c>
      <c r="VQ12" s="1007">
        <v>14</v>
      </c>
      <c r="VR12" s="1007">
        <v>14</v>
      </c>
      <c r="VS12" s="1007">
        <v>13</v>
      </c>
      <c r="VT12" s="1007">
        <v>13</v>
      </c>
      <c r="VU12" s="1007">
        <v>13</v>
      </c>
      <c r="VV12" s="1007">
        <v>13</v>
      </c>
      <c r="VW12" s="1007">
        <v>13</v>
      </c>
      <c r="VX12" s="1007">
        <v>13</v>
      </c>
      <c r="VY12" s="1007">
        <v>13</v>
      </c>
      <c r="VZ12" s="1007">
        <v>13</v>
      </c>
      <c r="WA12" s="1007">
        <v>13</v>
      </c>
      <c r="WB12" s="1007">
        <v>13</v>
      </c>
      <c r="WC12" s="1007">
        <v>13</v>
      </c>
      <c r="WD12" s="1007">
        <v>13</v>
      </c>
      <c r="WE12" s="1007">
        <v>13</v>
      </c>
      <c r="WF12" s="1007">
        <v>13</v>
      </c>
      <c r="WG12" s="1007">
        <v>13</v>
      </c>
      <c r="WH12" s="1007">
        <v>13</v>
      </c>
      <c r="WI12" s="1007">
        <v>13</v>
      </c>
      <c r="WJ12" s="1007">
        <v>16</v>
      </c>
      <c r="WK12" s="1007">
        <v>17</v>
      </c>
      <c r="WL12" s="1007">
        <v>16</v>
      </c>
      <c r="WM12" s="1007">
        <v>16</v>
      </c>
      <c r="WN12" s="1007">
        <v>15</v>
      </c>
      <c r="WO12" s="1007">
        <v>15</v>
      </c>
      <c r="WP12" s="1007">
        <v>14</v>
      </c>
      <c r="WQ12" s="1007">
        <v>14</v>
      </c>
      <c r="WR12" s="1007">
        <v>14</v>
      </c>
      <c r="WS12" s="1007">
        <v>14</v>
      </c>
      <c r="WT12" s="1007">
        <v>14</v>
      </c>
      <c r="WU12" s="1007">
        <v>14</v>
      </c>
      <c r="WV12" s="1007">
        <v>15</v>
      </c>
      <c r="WW12" s="1007">
        <v>15</v>
      </c>
      <c r="WX12" s="1007">
        <v>15</v>
      </c>
      <c r="WY12" s="1007">
        <v>14</v>
      </c>
      <c r="WZ12" s="1007">
        <v>14</v>
      </c>
      <c r="XA12" s="1007">
        <v>14</v>
      </c>
      <c r="XB12" s="1007">
        <v>14</v>
      </c>
      <c r="XC12" s="1007">
        <v>18</v>
      </c>
      <c r="XD12" s="1007">
        <v>18</v>
      </c>
      <c r="XE12" s="1007">
        <v>18</v>
      </c>
      <c r="XF12" s="1007">
        <v>17</v>
      </c>
      <c r="XG12" s="1007">
        <v>17</v>
      </c>
      <c r="XH12" s="1007">
        <v>14</v>
      </c>
      <c r="XI12" s="1007">
        <v>14</v>
      </c>
      <c r="XJ12" s="1007">
        <v>14</v>
      </c>
      <c r="XK12" s="1007">
        <v>14</v>
      </c>
      <c r="XL12" s="1007">
        <v>14</v>
      </c>
      <c r="XM12" s="1007">
        <v>14</v>
      </c>
      <c r="XN12" s="1007">
        <v>14</v>
      </c>
      <c r="XO12" s="1007">
        <v>14</v>
      </c>
      <c r="XP12" s="1007">
        <v>14</v>
      </c>
      <c r="XQ12" s="1007">
        <v>14</v>
      </c>
      <c r="XR12" s="1007">
        <v>14</v>
      </c>
      <c r="XS12" s="1007">
        <v>15</v>
      </c>
      <c r="XT12" s="1007">
        <v>15</v>
      </c>
      <c r="XU12" s="1007">
        <v>15</v>
      </c>
      <c r="XV12" s="1007">
        <v>15</v>
      </c>
      <c r="XW12" s="1007">
        <v>3</v>
      </c>
      <c r="XX12" s="1007">
        <v>6</v>
      </c>
      <c r="XY12" s="1007">
        <v>5</v>
      </c>
      <c r="XZ12" s="1007">
        <v>5</v>
      </c>
      <c r="YA12" s="1007">
        <v>5</v>
      </c>
      <c r="YB12" s="1007">
        <v>5</v>
      </c>
      <c r="YC12" s="1007">
        <v>4</v>
      </c>
      <c r="YD12" s="1007">
        <v>4</v>
      </c>
      <c r="YE12" s="1007">
        <v>4</v>
      </c>
      <c r="YF12" s="1007">
        <v>4</v>
      </c>
      <c r="YG12" s="1007">
        <v>4</v>
      </c>
      <c r="YH12" s="1007">
        <v>3</v>
      </c>
      <c r="YI12" s="1007">
        <v>3</v>
      </c>
      <c r="YJ12" s="1007">
        <v>3</v>
      </c>
      <c r="YK12" s="1007">
        <v>3</v>
      </c>
      <c r="YL12" s="1007">
        <v>3</v>
      </c>
      <c r="YM12" s="1007">
        <v>3</v>
      </c>
      <c r="YN12" s="1007">
        <v>3</v>
      </c>
      <c r="YO12" s="1007">
        <v>3</v>
      </c>
      <c r="YP12" s="1007">
        <v>1</v>
      </c>
      <c r="YQ12" s="1007">
        <v>6</v>
      </c>
      <c r="YR12" s="1007">
        <v>5</v>
      </c>
      <c r="YS12" s="1007">
        <v>5</v>
      </c>
      <c r="YT12" s="1007">
        <v>7</v>
      </c>
      <c r="YU12" s="1007">
        <v>7</v>
      </c>
      <c r="YV12" s="1007">
        <v>6</v>
      </c>
      <c r="YW12" s="1007">
        <v>4</v>
      </c>
      <c r="YX12" s="1007">
        <v>3</v>
      </c>
      <c r="YY12" s="1007">
        <v>3</v>
      </c>
      <c r="YZ12" s="1007">
        <v>3</v>
      </c>
      <c r="ZA12" s="1007">
        <v>3</v>
      </c>
      <c r="ZB12" s="1007">
        <v>3</v>
      </c>
      <c r="ZC12" s="1007">
        <v>3</v>
      </c>
      <c r="ZD12" s="1007">
        <v>3</v>
      </c>
      <c r="ZE12" s="1007">
        <v>3</v>
      </c>
      <c r="ZF12" s="1007">
        <v>2</v>
      </c>
      <c r="ZG12" s="1007">
        <v>2</v>
      </c>
      <c r="ZH12" s="1007">
        <v>2</v>
      </c>
      <c r="ZI12" s="1007">
        <v>2</v>
      </c>
      <c r="ZJ12" s="1007">
        <v>2</v>
      </c>
      <c r="ZK12" s="1007">
        <v>2</v>
      </c>
      <c r="ZL12" s="1007">
        <v>2</v>
      </c>
      <c r="ZM12" s="1007">
        <v>2</v>
      </c>
      <c r="ZN12" s="1007">
        <v>1</v>
      </c>
      <c r="ZO12" s="1007">
        <v>7</v>
      </c>
      <c r="ZP12" s="1007">
        <v>8</v>
      </c>
      <c r="ZQ12" s="1007">
        <v>8</v>
      </c>
      <c r="ZR12" s="1007">
        <v>8</v>
      </c>
      <c r="ZS12" s="1007">
        <v>6</v>
      </c>
      <c r="ZT12" s="1007">
        <v>6</v>
      </c>
      <c r="ZU12" s="1007">
        <v>4</v>
      </c>
      <c r="ZV12" s="1007">
        <v>2</v>
      </c>
      <c r="ZW12" s="1007">
        <v>2</v>
      </c>
      <c r="ZX12" s="1007">
        <v>1</v>
      </c>
      <c r="ZY12" s="1007">
        <v>1</v>
      </c>
      <c r="ZZ12" s="1007">
        <v>1</v>
      </c>
      <c r="AAA12" s="1007">
        <v>1</v>
      </c>
      <c r="AAB12" s="1007">
        <v>1</v>
      </c>
      <c r="AAC12" s="1007">
        <v>1</v>
      </c>
      <c r="AAD12" s="1007">
        <v>2</v>
      </c>
      <c r="AAE12" s="1007">
        <v>2</v>
      </c>
      <c r="AAF12" s="1007">
        <v>2</v>
      </c>
      <c r="AAG12" s="1007">
        <v>2</v>
      </c>
      <c r="AAH12" s="1007">
        <v>1</v>
      </c>
      <c r="AAI12" s="1007">
        <v>6</v>
      </c>
      <c r="AAJ12" s="1007">
        <v>5</v>
      </c>
      <c r="AAK12" s="1007">
        <v>4</v>
      </c>
      <c r="AAL12" s="1007">
        <v>4</v>
      </c>
      <c r="AAM12" s="1007">
        <v>3</v>
      </c>
      <c r="AAN12" s="1007">
        <v>3</v>
      </c>
      <c r="AAO12" s="1007">
        <v>3</v>
      </c>
      <c r="AAP12" s="1007">
        <v>3</v>
      </c>
      <c r="AAQ12" s="1007">
        <v>3</v>
      </c>
      <c r="AAR12" s="1007">
        <v>3</v>
      </c>
      <c r="AAS12" s="1007">
        <v>3</v>
      </c>
      <c r="AAT12" s="1007">
        <v>3</v>
      </c>
      <c r="AAU12" s="1007">
        <v>3</v>
      </c>
      <c r="AAV12" s="1007">
        <v>3</v>
      </c>
      <c r="AAW12" s="1007">
        <v>3</v>
      </c>
      <c r="AAX12" s="1007">
        <v>3</v>
      </c>
      <c r="AAY12" s="1007">
        <v>3</v>
      </c>
      <c r="AAZ12" s="1007">
        <v>3</v>
      </c>
      <c r="ABA12" s="1007">
        <v>3</v>
      </c>
      <c r="ABB12" s="1007">
        <v>3</v>
      </c>
      <c r="ABC12" s="1007">
        <v>3</v>
      </c>
      <c r="ABD12" s="1007">
        <v>3</v>
      </c>
      <c r="ABE12" s="1007">
        <v>3</v>
      </c>
      <c r="ABF12" s="1007">
        <v>7</v>
      </c>
      <c r="ABG12" s="1007">
        <v>6</v>
      </c>
      <c r="ABH12" s="1007">
        <v>8</v>
      </c>
      <c r="ABI12" s="1007">
        <v>7</v>
      </c>
      <c r="ABJ12" s="1007">
        <v>7</v>
      </c>
      <c r="ABK12" s="1007">
        <v>5</v>
      </c>
      <c r="ABL12" s="1007">
        <v>5</v>
      </c>
      <c r="ABM12" s="1007">
        <v>5</v>
      </c>
      <c r="ABN12" s="1007">
        <v>4</v>
      </c>
      <c r="ABO12" s="1007">
        <v>4</v>
      </c>
      <c r="ABP12" s="1007">
        <v>4</v>
      </c>
      <c r="ABQ12" s="1007">
        <v>4</v>
      </c>
      <c r="ABR12" s="1007">
        <v>4</v>
      </c>
      <c r="ABS12" s="1007">
        <v>4</v>
      </c>
      <c r="ABT12" s="1007">
        <v>4</v>
      </c>
      <c r="ABU12" s="1007">
        <v>4</v>
      </c>
      <c r="ABV12" s="1007">
        <v>4</v>
      </c>
      <c r="ABW12" s="1007">
        <v>4</v>
      </c>
      <c r="ABX12" s="1007">
        <v>4</v>
      </c>
      <c r="ABY12" s="1007">
        <v>4</v>
      </c>
      <c r="ABZ12" s="1007">
        <v>2</v>
      </c>
      <c r="ACA12" s="1007">
        <v>2</v>
      </c>
      <c r="ACB12" s="1007">
        <v>2</v>
      </c>
      <c r="ACC12" s="1007">
        <v>7</v>
      </c>
      <c r="ACD12" s="1007">
        <v>7</v>
      </c>
      <c r="ACE12" s="1007">
        <v>9</v>
      </c>
      <c r="ACF12" s="1007">
        <v>7</v>
      </c>
      <c r="ACG12" s="1007">
        <v>8</v>
      </c>
      <c r="ACH12" s="1007">
        <v>6</v>
      </c>
      <c r="ACI12" s="1007">
        <v>6</v>
      </c>
      <c r="ACJ12" s="1007">
        <v>6</v>
      </c>
      <c r="ACK12" s="1007">
        <v>5</v>
      </c>
      <c r="ACL12" s="1007">
        <v>5</v>
      </c>
      <c r="ACM12" s="1007">
        <v>5</v>
      </c>
      <c r="ACN12" s="1007">
        <v>4</v>
      </c>
      <c r="ACO12" s="1007">
        <v>4</v>
      </c>
      <c r="ACP12" s="1007">
        <v>3</v>
      </c>
      <c r="ACQ12" s="1007">
        <v>3</v>
      </c>
      <c r="ACR12" s="1007">
        <v>4</v>
      </c>
      <c r="ACS12" s="1007">
        <v>4</v>
      </c>
      <c r="ACT12" s="1007">
        <v>4</v>
      </c>
      <c r="ACU12" s="1007">
        <v>4</v>
      </c>
      <c r="ACV12" s="1007">
        <v>4</v>
      </c>
      <c r="ACW12" s="1007">
        <v>4</v>
      </c>
      <c r="ACX12" s="1007">
        <v>9</v>
      </c>
      <c r="ACY12" s="1007">
        <v>9</v>
      </c>
      <c r="ACZ12" s="1007">
        <v>7</v>
      </c>
      <c r="ADA12" s="1007">
        <v>9</v>
      </c>
      <c r="ADB12" s="1007">
        <v>9</v>
      </c>
      <c r="ADC12" s="1007">
        <v>7</v>
      </c>
      <c r="ADD12" s="1007">
        <v>6</v>
      </c>
      <c r="ADE12" s="1007">
        <v>6</v>
      </c>
      <c r="ADF12" s="1007">
        <v>5</v>
      </c>
      <c r="ADG12" s="1007">
        <v>5</v>
      </c>
      <c r="ADH12" s="1007">
        <v>5</v>
      </c>
      <c r="ADI12" s="1007">
        <v>5</v>
      </c>
      <c r="ADJ12" s="1007">
        <v>5</v>
      </c>
      <c r="ADK12" s="1007">
        <v>5</v>
      </c>
      <c r="ADL12" s="1007">
        <v>4</v>
      </c>
      <c r="ADM12" s="1007">
        <v>4</v>
      </c>
      <c r="ADN12" s="1007">
        <v>4</v>
      </c>
      <c r="ADO12" s="1007">
        <v>4</v>
      </c>
      <c r="ADP12" s="1007">
        <v>3</v>
      </c>
      <c r="ADQ12" s="1007">
        <v>3</v>
      </c>
      <c r="ADR12" s="1007">
        <v>3</v>
      </c>
      <c r="ADS12" s="1007">
        <v>3</v>
      </c>
      <c r="ADT12" s="1007">
        <v>3</v>
      </c>
      <c r="ADU12" s="1007">
        <v>5</v>
      </c>
      <c r="ADV12" s="1007">
        <v>5</v>
      </c>
      <c r="ADW12" s="1007">
        <v>5</v>
      </c>
      <c r="ADX12" s="1007">
        <v>5</v>
      </c>
      <c r="ADY12" s="1007">
        <v>5</v>
      </c>
      <c r="ADZ12" s="1007">
        <v>4</v>
      </c>
      <c r="AEA12" s="1007">
        <v>4</v>
      </c>
      <c r="AEB12" s="1007">
        <v>4</v>
      </c>
      <c r="AEC12" s="1007">
        <v>2</v>
      </c>
      <c r="AED12" s="1007">
        <v>2</v>
      </c>
      <c r="AEE12" s="1007">
        <v>2</v>
      </c>
      <c r="AEF12" s="1007">
        <v>2</v>
      </c>
      <c r="AEG12" s="1007">
        <v>2</v>
      </c>
      <c r="AEH12" s="1007">
        <v>2</v>
      </c>
      <c r="AEI12" s="1007">
        <v>3</v>
      </c>
      <c r="AEJ12" s="1007">
        <v>3</v>
      </c>
      <c r="AEK12" s="1007">
        <v>3</v>
      </c>
      <c r="AEL12" s="1007">
        <v>6</v>
      </c>
      <c r="AEM12" s="1007">
        <v>5</v>
      </c>
      <c r="AEN12" s="1007">
        <v>7</v>
      </c>
      <c r="AEO12" s="1006">
        <f>'[1]отч дата'!J89</f>
        <v>5</v>
      </c>
      <c r="AEP12" s="73">
        <f t="shared" si="0"/>
        <v>0.55555555555555558</v>
      </c>
      <c r="AEQ12" s="2">
        <f t="shared" si="1"/>
        <v>-4</v>
      </c>
      <c r="AER12" s="3" t="s">
        <v>53</v>
      </c>
    </row>
    <row r="13" spans="1:824" ht="17.25" customHeight="1" x14ac:dyDescent="0.25">
      <c r="A13" s="3" t="s">
        <v>54</v>
      </c>
      <c r="B13" s="417">
        <v>19</v>
      </c>
      <c r="C13" s="131">
        <v>15</v>
      </c>
      <c r="D13" s="176">
        <v>20</v>
      </c>
      <c r="E13" s="170">
        <v>25</v>
      </c>
      <c r="F13" s="177">
        <v>26</v>
      </c>
      <c r="G13" s="170">
        <v>19</v>
      </c>
      <c r="H13" s="170">
        <v>20</v>
      </c>
      <c r="I13" s="1008">
        <v>19</v>
      </c>
      <c r="J13" s="1009">
        <v>146</v>
      </c>
      <c r="K13" s="1008">
        <v>170</v>
      </c>
      <c r="L13" s="1010">
        <v>169</v>
      </c>
      <c r="M13" s="993">
        <v>21</v>
      </c>
      <c r="N13" s="994">
        <v>22</v>
      </c>
      <c r="O13" s="994">
        <v>39</v>
      </c>
      <c r="P13" s="994">
        <v>34</v>
      </c>
      <c r="Q13" s="995">
        <v>28</v>
      </c>
      <c r="R13" s="996">
        <v>27</v>
      </c>
      <c r="S13" s="997">
        <v>14</v>
      </c>
      <c r="T13" s="998">
        <v>19</v>
      </c>
      <c r="U13" s="998">
        <v>25</v>
      </c>
      <c r="V13" s="998">
        <v>32</v>
      </c>
      <c r="W13" s="998">
        <v>34</v>
      </c>
      <c r="X13" s="998">
        <v>23</v>
      </c>
      <c r="Y13" s="1145">
        <v>16</v>
      </c>
      <c r="Z13" s="1141">
        <v>16</v>
      </c>
      <c r="AA13" s="998">
        <v>16</v>
      </c>
      <c r="AB13" s="998">
        <v>15</v>
      </c>
      <c r="AC13" s="998">
        <v>15</v>
      </c>
      <c r="AD13" s="998">
        <v>15</v>
      </c>
      <c r="AE13" s="998">
        <v>14</v>
      </c>
      <c r="AF13" s="998">
        <v>15</v>
      </c>
      <c r="AG13" s="998">
        <v>15</v>
      </c>
      <c r="AH13" s="998">
        <v>15</v>
      </c>
      <c r="AI13" s="998">
        <v>33</v>
      </c>
      <c r="AJ13" s="998">
        <v>26</v>
      </c>
      <c r="AK13" s="998">
        <v>23</v>
      </c>
      <c r="AL13" s="998">
        <v>22</v>
      </c>
      <c r="AM13" s="998">
        <v>21</v>
      </c>
      <c r="AN13" s="998">
        <v>21</v>
      </c>
      <c r="AO13" s="998">
        <v>20</v>
      </c>
      <c r="AP13" s="998">
        <v>14</v>
      </c>
      <c r="AQ13" s="998">
        <v>14</v>
      </c>
      <c r="AR13" s="998">
        <v>13</v>
      </c>
      <c r="AS13" s="998">
        <v>13</v>
      </c>
      <c r="AT13" s="998">
        <v>12</v>
      </c>
      <c r="AU13" s="998">
        <v>12</v>
      </c>
      <c r="AV13" s="998">
        <v>12</v>
      </c>
      <c r="AW13" s="998">
        <v>11</v>
      </c>
      <c r="AX13" s="998">
        <v>11</v>
      </c>
      <c r="AY13" s="998">
        <v>10</v>
      </c>
      <c r="AZ13" s="998">
        <v>10</v>
      </c>
      <c r="BA13" s="998">
        <v>16</v>
      </c>
      <c r="BB13" s="998">
        <v>17</v>
      </c>
      <c r="BC13" s="998">
        <v>17</v>
      </c>
      <c r="BD13" s="998">
        <v>16</v>
      </c>
      <c r="BE13" s="998">
        <v>30</v>
      </c>
      <c r="BF13" s="998">
        <v>26</v>
      </c>
      <c r="BG13" s="998">
        <v>22</v>
      </c>
      <c r="BH13" s="998">
        <v>21</v>
      </c>
      <c r="BI13" s="998">
        <v>18</v>
      </c>
      <c r="BJ13" s="998">
        <v>16</v>
      </c>
      <c r="BK13" s="998">
        <v>15</v>
      </c>
      <c r="BL13" s="998">
        <v>15</v>
      </c>
      <c r="BM13" s="998">
        <v>15</v>
      </c>
      <c r="BN13" s="998">
        <v>15</v>
      </c>
      <c r="BO13" s="998">
        <v>15</v>
      </c>
      <c r="BP13" s="998">
        <v>15</v>
      </c>
      <c r="BQ13" s="998">
        <v>15</v>
      </c>
      <c r="BR13" s="998">
        <v>14</v>
      </c>
      <c r="BS13" s="998">
        <v>14</v>
      </c>
      <c r="BT13" s="998">
        <v>14</v>
      </c>
      <c r="BU13" s="998">
        <v>15</v>
      </c>
      <c r="BV13" s="998">
        <v>16</v>
      </c>
      <c r="BW13" s="998">
        <v>15</v>
      </c>
      <c r="BX13" s="998">
        <v>30</v>
      </c>
      <c r="BY13" s="998">
        <v>28</v>
      </c>
      <c r="BZ13" s="998">
        <v>23</v>
      </c>
      <c r="CA13" s="998">
        <v>22</v>
      </c>
      <c r="CB13" s="998">
        <v>20</v>
      </c>
      <c r="CC13" s="998">
        <v>21</v>
      </c>
      <c r="CD13" s="998">
        <v>21</v>
      </c>
      <c r="CE13" s="998">
        <v>20</v>
      </c>
      <c r="CF13" s="998">
        <v>15</v>
      </c>
      <c r="CG13" s="998">
        <v>15</v>
      </c>
      <c r="CH13" s="998">
        <v>15</v>
      </c>
      <c r="CI13" s="998">
        <v>15</v>
      </c>
      <c r="CJ13" s="998">
        <v>14</v>
      </c>
      <c r="CK13" s="998">
        <v>14</v>
      </c>
      <c r="CL13" s="998">
        <v>13</v>
      </c>
      <c r="CM13" s="998">
        <v>14</v>
      </c>
      <c r="CN13" s="998">
        <v>13</v>
      </c>
      <c r="CO13" s="998">
        <v>13</v>
      </c>
      <c r="CP13" s="998">
        <v>13</v>
      </c>
      <c r="CQ13" s="998">
        <v>12</v>
      </c>
      <c r="CR13" s="998">
        <v>12</v>
      </c>
      <c r="CS13" s="998">
        <v>12</v>
      </c>
      <c r="CT13" s="998">
        <v>25</v>
      </c>
      <c r="CU13" s="998">
        <v>21</v>
      </c>
      <c r="CV13" s="998">
        <v>17</v>
      </c>
      <c r="CW13" s="998">
        <v>17</v>
      </c>
      <c r="CX13" s="998">
        <v>17</v>
      </c>
      <c r="CY13" s="998">
        <v>17</v>
      </c>
      <c r="CZ13" s="998">
        <v>0</v>
      </c>
      <c r="DA13" s="998">
        <v>2937</v>
      </c>
      <c r="DB13" s="998">
        <v>2931</v>
      </c>
      <c r="DC13" s="998">
        <v>2422</v>
      </c>
      <c r="DD13" s="998">
        <v>2429</v>
      </c>
      <c r="DE13" s="998">
        <v>2416</v>
      </c>
      <c r="DF13" s="998">
        <v>2398</v>
      </c>
      <c r="DG13" s="998">
        <v>2173</v>
      </c>
      <c r="DH13" s="998">
        <v>2157</v>
      </c>
      <c r="DI13" s="998">
        <v>2599</v>
      </c>
      <c r="DJ13" s="998">
        <v>2605</v>
      </c>
      <c r="DK13" s="998">
        <v>2556</v>
      </c>
      <c r="DL13" s="998">
        <v>2482</v>
      </c>
      <c r="DM13" s="998">
        <v>2376</v>
      </c>
      <c r="DN13" s="998">
        <v>2496</v>
      </c>
      <c r="DO13" s="998">
        <v>2432</v>
      </c>
      <c r="DP13" s="998">
        <v>2706</v>
      </c>
      <c r="DQ13" s="998">
        <v>2606</v>
      </c>
      <c r="DR13" s="998">
        <v>2510</v>
      </c>
      <c r="EP13" s="998">
        <v>2479</v>
      </c>
      <c r="EQ13" s="998">
        <v>2453</v>
      </c>
      <c r="ER13" s="998">
        <v>2450</v>
      </c>
      <c r="ES13" s="998">
        <v>2514</v>
      </c>
      <c r="ET13" s="998">
        <v>2590</v>
      </c>
      <c r="EU13" s="998">
        <v>2544</v>
      </c>
      <c r="EV13" s="998">
        <v>2521</v>
      </c>
      <c r="EW13" s="998">
        <v>2521</v>
      </c>
      <c r="EX13" s="998">
        <v>2556</v>
      </c>
      <c r="EY13" s="998">
        <v>2635</v>
      </c>
      <c r="EZ13" s="998">
        <v>2377</v>
      </c>
      <c r="FA13" s="998">
        <v>2352</v>
      </c>
      <c r="FB13" s="998">
        <v>2604</v>
      </c>
      <c r="FC13" s="998">
        <v>2587</v>
      </c>
      <c r="FD13" s="998">
        <v>2664</v>
      </c>
      <c r="FE13" s="998">
        <v>2552</v>
      </c>
      <c r="FF13" s="998">
        <v>2478</v>
      </c>
      <c r="FG13" s="998">
        <v>2674</v>
      </c>
      <c r="FH13" s="998">
        <v>2621</v>
      </c>
      <c r="FR13" s="998"/>
      <c r="FS13" s="998"/>
      <c r="FT13" s="998"/>
      <c r="FU13" s="998"/>
      <c r="FV13" s="998"/>
      <c r="FW13" s="998"/>
      <c r="FX13" s="998"/>
      <c r="FY13" s="998"/>
      <c r="FZ13" s="998"/>
      <c r="GA13" s="998"/>
      <c r="GB13" s="998"/>
      <c r="GC13" s="998"/>
      <c r="GD13" s="998"/>
      <c r="GE13" s="998"/>
      <c r="GF13" s="998"/>
      <c r="GG13" s="998"/>
      <c r="GH13" s="998"/>
      <c r="GI13" s="998"/>
      <c r="GJ13" s="998"/>
      <c r="GK13" s="998"/>
      <c r="GL13" s="998"/>
      <c r="GM13" s="998"/>
      <c r="GN13" s="998"/>
      <c r="GO13" s="998"/>
      <c r="GP13" s="998"/>
      <c r="GQ13" s="998"/>
      <c r="GR13" s="998"/>
      <c r="GS13" s="998"/>
      <c r="GT13" s="998"/>
      <c r="GU13" s="998"/>
      <c r="GV13" s="998"/>
      <c r="GW13" s="998"/>
      <c r="GX13" s="998"/>
      <c r="GY13" s="998"/>
      <c r="GZ13" s="998"/>
      <c r="HA13" s="998"/>
      <c r="HB13" s="998"/>
      <c r="HC13" s="998"/>
      <c r="HD13" s="998"/>
      <c r="HE13" s="998"/>
      <c r="HF13" s="998"/>
      <c r="HG13" s="998"/>
      <c r="HH13" s="998"/>
      <c r="HI13" s="998"/>
      <c r="HJ13" s="998"/>
      <c r="HK13" s="998"/>
      <c r="HL13" s="998"/>
      <c r="HM13" s="998"/>
      <c r="HN13" s="998"/>
      <c r="HO13" s="998"/>
      <c r="HP13" s="998"/>
      <c r="HQ13" s="998"/>
      <c r="HR13" s="998"/>
      <c r="HS13" s="998"/>
      <c r="HT13" s="998"/>
      <c r="HU13" s="998"/>
      <c r="HV13" s="998"/>
      <c r="HW13" s="998"/>
      <c r="HX13" s="998"/>
      <c r="HY13" s="998"/>
      <c r="HZ13" s="998"/>
      <c r="IA13" s="998"/>
      <c r="IB13" s="998"/>
      <c r="IC13" s="998"/>
      <c r="ID13" s="998"/>
      <c r="IE13" s="998"/>
      <c r="IF13" s="998"/>
      <c r="IG13" s="998"/>
      <c r="IH13" s="998"/>
      <c r="II13" s="998"/>
      <c r="IJ13" s="998"/>
      <c r="IK13" s="998"/>
      <c r="IL13" s="998"/>
      <c r="IM13" s="998"/>
      <c r="IN13" s="998"/>
      <c r="IO13" s="998"/>
      <c r="IP13" s="998"/>
      <c r="IQ13" s="998"/>
      <c r="IR13" s="998"/>
      <c r="IS13" s="998"/>
      <c r="IT13" s="998"/>
      <c r="IU13" s="998"/>
      <c r="IV13" s="998"/>
      <c r="IW13" s="998"/>
      <c r="IX13" s="998"/>
      <c r="IY13" s="998"/>
      <c r="IZ13" s="998"/>
      <c r="JA13" s="998"/>
      <c r="JB13" s="998"/>
      <c r="JC13" s="998"/>
      <c r="JD13" s="998"/>
      <c r="JE13" s="998"/>
      <c r="JF13" s="998"/>
      <c r="JG13" s="998"/>
      <c r="JH13" s="998"/>
      <c r="JI13" s="998"/>
      <c r="JJ13" s="998"/>
      <c r="JK13" s="998"/>
      <c r="JL13" s="998"/>
      <c r="JM13" s="998"/>
      <c r="JN13" s="73" t="e">
        <f t="shared" si="2"/>
        <v>#DIV/0!</v>
      </c>
      <c r="JO13" s="2">
        <f t="shared" si="3"/>
        <v>0</v>
      </c>
      <c r="JP13" s="218">
        <v>19</v>
      </c>
      <c r="JQ13" s="71">
        <v>15</v>
      </c>
      <c r="JR13" s="70">
        <v>20</v>
      </c>
      <c r="JS13" s="112">
        <v>25</v>
      </c>
      <c r="JT13" s="131">
        <v>26</v>
      </c>
      <c r="JU13" s="170">
        <v>19</v>
      </c>
      <c r="JV13" s="964">
        <v>20</v>
      </c>
      <c r="JW13" s="966">
        <v>19</v>
      </c>
      <c r="JX13" s="966">
        <v>146</v>
      </c>
      <c r="JY13" s="966">
        <v>170</v>
      </c>
      <c r="JZ13" s="985">
        <v>169</v>
      </c>
      <c r="KA13" s="999">
        <v>21</v>
      </c>
      <c r="KB13" s="989">
        <v>22</v>
      </c>
      <c r="KC13" s="989">
        <v>39</v>
      </c>
      <c r="KD13" s="989">
        <v>34</v>
      </c>
      <c r="KE13" s="966">
        <v>28</v>
      </c>
      <c r="KF13" s="966">
        <v>27</v>
      </c>
      <c r="KG13" s="997">
        <v>14</v>
      </c>
      <c r="KH13" s="966">
        <v>19</v>
      </c>
      <c r="KI13" s="966">
        <v>25</v>
      </c>
      <c r="KJ13" s="966">
        <v>32</v>
      </c>
      <c r="KK13" s="966">
        <v>33</v>
      </c>
      <c r="KL13" s="966">
        <v>23</v>
      </c>
      <c r="KM13" s="966">
        <v>16</v>
      </c>
      <c r="KN13" s="966">
        <v>16</v>
      </c>
      <c r="KO13" s="966">
        <v>16</v>
      </c>
      <c r="KP13" s="966">
        <v>15</v>
      </c>
      <c r="KQ13" s="966">
        <v>15</v>
      </c>
      <c r="KR13" s="966">
        <v>15</v>
      </c>
      <c r="KS13" s="966">
        <v>14</v>
      </c>
      <c r="KT13" s="966">
        <v>15</v>
      </c>
      <c r="KU13" s="966">
        <v>15</v>
      </c>
      <c r="KV13" s="966">
        <v>15</v>
      </c>
      <c r="KW13" s="966">
        <v>33</v>
      </c>
      <c r="KX13" s="966">
        <v>26</v>
      </c>
      <c r="KY13" s="966">
        <v>23</v>
      </c>
      <c r="KZ13" s="966">
        <v>22</v>
      </c>
      <c r="LA13" s="966">
        <v>21</v>
      </c>
      <c r="LB13" s="966">
        <v>21</v>
      </c>
      <c r="LC13" s="966">
        <v>20</v>
      </c>
      <c r="LD13" s="966">
        <v>14</v>
      </c>
      <c r="LE13" s="966">
        <v>14</v>
      </c>
      <c r="LF13" s="966">
        <v>13</v>
      </c>
      <c r="LG13" s="966">
        <v>13</v>
      </c>
      <c r="LH13" s="966">
        <v>12</v>
      </c>
      <c r="LI13" s="966">
        <v>12</v>
      </c>
      <c r="LJ13" s="966">
        <v>12</v>
      </c>
      <c r="LK13" s="966">
        <v>11</v>
      </c>
      <c r="LL13" s="966">
        <v>11</v>
      </c>
      <c r="LM13" s="966">
        <v>10</v>
      </c>
      <c r="LN13" s="966">
        <v>10</v>
      </c>
      <c r="LO13" s="966">
        <v>16</v>
      </c>
      <c r="LP13" s="966">
        <v>17</v>
      </c>
      <c r="LQ13" s="966">
        <v>17</v>
      </c>
      <c r="LR13" s="966">
        <v>16</v>
      </c>
      <c r="LS13" s="966">
        <v>30</v>
      </c>
      <c r="LT13" s="966">
        <v>26</v>
      </c>
      <c r="LU13" s="966">
        <v>22</v>
      </c>
      <c r="LV13" s="966">
        <v>21</v>
      </c>
      <c r="LW13" s="966">
        <v>18</v>
      </c>
      <c r="LX13" s="966">
        <v>16</v>
      </c>
      <c r="LY13" s="966">
        <v>15</v>
      </c>
      <c r="LZ13" s="966">
        <v>15</v>
      </c>
      <c r="MA13" s="966">
        <v>15</v>
      </c>
      <c r="MB13" s="966">
        <v>15</v>
      </c>
      <c r="MC13" s="966">
        <v>15</v>
      </c>
      <c r="MD13" s="966">
        <v>15</v>
      </c>
      <c r="ME13" s="966">
        <v>15</v>
      </c>
      <c r="MF13" s="966">
        <v>14</v>
      </c>
      <c r="MG13" s="966">
        <v>14</v>
      </c>
      <c r="MH13" s="966">
        <v>14</v>
      </c>
      <c r="MI13" s="966">
        <v>15</v>
      </c>
      <c r="MJ13" s="966">
        <v>16</v>
      </c>
      <c r="MK13" s="966">
        <v>15</v>
      </c>
      <c r="ML13" s="966">
        <v>30</v>
      </c>
      <c r="MM13" s="966">
        <v>27</v>
      </c>
      <c r="MN13" s="966">
        <v>23</v>
      </c>
      <c r="MO13" s="966">
        <v>22</v>
      </c>
      <c r="MP13" s="966">
        <v>20</v>
      </c>
      <c r="MQ13" s="966">
        <v>20</v>
      </c>
      <c r="MR13" s="966">
        <v>20</v>
      </c>
      <c r="MS13" s="966">
        <v>20</v>
      </c>
      <c r="MT13" s="966">
        <v>15</v>
      </c>
      <c r="MU13" s="966">
        <v>15</v>
      </c>
      <c r="MV13" s="966">
        <v>15</v>
      </c>
      <c r="MW13" s="966">
        <v>15</v>
      </c>
      <c r="MX13" s="966">
        <v>14</v>
      </c>
      <c r="MY13" s="966">
        <v>14</v>
      </c>
      <c r="MZ13" s="966">
        <v>13</v>
      </c>
      <c r="NA13" s="966">
        <v>14</v>
      </c>
      <c r="NB13" s="966">
        <v>13</v>
      </c>
      <c r="NC13" s="966">
        <v>13</v>
      </c>
      <c r="ND13" s="966">
        <v>13</v>
      </c>
      <c r="NE13" s="966">
        <v>12</v>
      </c>
      <c r="NF13" s="966">
        <v>12</v>
      </c>
      <c r="NG13" s="966">
        <v>12</v>
      </c>
      <c r="NH13" s="966">
        <v>25</v>
      </c>
      <c r="NI13" s="966">
        <v>21</v>
      </c>
      <c r="NJ13" s="966">
        <v>17</v>
      </c>
      <c r="NK13" s="966">
        <v>17</v>
      </c>
      <c r="NL13" s="966">
        <v>17</v>
      </c>
      <c r="NM13" s="966">
        <v>0</v>
      </c>
      <c r="NN13" s="966">
        <v>2900</v>
      </c>
      <c r="NO13" s="966">
        <v>2894</v>
      </c>
      <c r="NP13" s="966">
        <v>2422</v>
      </c>
      <c r="NQ13" s="966">
        <v>2429</v>
      </c>
      <c r="NR13" s="966">
        <v>2416</v>
      </c>
      <c r="NS13" s="966">
        <v>2398</v>
      </c>
      <c r="NT13" s="966">
        <v>2173</v>
      </c>
      <c r="NU13" s="966">
        <v>2157</v>
      </c>
      <c r="NV13" s="966">
        <v>2599</v>
      </c>
      <c r="NW13" s="966">
        <v>2605</v>
      </c>
      <c r="NX13" s="966">
        <v>2556</v>
      </c>
      <c r="NY13" s="966">
        <v>2482</v>
      </c>
      <c r="NZ13" s="966">
        <v>2376</v>
      </c>
      <c r="OA13" s="966">
        <v>2496</v>
      </c>
      <c r="OB13" s="966">
        <v>2432</v>
      </c>
      <c r="OC13" s="966">
        <v>2706</v>
      </c>
      <c r="OD13" s="966">
        <v>2606</v>
      </c>
      <c r="OE13" s="966">
        <v>2510</v>
      </c>
      <c r="QB13" s="1586"/>
      <c r="QC13" s="1586"/>
      <c r="QD13" s="1586"/>
      <c r="QE13" s="1586"/>
      <c r="QF13" s="1586"/>
      <c r="QG13" s="1586"/>
      <c r="QH13" s="1586"/>
      <c r="QI13" s="1586"/>
      <c r="QJ13" s="1586"/>
      <c r="QK13" s="1586"/>
      <c r="QL13" s="1586">
        <v>0</v>
      </c>
      <c r="QM13" s="1586">
        <v>0</v>
      </c>
      <c r="QN13" s="1586">
        <v>0</v>
      </c>
      <c r="QO13" s="1586">
        <v>0</v>
      </c>
      <c r="QP13" s="1586">
        <v>0</v>
      </c>
      <c r="QQ13" s="1586">
        <v>0</v>
      </c>
      <c r="QR13" s="1586">
        <v>0</v>
      </c>
      <c r="QS13" s="1586">
        <v>0</v>
      </c>
      <c r="QT13" s="1586">
        <v>0</v>
      </c>
      <c r="QU13" s="1586">
        <v>0</v>
      </c>
      <c r="QV13" s="1586">
        <v>0</v>
      </c>
      <c r="QW13" s="1586">
        <v>0</v>
      </c>
      <c r="QX13" s="1586">
        <v>0</v>
      </c>
      <c r="QY13" s="1586">
        <v>0</v>
      </c>
      <c r="QZ13" s="1586">
        <v>0</v>
      </c>
      <c r="RA13" s="1586">
        <v>0</v>
      </c>
      <c r="RB13" s="1586">
        <v>0</v>
      </c>
      <c r="RC13" s="1586">
        <v>0</v>
      </c>
      <c r="RD13" s="1586">
        <v>0</v>
      </c>
      <c r="RE13" s="1586">
        <v>0</v>
      </c>
      <c r="RF13" s="1586">
        <v>0</v>
      </c>
      <c r="RG13" s="1586">
        <v>0</v>
      </c>
      <c r="RH13" s="1586">
        <v>0</v>
      </c>
      <c r="RI13" s="1586">
        <v>0</v>
      </c>
      <c r="RJ13" s="1586">
        <v>0</v>
      </c>
      <c r="RK13" s="1586">
        <v>0</v>
      </c>
      <c r="RL13" s="1586">
        <v>0</v>
      </c>
      <c r="RM13" s="1586">
        <v>0</v>
      </c>
      <c r="RN13" s="1586">
        <v>0</v>
      </c>
      <c r="RO13" s="1586">
        <v>0</v>
      </c>
      <c r="RP13" s="1586">
        <v>0</v>
      </c>
      <c r="RQ13" s="1586">
        <v>0</v>
      </c>
      <c r="RR13" s="1586">
        <v>0</v>
      </c>
      <c r="RS13" s="1586">
        <v>0</v>
      </c>
      <c r="RT13" s="1586">
        <v>0</v>
      </c>
      <c r="RU13" s="1586">
        <v>0</v>
      </c>
      <c r="RV13" s="1586">
        <v>0</v>
      </c>
      <c r="RW13" s="1586">
        <v>0</v>
      </c>
      <c r="RX13" s="1586">
        <v>0</v>
      </c>
      <c r="RY13" s="1586">
        <v>0</v>
      </c>
      <c r="RZ13" s="1586">
        <v>0</v>
      </c>
      <c r="SA13" s="1586">
        <v>0</v>
      </c>
      <c r="SB13" s="1586">
        <v>0</v>
      </c>
      <c r="SC13" s="1586">
        <v>0</v>
      </c>
      <c r="SD13" s="1586">
        <v>0</v>
      </c>
      <c r="SE13" s="1586">
        <v>0</v>
      </c>
      <c r="SF13" s="1586">
        <v>0</v>
      </c>
      <c r="SG13" s="1586">
        <v>0</v>
      </c>
      <c r="SH13" s="1586">
        <v>0</v>
      </c>
      <c r="SI13" s="1586">
        <v>0</v>
      </c>
      <c r="SJ13" s="1586">
        <v>0</v>
      </c>
      <c r="SK13" s="1586">
        <v>0</v>
      </c>
      <c r="SL13" s="1586">
        <v>0</v>
      </c>
      <c r="SM13" s="1586">
        <v>0</v>
      </c>
      <c r="SN13" s="1586">
        <v>0</v>
      </c>
      <c r="SO13" s="1586">
        <v>0</v>
      </c>
      <c r="SP13" s="1586">
        <v>0</v>
      </c>
      <c r="SQ13" s="1586">
        <v>0</v>
      </c>
      <c r="SR13" s="1586">
        <v>0</v>
      </c>
      <c r="SS13" s="1586">
        <v>0</v>
      </c>
      <c r="ST13" s="1586">
        <v>0</v>
      </c>
      <c r="SU13" s="1586">
        <v>0</v>
      </c>
      <c r="SV13" s="1586">
        <v>0</v>
      </c>
      <c r="SW13" s="1586">
        <v>0</v>
      </c>
      <c r="SX13" s="1586">
        <v>0</v>
      </c>
      <c r="SY13" s="1586">
        <v>0</v>
      </c>
      <c r="SZ13" s="1586">
        <v>0</v>
      </c>
      <c r="TA13" s="1586">
        <v>0</v>
      </c>
      <c r="TB13" s="1586">
        <v>0</v>
      </c>
      <c r="TC13" s="1586">
        <v>0</v>
      </c>
      <c r="TD13" s="1586">
        <v>0</v>
      </c>
      <c r="TE13" s="1586">
        <v>0</v>
      </c>
      <c r="TF13" s="1586">
        <v>0</v>
      </c>
      <c r="TG13" s="1586">
        <v>0</v>
      </c>
      <c r="TH13" s="1586">
        <v>0</v>
      </c>
      <c r="TI13" s="1586">
        <v>0</v>
      </c>
      <c r="TJ13" s="1586">
        <v>0</v>
      </c>
      <c r="TK13" s="1586">
        <v>0</v>
      </c>
      <c r="TL13" s="1586">
        <v>0</v>
      </c>
      <c r="TM13" s="1586">
        <v>0</v>
      </c>
      <c r="TN13" s="1586">
        <v>0</v>
      </c>
      <c r="TO13" s="1586">
        <v>0</v>
      </c>
      <c r="TP13" s="1586">
        <v>0</v>
      </c>
      <c r="TQ13" s="1586">
        <v>0</v>
      </c>
      <c r="TR13" s="1586">
        <v>0</v>
      </c>
      <c r="TS13" s="1586">
        <v>0</v>
      </c>
      <c r="TT13" s="1586">
        <v>0</v>
      </c>
      <c r="TU13" s="1586">
        <v>0</v>
      </c>
      <c r="TV13" s="1586">
        <v>0</v>
      </c>
      <c r="TW13" s="1586">
        <v>0</v>
      </c>
      <c r="TX13" s="1586">
        <v>0</v>
      </c>
      <c r="TY13" s="1586">
        <v>0</v>
      </c>
      <c r="TZ13" s="966">
        <v>0</v>
      </c>
      <c r="UA13" s="73" t="e">
        <f t="shared" si="4"/>
        <v>#DIV/0!</v>
      </c>
      <c r="UB13" s="2">
        <f t="shared" si="5"/>
        <v>0</v>
      </c>
      <c r="UC13" s="418">
        <v>0</v>
      </c>
      <c r="UD13" s="69">
        <v>0</v>
      </c>
      <c r="UE13" s="67">
        <v>0</v>
      </c>
      <c r="UF13" s="130">
        <v>0</v>
      </c>
      <c r="UG13" s="131">
        <v>0</v>
      </c>
      <c r="UH13" s="170">
        <v>0</v>
      </c>
      <c r="UI13" s="1011">
        <v>0</v>
      </c>
      <c r="UJ13" s="177">
        <v>0</v>
      </c>
      <c r="UK13" s="177">
        <v>0</v>
      </c>
      <c r="UL13" s="177">
        <v>0</v>
      </c>
      <c r="UM13" s="1004">
        <v>0</v>
      </c>
      <c r="UN13" s="1005">
        <v>0</v>
      </c>
      <c r="UO13" s="1006">
        <v>0</v>
      </c>
      <c r="UP13" s="1006">
        <v>0</v>
      </c>
      <c r="UQ13" s="1006">
        <v>0</v>
      </c>
      <c r="UR13" s="996">
        <v>0</v>
      </c>
      <c r="US13" s="996">
        <v>0</v>
      </c>
      <c r="UT13" s="997">
        <v>0</v>
      </c>
      <c r="UU13" s="1007">
        <v>0</v>
      </c>
      <c r="UV13" s="1007">
        <v>0</v>
      </c>
      <c r="UW13" s="1007">
        <v>0</v>
      </c>
      <c r="UX13" s="1007">
        <v>1</v>
      </c>
      <c r="UY13" s="1007">
        <v>0</v>
      </c>
      <c r="UZ13" s="1368">
        <v>0</v>
      </c>
      <c r="VA13" s="1007">
        <v>0</v>
      </c>
      <c r="VB13" s="1007">
        <v>0</v>
      </c>
      <c r="VC13" s="1007">
        <v>0</v>
      </c>
      <c r="VD13" s="1007">
        <v>0</v>
      </c>
      <c r="VE13" s="1007">
        <v>0</v>
      </c>
      <c r="VF13" s="1007">
        <v>0</v>
      </c>
      <c r="VG13" s="1007">
        <v>0</v>
      </c>
      <c r="VH13" s="1007">
        <v>0</v>
      </c>
      <c r="VI13" s="1007">
        <v>0</v>
      </c>
      <c r="VJ13" s="1007">
        <v>0</v>
      </c>
      <c r="VK13" s="1007">
        <v>0</v>
      </c>
      <c r="VL13" s="1007">
        <v>0</v>
      </c>
      <c r="VM13" s="1007">
        <v>0</v>
      </c>
      <c r="VN13" s="1007">
        <v>0</v>
      </c>
      <c r="VO13" s="1007">
        <v>0</v>
      </c>
      <c r="VP13" s="1007">
        <v>0</v>
      </c>
      <c r="VQ13" s="1007">
        <v>0</v>
      </c>
      <c r="VR13" s="1007">
        <v>0</v>
      </c>
      <c r="VS13" s="1007">
        <v>0</v>
      </c>
      <c r="VT13" s="1007">
        <v>0</v>
      </c>
      <c r="VU13" s="1007">
        <v>0</v>
      </c>
      <c r="VV13" s="1007">
        <v>0</v>
      </c>
      <c r="VW13" s="1007">
        <v>0</v>
      </c>
      <c r="VX13" s="1007">
        <v>0</v>
      </c>
      <c r="VY13" s="1007">
        <v>0</v>
      </c>
      <c r="VZ13" s="1007">
        <v>0</v>
      </c>
      <c r="WA13" s="1007">
        <v>0</v>
      </c>
      <c r="WB13" s="1007">
        <v>0</v>
      </c>
      <c r="WC13" s="1007">
        <v>0</v>
      </c>
      <c r="WD13" s="1007">
        <v>0</v>
      </c>
      <c r="WE13" s="1007">
        <v>0</v>
      </c>
      <c r="WF13" s="1007">
        <v>0</v>
      </c>
      <c r="WG13" s="1007">
        <v>0</v>
      </c>
      <c r="WH13" s="1007">
        <v>0</v>
      </c>
      <c r="WI13" s="1007">
        <v>0</v>
      </c>
      <c r="WJ13" s="1007">
        <v>0</v>
      </c>
      <c r="WK13" s="1007">
        <v>0</v>
      </c>
      <c r="WL13" s="1007">
        <v>0</v>
      </c>
      <c r="WM13" s="1007">
        <v>0</v>
      </c>
      <c r="WN13" s="1007">
        <v>0</v>
      </c>
      <c r="WO13" s="1007">
        <v>0</v>
      </c>
      <c r="WP13" s="1007">
        <v>0</v>
      </c>
      <c r="WQ13" s="1007">
        <v>0</v>
      </c>
      <c r="WR13" s="1007">
        <v>0</v>
      </c>
      <c r="WS13" s="1007">
        <v>0</v>
      </c>
      <c r="WT13" s="1007">
        <v>0</v>
      </c>
      <c r="WU13" s="1007">
        <v>0</v>
      </c>
      <c r="WV13" s="1007">
        <v>0</v>
      </c>
      <c r="WW13" s="1007">
        <v>0</v>
      </c>
      <c r="WX13" s="1007">
        <v>0</v>
      </c>
      <c r="WY13" s="1007">
        <v>0</v>
      </c>
      <c r="WZ13" s="1007">
        <v>1</v>
      </c>
      <c r="XA13" s="1007">
        <v>0</v>
      </c>
      <c r="XB13" s="1007">
        <v>0</v>
      </c>
      <c r="XC13" s="1007">
        <v>0</v>
      </c>
      <c r="XD13" s="1007">
        <v>1</v>
      </c>
      <c r="XE13" s="1007">
        <v>1</v>
      </c>
      <c r="XF13" s="1007">
        <v>0</v>
      </c>
      <c r="XG13" s="1007">
        <v>0</v>
      </c>
      <c r="XH13" s="1007">
        <v>0</v>
      </c>
      <c r="XI13" s="1007">
        <v>0</v>
      </c>
      <c r="XJ13" s="1007">
        <v>0</v>
      </c>
      <c r="XK13" s="1007">
        <v>0</v>
      </c>
      <c r="XL13" s="1007">
        <v>0</v>
      </c>
      <c r="XM13" s="1007">
        <v>0</v>
      </c>
      <c r="XN13" s="1007">
        <v>0</v>
      </c>
      <c r="XO13" s="1007">
        <v>0</v>
      </c>
      <c r="XP13" s="1007">
        <v>0</v>
      </c>
      <c r="XQ13" s="1007">
        <v>0</v>
      </c>
      <c r="XR13" s="1007">
        <v>0</v>
      </c>
      <c r="XS13" s="1007">
        <v>0</v>
      </c>
      <c r="XT13" s="1007">
        <v>0</v>
      </c>
      <c r="XU13" s="1007">
        <v>0</v>
      </c>
      <c r="XV13" s="1007">
        <v>0</v>
      </c>
      <c r="XW13" s="1007">
        <v>0</v>
      </c>
      <c r="XX13" s="1007">
        <v>0</v>
      </c>
      <c r="XY13" s="1007">
        <v>0</v>
      </c>
      <c r="XZ13" s="1007">
        <v>0</v>
      </c>
      <c r="YA13" s="1007">
        <v>0</v>
      </c>
      <c r="YB13" s="1007">
        <v>37</v>
      </c>
      <c r="YC13" s="1007">
        <v>37</v>
      </c>
      <c r="YD13" s="1007">
        <v>0</v>
      </c>
      <c r="YE13" s="1007">
        <v>0</v>
      </c>
      <c r="YF13" s="1007">
        <v>0</v>
      </c>
      <c r="YG13" s="1007">
        <v>0</v>
      </c>
      <c r="YH13" s="1007">
        <v>0</v>
      </c>
      <c r="YI13" s="1007">
        <v>0</v>
      </c>
      <c r="YJ13" s="1007">
        <v>0</v>
      </c>
      <c r="YK13" s="1007">
        <v>0</v>
      </c>
      <c r="YL13" s="1007">
        <v>0</v>
      </c>
      <c r="YM13" s="1007">
        <v>0</v>
      </c>
      <c r="YN13" s="1007">
        <v>0</v>
      </c>
      <c r="YO13" s="1007">
        <v>0</v>
      </c>
      <c r="YP13" s="1007">
        <v>0</v>
      </c>
      <c r="YQ13" s="1007">
        <v>0</v>
      </c>
      <c r="YR13" s="1007">
        <v>0</v>
      </c>
      <c r="YS13" s="1007">
        <v>0</v>
      </c>
      <c r="YT13" s="1007">
        <v>0</v>
      </c>
      <c r="YU13" s="1007">
        <v>0</v>
      </c>
      <c r="YV13" s="1007">
        <v>0</v>
      </c>
      <c r="YW13" s="1007">
        <v>0</v>
      </c>
      <c r="YX13" s="1007">
        <v>0</v>
      </c>
      <c r="YY13" s="1007">
        <v>0</v>
      </c>
      <c r="YZ13" s="1007">
        <v>0</v>
      </c>
      <c r="ZA13" s="1007">
        <v>0</v>
      </c>
      <c r="ZB13" s="1007">
        <v>0</v>
      </c>
      <c r="ZC13" s="1007">
        <v>0</v>
      </c>
      <c r="ZD13" s="1007">
        <v>0</v>
      </c>
      <c r="ZE13" s="1007">
        <v>0</v>
      </c>
      <c r="ZF13" s="1007">
        <v>0</v>
      </c>
      <c r="ZG13" s="1007">
        <v>0</v>
      </c>
      <c r="ZH13" s="1007">
        <v>0</v>
      </c>
      <c r="ZI13" s="1007">
        <v>0</v>
      </c>
      <c r="ZJ13" s="1007">
        <v>0</v>
      </c>
      <c r="ZK13" s="1007">
        <v>0</v>
      </c>
      <c r="ZL13" s="1007">
        <v>0</v>
      </c>
      <c r="ZM13" s="1007">
        <v>0</v>
      </c>
      <c r="ZN13" s="1007">
        <v>0</v>
      </c>
      <c r="ZO13" s="1007">
        <v>0</v>
      </c>
      <c r="ZP13" s="1007">
        <v>0</v>
      </c>
      <c r="ZQ13" s="1007">
        <v>0</v>
      </c>
      <c r="ZR13" s="1007">
        <v>0</v>
      </c>
      <c r="ZS13" s="1007">
        <v>0</v>
      </c>
      <c r="ZT13" s="1007">
        <v>0</v>
      </c>
      <c r="ZU13" s="1007">
        <v>0</v>
      </c>
      <c r="ZV13" s="1007">
        <v>0</v>
      </c>
      <c r="ZW13" s="1007">
        <v>0</v>
      </c>
      <c r="ZX13" s="1007">
        <v>0</v>
      </c>
      <c r="ZY13" s="1007">
        <v>0</v>
      </c>
      <c r="ZZ13" s="1007">
        <v>0</v>
      </c>
      <c r="AAA13" s="1007">
        <v>0</v>
      </c>
      <c r="AAB13" s="1007">
        <v>0</v>
      </c>
      <c r="AAC13" s="1007">
        <v>0</v>
      </c>
      <c r="AAD13" s="1007">
        <v>0</v>
      </c>
      <c r="AAE13" s="1007">
        <v>0</v>
      </c>
      <c r="AAF13" s="1007">
        <v>0</v>
      </c>
      <c r="AAG13" s="1007">
        <v>0</v>
      </c>
      <c r="AAH13" s="1007">
        <v>0</v>
      </c>
      <c r="AAI13" s="1007">
        <v>0</v>
      </c>
      <c r="AAJ13" s="1007">
        <v>0</v>
      </c>
      <c r="AAK13" s="1007">
        <v>0</v>
      </c>
      <c r="AAL13" s="1007">
        <v>0</v>
      </c>
      <c r="AAM13" s="1007">
        <v>0</v>
      </c>
      <c r="AAN13" s="1007">
        <v>0</v>
      </c>
      <c r="AAO13" s="1007">
        <v>0</v>
      </c>
      <c r="AAP13" s="1007">
        <v>0</v>
      </c>
      <c r="AAQ13" s="1007">
        <v>0</v>
      </c>
      <c r="AAR13" s="1007">
        <v>0</v>
      </c>
      <c r="AAS13" s="1007">
        <v>0</v>
      </c>
      <c r="AAT13" s="1007">
        <v>0</v>
      </c>
      <c r="AAU13" s="1007">
        <v>0</v>
      </c>
      <c r="AAV13" s="1007">
        <v>0</v>
      </c>
      <c r="AAW13" s="1007">
        <v>0</v>
      </c>
      <c r="AAX13" s="1007">
        <v>0</v>
      </c>
      <c r="AAY13" s="1007">
        <v>0</v>
      </c>
      <c r="AAZ13" s="1007">
        <v>0</v>
      </c>
      <c r="ABA13" s="1007">
        <v>0</v>
      </c>
      <c r="ABB13" s="1007">
        <v>0</v>
      </c>
      <c r="ABC13" s="1007">
        <v>0</v>
      </c>
      <c r="ABD13" s="1007">
        <v>0</v>
      </c>
      <c r="ABE13" s="1007">
        <v>0</v>
      </c>
      <c r="ABF13" s="1007">
        <v>0</v>
      </c>
      <c r="ABG13" s="1007">
        <v>0</v>
      </c>
      <c r="ABH13" s="1007">
        <v>0</v>
      </c>
      <c r="ABI13" s="1007">
        <v>0</v>
      </c>
      <c r="ABJ13" s="1007">
        <v>0</v>
      </c>
      <c r="ABK13" s="1007">
        <v>0</v>
      </c>
      <c r="ABL13" s="1007">
        <v>0</v>
      </c>
      <c r="ABM13" s="1007">
        <v>0</v>
      </c>
      <c r="ABN13" s="1007">
        <v>0</v>
      </c>
      <c r="ABO13" s="1007">
        <v>0</v>
      </c>
      <c r="ABP13" s="1007">
        <v>0</v>
      </c>
      <c r="ABQ13" s="1007">
        <v>0</v>
      </c>
      <c r="ABR13" s="1007">
        <v>0</v>
      </c>
      <c r="ABS13" s="1007">
        <v>0</v>
      </c>
      <c r="ABT13" s="1007">
        <v>0</v>
      </c>
      <c r="ABU13" s="1007">
        <v>0</v>
      </c>
      <c r="ABV13" s="1007">
        <v>0</v>
      </c>
      <c r="ABW13" s="1007">
        <v>0</v>
      </c>
      <c r="ABX13" s="1007">
        <v>0</v>
      </c>
      <c r="ABY13" s="1007">
        <v>0</v>
      </c>
      <c r="ABZ13" s="1007">
        <v>0</v>
      </c>
      <c r="ACA13" s="1007">
        <v>0</v>
      </c>
      <c r="ACB13" s="1007">
        <v>0</v>
      </c>
      <c r="ACC13" s="1007">
        <v>0</v>
      </c>
      <c r="ACD13" s="1007">
        <v>0</v>
      </c>
      <c r="ACE13" s="1007">
        <v>0</v>
      </c>
      <c r="ACF13" s="1007">
        <v>0</v>
      </c>
      <c r="ACG13" s="1007">
        <v>0</v>
      </c>
      <c r="ACH13" s="1007">
        <v>0</v>
      </c>
      <c r="ACI13" s="1007">
        <v>0</v>
      </c>
      <c r="ACJ13" s="1007">
        <v>0</v>
      </c>
      <c r="ACK13" s="1007">
        <v>0</v>
      </c>
      <c r="ACL13" s="1007">
        <v>0</v>
      </c>
      <c r="ACM13" s="1007">
        <v>0</v>
      </c>
      <c r="ACN13" s="1007">
        <v>0</v>
      </c>
      <c r="ACO13" s="1007">
        <v>0</v>
      </c>
      <c r="ACP13" s="1007">
        <v>0</v>
      </c>
      <c r="ACQ13" s="1007">
        <v>0</v>
      </c>
      <c r="ACR13" s="1007">
        <v>0</v>
      </c>
      <c r="ACS13" s="1007">
        <v>0</v>
      </c>
      <c r="ACT13" s="1007">
        <v>0</v>
      </c>
      <c r="ACU13" s="1007">
        <v>0</v>
      </c>
      <c r="ACV13" s="1007">
        <v>0</v>
      </c>
      <c r="ACW13" s="1007">
        <v>0</v>
      </c>
      <c r="ACX13" s="1007">
        <v>0</v>
      </c>
      <c r="ACY13" s="1007">
        <v>0</v>
      </c>
      <c r="ACZ13" s="1007">
        <v>0</v>
      </c>
      <c r="ADA13" s="1007">
        <v>0</v>
      </c>
      <c r="ADB13" s="1007">
        <v>0</v>
      </c>
      <c r="ADC13" s="1007">
        <v>0</v>
      </c>
      <c r="ADD13" s="1007">
        <v>0</v>
      </c>
      <c r="ADE13" s="1007">
        <v>0</v>
      </c>
      <c r="ADF13" s="1007">
        <v>0</v>
      </c>
      <c r="ADG13" s="1007">
        <v>0</v>
      </c>
      <c r="ADH13" s="1007">
        <v>0</v>
      </c>
      <c r="ADI13" s="1007">
        <v>0</v>
      </c>
      <c r="ADJ13" s="1007">
        <v>0</v>
      </c>
      <c r="ADK13" s="1007">
        <v>0</v>
      </c>
      <c r="ADL13" s="1007">
        <v>0</v>
      </c>
      <c r="ADM13" s="1007">
        <v>0</v>
      </c>
      <c r="ADN13" s="1007">
        <v>0</v>
      </c>
      <c r="ADO13" s="1007">
        <v>0</v>
      </c>
      <c r="ADP13" s="1007">
        <v>0</v>
      </c>
      <c r="ADQ13" s="1007">
        <v>0</v>
      </c>
      <c r="ADR13" s="1007">
        <v>0</v>
      </c>
      <c r="ADS13" s="1007">
        <v>0</v>
      </c>
      <c r="ADT13" s="1007">
        <v>0</v>
      </c>
      <c r="ADU13" s="1007">
        <v>0</v>
      </c>
      <c r="ADV13" s="1007">
        <v>0</v>
      </c>
      <c r="ADW13" s="1007">
        <v>0</v>
      </c>
      <c r="ADX13" s="1007">
        <v>0</v>
      </c>
      <c r="ADY13" s="1007">
        <v>0</v>
      </c>
      <c r="ADZ13" s="1007">
        <v>0</v>
      </c>
      <c r="AEA13" s="1007">
        <v>0</v>
      </c>
      <c r="AEB13" s="1007">
        <v>0</v>
      </c>
      <c r="AEC13" s="1007">
        <v>0</v>
      </c>
      <c r="AED13" s="1007">
        <v>0</v>
      </c>
      <c r="AEE13" s="1007">
        <v>0</v>
      </c>
      <c r="AEF13" s="1007">
        <v>0</v>
      </c>
      <c r="AEG13" s="1007">
        <v>0</v>
      </c>
      <c r="AEH13" s="1007">
        <v>0</v>
      </c>
      <c r="AEI13" s="1007">
        <v>0</v>
      </c>
      <c r="AEJ13" s="1007">
        <v>0</v>
      </c>
      <c r="AEK13" s="1007">
        <v>0</v>
      </c>
      <c r="AEL13" s="1007">
        <v>0</v>
      </c>
      <c r="AEM13" s="1007">
        <v>0</v>
      </c>
      <c r="AEN13" s="1007">
        <v>0</v>
      </c>
      <c r="AEO13" s="1006">
        <v>0</v>
      </c>
      <c r="AEP13" s="73" t="e">
        <f t="shared" si="0"/>
        <v>#DIV/0!</v>
      </c>
      <c r="AEQ13" s="2">
        <f t="shared" si="1"/>
        <v>0</v>
      </c>
      <c r="AER13" s="3" t="s">
        <v>54</v>
      </c>
    </row>
    <row r="14" spans="1:824" ht="17.25" customHeight="1" x14ac:dyDescent="0.25">
      <c r="A14" s="3" t="s">
        <v>55</v>
      </c>
      <c r="B14" s="417">
        <v>1832</v>
      </c>
      <c r="C14" s="131">
        <v>2298</v>
      </c>
      <c r="D14" s="176">
        <v>3092</v>
      </c>
      <c r="E14" s="170">
        <v>3178</v>
      </c>
      <c r="F14" s="177">
        <v>3964</v>
      </c>
      <c r="G14" s="170">
        <v>4205</v>
      </c>
      <c r="H14" s="170">
        <v>4819</v>
      </c>
      <c r="I14" s="1008">
        <v>6116</v>
      </c>
      <c r="J14" s="1009">
        <v>7372</v>
      </c>
      <c r="K14" s="1008">
        <v>7470</v>
      </c>
      <c r="L14" s="1010">
        <v>7451</v>
      </c>
      <c r="M14" s="993">
        <v>7434</v>
      </c>
      <c r="N14" s="994">
        <v>7085</v>
      </c>
      <c r="O14" s="994">
        <v>6760</v>
      </c>
      <c r="P14" s="994">
        <v>6193</v>
      </c>
      <c r="Q14" s="995">
        <v>5568</v>
      </c>
      <c r="R14" s="996">
        <v>5224</v>
      </c>
      <c r="S14" s="997">
        <v>4875</v>
      </c>
      <c r="T14" s="998">
        <v>4656</v>
      </c>
      <c r="U14" s="998">
        <v>4349</v>
      </c>
      <c r="V14" s="998">
        <v>4077</v>
      </c>
      <c r="W14" s="998">
        <v>3830</v>
      </c>
      <c r="X14" s="998">
        <v>3491</v>
      </c>
      <c r="Y14" s="1145">
        <v>3040</v>
      </c>
      <c r="Z14" s="1141">
        <v>2831</v>
      </c>
      <c r="AA14" s="998">
        <v>2741</v>
      </c>
      <c r="AB14" s="998">
        <v>2771</v>
      </c>
      <c r="AC14" s="998">
        <v>2689</v>
      </c>
      <c r="AD14" s="998">
        <v>2660</v>
      </c>
      <c r="AE14" s="998">
        <v>2630</v>
      </c>
      <c r="AF14" s="998">
        <v>2788</v>
      </c>
      <c r="AG14" s="998">
        <v>2919</v>
      </c>
      <c r="AH14" s="998">
        <v>2919</v>
      </c>
      <c r="AI14" s="998">
        <v>2936</v>
      </c>
      <c r="AJ14" s="998">
        <v>2909</v>
      </c>
      <c r="AK14" s="998">
        <v>3014</v>
      </c>
      <c r="AL14" s="998">
        <v>3007</v>
      </c>
      <c r="AM14" s="998">
        <v>2958</v>
      </c>
      <c r="AN14" s="998">
        <v>2879</v>
      </c>
      <c r="AO14" s="998">
        <v>2815</v>
      </c>
      <c r="AP14" s="998">
        <v>2800</v>
      </c>
      <c r="AQ14" s="998">
        <v>2598</v>
      </c>
      <c r="AR14" s="998">
        <v>2549</v>
      </c>
      <c r="AS14" s="998">
        <v>2521</v>
      </c>
      <c r="AT14" s="998">
        <v>2494</v>
      </c>
      <c r="AU14" s="998">
        <v>2418</v>
      </c>
      <c r="AV14" s="998">
        <v>2448</v>
      </c>
      <c r="AW14" s="998">
        <v>2420</v>
      </c>
      <c r="AX14" s="998">
        <v>2352</v>
      </c>
      <c r="AY14" s="998">
        <v>2341</v>
      </c>
      <c r="AZ14" s="998">
        <v>2329</v>
      </c>
      <c r="BA14" s="998">
        <v>2528</v>
      </c>
      <c r="BB14" s="998">
        <v>2545</v>
      </c>
      <c r="BC14" s="998">
        <v>2550</v>
      </c>
      <c r="BD14" s="998">
        <v>2534</v>
      </c>
      <c r="BE14" s="998">
        <v>2710</v>
      </c>
      <c r="BF14" s="998">
        <v>2803</v>
      </c>
      <c r="BG14" s="998">
        <v>2817</v>
      </c>
      <c r="BH14" s="998">
        <v>2778</v>
      </c>
      <c r="BI14" s="998">
        <v>2712</v>
      </c>
      <c r="BJ14" s="998">
        <v>2706</v>
      </c>
      <c r="BK14" s="998">
        <v>2693</v>
      </c>
      <c r="BL14" s="998">
        <v>2601</v>
      </c>
      <c r="BM14" s="998">
        <v>2553</v>
      </c>
      <c r="BN14" s="998">
        <v>2515</v>
      </c>
      <c r="BO14" s="998">
        <v>2457</v>
      </c>
      <c r="BP14" s="998">
        <v>2494</v>
      </c>
      <c r="BQ14" s="998">
        <v>2470</v>
      </c>
      <c r="BR14" s="998">
        <v>2579</v>
      </c>
      <c r="BS14" s="998">
        <v>2525</v>
      </c>
      <c r="BT14" s="998">
        <v>2653</v>
      </c>
      <c r="BU14" s="998">
        <v>2673</v>
      </c>
      <c r="BV14" s="998">
        <v>2674</v>
      </c>
      <c r="BW14" s="998">
        <v>2674</v>
      </c>
      <c r="BX14" s="998">
        <v>2875</v>
      </c>
      <c r="BY14" s="998">
        <v>3065</v>
      </c>
      <c r="BZ14" s="998">
        <v>3066</v>
      </c>
      <c r="CA14" s="998">
        <v>3025</v>
      </c>
      <c r="CB14" s="998">
        <v>2946</v>
      </c>
      <c r="CC14" s="998">
        <v>2900</v>
      </c>
      <c r="CD14" s="998">
        <v>2864</v>
      </c>
      <c r="CE14" s="998">
        <v>2809</v>
      </c>
      <c r="CF14" s="998">
        <v>2772</v>
      </c>
      <c r="CG14" s="998">
        <v>2751</v>
      </c>
      <c r="CH14" s="998">
        <v>2734</v>
      </c>
      <c r="CI14" s="998">
        <v>2654</v>
      </c>
      <c r="CJ14" s="998">
        <v>2640</v>
      </c>
      <c r="CK14" s="998">
        <v>2587</v>
      </c>
      <c r="CL14" s="998">
        <v>2523</v>
      </c>
      <c r="CM14" s="998">
        <v>2492</v>
      </c>
      <c r="CN14" s="998">
        <v>2553</v>
      </c>
      <c r="CO14" s="998">
        <v>2529</v>
      </c>
      <c r="CP14" s="998">
        <v>2499</v>
      </c>
      <c r="CQ14" s="998">
        <v>2533</v>
      </c>
      <c r="CR14" s="998">
        <v>2716</v>
      </c>
      <c r="CS14" s="998">
        <v>2928</v>
      </c>
      <c r="CT14" s="998">
        <v>2919</v>
      </c>
      <c r="CU14" s="998">
        <v>2912</v>
      </c>
      <c r="CV14" s="998">
        <v>2877</v>
      </c>
      <c r="CW14" s="998">
        <v>3003</v>
      </c>
      <c r="CX14" s="998">
        <v>3096</v>
      </c>
      <c r="CY14" s="998">
        <v>3051</v>
      </c>
      <c r="CZ14" s="998">
        <v>2975</v>
      </c>
      <c r="DA14" s="998">
        <v>2345</v>
      </c>
      <c r="DB14" s="998">
        <v>2505</v>
      </c>
      <c r="DC14" s="998">
        <v>351</v>
      </c>
      <c r="DD14" s="998">
        <v>367</v>
      </c>
      <c r="DE14" s="998">
        <v>364</v>
      </c>
      <c r="DF14" s="998">
        <v>362</v>
      </c>
      <c r="DG14" s="998">
        <v>358</v>
      </c>
      <c r="DH14" s="998">
        <v>356</v>
      </c>
      <c r="DI14" s="998">
        <v>362</v>
      </c>
      <c r="DJ14" s="998">
        <v>359</v>
      </c>
      <c r="DK14" s="998">
        <v>355</v>
      </c>
      <c r="DL14" s="998">
        <v>349</v>
      </c>
      <c r="DM14" s="998">
        <v>461</v>
      </c>
      <c r="DN14" s="998">
        <v>457</v>
      </c>
      <c r="DO14" s="998">
        <v>452</v>
      </c>
      <c r="DP14" s="998">
        <v>463</v>
      </c>
      <c r="DQ14" s="998">
        <v>389</v>
      </c>
      <c r="DR14" s="998">
        <v>382</v>
      </c>
      <c r="EP14" s="998">
        <v>339</v>
      </c>
      <c r="EQ14" s="998">
        <v>336</v>
      </c>
      <c r="ER14" s="998">
        <v>335</v>
      </c>
      <c r="ES14" s="998">
        <v>336</v>
      </c>
      <c r="ET14" s="998">
        <v>352</v>
      </c>
      <c r="EU14" s="998">
        <v>368</v>
      </c>
      <c r="EV14" s="998">
        <v>365</v>
      </c>
      <c r="EW14" s="998">
        <v>372</v>
      </c>
      <c r="EX14" s="998">
        <v>370</v>
      </c>
      <c r="EY14" s="998">
        <v>379</v>
      </c>
      <c r="EZ14" s="998">
        <v>374</v>
      </c>
      <c r="FA14" s="998">
        <v>369</v>
      </c>
      <c r="FB14" s="998">
        <v>364</v>
      </c>
      <c r="FC14" s="998">
        <v>358</v>
      </c>
      <c r="FD14" s="998">
        <v>509</v>
      </c>
      <c r="FE14" s="998">
        <v>497</v>
      </c>
      <c r="FF14" s="998">
        <v>470</v>
      </c>
      <c r="FG14" s="998">
        <v>373</v>
      </c>
      <c r="FH14" s="998">
        <v>365</v>
      </c>
      <c r="FI14" s="998">
        <v>3466</v>
      </c>
      <c r="FJ14" s="998"/>
      <c r="FK14" s="998"/>
      <c r="FL14" s="998"/>
      <c r="FM14" s="998"/>
      <c r="FN14" s="998"/>
      <c r="FO14" s="998"/>
      <c r="FP14" s="998"/>
      <c r="FQ14" s="998"/>
      <c r="FR14" s="998"/>
      <c r="FS14" s="998"/>
      <c r="FT14" s="998"/>
      <c r="FU14" s="998"/>
      <c r="FV14" s="998"/>
      <c r="FW14" s="998"/>
      <c r="FX14" s="998">
        <v>3530</v>
      </c>
      <c r="FY14" s="998">
        <v>3509</v>
      </c>
      <c r="FZ14" s="998">
        <v>3737</v>
      </c>
      <c r="GA14" s="998">
        <v>3975</v>
      </c>
      <c r="GB14" s="998">
        <v>3926</v>
      </c>
      <c r="GC14" s="998">
        <v>3861</v>
      </c>
      <c r="GD14" s="998">
        <v>3760</v>
      </c>
      <c r="GE14" s="998">
        <v>3719</v>
      </c>
      <c r="GF14" s="998">
        <v>3650</v>
      </c>
      <c r="GG14" s="998">
        <v>3650</v>
      </c>
      <c r="GH14" s="998">
        <v>3578</v>
      </c>
      <c r="GI14" s="998">
        <v>3477</v>
      </c>
      <c r="GJ14" s="998">
        <v>3405</v>
      </c>
      <c r="GK14" s="998">
        <v>3426</v>
      </c>
      <c r="GL14" s="998">
        <v>3396</v>
      </c>
      <c r="GM14" s="998">
        <v>3312</v>
      </c>
      <c r="GN14" s="998">
        <v>3215</v>
      </c>
      <c r="GO14" s="998">
        <v>3214</v>
      </c>
      <c r="GP14" s="998">
        <v>3349</v>
      </c>
      <c r="GQ14" s="998">
        <v>3316</v>
      </c>
      <c r="GR14" s="998">
        <v>3383</v>
      </c>
      <c r="GS14" s="998">
        <v>3377</v>
      </c>
      <c r="GT14" s="998">
        <v>3377</v>
      </c>
      <c r="GU14" s="998">
        <v>3596</v>
      </c>
      <c r="GV14" s="998">
        <v>3973</v>
      </c>
      <c r="GW14" s="998">
        <v>3985</v>
      </c>
      <c r="GX14" s="998">
        <v>3965</v>
      </c>
      <c r="GY14" s="998">
        <v>3871</v>
      </c>
      <c r="GZ14" s="998">
        <v>3939</v>
      </c>
      <c r="HA14" s="998">
        <v>3919</v>
      </c>
      <c r="HB14" s="998">
        <v>3914</v>
      </c>
      <c r="HC14" s="998">
        <v>3827</v>
      </c>
      <c r="HD14" s="998">
        <v>3773</v>
      </c>
      <c r="HE14" s="998">
        <v>3757</v>
      </c>
      <c r="HF14" s="998">
        <v>3636</v>
      </c>
      <c r="HG14" s="998">
        <v>3587</v>
      </c>
      <c r="HH14" s="998">
        <v>3602</v>
      </c>
      <c r="HI14" s="998">
        <v>3480</v>
      </c>
      <c r="HJ14" s="998">
        <v>3382</v>
      </c>
      <c r="HK14" s="998">
        <v>3447</v>
      </c>
      <c r="HL14" s="998">
        <v>3418</v>
      </c>
      <c r="HM14" s="998">
        <v>3372</v>
      </c>
      <c r="HN14" s="998">
        <v>3337</v>
      </c>
      <c r="HO14" s="998">
        <v>3549</v>
      </c>
      <c r="HP14" s="998">
        <v>3818</v>
      </c>
      <c r="HQ14" s="998">
        <v>3819</v>
      </c>
      <c r="HR14" s="998">
        <v>3823</v>
      </c>
      <c r="HS14" s="998">
        <v>3799</v>
      </c>
      <c r="HT14" s="998">
        <v>3924</v>
      </c>
      <c r="HU14" s="998">
        <v>4021</v>
      </c>
      <c r="HV14" s="998">
        <v>3935</v>
      </c>
      <c r="HW14" s="998">
        <v>3853</v>
      </c>
      <c r="HX14" s="998">
        <v>3759</v>
      </c>
      <c r="HY14" s="998">
        <v>3731</v>
      </c>
      <c r="HZ14" s="998">
        <v>3722</v>
      </c>
      <c r="IA14" s="998">
        <v>3701</v>
      </c>
      <c r="IB14" s="998">
        <v>3587</v>
      </c>
      <c r="IC14" s="998">
        <v>3464</v>
      </c>
      <c r="ID14" s="998">
        <v>3504</v>
      </c>
      <c r="IE14" s="998">
        <v>3468</v>
      </c>
      <c r="IF14" s="998">
        <v>3398</v>
      </c>
      <c r="IG14" s="998">
        <v>3342</v>
      </c>
      <c r="IH14" s="998">
        <v>3253</v>
      </c>
      <c r="II14" s="998">
        <v>3570</v>
      </c>
      <c r="IJ14" s="998">
        <v>3589</v>
      </c>
      <c r="IK14" s="998">
        <v>3604</v>
      </c>
      <c r="IL14" s="998">
        <v>3583</v>
      </c>
      <c r="IM14" s="998">
        <v>3877</v>
      </c>
      <c r="IN14" s="998">
        <v>4175</v>
      </c>
      <c r="IO14" s="998">
        <v>4202</v>
      </c>
      <c r="IP14" s="998">
        <v>4139</v>
      </c>
      <c r="IQ14" s="998">
        <v>4045</v>
      </c>
      <c r="IR14" s="998">
        <v>3956</v>
      </c>
      <c r="IS14" s="998">
        <v>3883</v>
      </c>
      <c r="IT14" s="998">
        <v>3840</v>
      </c>
      <c r="IU14" s="998">
        <v>3706</v>
      </c>
      <c r="IV14" s="998">
        <v>3664</v>
      </c>
      <c r="IW14" s="998">
        <v>3652</v>
      </c>
      <c r="IX14" s="998">
        <v>3512</v>
      </c>
      <c r="IY14" s="998">
        <v>3489</v>
      </c>
      <c r="IZ14" s="998">
        <v>3391</v>
      </c>
      <c r="JA14" s="998">
        <v>3339</v>
      </c>
      <c r="JB14" s="998">
        <v>3339</v>
      </c>
      <c r="JC14" s="998">
        <v>3443</v>
      </c>
      <c r="JD14" s="998">
        <v>3404</v>
      </c>
      <c r="JE14" s="998">
        <v>3479</v>
      </c>
      <c r="JF14" s="998">
        <v>3481</v>
      </c>
      <c r="JG14" s="998">
        <v>4113</v>
      </c>
      <c r="JH14" s="998">
        <v>4075</v>
      </c>
      <c r="JI14" s="998">
        <v>3993</v>
      </c>
      <c r="JJ14" s="998">
        <v>4070</v>
      </c>
      <c r="JK14" s="998">
        <v>4088</v>
      </c>
      <c r="JL14" s="998">
        <v>3991</v>
      </c>
      <c r="JM14" s="998">
        <f>'[1]отч дата'!K26</f>
        <v>3650</v>
      </c>
      <c r="JN14" s="73">
        <f t="shared" si="2"/>
        <v>0.97100292631018892</v>
      </c>
      <c r="JO14" s="2">
        <f t="shared" si="3"/>
        <v>-109</v>
      </c>
      <c r="JP14" s="218">
        <v>1830</v>
      </c>
      <c r="JQ14" s="71">
        <v>2294</v>
      </c>
      <c r="JR14" s="70">
        <v>3089</v>
      </c>
      <c r="JS14" s="112">
        <v>3175</v>
      </c>
      <c r="JT14" s="131">
        <v>3961</v>
      </c>
      <c r="JU14" s="170">
        <v>4202</v>
      </c>
      <c r="JV14" s="964">
        <v>4817</v>
      </c>
      <c r="JW14" s="966">
        <v>6112</v>
      </c>
      <c r="JX14" s="966">
        <v>7268</v>
      </c>
      <c r="JY14" s="966">
        <v>7367</v>
      </c>
      <c r="JZ14" s="985">
        <v>7315</v>
      </c>
      <c r="KA14" s="999">
        <v>7299</v>
      </c>
      <c r="KB14" s="989">
        <v>7047</v>
      </c>
      <c r="KC14" s="989">
        <v>6722</v>
      </c>
      <c r="KD14" s="989">
        <v>6159</v>
      </c>
      <c r="KE14" s="966">
        <v>5538</v>
      </c>
      <c r="KF14" s="966">
        <v>5197</v>
      </c>
      <c r="KG14" s="997">
        <v>4846</v>
      </c>
      <c r="KH14" s="966">
        <v>4627</v>
      </c>
      <c r="KI14" s="966">
        <v>4348</v>
      </c>
      <c r="KJ14" s="966">
        <v>4076</v>
      </c>
      <c r="KK14" s="966">
        <v>3830</v>
      </c>
      <c r="KL14" s="966">
        <v>3488</v>
      </c>
      <c r="KM14" s="966">
        <v>3039</v>
      </c>
      <c r="KN14" s="966">
        <v>2830</v>
      </c>
      <c r="KO14" s="966">
        <v>2740</v>
      </c>
      <c r="KP14" s="966">
        <v>2770</v>
      </c>
      <c r="KQ14" s="966">
        <v>2688</v>
      </c>
      <c r="KR14" s="966">
        <v>2659</v>
      </c>
      <c r="KS14" s="966">
        <v>2629</v>
      </c>
      <c r="KT14" s="966">
        <v>2787</v>
      </c>
      <c r="KU14" s="966">
        <v>2918</v>
      </c>
      <c r="KV14" s="966">
        <v>2918</v>
      </c>
      <c r="KW14" s="966">
        <v>2934</v>
      </c>
      <c r="KX14" s="966">
        <v>2907</v>
      </c>
      <c r="KY14" s="966">
        <v>3013</v>
      </c>
      <c r="KZ14" s="966">
        <v>2999</v>
      </c>
      <c r="LA14" s="966">
        <v>2951</v>
      </c>
      <c r="LB14" s="966">
        <v>2874</v>
      </c>
      <c r="LC14" s="966">
        <v>2812</v>
      </c>
      <c r="LD14" s="966">
        <v>2797</v>
      </c>
      <c r="LE14" s="966">
        <v>2595</v>
      </c>
      <c r="LF14" s="966">
        <v>2546</v>
      </c>
      <c r="LG14" s="966">
        <v>2518</v>
      </c>
      <c r="LH14" s="966">
        <v>2491</v>
      </c>
      <c r="LI14" s="966">
        <v>2415</v>
      </c>
      <c r="LJ14" s="966">
        <v>2445</v>
      </c>
      <c r="LK14" s="966">
        <v>2417</v>
      </c>
      <c r="LL14" s="966">
        <v>2349</v>
      </c>
      <c r="LM14" s="966">
        <v>2338</v>
      </c>
      <c r="LN14" s="966">
        <v>2326</v>
      </c>
      <c r="LO14" s="966">
        <v>2525</v>
      </c>
      <c r="LP14" s="966">
        <v>2542</v>
      </c>
      <c r="LQ14" s="966">
        <v>2550</v>
      </c>
      <c r="LR14" s="966">
        <v>2534</v>
      </c>
      <c r="LS14" s="966">
        <v>2709</v>
      </c>
      <c r="LT14" s="966">
        <v>2802</v>
      </c>
      <c r="LU14" s="966">
        <v>2816</v>
      </c>
      <c r="LV14" s="966">
        <v>2777</v>
      </c>
      <c r="LW14" s="966">
        <v>2707</v>
      </c>
      <c r="LX14" s="966">
        <v>2701</v>
      </c>
      <c r="LY14" s="966">
        <v>2690</v>
      </c>
      <c r="LZ14" s="966">
        <v>2599</v>
      </c>
      <c r="MA14" s="966">
        <v>2551</v>
      </c>
      <c r="MB14" s="966">
        <v>2513</v>
      </c>
      <c r="MC14" s="966">
        <v>2455</v>
      </c>
      <c r="MD14" s="966">
        <v>2492</v>
      </c>
      <c r="ME14" s="966">
        <v>2468</v>
      </c>
      <c r="MF14" s="966">
        <v>2577</v>
      </c>
      <c r="MG14" s="966">
        <v>2523</v>
      </c>
      <c r="MH14" s="966">
        <v>2651</v>
      </c>
      <c r="MI14" s="966">
        <v>2671</v>
      </c>
      <c r="MJ14" s="966">
        <v>2672</v>
      </c>
      <c r="MK14" s="966">
        <v>2672</v>
      </c>
      <c r="ML14" s="966">
        <v>2873</v>
      </c>
      <c r="MM14" s="966">
        <v>3063</v>
      </c>
      <c r="MN14" s="966">
        <v>3064</v>
      </c>
      <c r="MO14" s="966">
        <v>3023</v>
      </c>
      <c r="MP14" s="966">
        <v>2940</v>
      </c>
      <c r="MQ14" s="966">
        <v>2894</v>
      </c>
      <c r="MR14" s="966">
        <v>2858</v>
      </c>
      <c r="MS14" s="966">
        <v>2804</v>
      </c>
      <c r="MT14" s="966">
        <v>2768</v>
      </c>
      <c r="MU14" s="966">
        <v>2747</v>
      </c>
      <c r="MV14" s="966">
        <v>2730</v>
      </c>
      <c r="MW14" s="966">
        <v>2650</v>
      </c>
      <c r="MX14" s="966">
        <v>2636</v>
      </c>
      <c r="MY14" s="966">
        <v>2583</v>
      </c>
      <c r="MZ14" s="966">
        <v>2519</v>
      </c>
      <c r="NA14" s="966">
        <v>2489</v>
      </c>
      <c r="NB14" s="966">
        <v>2550</v>
      </c>
      <c r="NC14" s="966">
        <v>2526</v>
      </c>
      <c r="ND14" s="966">
        <v>2496</v>
      </c>
      <c r="NE14" s="966">
        <v>2530</v>
      </c>
      <c r="NF14" s="966">
        <v>2714</v>
      </c>
      <c r="NG14" s="966">
        <v>2926</v>
      </c>
      <c r="NH14" s="966">
        <v>2916</v>
      </c>
      <c r="NI14" s="966">
        <v>2910</v>
      </c>
      <c r="NJ14" s="966">
        <v>2875</v>
      </c>
      <c r="NK14" s="966">
        <v>3058</v>
      </c>
      <c r="NL14" s="966">
        <v>3013</v>
      </c>
      <c r="NM14" s="966">
        <v>2937</v>
      </c>
      <c r="NN14" s="966">
        <v>2345</v>
      </c>
      <c r="NO14" s="966">
        <v>2505</v>
      </c>
      <c r="NP14" s="966">
        <v>351</v>
      </c>
      <c r="NQ14" s="966">
        <v>367</v>
      </c>
      <c r="NR14" s="966">
        <v>364</v>
      </c>
      <c r="NS14" s="966">
        <v>362</v>
      </c>
      <c r="NT14" s="966">
        <v>358</v>
      </c>
      <c r="NU14" s="966">
        <v>356</v>
      </c>
      <c r="NV14" s="966">
        <v>362</v>
      </c>
      <c r="NW14" s="966">
        <v>359</v>
      </c>
      <c r="NX14" s="966">
        <v>355</v>
      </c>
      <c r="NY14" s="966">
        <v>349</v>
      </c>
      <c r="NZ14" s="966">
        <v>461</v>
      </c>
      <c r="OA14" s="966">
        <v>457</v>
      </c>
      <c r="OB14" s="966">
        <v>452</v>
      </c>
      <c r="OC14" s="966">
        <v>463</v>
      </c>
      <c r="OD14" s="966">
        <v>389</v>
      </c>
      <c r="OE14" s="966">
        <v>382</v>
      </c>
      <c r="PW14" s="1">
        <v>3430</v>
      </c>
      <c r="QB14" s="1586"/>
      <c r="QC14" s="1586"/>
      <c r="QD14" s="1586"/>
      <c r="QE14" s="1586"/>
      <c r="QF14" s="1586"/>
      <c r="QG14" s="1586"/>
      <c r="QH14" s="1586"/>
      <c r="QI14" s="1586"/>
      <c r="QJ14" s="1586"/>
      <c r="QK14" s="1586"/>
      <c r="QL14" s="1586">
        <v>3496</v>
      </c>
      <c r="QM14" s="1586">
        <v>3475</v>
      </c>
      <c r="QN14" s="1586">
        <v>3702</v>
      </c>
      <c r="QO14" s="1586">
        <v>3940</v>
      </c>
      <c r="QP14" s="1586">
        <v>3891</v>
      </c>
      <c r="QQ14" s="1586">
        <v>3823</v>
      </c>
      <c r="QR14" s="1586">
        <v>3723</v>
      </c>
      <c r="QS14" s="1586">
        <v>3681</v>
      </c>
      <c r="QT14" s="1586">
        <v>3613</v>
      </c>
      <c r="QU14" s="1586">
        <v>3613</v>
      </c>
      <c r="QV14" s="1586">
        <v>3542</v>
      </c>
      <c r="QW14" s="1586">
        <v>3443</v>
      </c>
      <c r="QX14" s="1586">
        <v>3371</v>
      </c>
      <c r="QY14" s="1586">
        <v>3392</v>
      </c>
      <c r="QZ14" s="1586">
        <v>3361</v>
      </c>
      <c r="RA14" s="1586">
        <v>3278</v>
      </c>
      <c r="RB14" s="1586">
        <v>3181</v>
      </c>
      <c r="RC14" s="1586">
        <v>3180</v>
      </c>
      <c r="RD14" s="1586">
        <v>3315</v>
      </c>
      <c r="RE14" s="1586">
        <v>3284</v>
      </c>
      <c r="RF14" s="1586">
        <v>3351</v>
      </c>
      <c r="RG14" s="1586">
        <v>3345</v>
      </c>
      <c r="RH14" s="1586">
        <v>3345</v>
      </c>
      <c r="RI14" s="1586">
        <v>3564</v>
      </c>
      <c r="RJ14" s="1586">
        <v>3939</v>
      </c>
      <c r="RK14" s="1586">
        <v>3951</v>
      </c>
      <c r="RL14" s="1586">
        <v>3931</v>
      </c>
      <c r="RM14" s="1586">
        <v>3838</v>
      </c>
      <c r="RN14" s="1586">
        <v>3904</v>
      </c>
      <c r="RO14" s="1586">
        <v>3885</v>
      </c>
      <c r="RP14" s="1586">
        <v>3880</v>
      </c>
      <c r="RQ14" s="1586">
        <v>3794</v>
      </c>
      <c r="RR14" s="1586">
        <v>3741</v>
      </c>
      <c r="RS14" s="1586">
        <v>3727</v>
      </c>
      <c r="RT14" s="1586">
        <v>3606</v>
      </c>
      <c r="RU14" s="1586">
        <v>3557</v>
      </c>
      <c r="RV14" s="1586">
        <v>3572</v>
      </c>
      <c r="RW14" s="1586">
        <v>3449</v>
      </c>
      <c r="RX14" s="1586">
        <v>3351</v>
      </c>
      <c r="RY14" s="1586">
        <v>3416</v>
      </c>
      <c r="RZ14" s="1586">
        <v>3387</v>
      </c>
      <c r="SA14" s="1586">
        <v>3341</v>
      </c>
      <c r="SB14" s="1586">
        <v>3306</v>
      </c>
      <c r="SC14" s="1586">
        <v>3522</v>
      </c>
      <c r="SD14" s="1586">
        <v>3791</v>
      </c>
      <c r="SE14" s="1586">
        <v>3792</v>
      </c>
      <c r="SF14" s="1586">
        <v>3796</v>
      </c>
      <c r="SG14" s="1586">
        <v>3773</v>
      </c>
      <c r="SH14" s="1586">
        <v>3898</v>
      </c>
      <c r="SI14" s="1586">
        <v>3990</v>
      </c>
      <c r="SJ14" s="1586">
        <v>3906</v>
      </c>
      <c r="SK14" s="1586">
        <v>3824</v>
      </c>
      <c r="SL14" s="1586">
        <v>3735</v>
      </c>
      <c r="SM14" s="1586">
        <v>3707</v>
      </c>
      <c r="SN14" s="1586">
        <v>3698</v>
      </c>
      <c r="SO14" s="1586">
        <v>3677</v>
      </c>
      <c r="SP14" s="1586">
        <v>3562</v>
      </c>
      <c r="SQ14" s="1586">
        <v>3440</v>
      </c>
      <c r="SR14" s="1586">
        <v>3480</v>
      </c>
      <c r="SS14" s="1586">
        <v>3444</v>
      </c>
      <c r="ST14" s="1586">
        <v>3374</v>
      </c>
      <c r="SU14" s="1586">
        <v>3319</v>
      </c>
      <c r="SV14" s="1586">
        <v>3230</v>
      </c>
      <c r="SW14" s="1586">
        <v>3547</v>
      </c>
      <c r="SX14" s="1586">
        <v>3566</v>
      </c>
      <c r="SY14" s="1586">
        <v>3581</v>
      </c>
      <c r="SZ14" s="1586">
        <v>3560</v>
      </c>
      <c r="TA14" s="1586">
        <v>3854</v>
      </c>
      <c r="TB14" s="1586">
        <v>4152</v>
      </c>
      <c r="TC14" s="1586">
        <v>4179</v>
      </c>
      <c r="TD14" s="1586">
        <v>4116</v>
      </c>
      <c r="TE14" s="1586">
        <v>4022</v>
      </c>
      <c r="TF14" s="1586">
        <v>3935</v>
      </c>
      <c r="TG14" s="1586">
        <v>3861</v>
      </c>
      <c r="TH14" s="1586">
        <v>3818</v>
      </c>
      <c r="TI14" s="1586">
        <v>3685</v>
      </c>
      <c r="TJ14" s="1586">
        <v>3643</v>
      </c>
      <c r="TK14" s="1586">
        <v>3631</v>
      </c>
      <c r="TL14" s="1586">
        <v>3491</v>
      </c>
      <c r="TM14" s="1586">
        <v>3468</v>
      </c>
      <c r="TN14" s="1586">
        <v>3370</v>
      </c>
      <c r="TO14" s="1586">
        <v>3318</v>
      </c>
      <c r="TP14" s="1586">
        <v>3318</v>
      </c>
      <c r="TQ14" s="1586">
        <v>3422</v>
      </c>
      <c r="TR14" s="1586">
        <v>3383</v>
      </c>
      <c r="TS14" s="1586">
        <v>3457</v>
      </c>
      <c r="TT14" s="1586">
        <v>4089</v>
      </c>
      <c r="TU14" s="1586">
        <v>4051</v>
      </c>
      <c r="TV14" s="1586">
        <v>3969</v>
      </c>
      <c r="TW14" s="1586">
        <v>4041</v>
      </c>
      <c r="TX14" s="1586">
        <v>4061</v>
      </c>
      <c r="TY14" s="1586">
        <v>3965</v>
      </c>
      <c r="TZ14" s="966">
        <f>'[1]отч дата'!K58</f>
        <v>3627</v>
      </c>
      <c r="UA14" s="73">
        <f t="shared" si="4"/>
        <v>0.97108433734939759</v>
      </c>
      <c r="UB14" s="2">
        <f t="shared" si="5"/>
        <v>-108</v>
      </c>
      <c r="UC14" s="418">
        <v>2</v>
      </c>
      <c r="UD14" s="69">
        <v>4</v>
      </c>
      <c r="UE14" s="67">
        <v>3</v>
      </c>
      <c r="UF14" s="130">
        <v>3</v>
      </c>
      <c r="UG14" s="131">
        <v>3</v>
      </c>
      <c r="UH14" s="170">
        <v>3</v>
      </c>
      <c r="UI14" s="1011">
        <v>2</v>
      </c>
      <c r="UJ14" s="177">
        <v>4</v>
      </c>
      <c r="UK14" s="177">
        <v>104</v>
      </c>
      <c r="UL14" s="177">
        <v>103</v>
      </c>
      <c r="UM14" s="1004">
        <v>136</v>
      </c>
      <c r="UN14" s="1005">
        <v>135</v>
      </c>
      <c r="UO14" s="1006">
        <v>38</v>
      </c>
      <c r="UP14" s="1006">
        <v>38</v>
      </c>
      <c r="UQ14" s="1006">
        <v>34</v>
      </c>
      <c r="UR14" s="996">
        <v>30</v>
      </c>
      <c r="US14" s="996">
        <v>27</v>
      </c>
      <c r="UT14" s="997">
        <v>29</v>
      </c>
      <c r="UU14" s="1007">
        <v>29</v>
      </c>
      <c r="UV14" s="1007">
        <v>1</v>
      </c>
      <c r="UW14" s="1007">
        <v>1</v>
      </c>
      <c r="UX14" s="1007">
        <v>0</v>
      </c>
      <c r="UY14" s="1007">
        <v>3</v>
      </c>
      <c r="UZ14" s="1368">
        <v>1</v>
      </c>
      <c r="VA14" s="1007">
        <v>1</v>
      </c>
      <c r="VB14" s="1007">
        <v>1</v>
      </c>
      <c r="VC14" s="1007">
        <v>1</v>
      </c>
      <c r="VD14" s="1007">
        <v>1</v>
      </c>
      <c r="VE14" s="1007">
        <v>1</v>
      </c>
      <c r="VF14" s="1007">
        <v>1</v>
      </c>
      <c r="VG14" s="1007">
        <v>1</v>
      </c>
      <c r="VH14" s="1007">
        <v>1</v>
      </c>
      <c r="VI14" s="1007">
        <v>1</v>
      </c>
      <c r="VJ14" s="1007">
        <v>2</v>
      </c>
      <c r="VK14" s="1007">
        <v>2</v>
      </c>
      <c r="VL14" s="1007">
        <v>1</v>
      </c>
      <c r="VM14" s="1007">
        <v>8</v>
      </c>
      <c r="VN14" s="1007">
        <v>7</v>
      </c>
      <c r="VO14" s="1007">
        <v>5</v>
      </c>
      <c r="VP14" s="1007">
        <v>3</v>
      </c>
      <c r="VQ14" s="1007">
        <v>3</v>
      </c>
      <c r="VR14" s="1007">
        <v>3</v>
      </c>
      <c r="VS14" s="1007">
        <v>3</v>
      </c>
      <c r="VT14" s="1007">
        <v>3</v>
      </c>
      <c r="VU14" s="1007">
        <v>3</v>
      </c>
      <c r="VV14" s="1007">
        <v>3</v>
      </c>
      <c r="VW14" s="1007">
        <v>3</v>
      </c>
      <c r="VX14" s="1007">
        <v>3</v>
      </c>
      <c r="VY14" s="1007">
        <v>3</v>
      </c>
      <c r="VZ14" s="1007">
        <v>3</v>
      </c>
      <c r="WA14" s="1007">
        <v>3</v>
      </c>
      <c r="WB14" s="1007">
        <v>3</v>
      </c>
      <c r="WC14" s="1007">
        <v>3</v>
      </c>
      <c r="WD14" s="1007">
        <v>0</v>
      </c>
      <c r="WE14" s="1007">
        <v>0</v>
      </c>
      <c r="WF14" s="1007">
        <v>1</v>
      </c>
      <c r="WG14" s="1007">
        <v>1</v>
      </c>
      <c r="WH14" s="1007">
        <v>1</v>
      </c>
      <c r="WI14" s="1007">
        <v>1</v>
      </c>
      <c r="WJ14" s="1007">
        <v>5</v>
      </c>
      <c r="WK14" s="1007">
        <v>5</v>
      </c>
      <c r="WL14" s="1007">
        <v>3</v>
      </c>
      <c r="WM14" s="1007">
        <v>2</v>
      </c>
      <c r="WN14" s="1007">
        <v>2</v>
      </c>
      <c r="WO14" s="1007">
        <v>2</v>
      </c>
      <c r="WP14" s="1007">
        <v>2</v>
      </c>
      <c r="WQ14" s="1007">
        <v>2</v>
      </c>
      <c r="WR14" s="1007">
        <v>2</v>
      </c>
      <c r="WS14" s="1007">
        <v>2</v>
      </c>
      <c r="WT14" s="1007">
        <v>2</v>
      </c>
      <c r="WU14" s="1007">
        <v>2</v>
      </c>
      <c r="WV14" s="1007">
        <v>2</v>
      </c>
      <c r="WW14" s="1007">
        <v>2</v>
      </c>
      <c r="WX14" s="1007">
        <v>2</v>
      </c>
      <c r="WY14" s="1007">
        <v>2</v>
      </c>
      <c r="WZ14" s="1007">
        <v>2</v>
      </c>
      <c r="XA14" s="1007">
        <v>2</v>
      </c>
      <c r="XB14" s="1007">
        <v>2</v>
      </c>
      <c r="XC14" s="1007">
        <v>6</v>
      </c>
      <c r="XD14" s="1007">
        <v>6</v>
      </c>
      <c r="XE14" s="1007">
        <v>6</v>
      </c>
      <c r="XF14" s="1007">
        <v>5</v>
      </c>
      <c r="XG14" s="1007">
        <v>4</v>
      </c>
      <c r="XH14" s="1007">
        <v>4</v>
      </c>
      <c r="XI14" s="1007">
        <v>4</v>
      </c>
      <c r="XJ14" s="1007">
        <v>4</v>
      </c>
      <c r="XK14" s="1007">
        <v>4</v>
      </c>
      <c r="XL14" s="1007">
        <v>4</v>
      </c>
      <c r="XM14" s="1007">
        <v>4</v>
      </c>
      <c r="XN14" s="1007">
        <v>3</v>
      </c>
      <c r="XO14" s="1007">
        <v>3</v>
      </c>
      <c r="XP14" s="1007">
        <v>3</v>
      </c>
      <c r="XQ14" s="1007">
        <v>3</v>
      </c>
      <c r="XR14" s="1007">
        <v>3</v>
      </c>
      <c r="XS14" s="1007">
        <v>2</v>
      </c>
      <c r="XT14" s="1007">
        <v>2</v>
      </c>
      <c r="XU14" s="1007">
        <v>3</v>
      </c>
      <c r="XV14" s="1007">
        <v>2</v>
      </c>
      <c r="XW14" s="1007">
        <v>2</v>
      </c>
      <c r="XX14" s="1007">
        <v>4</v>
      </c>
      <c r="XY14" s="1007">
        <v>38</v>
      </c>
      <c r="XZ14" s="1007">
        <v>38</v>
      </c>
      <c r="YA14" s="1007">
        <v>38</v>
      </c>
      <c r="YB14" s="1007">
        <v>0</v>
      </c>
      <c r="YC14" s="1007">
        <v>0</v>
      </c>
      <c r="YD14" s="1007">
        <v>0</v>
      </c>
      <c r="YE14" s="1007">
        <v>0</v>
      </c>
      <c r="YF14" s="1007">
        <v>0</v>
      </c>
      <c r="YG14" s="1007">
        <v>0</v>
      </c>
      <c r="YH14" s="1007">
        <v>0</v>
      </c>
      <c r="YI14" s="1007">
        <v>0</v>
      </c>
      <c r="YJ14" s="1007">
        <v>0</v>
      </c>
      <c r="YK14" s="1007">
        <v>0</v>
      </c>
      <c r="YL14" s="1007">
        <v>0</v>
      </c>
      <c r="YM14" s="1007">
        <v>0</v>
      </c>
      <c r="YN14" s="1007">
        <v>0</v>
      </c>
      <c r="YO14" s="1007">
        <v>0</v>
      </c>
      <c r="YP14" s="1007">
        <v>0</v>
      </c>
      <c r="YQ14" s="1007">
        <v>0</v>
      </c>
      <c r="YR14" s="1007">
        <v>0</v>
      </c>
      <c r="YS14" s="1007">
        <v>0</v>
      </c>
      <c r="YT14" s="1007">
        <v>0</v>
      </c>
      <c r="YU14" s="1007">
        <v>0</v>
      </c>
      <c r="YV14" s="1007">
        <v>0</v>
      </c>
      <c r="YW14" s="1007">
        <v>0</v>
      </c>
      <c r="YX14" s="1007">
        <v>0</v>
      </c>
      <c r="YY14" s="1007">
        <v>0</v>
      </c>
      <c r="YZ14" s="1007">
        <v>0</v>
      </c>
      <c r="ZA14" s="1007">
        <v>0</v>
      </c>
      <c r="ZB14" s="1007">
        <v>0</v>
      </c>
      <c r="ZC14" s="1007">
        <v>0</v>
      </c>
      <c r="ZD14" s="1007">
        <v>0</v>
      </c>
      <c r="ZE14" s="1007">
        <v>0</v>
      </c>
      <c r="ZF14" s="1007">
        <v>0</v>
      </c>
      <c r="ZG14" s="1007">
        <v>0</v>
      </c>
      <c r="ZH14" s="1007">
        <v>0</v>
      </c>
      <c r="ZI14" s="1007">
        <v>0</v>
      </c>
      <c r="ZJ14" s="1007">
        <v>0</v>
      </c>
      <c r="ZK14" s="1007">
        <v>0</v>
      </c>
      <c r="ZL14" s="1007">
        <v>0</v>
      </c>
      <c r="ZM14" s="1007">
        <v>0</v>
      </c>
      <c r="ZN14" s="1007">
        <v>0</v>
      </c>
      <c r="ZO14" s="1007">
        <v>0</v>
      </c>
      <c r="ZP14" s="1007">
        <v>0</v>
      </c>
      <c r="ZQ14" s="1007">
        <v>0</v>
      </c>
      <c r="ZR14" s="1007">
        <v>0</v>
      </c>
      <c r="ZS14" s="1007">
        <v>0</v>
      </c>
      <c r="ZT14" s="1007">
        <v>0</v>
      </c>
      <c r="ZU14" s="1007">
        <v>0</v>
      </c>
      <c r="ZV14" s="1007">
        <v>0</v>
      </c>
      <c r="ZW14" s="1007">
        <v>0</v>
      </c>
      <c r="ZX14" s="1007">
        <v>0</v>
      </c>
      <c r="ZY14" s="1007">
        <v>0</v>
      </c>
      <c r="ZZ14" s="1007">
        <v>0</v>
      </c>
      <c r="AAA14" s="1007">
        <v>0</v>
      </c>
      <c r="AAB14" s="1007">
        <v>0</v>
      </c>
      <c r="AAC14" s="1007">
        <v>0</v>
      </c>
      <c r="AAD14" s="1007">
        <v>0</v>
      </c>
      <c r="AAE14" s="1007">
        <v>0</v>
      </c>
      <c r="AAF14" s="1007">
        <v>0</v>
      </c>
      <c r="AAG14" s="1007">
        <v>0</v>
      </c>
      <c r="AAH14" s="1007">
        <v>0</v>
      </c>
      <c r="AAI14" s="1007">
        <v>0</v>
      </c>
      <c r="AAJ14" s="1007">
        <v>0</v>
      </c>
      <c r="AAK14" s="1007">
        <v>0</v>
      </c>
      <c r="AAL14" s="1007">
        <v>36</v>
      </c>
      <c r="AAM14" s="1007">
        <v>0</v>
      </c>
      <c r="AAN14" s="1007">
        <v>0</v>
      </c>
      <c r="AAO14" s="1007">
        <v>0</v>
      </c>
      <c r="AAP14" s="1007">
        <v>0</v>
      </c>
      <c r="AAQ14" s="1007">
        <v>0</v>
      </c>
      <c r="AAR14" s="1007">
        <v>0</v>
      </c>
      <c r="AAS14" s="1007">
        <v>0</v>
      </c>
      <c r="AAT14" s="1007">
        <v>0</v>
      </c>
      <c r="AAU14" s="1007">
        <v>0</v>
      </c>
      <c r="AAV14" s="1007">
        <v>0</v>
      </c>
      <c r="AAW14" s="1007">
        <v>0</v>
      </c>
      <c r="AAX14" s="1007">
        <v>0</v>
      </c>
      <c r="AAY14" s="1007">
        <v>0</v>
      </c>
      <c r="AAZ14" s="1007">
        <v>0</v>
      </c>
      <c r="ABA14" s="1007">
        <v>34</v>
      </c>
      <c r="ABB14" s="1007">
        <v>34</v>
      </c>
      <c r="ABC14" s="1007">
        <v>35</v>
      </c>
      <c r="ABD14" s="1007">
        <v>35</v>
      </c>
      <c r="ABE14" s="1007">
        <v>35</v>
      </c>
      <c r="ABF14" s="1007">
        <v>38</v>
      </c>
      <c r="ABG14" s="1007">
        <v>37</v>
      </c>
      <c r="ABH14" s="1007">
        <v>38</v>
      </c>
      <c r="ABI14" s="1007">
        <v>37</v>
      </c>
      <c r="ABJ14" s="1007">
        <v>37</v>
      </c>
      <c r="ABK14" s="1007">
        <v>36</v>
      </c>
      <c r="ABL14" s="1007">
        <v>34</v>
      </c>
      <c r="ABM14" s="1007">
        <v>34</v>
      </c>
      <c r="ABN14" s="1007">
        <v>34</v>
      </c>
      <c r="ABO14" s="1007">
        <v>35</v>
      </c>
      <c r="ABP14" s="1007">
        <v>34</v>
      </c>
      <c r="ABQ14" s="1007">
        <v>34</v>
      </c>
      <c r="ABR14" s="1007">
        <v>34</v>
      </c>
      <c r="ABS14" s="1007">
        <v>34</v>
      </c>
      <c r="ABT14" s="1007">
        <v>32</v>
      </c>
      <c r="ABU14" s="1007">
        <v>32</v>
      </c>
      <c r="ABV14" s="1007">
        <v>32</v>
      </c>
      <c r="ABW14" s="1007">
        <v>32</v>
      </c>
      <c r="ABX14" s="1007">
        <v>32</v>
      </c>
      <c r="ABY14" s="1007">
        <v>34</v>
      </c>
      <c r="ABZ14" s="1007">
        <v>34</v>
      </c>
      <c r="ACA14" s="1007">
        <v>34</v>
      </c>
      <c r="ACB14" s="1007">
        <v>33</v>
      </c>
      <c r="ACC14" s="1007">
        <v>35</v>
      </c>
      <c r="ACD14" s="1007">
        <v>34</v>
      </c>
      <c r="ACE14" s="1007">
        <v>34</v>
      </c>
      <c r="ACF14" s="1007">
        <v>33</v>
      </c>
      <c r="ACG14" s="1007">
        <v>32</v>
      </c>
      <c r="ACH14" s="1007">
        <v>30</v>
      </c>
      <c r="ACI14" s="1007">
        <v>30</v>
      </c>
      <c r="ACJ14" s="1007">
        <v>30</v>
      </c>
      <c r="ACK14" s="1007">
        <v>30</v>
      </c>
      <c r="ACL14" s="1007">
        <v>31</v>
      </c>
      <c r="ACM14" s="1007">
        <v>31</v>
      </c>
      <c r="ACN14" s="1007">
        <v>31</v>
      </c>
      <c r="ACO14" s="1007">
        <v>31</v>
      </c>
      <c r="ACP14" s="1007">
        <v>31</v>
      </c>
      <c r="ACQ14" s="1007">
        <v>31</v>
      </c>
      <c r="ACR14" s="1007">
        <v>27</v>
      </c>
      <c r="ACS14" s="1007">
        <v>27</v>
      </c>
      <c r="ACT14" s="1007">
        <v>27</v>
      </c>
      <c r="ACU14" s="1007">
        <v>27</v>
      </c>
      <c r="ACV14" s="1007">
        <v>26</v>
      </c>
      <c r="ACW14" s="1007">
        <v>26</v>
      </c>
      <c r="ACX14" s="1007">
        <v>31</v>
      </c>
      <c r="ACY14" s="1007">
        <v>29</v>
      </c>
      <c r="ACZ14" s="1007">
        <v>29</v>
      </c>
      <c r="ADA14" s="1007">
        <v>24</v>
      </c>
      <c r="ADB14" s="1007">
        <v>24</v>
      </c>
      <c r="ADC14" s="1007">
        <v>24</v>
      </c>
      <c r="ADD14" s="1007">
        <v>24</v>
      </c>
      <c r="ADE14" s="1007">
        <v>25</v>
      </c>
      <c r="ADF14" s="1007">
        <v>24</v>
      </c>
      <c r="ADG14" s="1007">
        <v>24</v>
      </c>
      <c r="ADH14" s="1007">
        <v>24</v>
      </c>
      <c r="ADI14" s="1007">
        <v>24</v>
      </c>
      <c r="ADJ14" s="1007">
        <v>23</v>
      </c>
      <c r="ADK14" s="1007">
        <v>23</v>
      </c>
      <c r="ADL14" s="1007">
        <v>23</v>
      </c>
      <c r="ADM14" s="1007">
        <v>23</v>
      </c>
      <c r="ADN14" s="1007">
        <v>23</v>
      </c>
      <c r="ADO14" s="1007">
        <v>23</v>
      </c>
      <c r="ADP14" s="1007">
        <v>23</v>
      </c>
      <c r="ADQ14" s="1007">
        <v>23</v>
      </c>
      <c r="ADR14" s="1007">
        <v>23</v>
      </c>
      <c r="ADS14" s="1007">
        <v>23</v>
      </c>
      <c r="ADT14" s="1007">
        <v>23</v>
      </c>
      <c r="ADU14" s="1007">
        <v>21</v>
      </c>
      <c r="ADV14" s="1007">
        <v>22</v>
      </c>
      <c r="ADW14" s="1007">
        <v>22</v>
      </c>
      <c r="ADX14" s="1007">
        <v>21</v>
      </c>
      <c r="ADY14" s="1007">
        <v>21</v>
      </c>
      <c r="ADZ14" s="1007">
        <v>21</v>
      </c>
      <c r="AEA14" s="1007">
        <v>21</v>
      </c>
      <c r="AEB14" s="1007">
        <v>21</v>
      </c>
      <c r="AEC14" s="1007">
        <v>21</v>
      </c>
      <c r="AED14" s="1007">
        <v>21</v>
      </c>
      <c r="AEE14" s="1007">
        <v>21</v>
      </c>
      <c r="AEF14" s="1007">
        <v>21</v>
      </c>
      <c r="AEG14" s="1007">
        <v>21</v>
      </c>
      <c r="AEH14" s="1007">
        <v>22</v>
      </c>
      <c r="AEI14" s="1007">
        <v>24</v>
      </c>
      <c r="AEJ14" s="1007">
        <v>24</v>
      </c>
      <c r="AEK14" s="1007">
        <v>24</v>
      </c>
      <c r="AEL14" s="1007">
        <v>29</v>
      </c>
      <c r="AEM14" s="1007">
        <v>27</v>
      </c>
      <c r="AEN14" s="1007">
        <v>26</v>
      </c>
      <c r="AEO14" s="1006">
        <f>'[1]отч дата'!K89</f>
        <v>23</v>
      </c>
      <c r="AEP14" s="73">
        <f t="shared" si="0"/>
        <v>0.95833333333333337</v>
      </c>
      <c r="AEQ14" s="2">
        <f t="shared" si="1"/>
        <v>-1</v>
      </c>
      <c r="AER14" s="3" t="s">
        <v>55</v>
      </c>
    </row>
    <row r="15" spans="1:824" ht="17.25" customHeight="1" x14ac:dyDescent="0.25">
      <c r="A15" s="3" t="s">
        <v>56</v>
      </c>
      <c r="B15" s="417">
        <v>2130</v>
      </c>
      <c r="C15" s="131">
        <v>2072</v>
      </c>
      <c r="D15" s="176">
        <v>2013</v>
      </c>
      <c r="E15" s="170">
        <v>2139</v>
      </c>
      <c r="F15" s="177">
        <v>2229</v>
      </c>
      <c r="G15" s="170">
        <v>2201</v>
      </c>
      <c r="H15" s="170">
        <v>2105</v>
      </c>
      <c r="I15" s="1008">
        <v>2133</v>
      </c>
      <c r="J15" s="1009">
        <v>2209</v>
      </c>
      <c r="K15" s="1008">
        <v>2362</v>
      </c>
      <c r="L15" s="1010">
        <v>2304</v>
      </c>
      <c r="M15" s="993">
        <v>2357</v>
      </c>
      <c r="N15" s="994">
        <v>2464</v>
      </c>
      <c r="O15" s="994">
        <v>2533</v>
      </c>
      <c r="P15" s="994">
        <v>2619</v>
      </c>
      <c r="Q15" s="995">
        <v>2721</v>
      </c>
      <c r="R15" s="996">
        <v>2820</v>
      </c>
      <c r="S15" s="997">
        <v>2783</v>
      </c>
      <c r="T15" s="998">
        <v>2567</v>
      </c>
      <c r="U15" s="998">
        <v>2659</v>
      </c>
      <c r="V15" s="998">
        <v>2633</v>
      </c>
      <c r="W15" s="998">
        <v>2503</v>
      </c>
      <c r="X15" s="998">
        <v>2519</v>
      </c>
      <c r="Y15" s="1145">
        <v>2530</v>
      </c>
      <c r="Z15" s="1141">
        <v>2447</v>
      </c>
      <c r="AA15" s="998">
        <v>2531</v>
      </c>
      <c r="AB15" s="998">
        <v>2365</v>
      </c>
      <c r="AC15" s="998">
        <v>2360</v>
      </c>
      <c r="AD15" s="998">
        <v>2278</v>
      </c>
      <c r="AE15" s="998">
        <v>2247</v>
      </c>
      <c r="AF15" s="998">
        <v>2600</v>
      </c>
      <c r="AG15" s="998">
        <v>2574</v>
      </c>
      <c r="AH15" s="998">
        <v>2522</v>
      </c>
      <c r="AI15" s="998">
        <v>2405</v>
      </c>
      <c r="AJ15" s="998">
        <v>2379</v>
      </c>
      <c r="AK15" s="998">
        <v>2399</v>
      </c>
      <c r="AL15" s="998">
        <v>2625</v>
      </c>
      <c r="AM15" s="998">
        <v>2553</v>
      </c>
      <c r="AN15" s="998">
        <v>2468</v>
      </c>
      <c r="AO15" s="998">
        <v>2421</v>
      </c>
      <c r="AP15" s="998">
        <v>2405</v>
      </c>
      <c r="AQ15" s="998">
        <v>2392</v>
      </c>
      <c r="AR15" s="998">
        <v>2384</v>
      </c>
      <c r="AS15" s="998">
        <v>2372</v>
      </c>
      <c r="AT15" s="998">
        <v>2339</v>
      </c>
      <c r="AU15" s="998">
        <v>2371</v>
      </c>
      <c r="AV15" s="998">
        <v>2476</v>
      </c>
      <c r="AW15" s="998">
        <v>2415</v>
      </c>
      <c r="AX15" s="998">
        <v>2187</v>
      </c>
      <c r="AY15" s="998">
        <v>2166</v>
      </c>
      <c r="AZ15" s="998">
        <v>2203</v>
      </c>
      <c r="BA15" s="998">
        <v>2214</v>
      </c>
      <c r="BB15" s="998">
        <v>2480</v>
      </c>
      <c r="BC15" s="998">
        <v>2313</v>
      </c>
      <c r="BD15" s="998">
        <v>2251</v>
      </c>
      <c r="BE15" s="998">
        <v>2305</v>
      </c>
      <c r="BF15" s="998">
        <v>2340</v>
      </c>
      <c r="BG15" s="998">
        <v>2336</v>
      </c>
      <c r="BH15" s="998">
        <v>2291</v>
      </c>
      <c r="BI15" s="998">
        <v>2442</v>
      </c>
      <c r="BJ15" s="998">
        <v>2418</v>
      </c>
      <c r="BK15" s="998">
        <v>2401</v>
      </c>
      <c r="BL15" s="998">
        <v>2386</v>
      </c>
      <c r="BM15" s="998">
        <v>2367</v>
      </c>
      <c r="BN15" s="998">
        <v>2399</v>
      </c>
      <c r="BO15" s="998">
        <v>2467</v>
      </c>
      <c r="BP15" s="998">
        <v>2454</v>
      </c>
      <c r="BQ15" s="998">
        <v>2414</v>
      </c>
      <c r="BR15" s="998">
        <v>2175</v>
      </c>
      <c r="BS15" s="998">
        <v>2200</v>
      </c>
      <c r="BT15" s="998">
        <v>2208</v>
      </c>
      <c r="BU15" s="998">
        <v>2500</v>
      </c>
      <c r="BV15" s="998">
        <v>2400</v>
      </c>
      <c r="BW15" s="998">
        <v>2331</v>
      </c>
      <c r="BX15" s="998">
        <v>2439</v>
      </c>
      <c r="BY15" s="998">
        <v>2401</v>
      </c>
      <c r="BZ15" s="998">
        <v>2401</v>
      </c>
      <c r="CA15" s="998">
        <v>2354</v>
      </c>
      <c r="CB15" s="998">
        <v>2540</v>
      </c>
      <c r="CC15" s="998">
        <v>2494</v>
      </c>
      <c r="CD15" s="998">
        <v>2454</v>
      </c>
      <c r="CE15" s="998">
        <v>2417</v>
      </c>
      <c r="CF15" s="998">
        <v>2379</v>
      </c>
      <c r="CG15" s="998">
        <v>2345</v>
      </c>
      <c r="CH15" s="998">
        <v>2385</v>
      </c>
      <c r="CI15" s="998">
        <v>2418</v>
      </c>
      <c r="CJ15" s="998">
        <v>2414</v>
      </c>
      <c r="CK15" s="998">
        <v>2391</v>
      </c>
      <c r="CL15" s="998">
        <v>2365</v>
      </c>
      <c r="CM15" s="998">
        <v>2363</v>
      </c>
      <c r="CN15" s="998">
        <v>2257</v>
      </c>
      <c r="CO15" s="998">
        <v>2249</v>
      </c>
      <c r="CP15" s="998">
        <v>2195</v>
      </c>
      <c r="CQ15" s="998">
        <v>2171</v>
      </c>
      <c r="CR15" s="998">
        <v>2500</v>
      </c>
      <c r="CS15" s="998">
        <v>2485</v>
      </c>
      <c r="CT15" s="998">
        <v>2501</v>
      </c>
      <c r="CU15" s="998">
        <v>2350</v>
      </c>
      <c r="CV15" s="998">
        <v>2288</v>
      </c>
      <c r="CW15" s="998">
        <v>2583</v>
      </c>
      <c r="CX15" s="998">
        <v>2500</v>
      </c>
      <c r="CY15" s="998">
        <v>2442</v>
      </c>
      <c r="CZ15" s="998">
        <v>2389</v>
      </c>
      <c r="DA15" s="998">
        <v>324</v>
      </c>
      <c r="DB15" s="998">
        <v>338</v>
      </c>
      <c r="DC15" s="998">
        <v>0</v>
      </c>
      <c r="DD15" s="998">
        <v>0</v>
      </c>
      <c r="DE15" s="998">
        <v>0</v>
      </c>
      <c r="DF15" s="998">
        <v>0</v>
      </c>
      <c r="DG15" s="998">
        <v>0</v>
      </c>
      <c r="DH15" s="998">
        <v>0</v>
      </c>
      <c r="DI15" s="998">
        <v>0</v>
      </c>
      <c r="DJ15" s="998">
        <v>0</v>
      </c>
      <c r="DK15" s="998">
        <v>0</v>
      </c>
      <c r="DL15" s="998">
        <v>0</v>
      </c>
      <c r="DM15" s="998">
        <v>0</v>
      </c>
      <c r="DN15" s="998">
        <v>0</v>
      </c>
      <c r="DO15" s="998">
        <v>0</v>
      </c>
      <c r="DP15" s="998">
        <v>0</v>
      </c>
      <c r="DQ15" s="998">
        <v>0</v>
      </c>
      <c r="DR15" s="998">
        <v>0</v>
      </c>
      <c r="DS15" s="998">
        <v>2474</v>
      </c>
      <c r="DT15" s="998">
        <v>2447</v>
      </c>
      <c r="DU15" s="998">
        <v>2436</v>
      </c>
      <c r="DV15" s="998">
        <v>2421</v>
      </c>
      <c r="DW15" s="998">
        <v>2396</v>
      </c>
      <c r="DX15" s="998">
        <v>2460</v>
      </c>
      <c r="DY15" s="998">
        <v>2506</v>
      </c>
      <c r="DZ15" s="998">
        <v>2497</v>
      </c>
      <c r="EA15" s="998">
        <v>2461</v>
      </c>
      <c r="EB15" s="998">
        <v>2440</v>
      </c>
      <c r="EC15" s="998">
        <v>2336</v>
      </c>
      <c r="ED15" s="998">
        <v>2362</v>
      </c>
      <c r="EE15" s="998">
        <v>2345</v>
      </c>
      <c r="EF15" s="998">
        <v>2561</v>
      </c>
      <c r="EG15" s="998">
        <v>2474</v>
      </c>
      <c r="EH15" s="998">
        <v>2587</v>
      </c>
      <c r="EI15" s="998">
        <v>2589</v>
      </c>
      <c r="EJ15" s="998">
        <v>2551</v>
      </c>
      <c r="EK15" s="998">
        <v>2457</v>
      </c>
      <c r="EL15" s="998">
        <v>2401</v>
      </c>
      <c r="EM15" s="998">
        <v>2603</v>
      </c>
      <c r="EN15" s="998">
        <v>2560</v>
      </c>
      <c r="EO15" s="998">
        <v>2520</v>
      </c>
      <c r="EP15" s="998">
        <v>0</v>
      </c>
      <c r="EQ15" s="998">
        <v>0</v>
      </c>
      <c r="ER15" s="998">
        <v>0</v>
      </c>
      <c r="ES15" s="998">
        <v>0</v>
      </c>
      <c r="ET15" s="998">
        <v>0</v>
      </c>
      <c r="EU15" s="998">
        <v>0</v>
      </c>
      <c r="EV15" s="998">
        <v>0</v>
      </c>
      <c r="EW15" s="998">
        <v>0</v>
      </c>
      <c r="EX15" s="998">
        <v>0</v>
      </c>
      <c r="EY15" s="998">
        <v>0</v>
      </c>
      <c r="EZ15" s="998">
        <v>0</v>
      </c>
      <c r="FA15" s="998">
        <v>0</v>
      </c>
      <c r="FB15" s="998">
        <v>0</v>
      </c>
      <c r="FC15" s="998">
        <v>0</v>
      </c>
      <c r="FD15" s="998">
        <v>0</v>
      </c>
      <c r="FE15" s="998">
        <v>0</v>
      </c>
      <c r="FF15" s="998">
        <v>0</v>
      </c>
      <c r="FG15" s="998">
        <v>0</v>
      </c>
      <c r="FH15" s="998">
        <v>0</v>
      </c>
      <c r="FI15" s="998">
        <v>2572</v>
      </c>
      <c r="FJ15" s="998">
        <v>2516</v>
      </c>
      <c r="FK15" s="998">
        <v>2510</v>
      </c>
      <c r="FL15" s="998">
        <v>2570</v>
      </c>
      <c r="FM15" s="998">
        <v>2616</v>
      </c>
      <c r="FN15" s="998">
        <v>2604</v>
      </c>
      <c r="FO15" s="998">
        <v>2572</v>
      </c>
      <c r="FP15" s="998">
        <v>2569</v>
      </c>
      <c r="FQ15" s="998">
        <v>2625</v>
      </c>
      <c r="FR15" s="998">
        <v>2670</v>
      </c>
      <c r="FS15" s="998">
        <v>2528</v>
      </c>
      <c r="FT15" s="998">
        <v>2498</v>
      </c>
      <c r="FU15" s="998">
        <v>2499</v>
      </c>
      <c r="FV15" s="998">
        <v>2858</v>
      </c>
      <c r="FW15" s="998">
        <v>2894</v>
      </c>
      <c r="FX15" s="998">
        <v>2764</v>
      </c>
      <c r="FY15" s="998">
        <v>2704</v>
      </c>
      <c r="FZ15" s="998">
        <v>2667</v>
      </c>
      <c r="GA15" s="998">
        <v>2679</v>
      </c>
      <c r="GB15" s="998">
        <v>2640</v>
      </c>
      <c r="GC15" s="998">
        <v>2856</v>
      </c>
      <c r="GD15" s="998">
        <v>2763</v>
      </c>
      <c r="GE15" s="998">
        <v>2725</v>
      </c>
      <c r="GF15" s="998">
        <v>2683</v>
      </c>
      <c r="GG15" s="998">
        <v>2683</v>
      </c>
      <c r="GH15" s="998">
        <v>2647</v>
      </c>
      <c r="GI15" s="998">
        <v>2628</v>
      </c>
      <c r="GJ15" s="998">
        <v>2629</v>
      </c>
      <c r="GK15" s="998">
        <v>2662</v>
      </c>
      <c r="GL15" s="998">
        <v>2710</v>
      </c>
      <c r="GM15" s="998">
        <v>2659</v>
      </c>
      <c r="GN15" s="998">
        <v>2630</v>
      </c>
      <c r="GO15" s="998">
        <v>2407</v>
      </c>
      <c r="GP15" s="998">
        <v>2497</v>
      </c>
      <c r="GQ15" s="998">
        <v>2531</v>
      </c>
      <c r="GR15" s="998">
        <v>2461</v>
      </c>
      <c r="GS15" s="998">
        <v>2682</v>
      </c>
      <c r="GT15" s="998">
        <v>2682</v>
      </c>
      <c r="GU15" s="998">
        <v>2612</v>
      </c>
      <c r="GV15" s="998">
        <v>2683</v>
      </c>
      <c r="GW15" s="998">
        <v>2722</v>
      </c>
      <c r="GX15" s="998">
        <v>2600</v>
      </c>
      <c r="GY15" s="998">
        <v>2593</v>
      </c>
      <c r="GZ15" s="998">
        <v>2785</v>
      </c>
      <c r="HA15" s="998">
        <v>2734</v>
      </c>
      <c r="HB15" s="998">
        <v>2690</v>
      </c>
      <c r="HC15" s="998">
        <v>2648</v>
      </c>
      <c r="HD15" s="998">
        <v>2606</v>
      </c>
      <c r="HE15" s="998">
        <v>2670</v>
      </c>
      <c r="HF15" s="998">
        <v>2706</v>
      </c>
      <c r="HG15" s="998">
        <v>2696</v>
      </c>
      <c r="HH15" s="998">
        <v>2659</v>
      </c>
      <c r="HI15" s="998">
        <v>2617</v>
      </c>
      <c r="HJ15" s="998">
        <v>2696</v>
      </c>
      <c r="HK15" s="998">
        <v>2756</v>
      </c>
      <c r="HL15" s="998">
        <v>2743</v>
      </c>
      <c r="HM15" s="998">
        <v>2515</v>
      </c>
      <c r="HN15" s="998">
        <v>2496</v>
      </c>
      <c r="HO15" s="998">
        <v>2833</v>
      </c>
      <c r="HP15" s="998">
        <v>2885</v>
      </c>
      <c r="HQ15" s="998">
        <v>2831</v>
      </c>
      <c r="HR15" s="998">
        <v>2739</v>
      </c>
      <c r="HS15" s="998">
        <v>2677</v>
      </c>
      <c r="HT15" s="998">
        <v>2695</v>
      </c>
      <c r="HU15" s="998">
        <v>2855</v>
      </c>
      <c r="HV15" s="998">
        <v>2795</v>
      </c>
      <c r="HW15" s="998">
        <v>2735</v>
      </c>
      <c r="HX15" s="998">
        <v>2663</v>
      </c>
      <c r="HY15" s="998">
        <v>2641</v>
      </c>
      <c r="HZ15" s="998">
        <v>2742</v>
      </c>
      <c r="IA15" s="998">
        <v>2776</v>
      </c>
      <c r="IB15" s="998">
        <v>2736</v>
      </c>
      <c r="IC15" s="998">
        <v>2715</v>
      </c>
      <c r="ID15" s="998">
        <v>2756</v>
      </c>
      <c r="IE15" s="998">
        <v>2787</v>
      </c>
      <c r="IF15" s="998">
        <v>2760</v>
      </c>
      <c r="IG15" s="998">
        <v>2568</v>
      </c>
      <c r="IH15" s="998">
        <v>2638</v>
      </c>
      <c r="II15" s="998">
        <v>2669</v>
      </c>
      <c r="IJ15" s="998">
        <v>2919</v>
      </c>
      <c r="IK15" s="998">
        <v>2802</v>
      </c>
      <c r="IL15" s="998">
        <v>2680</v>
      </c>
      <c r="IM15" s="998">
        <v>2707</v>
      </c>
      <c r="IN15" s="998">
        <v>2549</v>
      </c>
      <c r="IO15" s="998">
        <v>2577</v>
      </c>
      <c r="IP15" s="998">
        <v>2519</v>
      </c>
      <c r="IQ15" s="998">
        <v>2639</v>
      </c>
      <c r="IR15" s="998">
        <v>2595</v>
      </c>
      <c r="IS15" s="998">
        <v>2545</v>
      </c>
      <c r="IT15" s="998">
        <v>2523</v>
      </c>
      <c r="IU15" s="998">
        <v>2514</v>
      </c>
      <c r="IV15" s="998">
        <v>2486</v>
      </c>
      <c r="IW15" s="998">
        <v>2563</v>
      </c>
      <c r="IX15" s="998">
        <v>2578</v>
      </c>
      <c r="IY15" s="998">
        <v>2563</v>
      </c>
      <c r="IZ15" s="998">
        <v>2511</v>
      </c>
      <c r="JA15" s="998">
        <v>2349</v>
      </c>
      <c r="JB15" s="998">
        <v>2383</v>
      </c>
      <c r="JC15" s="998">
        <v>2438</v>
      </c>
      <c r="JD15" s="998">
        <v>2421</v>
      </c>
      <c r="JE15" s="998">
        <v>2381</v>
      </c>
      <c r="JF15" s="998">
        <v>2494</v>
      </c>
      <c r="JG15" s="998">
        <v>2457</v>
      </c>
      <c r="JH15" s="998">
        <v>2403</v>
      </c>
      <c r="JI15" s="998">
        <v>2393</v>
      </c>
      <c r="JJ15" s="998">
        <v>2547</v>
      </c>
      <c r="JK15" s="998">
        <v>2494</v>
      </c>
      <c r="JL15" s="998">
        <v>2459</v>
      </c>
      <c r="JM15" s="998">
        <f>'[1]отч дата'!L26</f>
        <v>2486</v>
      </c>
      <c r="JN15" s="73">
        <f t="shared" si="2"/>
        <v>0.93353360871197899</v>
      </c>
      <c r="JO15" s="2">
        <f t="shared" si="3"/>
        <v>-177</v>
      </c>
      <c r="JP15" s="218">
        <v>2130</v>
      </c>
      <c r="JQ15" s="71">
        <v>2072</v>
      </c>
      <c r="JR15" s="70">
        <v>2013</v>
      </c>
      <c r="JS15" s="112">
        <v>2139</v>
      </c>
      <c r="JT15" s="131">
        <v>2229</v>
      </c>
      <c r="JU15" s="170">
        <v>2201</v>
      </c>
      <c r="JV15" s="964">
        <v>2105</v>
      </c>
      <c r="JW15" s="966">
        <v>2133</v>
      </c>
      <c r="JX15" s="966">
        <v>2209</v>
      </c>
      <c r="JY15" s="966">
        <v>2362</v>
      </c>
      <c r="JZ15" s="985">
        <v>2304</v>
      </c>
      <c r="KA15" s="999">
        <v>2357</v>
      </c>
      <c r="KB15" s="989">
        <v>2464</v>
      </c>
      <c r="KC15" s="989">
        <v>2533</v>
      </c>
      <c r="KD15" s="989">
        <v>2619</v>
      </c>
      <c r="KE15" s="966">
        <v>2721</v>
      </c>
      <c r="KF15" s="966">
        <v>2820</v>
      </c>
      <c r="KG15" s="997">
        <v>2783</v>
      </c>
      <c r="KH15" s="966">
        <v>2567</v>
      </c>
      <c r="KI15" s="966">
        <v>2659</v>
      </c>
      <c r="KJ15" s="966">
        <v>2633</v>
      </c>
      <c r="KK15" s="966">
        <v>2503</v>
      </c>
      <c r="KL15" s="966">
        <v>2519</v>
      </c>
      <c r="KM15" s="966">
        <v>2530</v>
      </c>
      <c r="KN15" s="966">
        <v>2447</v>
      </c>
      <c r="KO15" s="966">
        <v>2531</v>
      </c>
      <c r="KP15" s="966">
        <v>2365</v>
      </c>
      <c r="KQ15" s="966">
        <v>2360</v>
      </c>
      <c r="KR15" s="966">
        <v>2278</v>
      </c>
      <c r="KS15" s="966">
        <v>2247</v>
      </c>
      <c r="KT15" s="966">
        <v>2600</v>
      </c>
      <c r="KU15" s="966">
        <v>2574</v>
      </c>
      <c r="KV15" s="966">
        <v>2522</v>
      </c>
      <c r="KW15" s="966">
        <v>2405</v>
      </c>
      <c r="KX15" s="966">
        <v>2379</v>
      </c>
      <c r="KY15" s="966">
        <v>2399</v>
      </c>
      <c r="KZ15" s="966">
        <v>2625</v>
      </c>
      <c r="LA15" s="966">
        <v>2553</v>
      </c>
      <c r="LB15" s="966">
        <v>2468</v>
      </c>
      <c r="LC15" s="966">
        <v>2421</v>
      </c>
      <c r="LD15" s="966">
        <v>2405</v>
      </c>
      <c r="LE15" s="966">
        <v>2392</v>
      </c>
      <c r="LF15" s="966">
        <v>2384</v>
      </c>
      <c r="LG15" s="966">
        <v>2372</v>
      </c>
      <c r="LH15" s="966">
        <v>2339</v>
      </c>
      <c r="LI15" s="966">
        <v>2371</v>
      </c>
      <c r="LJ15" s="966">
        <v>2476</v>
      </c>
      <c r="LK15" s="966">
        <v>2415</v>
      </c>
      <c r="LL15" s="966">
        <v>2187</v>
      </c>
      <c r="LM15" s="966">
        <v>2166</v>
      </c>
      <c r="LN15" s="966">
        <v>2203</v>
      </c>
      <c r="LO15" s="966">
        <v>2214</v>
      </c>
      <c r="LP15" s="966">
        <v>2480</v>
      </c>
      <c r="LQ15" s="966">
        <v>2313</v>
      </c>
      <c r="LR15" s="966">
        <v>2251</v>
      </c>
      <c r="LS15" s="966">
        <v>2305</v>
      </c>
      <c r="LT15" s="966">
        <v>2340</v>
      </c>
      <c r="LU15" s="966">
        <v>2336</v>
      </c>
      <c r="LV15" s="966">
        <v>2291</v>
      </c>
      <c r="LW15" s="966">
        <v>2442</v>
      </c>
      <c r="LX15" s="966">
        <v>2418</v>
      </c>
      <c r="LY15" s="966">
        <v>2401</v>
      </c>
      <c r="LZ15" s="966">
        <v>2386</v>
      </c>
      <c r="MA15" s="966">
        <v>2367</v>
      </c>
      <c r="MB15" s="966">
        <v>2399</v>
      </c>
      <c r="MC15" s="966">
        <v>2467</v>
      </c>
      <c r="MD15" s="966">
        <v>2454</v>
      </c>
      <c r="ME15" s="966">
        <v>2414</v>
      </c>
      <c r="MF15" s="966">
        <v>2175</v>
      </c>
      <c r="MG15" s="966">
        <v>2200</v>
      </c>
      <c r="MH15" s="966">
        <v>2208</v>
      </c>
      <c r="MI15" s="966">
        <v>2500</v>
      </c>
      <c r="MJ15" s="966">
        <v>2400</v>
      </c>
      <c r="MK15" s="966">
        <v>2331</v>
      </c>
      <c r="ML15" s="966">
        <v>2439</v>
      </c>
      <c r="MM15" s="966">
        <v>2401</v>
      </c>
      <c r="MN15" s="966">
        <v>2401</v>
      </c>
      <c r="MO15" s="966">
        <v>2354</v>
      </c>
      <c r="MP15" s="966">
        <v>2540</v>
      </c>
      <c r="MQ15" s="966">
        <v>2494</v>
      </c>
      <c r="MR15" s="966">
        <v>2454</v>
      </c>
      <c r="MS15" s="966">
        <v>2417</v>
      </c>
      <c r="MT15" s="966">
        <v>2379</v>
      </c>
      <c r="MU15" s="966">
        <v>2345</v>
      </c>
      <c r="MV15" s="966">
        <v>2385</v>
      </c>
      <c r="MW15" s="966">
        <v>2418</v>
      </c>
      <c r="MX15" s="966">
        <v>2414</v>
      </c>
      <c r="MY15" s="966">
        <v>2391</v>
      </c>
      <c r="MZ15" s="966">
        <v>2365</v>
      </c>
      <c r="NA15" s="966">
        <v>2363</v>
      </c>
      <c r="NB15" s="966">
        <v>2257</v>
      </c>
      <c r="NC15" s="966">
        <v>2249</v>
      </c>
      <c r="ND15" s="966">
        <v>2195</v>
      </c>
      <c r="NE15" s="966">
        <v>2171</v>
      </c>
      <c r="NF15" s="966">
        <v>2500</v>
      </c>
      <c r="NG15" s="966">
        <v>2485</v>
      </c>
      <c r="NH15" s="966">
        <v>2501</v>
      </c>
      <c r="NI15" s="966">
        <v>2350</v>
      </c>
      <c r="NJ15" s="966">
        <v>2288</v>
      </c>
      <c r="NK15" s="966">
        <v>2500</v>
      </c>
      <c r="NL15" s="966">
        <v>2442</v>
      </c>
      <c r="NM15" s="966">
        <v>2389</v>
      </c>
      <c r="NN15" s="966">
        <v>324</v>
      </c>
      <c r="NO15" s="966">
        <v>338</v>
      </c>
      <c r="NP15" s="966">
        <v>0</v>
      </c>
      <c r="NQ15" s="966">
        <v>0</v>
      </c>
      <c r="NR15" s="966">
        <v>0</v>
      </c>
      <c r="NS15" s="966">
        <v>0</v>
      </c>
      <c r="NT15" s="966">
        <v>0</v>
      </c>
      <c r="NU15" s="966">
        <v>0</v>
      </c>
      <c r="NV15" s="966">
        <v>0</v>
      </c>
      <c r="NW15" s="966">
        <v>0</v>
      </c>
      <c r="NX15" s="966">
        <v>0</v>
      </c>
      <c r="NY15" s="966">
        <v>0</v>
      </c>
      <c r="NZ15" s="966">
        <v>0</v>
      </c>
      <c r="OA15" s="966">
        <v>0</v>
      </c>
      <c r="OB15" s="966">
        <v>0</v>
      </c>
      <c r="OC15" s="966">
        <v>0</v>
      </c>
      <c r="OD15" s="966">
        <v>0</v>
      </c>
      <c r="OE15" s="966">
        <v>0</v>
      </c>
      <c r="OF15" s="966">
        <v>2474</v>
      </c>
      <c r="OG15" s="966">
        <v>2447</v>
      </c>
      <c r="OH15" s="966">
        <v>2436</v>
      </c>
      <c r="OI15" s="966">
        <v>2421</v>
      </c>
      <c r="OJ15" s="966">
        <v>2396</v>
      </c>
      <c r="OK15" s="966">
        <v>2460</v>
      </c>
      <c r="OL15" s="966">
        <v>2506</v>
      </c>
      <c r="OM15" s="966">
        <v>2497</v>
      </c>
      <c r="ON15" s="966">
        <v>2461</v>
      </c>
      <c r="OO15" s="966">
        <v>2440</v>
      </c>
      <c r="OP15" s="966">
        <v>2336</v>
      </c>
      <c r="OQ15" s="966">
        <v>2362</v>
      </c>
      <c r="OR15" s="966">
        <v>2345</v>
      </c>
      <c r="OS15" s="966">
        <v>2561</v>
      </c>
      <c r="OT15" s="966">
        <v>2474</v>
      </c>
      <c r="OU15" s="966">
        <v>2587</v>
      </c>
      <c r="OV15" s="966">
        <v>2589</v>
      </c>
      <c r="OW15" s="966">
        <v>2551</v>
      </c>
      <c r="OX15" s="966">
        <v>2457</v>
      </c>
      <c r="OY15" s="966">
        <v>2401</v>
      </c>
      <c r="OZ15" s="966">
        <v>2603</v>
      </c>
      <c r="PA15" s="966">
        <v>2560</v>
      </c>
      <c r="PB15" s="966">
        <v>2520</v>
      </c>
      <c r="PC15" s="966">
        <v>2479</v>
      </c>
      <c r="PD15" s="966">
        <v>2453</v>
      </c>
      <c r="PE15" s="966">
        <v>2450</v>
      </c>
      <c r="PF15" s="966">
        <v>2514</v>
      </c>
      <c r="PG15" s="966">
        <v>2590</v>
      </c>
      <c r="PH15" s="966">
        <v>2544</v>
      </c>
      <c r="PI15" s="966">
        <v>2521</v>
      </c>
      <c r="PJ15" s="966">
        <v>2521</v>
      </c>
      <c r="PK15" s="966">
        <v>2556</v>
      </c>
      <c r="PL15" s="966">
        <v>2635</v>
      </c>
      <c r="PM15" s="966">
        <v>2377</v>
      </c>
      <c r="PN15" s="966">
        <v>2352</v>
      </c>
      <c r="PO15" s="966">
        <v>2604</v>
      </c>
      <c r="PP15" s="966">
        <v>2587</v>
      </c>
      <c r="PQ15" s="966">
        <v>2664</v>
      </c>
      <c r="PR15" s="966">
        <v>2552</v>
      </c>
      <c r="PS15" s="966">
        <v>2478</v>
      </c>
      <c r="PT15" s="966">
        <v>2744</v>
      </c>
      <c r="PU15" s="966">
        <v>2674</v>
      </c>
      <c r="PV15" s="966">
        <v>2621</v>
      </c>
      <c r="PW15" s="966">
        <v>2572</v>
      </c>
      <c r="PX15" s="966">
        <v>2516</v>
      </c>
      <c r="PY15" s="966">
        <v>2510</v>
      </c>
      <c r="PZ15" s="966">
        <v>2570</v>
      </c>
      <c r="QA15" s="966">
        <v>2616</v>
      </c>
      <c r="QB15" s="966">
        <v>2604</v>
      </c>
      <c r="QC15" s="966">
        <v>2572</v>
      </c>
      <c r="QD15" s="966">
        <v>2569</v>
      </c>
      <c r="QE15" s="966">
        <v>2625</v>
      </c>
      <c r="QF15" s="966">
        <v>2670</v>
      </c>
      <c r="QG15" s="966">
        <v>2528</v>
      </c>
      <c r="QH15" s="966">
        <v>2498</v>
      </c>
      <c r="QI15" s="966">
        <v>2499</v>
      </c>
      <c r="QJ15" s="966">
        <v>2858</v>
      </c>
      <c r="QK15" s="966">
        <v>2894</v>
      </c>
      <c r="QL15" s="966">
        <v>2764</v>
      </c>
      <c r="QM15" s="966">
        <v>2704</v>
      </c>
      <c r="QN15" s="966">
        <v>2667</v>
      </c>
      <c r="QO15" s="966">
        <v>2679</v>
      </c>
      <c r="QP15" s="966">
        <v>2640</v>
      </c>
      <c r="QQ15" s="966">
        <v>2856</v>
      </c>
      <c r="QR15" s="966">
        <v>2763</v>
      </c>
      <c r="QS15" s="966">
        <v>2725</v>
      </c>
      <c r="QT15" s="966">
        <v>2683</v>
      </c>
      <c r="QU15" s="966">
        <v>2683</v>
      </c>
      <c r="QV15" s="966">
        <v>2647</v>
      </c>
      <c r="QW15" s="966">
        <v>2628</v>
      </c>
      <c r="QX15" s="966">
        <v>2629</v>
      </c>
      <c r="QY15" s="966">
        <v>2662</v>
      </c>
      <c r="QZ15" s="966">
        <v>2710</v>
      </c>
      <c r="RA15" s="966">
        <v>2659</v>
      </c>
      <c r="RB15" s="966">
        <v>2630</v>
      </c>
      <c r="RC15" s="966">
        <v>2407</v>
      </c>
      <c r="RD15" s="966">
        <v>2497</v>
      </c>
      <c r="RE15" s="966">
        <v>2531</v>
      </c>
      <c r="RF15" s="966">
        <v>2461</v>
      </c>
      <c r="RG15" s="966">
        <v>2682</v>
      </c>
      <c r="RH15" s="966">
        <v>2682</v>
      </c>
      <c r="RI15" s="966">
        <v>2612</v>
      </c>
      <c r="RJ15" s="966">
        <v>2683</v>
      </c>
      <c r="RK15" s="966">
        <v>2722</v>
      </c>
      <c r="RL15" s="966">
        <v>2600</v>
      </c>
      <c r="RM15" s="966">
        <v>2593</v>
      </c>
      <c r="RN15" s="966">
        <v>2785</v>
      </c>
      <c r="RO15" s="966">
        <v>2734</v>
      </c>
      <c r="RP15" s="966">
        <v>2690</v>
      </c>
      <c r="RQ15" s="966">
        <v>2648</v>
      </c>
      <c r="RR15" s="966">
        <v>2606</v>
      </c>
      <c r="RS15" s="966">
        <v>2670</v>
      </c>
      <c r="RT15" s="966">
        <v>2706</v>
      </c>
      <c r="RU15" s="966">
        <v>2696</v>
      </c>
      <c r="RV15" s="966">
        <v>2659</v>
      </c>
      <c r="RW15" s="966">
        <v>2617</v>
      </c>
      <c r="RX15" s="966">
        <v>2696</v>
      </c>
      <c r="RY15" s="966">
        <v>2756</v>
      </c>
      <c r="RZ15" s="966">
        <v>2743</v>
      </c>
      <c r="SA15" s="966">
        <v>2515</v>
      </c>
      <c r="SB15" s="966">
        <v>2496</v>
      </c>
      <c r="SC15" s="966">
        <v>2833</v>
      </c>
      <c r="SD15" s="966">
        <v>2885</v>
      </c>
      <c r="SE15" s="966">
        <v>2831</v>
      </c>
      <c r="SF15" s="966">
        <v>2739</v>
      </c>
      <c r="SG15" s="966">
        <v>2677</v>
      </c>
      <c r="SH15" s="966">
        <v>2695</v>
      </c>
      <c r="SI15" s="966">
        <v>2855</v>
      </c>
      <c r="SJ15" s="966">
        <v>2795</v>
      </c>
      <c r="SK15" s="966">
        <v>2735</v>
      </c>
      <c r="SL15" s="966">
        <v>2663</v>
      </c>
      <c r="SM15" s="966">
        <v>2641</v>
      </c>
      <c r="SN15" s="966">
        <v>2742</v>
      </c>
      <c r="SO15" s="966">
        <v>2776</v>
      </c>
      <c r="SP15" s="966">
        <v>2736</v>
      </c>
      <c r="SQ15" s="966">
        <v>2715</v>
      </c>
      <c r="SR15" s="966">
        <v>2756</v>
      </c>
      <c r="SS15" s="966">
        <v>2787</v>
      </c>
      <c r="ST15" s="966">
        <v>2760</v>
      </c>
      <c r="SU15" s="966">
        <v>2568</v>
      </c>
      <c r="SV15" s="966">
        <v>2638</v>
      </c>
      <c r="SW15" s="966">
        <v>2669</v>
      </c>
      <c r="SX15" s="966">
        <v>2919</v>
      </c>
      <c r="SY15" s="966">
        <v>2802</v>
      </c>
      <c r="SZ15" s="966">
        <v>2680</v>
      </c>
      <c r="TA15" s="966">
        <v>2707</v>
      </c>
      <c r="TB15" s="966">
        <v>2549</v>
      </c>
      <c r="TC15" s="966">
        <v>2577</v>
      </c>
      <c r="TD15" s="966">
        <v>2519</v>
      </c>
      <c r="TE15" s="966">
        <v>2639</v>
      </c>
      <c r="TF15" s="966">
        <v>2595</v>
      </c>
      <c r="TG15" s="966">
        <v>2545</v>
      </c>
      <c r="TH15" s="966">
        <v>2523</v>
      </c>
      <c r="TI15" s="966">
        <v>2514</v>
      </c>
      <c r="TJ15" s="966">
        <v>2486</v>
      </c>
      <c r="TK15" s="966">
        <v>2563</v>
      </c>
      <c r="TL15" s="966">
        <v>2578</v>
      </c>
      <c r="TM15" s="966">
        <v>2563</v>
      </c>
      <c r="TN15" s="966">
        <v>2511</v>
      </c>
      <c r="TO15" s="966">
        <v>2349</v>
      </c>
      <c r="TP15" s="966">
        <v>2383</v>
      </c>
      <c r="TQ15" s="966">
        <v>2438</v>
      </c>
      <c r="TR15" s="966">
        <v>2421</v>
      </c>
      <c r="TS15" s="966">
        <v>2381</v>
      </c>
      <c r="TT15" s="966">
        <v>2457</v>
      </c>
      <c r="TU15" s="966">
        <v>2403</v>
      </c>
      <c r="TV15" s="966">
        <v>2393</v>
      </c>
      <c r="TW15" s="966">
        <v>2547</v>
      </c>
      <c r="TX15" s="966">
        <v>2494</v>
      </c>
      <c r="TY15" s="966">
        <v>2459</v>
      </c>
      <c r="TZ15" s="966">
        <f>'[1]отч дата'!L58</f>
        <v>2486</v>
      </c>
      <c r="UA15" s="73">
        <f t="shared" si="4"/>
        <v>0.93353360871197899</v>
      </c>
      <c r="UB15" s="2">
        <f t="shared" si="5"/>
        <v>-177</v>
      </c>
      <c r="UC15" s="418">
        <v>0</v>
      </c>
      <c r="UD15" s="69">
        <v>0</v>
      </c>
      <c r="UE15" s="67">
        <v>0</v>
      </c>
      <c r="UF15" s="130">
        <v>0</v>
      </c>
      <c r="UG15" s="131">
        <v>0</v>
      </c>
      <c r="UH15" s="170">
        <v>0</v>
      </c>
      <c r="UI15" s="1011">
        <v>0</v>
      </c>
      <c r="UJ15" s="177">
        <v>0</v>
      </c>
      <c r="UK15" s="177">
        <v>0</v>
      </c>
      <c r="UL15" s="177">
        <v>0</v>
      </c>
      <c r="UM15" s="1004">
        <v>0</v>
      </c>
      <c r="UN15" s="1005">
        <v>0</v>
      </c>
      <c r="UO15" s="1006">
        <v>0</v>
      </c>
      <c r="UP15" s="1006">
        <v>0</v>
      </c>
      <c r="UQ15" s="1006">
        <v>0</v>
      </c>
      <c r="UR15" s="996">
        <v>0</v>
      </c>
      <c r="US15" s="996">
        <v>0</v>
      </c>
      <c r="UT15" s="997">
        <v>0</v>
      </c>
      <c r="UU15" s="1007">
        <v>0</v>
      </c>
      <c r="UV15" s="1007">
        <v>0</v>
      </c>
      <c r="UW15" s="1007">
        <v>0</v>
      </c>
      <c r="UX15" s="1007">
        <v>0</v>
      </c>
      <c r="UY15" s="1007">
        <v>0</v>
      </c>
      <c r="UZ15" s="1368">
        <v>0</v>
      </c>
      <c r="VA15" s="1007">
        <v>0</v>
      </c>
      <c r="VB15" s="1007">
        <v>0</v>
      </c>
      <c r="VC15" s="1007">
        <v>0</v>
      </c>
      <c r="VD15" s="1007">
        <v>0</v>
      </c>
      <c r="VE15" s="1007">
        <v>0</v>
      </c>
      <c r="VF15" s="1007">
        <v>0</v>
      </c>
      <c r="VG15" s="1007">
        <v>0</v>
      </c>
      <c r="VH15" s="1007">
        <v>0</v>
      </c>
      <c r="VI15" s="1007">
        <v>0</v>
      </c>
      <c r="VJ15" s="1007">
        <v>0</v>
      </c>
      <c r="VK15" s="1007">
        <v>0</v>
      </c>
      <c r="VL15" s="1007">
        <v>0</v>
      </c>
      <c r="VM15" s="1007">
        <v>0</v>
      </c>
      <c r="VN15" s="1007">
        <v>0</v>
      </c>
      <c r="VO15" s="1007">
        <v>0</v>
      </c>
      <c r="VP15" s="1007">
        <v>0</v>
      </c>
      <c r="VQ15" s="1007">
        <v>0</v>
      </c>
      <c r="VR15" s="1007">
        <v>0</v>
      </c>
      <c r="VS15" s="1007">
        <v>0</v>
      </c>
      <c r="VT15" s="1007">
        <v>0</v>
      </c>
      <c r="VU15" s="1007">
        <v>0</v>
      </c>
      <c r="VV15" s="1007">
        <v>0</v>
      </c>
      <c r="VW15" s="1007">
        <v>0</v>
      </c>
      <c r="VX15" s="1007">
        <v>0</v>
      </c>
      <c r="VY15" s="1007">
        <v>0</v>
      </c>
      <c r="VZ15" s="1007">
        <v>0</v>
      </c>
      <c r="WA15" s="1007">
        <v>0</v>
      </c>
      <c r="WB15" s="1007">
        <v>0</v>
      </c>
      <c r="WC15" s="1007">
        <v>0</v>
      </c>
      <c r="WD15" s="1007">
        <v>0</v>
      </c>
      <c r="WE15" s="1007">
        <v>0</v>
      </c>
      <c r="WF15" s="1007">
        <v>0</v>
      </c>
      <c r="WG15" s="1007">
        <v>0</v>
      </c>
      <c r="WH15" s="1007">
        <v>0</v>
      </c>
      <c r="WI15" s="1007">
        <v>0</v>
      </c>
      <c r="WJ15" s="1007">
        <v>0</v>
      </c>
      <c r="WK15" s="1007">
        <v>0</v>
      </c>
      <c r="WL15" s="1007">
        <v>0</v>
      </c>
      <c r="WM15" s="1007">
        <v>0</v>
      </c>
      <c r="WN15" s="1007">
        <v>0</v>
      </c>
      <c r="WO15" s="1007">
        <v>0</v>
      </c>
      <c r="WP15" s="1007">
        <v>0</v>
      </c>
      <c r="WQ15" s="1007">
        <v>0</v>
      </c>
      <c r="WR15" s="1007">
        <v>0</v>
      </c>
      <c r="WS15" s="1007">
        <v>0</v>
      </c>
      <c r="WT15" s="1007">
        <v>0</v>
      </c>
      <c r="WU15" s="1007">
        <v>0</v>
      </c>
      <c r="WV15" s="1007">
        <v>0</v>
      </c>
      <c r="WW15" s="1007">
        <v>0</v>
      </c>
      <c r="WX15" s="1007">
        <v>0</v>
      </c>
      <c r="WY15" s="1007">
        <v>0</v>
      </c>
      <c r="WZ15" s="1007">
        <v>0</v>
      </c>
      <c r="XA15" s="1007">
        <v>0</v>
      </c>
      <c r="XB15" s="1007">
        <v>0</v>
      </c>
      <c r="XC15" s="1007">
        <v>0</v>
      </c>
      <c r="XD15" s="1007">
        <v>0</v>
      </c>
      <c r="XE15" s="1007">
        <v>0</v>
      </c>
      <c r="XF15" s="1007">
        <v>0</v>
      </c>
      <c r="XG15" s="1007">
        <v>0</v>
      </c>
      <c r="XH15" s="1007">
        <v>0</v>
      </c>
      <c r="XI15" s="1007">
        <v>0</v>
      </c>
      <c r="XJ15" s="1007">
        <v>0</v>
      </c>
      <c r="XK15" s="1007">
        <v>0</v>
      </c>
      <c r="XL15" s="1007">
        <v>0</v>
      </c>
      <c r="XM15" s="1007">
        <v>0</v>
      </c>
      <c r="XN15" s="1007">
        <v>0</v>
      </c>
      <c r="XO15" s="1007">
        <v>0</v>
      </c>
      <c r="XP15" s="1007">
        <v>0</v>
      </c>
      <c r="XQ15" s="1007">
        <v>0</v>
      </c>
      <c r="XR15" s="1007">
        <v>0</v>
      </c>
      <c r="XS15" s="1007">
        <v>0</v>
      </c>
      <c r="XT15" s="1007">
        <v>0</v>
      </c>
      <c r="XU15" s="1007">
        <v>0</v>
      </c>
      <c r="XV15" s="1007">
        <v>0</v>
      </c>
      <c r="XW15" s="1007">
        <v>0</v>
      </c>
      <c r="XX15" s="1007">
        <v>0</v>
      </c>
      <c r="XY15" s="1007">
        <v>0</v>
      </c>
      <c r="XZ15" s="1007">
        <v>0</v>
      </c>
      <c r="YA15" s="1007">
        <v>0</v>
      </c>
      <c r="YB15" s="1007">
        <v>0</v>
      </c>
      <c r="YC15" s="1007">
        <v>0</v>
      </c>
      <c r="YD15" s="1007">
        <v>0</v>
      </c>
      <c r="YE15" s="1007">
        <v>0</v>
      </c>
      <c r="YF15" s="1007">
        <v>0</v>
      </c>
      <c r="YG15" s="1007">
        <v>0</v>
      </c>
      <c r="YH15" s="1007">
        <v>0</v>
      </c>
      <c r="YI15" s="1007">
        <v>0</v>
      </c>
      <c r="YJ15" s="1007">
        <v>0</v>
      </c>
      <c r="YK15" s="1007">
        <v>0</v>
      </c>
      <c r="YL15" s="1007">
        <v>0</v>
      </c>
      <c r="YM15" s="1007">
        <v>0</v>
      </c>
      <c r="YN15" s="1007">
        <v>0</v>
      </c>
      <c r="YO15" s="1007">
        <v>0</v>
      </c>
      <c r="YP15" s="1007">
        <v>0</v>
      </c>
      <c r="YQ15" s="1007">
        <v>0</v>
      </c>
      <c r="YR15" s="1007">
        <v>0</v>
      </c>
      <c r="YS15" s="1007">
        <v>0</v>
      </c>
      <c r="YT15" s="1007">
        <v>0</v>
      </c>
      <c r="YU15" s="1007">
        <v>0</v>
      </c>
      <c r="YV15" s="1007">
        <v>0</v>
      </c>
      <c r="YW15" s="1007">
        <v>0</v>
      </c>
      <c r="YX15" s="1007">
        <v>0</v>
      </c>
      <c r="YY15" s="1007">
        <v>0</v>
      </c>
      <c r="YZ15" s="1007">
        <v>0</v>
      </c>
      <c r="ZA15" s="1007">
        <v>0</v>
      </c>
      <c r="ZB15" s="1007">
        <v>0</v>
      </c>
      <c r="ZC15" s="1007">
        <v>0</v>
      </c>
      <c r="ZD15" s="1007">
        <v>0</v>
      </c>
      <c r="ZE15" s="1007">
        <v>0</v>
      </c>
      <c r="ZF15" s="1007">
        <v>0</v>
      </c>
      <c r="ZG15" s="1007">
        <v>0</v>
      </c>
      <c r="ZH15" s="1007">
        <v>0</v>
      </c>
      <c r="ZI15" s="1007">
        <v>0</v>
      </c>
      <c r="ZJ15" s="1007">
        <v>0</v>
      </c>
      <c r="ZK15" s="1007">
        <v>0</v>
      </c>
      <c r="ZL15" s="1007">
        <v>0</v>
      </c>
      <c r="ZM15" s="1007">
        <v>0</v>
      </c>
      <c r="ZN15" s="1007">
        <v>0</v>
      </c>
      <c r="ZO15" s="1007">
        <v>0</v>
      </c>
      <c r="ZP15" s="1007">
        <v>0</v>
      </c>
      <c r="ZQ15" s="1007">
        <v>0</v>
      </c>
      <c r="ZR15" s="1007">
        <v>0</v>
      </c>
      <c r="ZS15" s="1007">
        <v>0</v>
      </c>
      <c r="ZT15" s="1007">
        <v>0</v>
      </c>
      <c r="ZU15" s="1007">
        <v>0</v>
      </c>
      <c r="ZV15" s="1007">
        <v>0</v>
      </c>
      <c r="ZW15" s="1007">
        <v>0</v>
      </c>
      <c r="ZX15" s="1007">
        <v>0</v>
      </c>
      <c r="ZY15" s="1007">
        <v>0</v>
      </c>
      <c r="ZZ15" s="1007">
        <v>0</v>
      </c>
      <c r="AAA15" s="1007">
        <v>0</v>
      </c>
      <c r="AAB15" s="1007">
        <v>0</v>
      </c>
      <c r="AAC15" s="1007">
        <v>0</v>
      </c>
      <c r="AAD15" s="1007">
        <v>0</v>
      </c>
      <c r="AAE15" s="1007">
        <v>0</v>
      </c>
      <c r="AAF15" s="1007">
        <v>0</v>
      </c>
      <c r="AAG15" s="1007">
        <v>0</v>
      </c>
      <c r="AAH15" s="1007">
        <v>0</v>
      </c>
      <c r="AAI15" s="1007">
        <v>0</v>
      </c>
      <c r="AAJ15" s="1007">
        <v>0</v>
      </c>
      <c r="AAK15" s="1007">
        <v>0</v>
      </c>
      <c r="AAL15" s="1007">
        <v>0</v>
      </c>
      <c r="AAM15" s="1007">
        <v>0</v>
      </c>
      <c r="AAN15" s="1007">
        <v>0</v>
      </c>
      <c r="AAO15" s="1007">
        <v>0</v>
      </c>
      <c r="AAP15" s="1007">
        <v>0</v>
      </c>
      <c r="AAQ15" s="1007">
        <v>0</v>
      </c>
      <c r="AAR15" s="1007">
        <v>0</v>
      </c>
      <c r="AAS15" s="1007">
        <v>0</v>
      </c>
      <c r="AAT15" s="1007">
        <v>0</v>
      </c>
      <c r="AAU15" s="1007">
        <v>0</v>
      </c>
      <c r="AAV15" s="1007">
        <v>0</v>
      </c>
      <c r="AAW15" s="1007">
        <v>0</v>
      </c>
      <c r="AAX15" s="1007">
        <v>0</v>
      </c>
      <c r="AAY15" s="1007">
        <v>0</v>
      </c>
      <c r="AAZ15" s="1007">
        <v>0</v>
      </c>
      <c r="ABA15" s="1007">
        <v>0</v>
      </c>
      <c r="ABB15" s="1007">
        <v>0</v>
      </c>
      <c r="ABC15" s="1007">
        <v>0</v>
      </c>
      <c r="ABD15" s="1007">
        <v>0</v>
      </c>
      <c r="ABE15" s="1007">
        <v>0</v>
      </c>
      <c r="ABF15" s="1007">
        <v>0</v>
      </c>
      <c r="ABG15" s="1007">
        <v>0</v>
      </c>
      <c r="ABH15" s="1007">
        <v>0</v>
      </c>
      <c r="ABI15" s="1007">
        <v>0</v>
      </c>
      <c r="ABJ15" s="1007">
        <v>0</v>
      </c>
      <c r="ABK15" s="1007">
        <v>0</v>
      </c>
      <c r="ABL15" s="1007">
        <v>0</v>
      </c>
      <c r="ABM15" s="1007">
        <v>0</v>
      </c>
      <c r="ABN15" s="1007">
        <v>0</v>
      </c>
      <c r="ABO15" s="1007">
        <v>0</v>
      </c>
      <c r="ABP15" s="1007">
        <v>0</v>
      </c>
      <c r="ABQ15" s="1007">
        <v>0</v>
      </c>
      <c r="ABR15" s="1007">
        <v>0</v>
      </c>
      <c r="ABS15" s="1007">
        <v>0</v>
      </c>
      <c r="ABT15" s="1007">
        <v>0</v>
      </c>
      <c r="ABU15" s="1007">
        <v>0</v>
      </c>
      <c r="ABV15" s="1007">
        <v>0</v>
      </c>
      <c r="ABW15" s="1007">
        <v>0</v>
      </c>
      <c r="ABX15" s="1007">
        <v>0</v>
      </c>
      <c r="ABY15" s="1007">
        <v>0</v>
      </c>
      <c r="ABZ15" s="1007">
        <v>0</v>
      </c>
      <c r="ACA15" s="1007">
        <v>0</v>
      </c>
      <c r="ACB15" s="1007">
        <v>0</v>
      </c>
      <c r="ACC15" s="1007">
        <v>0</v>
      </c>
      <c r="ACD15" s="1007">
        <v>0</v>
      </c>
      <c r="ACE15" s="1007">
        <v>0</v>
      </c>
      <c r="ACF15" s="1007">
        <v>0</v>
      </c>
      <c r="ACG15" s="1007">
        <v>0</v>
      </c>
      <c r="ACH15" s="1007">
        <v>0</v>
      </c>
      <c r="ACI15" s="1007">
        <v>0</v>
      </c>
      <c r="ACJ15" s="1007">
        <v>0</v>
      </c>
      <c r="ACK15" s="1007">
        <v>0</v>
      </c>
      <c r="ACL15" s="1007">
        <v>0</v>
      </c>
      <c r="ACM15" s="1007">
        <v>0</v>
      </c>
      <c r="ACN15" s="1007">
        <v>0</v>
      </c>
      <c r="ACO15" s="1007">
        <v>0</v>
      </c>
      <c r="ACP15" s="1007">
        <v>0</v>
      </c>
      <c r="ACQ15" s="1007">
        <v>0</v>
      </c>
      <c r="ACR15" s="1007">
        <v>0</v>
      </c>
      <c r="ACS15" s="1007">
        <v>0</v>
      </c>
      <c r="ACT15" s="1007">
        <v>0</v>
      </c>
      <c r="ACU15" s="1007">
        <v>0</v>
      </c>
      <c r="ACV15" s="1007">
        <v>0</v>
      </c>
      <c r="ACW15" s="1007">
        <v>0</v>
      </c>
      <c r="ACX15" s="1007">
        <v>0</v>
      </c>
      <c r="ACY15" s="1007">
        <v>0</v>
      </c>
      <c r="ACZ15" s="1007">
        <v>0</v>
      </c>
      <c r="ADA15" s="1007">
        <v>0</v>
      </c>
      <c r="ADB15" s="1007">
        <v>0</v>
      </c>
      <c r="ADC15" s="1007">
        <v>0</v>
      </c>
      <c r="ADD15" s="1007">
        <v>0</v>
      </c>
      <c r="ADE15" s="1007">
        <v>0</v>
      </c>
      <c r="ADF15" s="1007">
        <v>0</v>
      </c>
      <c r="ADG15" s="1007">
        <v>0</v>
      </c>
      <c r="ADH15" s="1007">
        <v>0</v>
      </c>
      <c r="ADI15" s="1007">
        <v>0</v>
      </c>
      <c r="ADJ15" s="1007">
        <v>0</v>
      </c>
      <c r="ADK15" s="1007">
        <v>0</v>
      </c>
      <c r="ADL15" s="1007">
        <v>0</v>
      </c>
      <c r="ADM15" s="1007">
        <v>0</v>
      </c>
      <c r="ADN15" s="1007">
        <v>0</v>
      </c>
      <c r="ADO15" s="1007">
        <v>0</v>
      </c>
      <c r="ADP15" s="1007">
        <v>0</v>
      </c>
      <c r="ADQ15" s="1007">
        <v>0</v>
      </c>
      <c r="ADR15" s="1007">
        <v>0</v>
      </c>
      <c r="ADS15" s="1007">
        <v>0</v>
      </c>
      <c r="ADT15" s="1007">
        <v>0</v>
      </c>
      <c r="ADU15" s="1007">
        <v>0</v>
      </c>
      <c r="ADV15" s="1007">
        <v>0</v>
      </c>
      <c r="ADW15" s="1007">
        <v>0</v>
      </c>
      <c r="ADX15" s="1007">
        <v>0</v>
      </c>
      <c r="ADY15" s="1007">
        <v>0</v>
      </c>
      <c r="ADZ15" s="1007">
        <v>0</v>
      </c>
      <c r="AEA15" s="1007">
        <v>0</v>
      </c>
      <c r="AEB15" s="1007">
        <v>0</v>
      </c>
      <c r="AEC15" s="1007">
        <v>0</v>
      </c>
      <c r="AED15" s="1007">
        <v>0</v>
      </c>
      <c r="AEE15" s="1007">
        <v>0</v>
      </c>
      <c r="AEF15" s="1007">
        <v>0</v>
      </c>
      <c r="AEG15" s="1007">
        <v>0</v>
      </c>
      <c r="AEH15" s="1007">
        <v>0</v>
      </c>
      <c r="AEI15" s="1007">
        <v>0</v>
      </c>
      <c r="AEJ15" s="1007">
        <v>0</v>
      </c>
      <c r="AEK15" s="1007">
        <v>0</v>
      </c>
      <c r="AEL15" s="1007">
        <v>0</v>
      </c>
      <c r="AEM15" s="1007">
        <v>0</v>
      </c>
      <c r="AEN15" s="1007">
        <v>0</v>
      </c>
      <c r="AEO15" s="1006">
        <f>'[1]отч дата'!L89</f>
        <v>0</v>
      </c>
      <c r="AEP15" s="73" t="e">
        <f t="shared" si="0"/>
        <v>#DIV/0!</v>
      </c>
      <c r="AEQ15" s="2">
        <f t="shared" si="1"/>
        <v>0</v>
      </c>
      <c r="AER15" s="3" t="s">
        <v>56</v>
      </c>
    </row>
    <row r="16" spans="1:824" ht="17.25" customHeight="1" x14ac:dyDescent="0.25">
      <c r="A16" s="3" t="s">
        <v>57</v>
      </c>
      <c r="B16" s="417">
        <v>208</v>
      </c>
      <c r="C16" s="131">
        <v>148</v>
      </c>
      <c r="D16" s="176">
        <v>177</v>
      </c>
      <c r="E16" s="170">
        <v>198</v>
      </c>
      <c r="F16" s="177">
        <v>205</v>
      </c>
      <c r="G16" s="170">
        <v>227</v>
      </c>
      <c r="H16" s="170">
        <v>249</v>
      </c>
      <c r="I16" s="1008">
        <v>267</v>
      </c>
      <c r="J16" s="1009">
        <v>219</v>
      </c>
      <c r="K16" s="1008">
        <v>315</v>
      </c>
      <c r="L16" s="1010">
        <v>364</v>
      </c>
      <c r="M16" s="993">
        <v>386</v>
      </c>
      <c r="N16" s="994">
        <v>489</v>
      </c>
      <c r="O16" s="994">
        <v>426</v>
      </c>
      <c r="P16" s="994">
        <v>406</v>
      </c>
      <c r="Q16" s="995">
        <v>443</v>
      </c>
      <c r="R16" s="996">
        <v>326</v>
      </c>
      <c r="S16" s="997">
        <v>431</v>
      </c>
      <c r="T16" s="998">
        <v>513</v>
      </c>
      <c r="U16" s="998">
        <v>513</v>
      </c>
      <c r="V16" s="998">
        <v>506</v>
      </c>
      <c r="W16" s="998">
        <v>513</v>
      </c>
      <c r="X16" s="998">
        <v>482</v>
      </c>
      <c r="Y16" s="1145">
        <v>412</v>
      </c>
      <c r="Z16" s="1141">
        <v>405</v>
      </c>
      <c r="AA16" s="998">
        <v>407</v>
      </c>
      <c r="AB16" s="998">
        <v>406</v>
      </c>
      <c r="AC16" s="998">
        <v>432</v>
      </c>
      <c r="AD16" s="998">
        <v>447</v>
      </c>
      <c r="AE16" s="998">
        <v>444</v>
      </c>
      <c r="AF16" s="998">
        <v>445</v>
      </c>
      <c r="AG16" s="998">
        <v>441</v>
      </c>
      <c r="AH16" s="998">
        <v>437</v>
      </c>
      <c r="AI16" s="998">
        <v>553</v>
      </c>
      <c r="AJ16" s="998">
        <v>506</v>
      </c>
      <c r="AK16" s="998">
        <v>491</v>
      </c>
      <c r="AL16" s="998">
        <v>478</v>
      </c>
      <c r="AM16" s="998">
        <v>371</v>
      </c>
      <c r="AN16" s="998">
        <v>365</v>
      </c>
      <c r="AO16" s="998">
        <v>358</v>
      </c>
      <c r="AP16" s="998">
        <v>355</v>
      </c>
      <c r="AQ16" s="998">
        <v>353</v>
      </c>
      <c r="AR16" s="998">
        <v>352</v>
      </c>
      <c r="AS16" s="998">
        <v>350</v>
      </c>
      <c r="AT16" s="998">
        <v>346</v>
      </c>
      <c r="AU16" s="998">
        <v>345</v>
      </c>
      <c r="AV16" s="998">
        <v>344</v>
      </c>
      <c r="AW16" s="998">
        <v>352</v>
      </c>
      <c r="AX16" s="998">
        <v>346</v>
      </c>
      <c r="AY16" s="998">
        <v>342</v>
      </c>
      <c r="AZ16" s="998">
        <v>341</v>
      </c>
      <c r="BA16" s="998">
        <v>339</v>
      </c>
      <c r="BB16" s="998">
        <v>337</v>
      </c>
      <c r="BC16" s="998">
        <v>354</v>
      </c>
      <c r="BD16" s="998">
        <v>360</v>
      </c>
      <c r="BE16" s="998">
        <v>465</v>
      </c>
      <c r="BF16" s="998">
        <v>439</v>
      </c>
      <c r="BG16" s="998">
        <v>355</v>
      </c>
      <c r="BH16" s="998">
        <v>339</v>
      </c>
      <c r="BI16" s="998">
        <v>321</v>
      </c>
      <c r="BJ16" s="998">
        <v>319</v>
      </c>
      <c r="BK16" s="998">
        <v>317</v>
      </c>
      <c r="BL16" s="998">
        <v>329</v>
      </c>
      <c r="BM16" s="998">
        <v>357</v>
      </c>
      <c r="BN16" s="998">
        <v>354</v>
      </c>
      <c r="BO16" s="998">
        <v>352</v>
      </c>
      <c r="BP16" s="998">
        <v>351</v>
      </c>
      <c r="BQ16" s="998">
        <v>348</v>
      </c>
      <c r="BR16" s="998">
        <v>360</v>
      </c>
      <c r="BS16" s="998">
        <v>358</v>
      </c>
      <c r="BT16" s="998">
        <v>357</v>
      </c>
      <c r="BU16" s="998">
        <v>354</v>
      </c>
      <c r="BV16" s="998">
        <v>351</v>
      </c>
      <c r="BW16" s="998">
        <v>346</v>
      </c>
      <c r="BX16" s="998">
        <v>460</v>
      </c>
      <c r="BY16" s="998">
        <v>393</v>
      </c>
      <c r="BZ16" s="998">
        <v>407</v>
      </c>
      <c r="CA16" s="998">
        <v>435</v>
      </c>
      <c r="CB16" s="998">
        <v>421</v>
      </c>
      <c r="CC16" s="998">
        <v>400</v>
      </c>
      <c r="CD16" s="998">
        <v>395</v>
      </c>
      <c r="CE16" s="998">
        <v>389</v>
      </c>
      <c r="CF16" s="998">
        <v>385</v>
      </c>
      <c r="CG16" s="998">
        <v>382</v>
      </c>
      <c r="CH16" s="998">
        <v>381</v>
      </c>
      <c r="CI16" s="998">
        <v>380</v>
      </c>
      <c r="CJ16" s="998">
        <v>395</v>
      </c>
      <c r="CK16" s="998">
        <v>388</v>
      </c>
      <c r="CL16" s="998">
        <v>383</v>
      </c>
      <c r="CM16" s="998">
        <v>389</v>
      </c>
      <c r="CN16" s="998">
        <v>384</v>
      </c>
      <c r="CO16" s="998">
        <v>382</v>
      </c>
      <c r="CP16" s="998">
        <v>380</v>
      </c>
      <c r="CQ16" s="998">
        <v>377</v>
      </c>
      <c r="CR16" s="998">
        <v>374</v>
      </c>
      <c r="CS16" s="998">
        <v>370</v>
      </c>
      <c r="CT16" s="998">
        <v>495</v>
      </c>
      <c r="CU16" s="998">
        <v>454</v>
      </c>
      <c r="CV16" s="998">
        <v>424</v>
      </c>
      <c r="CW16" s="998">
        <v>349</v>
      </c>
      <c r="CX16" s="998">
        <v>343</v>
      </c>
      <c r="CY16" s="998">
        <v>336</v>
      </c>
      <c r="CZ16" s="998">
        <v>332</v>
      </c>
      <c r="DA16" s="998">
        <v>0</v>
      </c>
      <c r="DB16" s="998">
        <v>0</v>
      </c>
      <c r="DC16" s="998">
        <v>1285</v>
      </c>
      <c r="DD16" s="998">
        <v>1277</v>
      </c>
      <c r="DE16" s="998">
        <v>1288</v>
      </c>
      <c r="DF16" s="998">
        <v>1295</v>
      </c>
      <c r="DG16" s="998">
        <v>1290</v>
      </c>
      <c r="DH16" s="998">
        <v>1307</v>
      </c>
      <c r="DI16" s="998">
        <v>1293</v>
      </c>
      <c r="DJ16" s="998">
        <v>1292</v>
      </c>
      <c r="DK16" s="998">
        <v>1290</v>
      </c>
      <c r="DL16" s="998">
        <v>1254</v>
      </c>
      <c r="DM16" s="998">
        <v>1523</v>
      </c>
      <c r="DN16" s="998">
        <v>1491</v>
      </c>
      <c r="DO16" s="998">
        <v>1447</v>
      </c>
      <c r="DP16" s="998">
        <v>1404</v>
      </c>
      <c r="DQ16" s="998">
        <v>1348</v>
      </c>
      <c r="DR16" s="998">
        <v>1310</v>
      </c>
      <c r="DS16" s="998">
        <v>377</v>
      </c>
      <c r="DT16" s="998">
        <v>375</v>
      </c>
      <c r="DU16" s="998">
        <v>373</v>
      </c>
      <c r="DV16" s="998">
        <v>371</v>
      </c>
      <c r="DW16" s="998">
        <v>369</v>
      </c>
      <c r="DX16" s="998">
        <v>380</v>
      </c>
      <c r="DY16" s="998">
        <v>380</v>
      </c>
      <c r="DZ16" s="998">
        <v>378</v>
      </c>
      <c r="EA16" s="998">
        <v>374</v>
      </c>
      <c r="EB16" s="998">
        <v>374</v>
      </c>
      <c r="EC16" s="998">
        <v>381</v>
      </c>
      <c r="ED16" s="998">
        <v>364</v>
      </c>
      <c r="EE16" s="998">
        <v>361</v>
      </c>
      <c r="EF16" s="998">
        <v>359</v>
      </c>
      <c r="EG16" s="998">
        <v>354</v>
      </c>
      <c r="EH16" s="998">
        <v>491</v>
      </c>
      <c r="EI16" s="998">
        <v>454</v>
      </c>
      <c r="EJ16" s="998">
        <v>433</v>
      </c>
      <c r="EK16" s="998">
        <v>415</v>
      </c>
      <c r="EL16" s="998">
        <v>398</v>
      </c>
      <c r="EM16" s="998">
        <v>352</v>
      </c>
      <c r="EN16" s="998">
        <v>348</v>
      </c>
      <c r="EO16" s="998">
        <v>343</v>
      </c>
      <c r="EP16" s="998">
        <v>1381</v>
      </c>
      <c r="EQ16" s="998">
        <v>1375</v>
      </c>
      <c r="ER16" s="998">
        <v>1365</v>
      </c>
      <c r="ES16" s="998">
        <v>1375</v>
      </c>
      <c r="ET16" s="998">
        <v>1366</v>
      </c>
      <c r="EU16" s="998">
        <v>1411</v>
      </c>
      <c r="EV16" s="998">
        <v>1389</v>
      </c>
      <c r="EW16" s="998">
        <v>1387</v>
      </c>
      <c r="EX16" s="998">
        <v>1377</v>
      </c>
      <c r="EY16" s="998">
        <v>1387</v>
      </c>
      <c r="EZ16" s="998">
        <v>1369</v>
      </c>
      <c r="FA16" s="998">
        <v>1344</v>
      </c>
      <c r="FB16" s="998">
        <v>1334</v>
      </c>
      <c r="FC16" s="998">
        <v>1322</v>
      </c>
      <c r="FD16" s="998">
        <v>1686</v>
      </c>
      <c r="FE16" s="998">
        <v>1622</v>
      </c>
      <c r="FF16" s="998">
        <v>1525</v>
      </c>
      <c r="FG16" s="998">
        <v>1481</v>
      </c>
      <c r="FH16" s="998">
        <v>1459</v>
      </c>
      <c r="FI16" s="998">
        <v>359</v>
      </c>
      <c r="FJ16" s="998">
        <v>354</v>
      </c>
      <c r="FK16" s="998">
        <v>353</v>
      </c>
      <c r="FL16" s="998">
        <v>352</v>
      </c>
      <c r="FM16" s="998">
        <v>351</v>
      </c>
      <c r="FN16" s="998">
        <v>349</v>
      </c>
      <c r="FO16" s="998">
        <v>348</v>
      </c>
      <c r="FP16" s="998">
        <v>347</v>
      </c>
      <c r="FQ16" s="998">
        <v>345</v>
      </c>
      <c r="FR16" s="998">
        <v>351</v>
      </c>
      <c r="FS16" s="998">
        <v>346</v>
      </c>
      <c r="FT16" s="998">
        <v>342</v>
      </c>
      <c r="FU16" s="998">
        <v>339</v>
      </c>
      <c r="FV16" s="998">
        <v>334</v>
      </c>
      <c r="FW16" s="998">
        <v>364</v>
      </c>
      <c r="FX16" s="998">
        <v>399</v>
      </c>
      <c r="FY16" s="998">
        <v>397</v>
      </c>
      <c r="FZ16" s="998">
        <v>495</v>
      </c>
      <c r="GA16" s="998">
        <v>473</v>
      </c>
      <c r="GB16" s="998">
        <v>475</v>
      </c>
      <c r="GC16" s="998">
        <v>462</v>
      </c>
      <c r="GD16" s="998">
        <v>380</v>
      </c>
      <c r="GE16" s="998">
        <v>375</v>
      </c>
      <c r="GF16" s="998">
        <v>371</v>
      </c>
      <c r="GG16" s="998">
        <v>371</v>
      </c>
      <c r="GH16" s="998">
        <v>365</v>
      </c>
      <c r="GI16" s="998">
        <v>363</v>
      </c>
      <c r="GJ16" s="998">
        <v>361</v>
      </c>
      <c r="GK16" s="998">
        <v>361</v>
      </c>
      <c r="GL16" s="998">
        <v>361</v>
      </c>
      <c r="GM16" s="998">
        <v>358</v>
      </c>
      <c r="GN16" s="998">
        <v>355</v>
      </c>
      <c r="GO16" s="998">
        <v>365</v>
      </c>
      <c r="GP16" s="998">
        <v>362</v>
      </c>
      <c r="GQ16" s="998">
        <v>359</v>
      </c>
      <c r="GR16" s="998">
        <v>354</v>
      </c>
      <c r="GS16" s="998">
        <v>351</v>
      </c>
      <c r="GT16" s="998">
        <v>351</v>
      </c>
      <c r="GU16" s="998">
        <v>345</v>
      </c>
      <c r="GV16" s="998">
        <v>481</v>
      </c>
      <c r="GW16" s="998">
        <v>444</v>
      </c>
      <c r="GX16" s="998">
        <v>418</v>
      </c>
      <c r="GY16" s="998">
        <v>412</v>
      </c>
      <c r="GZ16" s="998">
        <v>340</v>
      </c>
      <c r="HA16" s="998">
        <v>332</v>
      </c>
      <c r="HB16" s="998">
        <v>356</v>
      </c>
      <c r="HC16" s="998">
        <v>352</v>
      </c>
      <c r="HD16" s="998">
        <v>349</v>
      </c>
      <c r="HE16" s="998">
        <v>349</v>
      </c>
      <c r="HF16" s="998">
        <v>349</v>
      </c>
      <c r="HG16" s="998">
        <v>348</v>
      </c>
      <c r="HH16" s="998">
        <v>345</v>
      </c>
      <c r="HI16" s="998">
        <v>338</v>
      </c>
      <c r="HJ16" s="998">
        <v>345</v>
      </c>
      <c r="HK16" s="998">
        <v>342</v>
      </c>
      <c r="HL16" s="998">
        <v>337</v>
      </c>
      <c r="HM16" s="998">
        <v>332</v>
      </c>
      <c r="HN16" s="998">
        <v>328</v>
      </c>
      <c r="HO16" s="998">
        <v>368</v>
      </c>
      <c r="HP16" s="998">
        <v>366</v>
      </c>
      <c r="HQ16" s="998">
        <v>362</v>
      </c>
      <c r="HR16" s="998">
        <v>474</v>
      </c>
      <c r="HS16" s="998">
        <v>431</v>
      </c>
      <c r="HT16" s="998">
        <v>426</v>
      </c>
      <c r="HU16" s="998">
        <v>414</v>
      </c>
      <c r="HV16" s="998">
        <v>363</v>
      </c>
      <c r="HW16" s="998">
        <v>355</v>
      </c>
      <c r="HX16" s="998">
        <v>349</v>
      </c>
      <c r="HY16" s="998">
        <v>348</v>
      </c>
      <c r="HZ16" s="998">
        <v>346</v>
      </c>
      <c r="IA16" s="998">
        <v>346</v>
      </c>
      <c r="IB16" s="998">
        <v>345</v>
      </c>
      <c r="IC16" s="998">
        <v>340</v>
      </c>
      <c r="ID16" s="998">
        <v>339</v>
      </c>
      <c r="IE16" s="998">
        <v>336</v>
      </c>
      <c r="IF16" s="998">
        <v>363</v>
      </c>
      <c r="IG16" s="998">
        <v>359</v>
      </c>
      <c r="IH16" s="998">
        <v>357</v>
      </c>
      <c r="II16" s="998">
        <v>352</v>
      </c>
      <c r="IJ16" s="998">
        <v>352</v>
      </c>
      <c r="IK16" s="998">
        <v>348</v>
      </c>
      <c r="IL16" s="998">
        <v>344</v>
      </c>
      <c r="IM16" s="998">
        <v>447</v>
      </c>
      <c r="IN16" s="998">
        <v>443</v>
      </c>
      <c r="IO16" s="998">
        <v>426</v>
      </c>
      <c r="IP16" s="998">
        <v>351</v>
      </c>
      <c r="IQ16" s="998">
        <v>336</v>
      </c>
      <c r="IR16" s="998">
        <v>333</v>
      </c>
      <c r="IS16" s="998">
        <v>329</v>
      </c>
      <c r="IT16" s="998">
        <v>324</v>
      </c>
      <c r="IU16" s="998">
        <v>323</v>
      </c>
      <c r="IV16" s="998">
        <v>326</v>
      </c>
      <c r="IW16" s="998">
        <v>324</v>
      </c>
      <c r="IX16" s="998">
        <v>323</v>
      </c>
      <c r="IY16" s="998">
        <v>322</v>
      </c>
      <c r="IZ16" s="998">
        <v>320</v>
      </c>
      <c r="JA16" s="998">
        <v>317</v>
      </c>
      <c r="JB16" s="998">
        <v>324</v>
      </c>
      <c r="JC16" s="998">
        <v>319</v>
      </c>
      <c r="JD16" s="998">
        <v>315</v>
      </c>
      <c r="JE16" s="998">
        <v>345</v>
      </c>
      <c r="JF16" s="998">
        <v>341</v>
      </c>
      <c r="JG16" s="998">
        <v>429</v>
      </c>
      <c r="JH16" s="998">
        <v>402</v>
      </c>
      <c r="JI16" s="998">
        <v>379</v>
      </c>
      <c r="JJ16" s="998">
        <v>330</v>
      </c>
      <c r="JK16" s="998">
        <v>324</v>
      </c>
      <c r="JL16" s="998">
        <v>320</v>
      </c>
      <c r="JM16" s="998">
        <f>'[1]отч дата'!M26</f>
        <v>311</v>
      </c>
      <c r="JN16" s="73">
        <f t="shared" si="2"/>
        <v>0.89111747851002865</v>
      </c>
      <c r="JO16" s="2">
        <f t="shared" si="3"/>
        <v>-38</v>
      </c>
      <c r="JP16" s="218">
        <v>207</v>
      </c>
      <c r="JQ16" s="71">
        <v>146</v>
      </c>
      <c r="JR16" s="70">
        <v>177</v>
      </c>
      <c r="JS16" s="112">
        <v>197</v>
      </c>
      <c r="JT16" s="131">
        <v>202</v>
      </c>
      <c r="JU16" s="170">
        <v>223</v>
      </c>
      <c r="JV16" s="964">
        <v>244</v>
      </c>
      <c r="JW16" s="966">
        <v>260</v>
      </c>
      <c r="JX16" s="966">
        <v>219</v>
      </c>
      <c r="JY16" s="966">
        <v>315</v>
      </c>
      <c r="JZ16" s="985">
        <v>364</v>
      </c>
      <c r="KA16" s="999">
        <v>386</v>
      </c>
      <c r="KB16" s="989">
        <v>489</v>
      </c>
      <c r="KC16" s="989">
        <v>426</v>
      </c>
      <c r="KD16" s="989">
        <v>406</v>
      </c>
      <c r="KE16" s="966">
        <v>443</v>
      </c>
      <c r="KF16" s="966">
        <v>326</v>
      </c>
      <c r="KG16" s="997">
        <v>431</v>
      </c>
      <c r="KH16" s="966">
        <v>513</v>
      </c>
      <c r="KI16" s="966">
        <v>513</v>
      </c>
      <c r="KJ16" s="966">
        <v>506</v>
      </c>
      <c r="KK16" s="966">
        <v>513</v>
      </c>
      <c r="KL16" s="966">
        <v>482</v>
      </c>
      <c r="KM16" s="966">
        <v>412</v>
      </c>
      <c r="KN16" s="966">
        <v>405</v>
      </c>
      <c r="KO16" s="966">
        <v>407</v>
      </c>
      <c r="KP16" s="966">
        <v>406</v>
      </c>
      <c r="KQ16" s="966">
        <v>432</v>
      </c>
      <c r="KR16" s="966">
        <v>447</v>
      </c>
      <c r="KS16" s="966">
        <v>444</v>
      </c>
      <c r="KT16" s="966">
        <v>445</v>
      </c>
      <c r="KU16" s="966">
        <v>441</v>
      </c>
      <c r="KV16" s="966">
        <v>437</v>
      </c>
      <c r="KW16" s="966">
        <v>553</v>
      </c>
      <c r="KX16" s="966">
        <v>506</v>
      </c>
      <c r="KY16" s="966">
        <v>491</v>
      </c>
      <c r="KZ16" s="966">
        <v>478</v>
      </c>
      <c r="LA16" s="966">
        <v>371</v>
      </c>
      <c r="LB16" s="966">
        <v>365</v>
      </c>
      <c r="LC16" s="966">
        <v>358</v>
      </c>
      <c r="LD16" s="966">
        <v>355</v>
      </c>
      <c r="LE16" s="966">
        <v>353</v>
      </c>
      <c r="LF16" s="966">
        <v>352</v>
      </c>
      <c r="LG16" s="966">
        <v>350</v>
      </c>
      <c r="LH16" s="966">
        <v>346</v>
      </c>
      <c r="LI16" s="966">
        <v>345</v>
      </c>
      <c r="LJ16" s="966">
        <v>344</v>
      </c>
      <c r="LK16" s="966">
        <v>352</v>
      </c>
      <c r="LL16" s="966">
        <v>346</v>
      </c>
      <c r="LM16" s="966">
        <v>342</v>
      </c>
      <c r="LN16" s="966">
        <v>341</v>
      </c>
      <c r="LO16" s="966">
        <v>339</v>
      </c>
      <c r="LP16" s="966">
        <v>337</v>
      </c>
      <c r="LQ16" s="966">
        <v>354</v>
      </c>
      <c r="LR16" s="966">
        <v>360</v>
      </c>
      <c r="LS16" s="966">
        <v>465</v>
      </c>
      <c r="LT16" s="966">
        <v>439</v>
      </c>
      <c r="LU16" s="966">
        <v>355</v>
      </c>
      <c r="LV16" s="966">
        <v>339</v>
      </c>
      <c r="LW16" s="966">
        <v>321</v>
      </c>
      <c r="LX16" s="966">
        <v>319</v>
      </c>
      <c r="LY16" s="966">
        <v>317</v>
      </c>
      <c r="LZ16" s="966">
        <v>329</v>
      </c>
      <c r="MA16" s="966">
        <v>357</v>
      </c>
      <c r="MB16" s="966">
        <v>354</v>
      </c>
      <c r="MC16" s="966">
        <v>352</v>
      </c>
      <c r="MD16" s="966">
        <v>351</v>
      </c>
      <c r="ME16" s="966">
        <v>348</v>
      </c>
      <c r="MF16" s="966">
        <v>360</v>
      </c>
      <c r="MG16" s="966">
        <v>358</v>
      </c>
      <c r="MH16" s="966">
        <v>357</v>
      </c>
      <c r="MI16" s="966">
        <v>354</v>
      </c>
      <c r="MJ16" s="966">
        <v>351</v>
      </c>
      <c r="MK16" s="966">
        <v>346</v>
      </c>
      <c r="ML16" s="966">
        <v>460</v>
      </c>
      <c r="MM16" s="966">
        <v>393</v>
      </c>
      <c r="MN16" s="966">
        <v>407</v>
      </c>
      <c r="MO16" s="966">
        <v>435</v>
      </c>
      <c r="MP16" s="966">
        <v>421</v>
      </c>
      <c r="MQ16" s="966">
        <v>400</v>
      </c>
      <c r="MR16" s="966">
        <v>395</v>
      </c>
      <c r="MS16" s="966">
        <v>389</v>
      </c>
      <c r="MT16" s="966">
        <v>385</v>
      </c>
      <c r="MU16" s="966">
        <v>382</v>
      </c>
      <c r="MV16" s="966">
        <v>381</v>
      </c>
      <c r="MW16" s="966">
        <v>380</v>
      </c>
      <c r="MX16" s="966">
        <v>395</v>
      </c>
      <c r="MY16" s="966">
        <v>388</v>
      </c>
      <c r="MZ16" s="966">
        <v>383</v>
      </c>
      <c r="NA16" s="966">
        <v>389</v>
      </c>
      <c r="NB16" s="966">
        <v>384</v>
      </c>
      <c r="NC16" s="966">
        <v>382</v>
      </c>
      <c r="ND16" s="966">
        <v>380</v>
      </c>
      <c r="NE16" s="966">
        <v>377</v>
      </c>
      <c r="NF16" s="966">
        <v>374</v>
      </c>
      <c r="NG16" s="966">
        <v>370</v>
      </c>
      <c r="NH16" s="966">
        <v>495</v>
      </c>
      <c r="NI16" s="966">
        <v>454</v>
      </c>
      <c r="NJ16" s="966">
        <v>424</v>
      </c>
      <c r="NK16" s="966">
        <v>343</v>
      </c>
      <c r="NL16" s="966">
        <v>336</v>
      </c>
      <c r="NM16" s="966">
        <v>332</v>
      </c>
      <c r="NN16" s="966">
        <v>0</v>
      </c>
      <c r="NO16" s="966">
        <v>0</v>
      </c>
      <c r="NP16" s="966">
        <v>1037</v>
      </c>
      <c r="NQ16" s="966">
        <v>1030</v>
      </c>
      <c r="NR16" s="966">
        <v>1041</v>
      </c>
      <c r="NS16" s="966">
        <v>1044</v>
      </c>
      <c r="NT16" s="966">
        <v>1039</v>
      </c>
      <c r="NU16" s="966">
        <v>1057</v>
      </c>
      <c r="NV16" s="966">
        <v>1045</v>
      </c>
      <c r="NW16" s="966">
        <v>1045</v>
      </c>
      <c r="NX16" s="966">
        <v>1044</v>
      </c>
      <c r="NY16" s="966">
        <v>1008</v>
      </c>
      <c r="NZ16" s="966">
        <v>1216</v>
      </c>
      <c r="OA16" s="966">
        <v>1197</v>
      </c>
      <c r="OB16" s="966">
        <v>1160</v>
      </c>
      <c r="OC16" s="966">
        <v>1122</v>
      </c>
      <c r="OD16" s="966">
        <v>1067</v>
      </c>
      <c r="OE16" s="966">
        <v>1033</v>
      </c>
      <c r="OF16" s="966">
        <v>377</v>
      </c>
      <c r="OG16" s="966">
        <v>375</v>
      </c>
      <c r="OH16" s="966">
        <v>373</v>
      </c>
      <c r="OI16" s="966">
        <v>371</v>
      </c>
      <c r="OJ16" s="966">
        <v>369</v>
      </c>
      <c r="OK16" s="966">
        <v>380</v>
      </c>
      <c r="OL16" s="966">
        <v>380</v>
      </c>
      <c r="OM16" s="966">
        <v>378</v>
      </c>
      <c r="ON16" s="966">
        <v>374</v>
      </c>
      <c r="OO16" s="966">
        <v>374</v>
      </c>
      <c r="OP16" s="966">
        <v>381</v>
      </c>
      <c r="OQ16" s="966">
        <v>364</v>
      </c>
      <c r="OR16" s="966">
        <v>361</v>
      </c>
      <c r="OS16" s="966">
        <v>359</v>
      </c>
      <c r="OT16" s="966">
        <v>354</v>
      </c>
      <c r="OU16" s="966">
        <v>491</v>
      </c>
      <c r="OV16" s="966">
        <v>454</v>
      </c>
      <c r="OW16" s="966">
        <v>433</v>
      </c>
      <c r="OX16" s="966">
        <v>415</v>
      </c>
      <c r="OY16" s="966">
        <v>398</v>
      </c>
      <c r="OZ16" s="966">
        <v>352</v>
      </c>
      <c r="PA16" s="966">
        <v>348</v>
      </c>
      <c r="PB16" s="966">
        <v>343</v>
      </c>
      <c r="PC16" s="966">
        <v>339</v>
      </c>
      <c r="PD16" s="966">
        <v>336</v>
      </c>
      <c r="PE16" s="966">
        <v>335</v>
      </c>
      <c r="PF16" s="966">
        <v>336</v>
      </c>
      <c r="PG16" s="966">
        <v>352</v>
      </c>
      <c r="PH16" s="966">
        <v>368</v>
      </c>
      <c r="PI16" s="966">
        <v>365</v>
      </c>
      <c r="PJ16" s="966">
        <v>372</v>
      </c>
      <c r="PK16" s="966">
        <v>370</v>
      </c>
      <c r="PL16" s="966">
        <v>379</v>
      </c>
      <c r="PM16" s="966">
        <v>374</v>
      </c>
      <c r="PN16" s="966">
        <v>369</v>
      </c>
      <c r="PO16" s="966">
        <v>364</v>
      </c>
      <c r="PP16" s="966">
        <v>358</v>
      </c>
      <c r="PQ16" s="966">
        <v>509</v>
      </c>
      <c r="PR16" s="966">
        <v>497</v>
      </c>
      <c r="PS16" s="966">
        <v>470</v>
      </c>
      <c r="PT16" s="966">
        <v>456</v>
      </c>
      <c r="PU16" s="966">
        <v>373</v>
      </c>
      <c r="PV16" s="966">
        <v>365</v>
      </c>
      <c r="PW16" s="966">
        <v>359</v>
      </c>
      <c r="PX16" s="966">
        <v>354</v>
      </c>
      <c r="PY16" s="966">
        <v>353</v>
      </c>
      <c r="PZ16" s="966">
        <v>352</v>
      </c>
      <c r="QA16" s="966">
        <v>351</v>
      </c>
      <c r="QB16" s="966">
        <v>349</v>
      </c>
      <c r="QC16" s="966">
        <v>348</v>
      </c>
      <c r="QD16" s="966">
        <v>347</v>
      </c>
      <c r="QE16" s="966">
        <v>345</v>
      </c>
      <c r="QF16" s="966">
        <v>351</v>
      </c>
      <c r="QG16" s="966">
        <v>346</v>
      </c>
      <c r="QH16" s="966">
        <v>342</v>
      </c>
      <c r="QI16" s="966">
        <v>339</v>
      </c>
      <c r="QJ16" s="966">
        <v>334</v>
      </c>
      <c r="QK16" s="966">
        <v>364</v>
      </c>
      <c r="QL16" s="966">
        <v>399</v>
      </c>
      <c r="QM16" s="966">
        <v>397</v>
      </c>
      <c r="QN16" s="966">
        <v>495</v>
      </c>
      <c r="QO16" s="966">
        <v>473</v>
      </c>
      <c r="QP16" s="966">
        <v>475</v>
      </c>
      <c r="QQ16" s="966">
        <v>462</v>
      </c>
      <c r="QR16" s="966">
        <v>380</v>
      </c>
      <c r="QS16" s="966">
        <v>375</v>
      </c>
      <c r="QT16" s="966">
        <v>371</v>
      </c>
      <c r="QU16" s="966">
        <v>371</v>
      </c>
      <c r="QV16" s="966">
        <v>365</v>
      </c>
      <c r="QW16" s="966">
        <v>363</v>
      </c>
      <c r="QX16" s="966">
        <v>361</v>
      </c>
      <c r="QY16" s="966">
        <v>361</v>
      </c>
      <c r="QZ16" s="966">
        <v>361</v>
      </c>
      <c r="RA16" s="966">
        <v>358</v>
      </c>
      <c r="RB16" s="966">
        <v>355</v>
      </c>
      <c r="RC16" s="966">
        <v>365</v>
      </c>
      <c r="RD16" s="966">
        <v>362</v>
      </c>
      <c r="RE16" s="966">
        <v>359</v>
      </c>
      <c r="RF16" s="966">
        <v>354</v>
      </c>
      <c r="RG16" s="966">
        <v>351</v>
      </c>
      <c r="RH16" s="966">
        <v>351</v>
      </c>
      <c r="RI16" s="966">
        <v>345</v>
      </c>
      <c r="RJ16" s="966">
        <v>481</v>
      </c>
      <c r="RK16" s="966">
        <v>444</v>
      </c>
      <c r="RL16" s="966">
        <v>418</v>
      </c>
      <c r="RM16" s="966">
        <v>412</v>
      </c>
      <c r="RN16" s="966">
        <v>340</v>
      </c>
      <c r="RO16" s="966">
        <v>332</v>
      </c>
      <c r="RP16" s="966">
        <v>356</v>
      </c>
      <c r="RQ16" s="966">
        <v>352</v>
      </c>
      <c r="RR16" s="966">
        <v>349</v>
      </c>
      <c r="RS16" s="966">
        <v>349</v>
      </c>
      <c r="RT16" s="966">
        <v>349</v>
      </c>
      <c r="RU16" s="966">
        <v>348</v>
      </c>
      <c r="RV16" s="966">
        <v>345</v>
      </c>
      <c r="RW16" s="966">
        <v>338</v>
      </c>
      <c r="RX16" s="966">
        <v>345</v>
      </c>
      <c r="RY16" s="966">
        <v>342</v>
      </c>
      <c r="RZ16" s="966">
        <v>337</v>
      </c>
      <c r="SA16" s="966">
        <v>332</v>
      </c>
      <c r="SB16" s="966">
        <v>328</v>
      </c>
      <c r="SC16" s="966">
        <v>368</v>
      </c>
      <c r="SD16" s="966">
        <v>366</v>
      </c>
      <c r="SE16" s="966">
        <v>362</v>
      </c>
      <c r="SF16" s="966">
        <v>474</v>
      </c>
      <c r="SG16" s="966">
        <v>431</v>
      </c>
      <c r="SH16" s="966">
        <v>426</v>
      </c>
      <c r="SI16" s="966">
        <v>414</v>
      </c>
      <c r="SJ16" s="966">
        <v>363</v>
      </c>
      <c r="SK16" s="966">
        <v>355</v>
      </c>
      <c r="SL16" s="966">
        <v>349</v>
      </c>
      <c r="SM16" s="966">
        <v>348</v>
      </c>
      <c r="SN16" s="966">
        <v>346</v>
      </c>
      <c r="SO16" s="966">
        <v>346</v>
      </c>
      <c r="SP16" s="966">
        <v>345</v>
      </c>
      <c r="SQ16" s="966">
        <v>340</v>
      </c>
      <c r="SR16" s="966">
        <v>339</v>
      </c>
      <c r="SS16" s="966">
        <v>336</v>
      </c>
      <c r="ST16" s="966">
        <v>363</v>
      </c>
      <c r="SU16" s="966">
        <v>359</v>
      </c>
      <c r="SV16" s="966">
        <v>357</v>
      </c>
      <c r="SW16" s="966">
        <v>352</v>
      </c>
      <c r="SX16" s="966">
        <v>352</v>
      </c>
      <c r="SY16" s="966">
        <v>348</v>
      </c>
      <c r="SZ16" s="966">
        <v>344</v>
      </c>
      <c r="TA16" s="966">
        <v>447</v>
      </c>
      <c r="TB16" s="966">
        <v>443</v>
      </c>
      <c r="TC16" s="966">
        <v>426</v>
      </c>
      <c r="TD16" s="966">
        <v>351</v>
      </c>
      <c r="TE16" s="966">
        <v>336</v>
      </c>
      <c r="TF16" s="966">
        <v>333</v>
      </c>
      <c r="TG16" s="966">
        <v>329</v>
      </c>
      <c r="TH16" s="966">
        <v>324</v>
      </c>
      <c r="TI16" s="966">
        <v>323</v>
      </c>
      <c r="TJ16" s="966">
        <v>326</v>
      </c>
      <c r="TK16" s="966">
        <v>324</v>
      </c>
      <c r="TL16" s="966">
        <v>323</v>
      </c>
      <c r="TM16" s="966">
        <v>322</v>
      </c>
      <c r="TN16" s="966">
        <v>320</v>
      </c>
      <c r="TO16" s="966">
        <v>317</v>
      </c>
      <c r="TP16" s="966">
        <v>324</v>
      </c>
      <c r="TQ16" s="966">
        <v>319</v>
      </c>
      <c r="TR16" s="966">
        <v>315</v>
      </c>
      <c r="TS16" s="966">
        <v>345</v>
      </c>
      <c r="TT16" s="966">
        <v>429</v>
      </c>
      <c r="TU16" s="966">
        <v>402</v>
      </c>
      <c r="TV16" s="966">
        <v>379</v>
      </c>
      <c r="TW16" s="966">
        <v>330</v>
      </c>
      <c r="TX16" s="966">
        <v>324</v>
      </c>
      <c r="TY16" s="966">
        <v>320</v>
      </c>
      <c r="TZ16" s="966">
        <f>'[1]отч дата'!M58</f>
        <v>311</v>
      </c>
      <c r="UA16" s="73">
        <f t="shared" si="4"/>
        <v>0.89111747851002865</v>
      </c>
      <c r="UB16" s="2">
        <f t="shared" si="5"/>
        <v>-38</v>
      </c>
      <c r="UC16" s="418">
        <v>1</v>
      </c>
      <c r="UD16" s="69">
        <v>2</v>
      </c>
      <c r="UE16" s="67">
        <v>0</v>
      </c>
      <c r="UF16" s="130">
        <v>1</v>
      </c>
      <c r="UG16" s="131">
        <v>3</v>
      </c>
      <c r="UH16" s="170">
        <v>4</v>
      </c>
      <c r="UI16" s="1011">
        <v>5</v>
      </c>
      <c r="UJ16" s="177">
        <v>7</v>
      </c>
      <c r="UK16" s="177">
        <v>0</v>
      </c>
      <c r="UL16" s="177">
        <v>0</v>
      </c>
      <c r="UM16" s="1004">
        <v>0</v>
      </c>
      <c r="UN16" s="1005">
        <v>0</v>
      </c>
      <c r="UO16" s="1006">
        <v>0</v>
      </c>
      <c r="UP16" s="1006">
        <v>0</v>
      </c>
      <c r="UQ16" s="1006">
        <v>0</v>
      </c>
      <c r="UR16" s="996">
        <v>0</v>
      </c>
      <c r="US16" s="996">
        <v>0</v>
      </c>
      <c r="UT16" s="997">
        <v>0</v>
      </c>
      <c r="UU16" s="1007">
        <v>0</v>
      </c>
      <c r="UV16" s="1007">
        <v>0</v>
      </c>
      <c r="UW16" s="1007">
        <v>0</v>
      </c>
      <c r="UX16" s="1007">
        <v>0</v>
      </c>
      <c r="UY16" s="1007">
        <v>0</v>
      </c>
      <c r="UZ16" s="1368">
        <v>0</v>
      </c>
      <c r="VA16" s="1007">
        <v>0</v>
      </c>
      <c r="VB16" s="1007">
        <v>0</v>
      </c>
      <c r="VC16" s="1007">
        <v>0</v>
      </c>
      <c r="VD16" s="1007">
        <v>0</v>
      </c>
      <c r="VE16" s="1007">
        <v>0</v>
      </c>
      <c r="VF16" s="1007">
        <v>0</v>
      </c>
      <c r="VG16" s="1007">
        <v>0</v>
      </c>
      <c r="VH16" s="1007">
        <v>0</v>
      </c>
      <c r="VI16" s="1007">
        <v>0</v>
      </c>
      <c r="VJ16" s="1007">
        <v>0</v>
      </c>
      <c r="VK16" s="1007">
        <v>0</v>
      </c>
      <c r="VL16" s="1007">
        <v>0</v>
      </c>
      <c r="VM16" s="1007">
        <v>0</v>
      </c>
      <c r="VN16" s="1007">
        <v>0</v>
      </c>
      <c r="VO16" s="1007">
        <v>0</v>
      </c>
      <c r="VP16" s="1007">
        <v>0</v>
      </c>
      <c r="VQ16" s="1007">
        <v>0</v>
      </c>
      <c r="VR16" s="1007">
        <v>0</v>
      </c>
      <c r="VS16" s="1007">
        <v>0</v>
      </c>
      <c r="VT16" s="1007">
        <v>0</v>
      </c>
      <c r="VU16" s="1007">
        <v>0</v>
      </c>
      <c r="VV16" s="1007">
        <v>0</v>
      </c>
      <c r="VW16" s="1007">
        <v>0</v>
      </c>
      <c r="VX16" s="1007">
        <v>0</v>
      </c>
      <c r="VY16" s="1007">
        <v>0</v>
      </c>
      <c r="VZ16" s="1007">
        <v>0</v>
      </c>
      <c r="WA16" s="1007">
        <v>0</v>
      </c>
      <c r="WB16" s="1007">
        <v>0</v>
      </c>
      <c r="WC16" s="1007">
        <v>0</v>
      </c>
      <c r="WD16" s="1007">
        <v>0</v>
      </c>
      <c r="WE16" s="1007">
        <v>0</v>
      </c>
      <c r="WF16" s="1007">
        <v>0</v>
      </c>
      <c r="WG16" s="1007">
        <v>0</v>
      </c>
      <c r="WH16" s="1007">
        <v>0</v>
      </c>
      <c r="WI16" s="1007">
        <v>0</v>
      </c>
      <c r="WJ16" s="1007">
        <v>0</v>
      </c>
      <c r="WK16" s="1007">
        <v>0</v>
      </c>
      <c r="WL16" s="1007">
        <v>0</v>
      </c>
      <c r="WM16" s="1007">
        <v>0</v>
      </c>
      <c r="WN16" s="1007">
        <v>0</v>
      </c>
      <c r="WO16" s="1007">
        <v>0</v>
      </c>
      <c r="WP16" s="1007">
        <v>0</v>
      </c>
      <c r="WQ16" s="1007">
        <v>0</v>
      </c>
      <c r="WR16" s="1007">
        <v>0</v>
      </c>
      <c r="WS16" s="1007">
        <v>0</v>
      </c>
      <c r="WT16" s="1007">
        <v>0</v>
      </c>
      <c r="WU16" s="1007">
        <v>0</v>
      </c>
      <c r="WV16" s="1007">
        <v>0</v>
      </c>
      <c r="WW16" s="1007">
        <v>0</v>
      </c>
      <c r="WX16" s="1007">
        <v>0</v>
      </c>
      <c r="WY16" s="1007">
        <v>0</v>
      </c>
      <c r="WZ16" s="1007">
        <v>0</v>
      </c>
      <c r="XA16" s="1007">
        <v>0</v>
      </c>
      <c r="XB16" s="1007">
        <v>0</v>
      </c>
      <c r="XC16" s="1007">
        <v>0</v>
      </c>
      <c r="XD16" s="1007">
        <v>0</v>
      </c>
      <c r="XE16" s="1007">
        <v>0</v>
      </c>
      <c r="XF16" s="1007">
        <v>0</v>
      </c>
      <c r="XG16" s="1007">
        <v>0</v>
      </c>
      <c r="XH16" s="1007">
        <v>0</v>
      </c>
      <c r="XI16" s="1007">
        <v>0</v>
      </c>
      <c r="XJ16" s="1007">
        <v>0</v>
      </c>
      <c r="XK16" s="1007">
        <v>0</v>
      </c>
      <c r="XL16" s="1007">
        <v>0</v>
      </c>
      <c r="XM16" s="1007">
        <v>0</v>
      </c>
      <c r="XN16" s="1007">
        <v>0</v>
      </c>
      <c r="XO16" s="1007">
        <v>0</v>
      </c>
      <c r="XP16" s="1007">
        <v>0</v>
      </c>
      <c r="XQ16" s="1007">
        <v>0</v>
      </c>
      <c r="XR16" s="1007">
        <v>0</v>
      </c>
      <c r="XS16" s="1007">
        <v>0</v>
      </c>
      <c r="XT16" s="1007">
        <v>0</v>
      </c>
      <c r="XU16" s="1007">
        <v>0</v>
      </c>
      <c r="XV16" s="1007">
        <v>0</v>
      </c>
      <c r="XW16" s="1007">
        <v>0</v>
      </c>
      <c r="XX16" s="1007">
        <v>0</v>
      </c>
      <c r="XY16" s="1007">
        <v>0</v>
      </c>
      <c r="XZ16" s="1007">
        <v>0</v>
      </c>
      <c r="YA16" s="1007">
        <v>0</v>
      </c>
      <c r="YB16" s="1007">
        <v>0</v>
      </c>
      <c r="YC16" s="1007">
        <v>0</v>
      </c>
      <c r="YD16" s="1007">
        <v>248</v>
      </c>
      <c r="YE16" s="1007">
        <v>247</v>
      </c>
      <c r="YF16" s="1007">
        <v>247</v>
      </c>
      <c r="YG16" s="1007">
        <v>251</v>
      </c>
      <c r="YH16" s="1007">
        <v>251</v>
      </c>
      <c r="YI16" s="1007">
        <v>250</v>
      </c>
      <c r="YJ16" s="1007">
        <v>248</v>
      </c>
      <c r="YK16" s="1007">
        <v>247</v>
      </c>
      <c r="YL16" s="1007">
        <v>246</v>
      </c>
      <c r="YM16" s="1007">
        <v>246</v>
      </c>
      <c r="YN16" s="1007">
        <v>307</v>
      </c>
      <c r="YO16" s="1007">
        <v>294</v>
      </c>
      <c r="YP16" s="1007">
        <v>287</v>
      </c>
      <c r="YQ16" s="1007">
        <v>282</v>
      </c>
      <c r="YR16" s="1007">
        <v>281</v>
      </c>
      <c r="YS16" s="1007">
        <v>277</v>
      </c>
      <c r="YT16" s="1007">
        <v>273</v>
      </c>
      <c r="ABA16" s="1">
        <v>0</v>
      </c>
      <c r="ABB16" s="1">
        <v>0</v>
      </c>
      <c r="ABC16" s="1">
        <v>0</v>
      </c>
      <c r="ABD16" s="1">
        <v>0</v>
      </c>
      <c r="ABE16" s="1">
        <v>0</v>
      </c>
      <c r="ABF16" s="1">
        <v>0</v>
      </c>
      <c r="ABG16" s="1">
        <v>0</v>
      </c>
      <c r="ABH16" s="1">
        <v>0</v>
      </c>
      <c r="ABI16" s="1">
        <v>0</v>
      </c>
      <c r="ABJ16" s="1">
        <v>0</v>
      </c>
      <c r="ABK16" s="1">
        <v>0</v>
      </c>
      <c r="ABL16" s="1">
        <v>0</v>
      </c>
      <c r="ABM16" s="1">
        <v>0</v>
      </c>
      <c r="ABN16" s="1">
        <v>0</v>
      </c>
      <c r="ABO16" s="1">
        <v>0</v>
      </c>
      <c r="ABP16" s="1">
        <v>0</v>
      </c>
      <c r="ABQ16" s="1">
        <v>0</v>
      </c>
      <c r="ABR16" s="1">
        <v>0</v>
      </c>
      <c r="ABS16" s="1">
        <v>0</v>
      </c>
      <c r="ABT16" s="1">
        <v>0</v>
      </c>
      <c r="ABU16" s="1">
        <v>0</v>
      </c>
      <c r="ABV16" s="1">
        <v>0</v>
      </c>
      <c r="ABW16" s="1">
        <v>0</v>
      </c>
      <c r="ABX16" s="1">
        <v>0</v>
      </c>
      <c r="ABY16" s="1">
        <v>0</v>
      </c>
      <c r="ABZ16" s="1">
        <v>0</v>
      </c>
      <c r="ACA16" s="1">
        <v>0</v>
      </c>
      <c r="ACB16" s="1">
        <v>0</v>
      </c>
      <c r="ACC16" s="1">
        <v>0</v>
      </c>
      <c r="ACD16" s="1">
        <v>0</v>
      </c>
      <c r="ACE16" s="1">
        <v>0</v>
      </c>
      <c r="ACF16" s="1">
        <v>0</v>
      </c>
      <c r="ACG16" s="1">
        <v>0</v>
      </c>
      <c r="ACH16" s="1">
        <v>0</v>
      </c>
      <c r="ACI16" s="1">
        <v>0</v>
      </c>
      <c r="ACJ16" s="1">
        <v>0</v>
      </c>
      <c r="ACK16" s="1">
        <v>0</v>
      </c>
      <c r="ACL16" s="1">
        <v>0</v>
      </c>
      <c r="ACM16" s="1">
        <v>0</v>
      </c>
      <c r="ACN16" s="1">
        <v>0</v>
      </c>
      <c r="ACO16" s="1">
        <v>0</v>
      </c>
      <c r="ACP16" s="1">
        <v>0</v>
      </c>
      <c r="ACQ16" s="1">
        <v>0</v>
      </c>
      <c r="ACR16" s="1">
        <v>0</v>
      </c>
      <c r="ACS16" s="1">
        <v>0</v>
      </c>
      <c r="ACT16" s="1">
        <v>0</v>
      </c>
      <c r="ACU16" s="1">
        <v>0</v>
      </c>
      <c r="ACV16" s="1">
        <v>0</v>
      </c>
      <c r="ACW16" s="1">
        <v>0</v>
      </c>
      <c r="ACX16" s="1">
        <v>0</v>
      </c>
      <c r="ACY16" s="1">
        <v>0</v>
      </c>
      <c r="ACZ16" s="1">
        <v>0</v>
      </c>
      <c r="ADA16" s="1">
        <v>0</v>
      </c>
      <c r="ADB16" s="1">
        <v>0</v>
      </c>
      <c r="ADC16" s="1">
        <v>0</v>
      </c>
      <c r="ADD16" s="1">
        <v>0</v>
      </c>
      <c r="ADE16" s="1">
        <v>0</v>
      </c>
      <c r="ADF16" s="1">
        <v>0</v>
      </c>
      <c r="ADG16" s="1">
        <v>0</v>
      </c>
      <c r="ADH16" s="1">
        <v>0</v>
      </c>
      <c r="ADI16" s="1">
        <v>0</v>
      </c>
      <c r="ADJ16" s="1">
        <v>0</v>
      </c>
      <c r="ADK16" s="1">
        <v>0</v>
      </c>
      <c r="ADL16" s="1">
        <v>0</v>
      </c>
      <c r="ADM16" s="1">
        <v>0</v>
      </c>
      <c r="ADN16" s="1">
        <v>0</v>
      </c>
      <c r="ADO16" s="1">
        <v>0</v>
      </c>
      <c r="ADP16" s="1">
        <v>0</v>
      </c>
      <c r="ADQ16" s="1">
        <v>0</v>
      </c>
      <c r="ADR16" s="1">
        <v>0</v>
      </c>
      <c r="ADS16" s="1">
        <v>0</v>
      </c>
      <c r="ADT16" s="1">
        <v>0</v>
      </c>
      <c r="ADU16" s="1">
        <v>0</v>
      </c>
      <c r="ADV16" s="1">
        <v>0</v>
      </c>
      <c r="ADW16" s="1">
        <v>0</v>
      </c>
      <c r="ADX16" s="1">
        <v>0</v>
      </c>
      <c r="ADY16" s="1">
        <v>0</v>
      </c>
      <c r="ADZ16" s="1">
        <v>0</v>
      </c>
      <c r="AEA16" s="1">
        <v>0</v>
      </c>
      <c r="AEB16" s="1">
        <v>0</v>
      </c>
      <c r="AEC16" s="1">
        <v>0</v>
      </c>
      <c r="AED16" s="1">
        <v>0</v>
      </c>
      <c r="AEE16" s="1">
        <v>0</v>
      </c>
      <c r="AEF16" s="1">
        <v>0</v>
      </c>
      <c r="AEG16" s="1">
        <v>0</v>
      </c>
      <c r="AEH16" s="1">
        <v>0</v>
      </c>
      <c r="AEI16" s="1">
        <v>0</v>
      </c>
      <c r="AEJ16" s="1">
        <v>0</v>
      </c>
      <c r="AEK16" s="1">
        <v>0</v>
      </c>
      <c r="AEL16" s="1">
        <v>0</v>
      </c>
      <c r="AEM16" s="1">
        <v>0</v>
      </c>
      <c r="AEN16" s="1">
        <v>0</v>
      </c>
      <c r="AEO16" s="1006">
        <f>'[1]отч дата'!M89</f>
        <v>0</v>
      </c>
      <c r="AEP16" s="73" t="e">
        <f t="shared" si="0"/>
        <v>#DIV/0!</v>
      </c>
      <c r="AEQ16" s="2">
        <f t="shared" si="1"/>
        <v>0</v>
      </c>
      <c r="AER16" s="3" t="s">
        <v>57</v>
      </c>
    </row>
    <row r="17" spans="1:824" ht="17.25" customHeight="1" x14ac:dyDescent="0.25">
      <c r="A17" s="3" t="s">
        <v>58</v>
      </c>
      <c r="B17" s="417">
        <v>0</v>
      </c>
      <c r="C17" s="131">
        <v>0</v>
      </c>
      <c r="D17" s="176">
        <v>0</v>
      </c>
      <c r="E17" s="170">
        <v>0</v>
      </c>
      <c r="F17" s="177">
        <v>0</v>
      </c>
      <c r="G17" s="170">
        <v>0</v>
      </c>
      <c r="H17" s="170">
        <v>0</v>
      </c>
      <c r="I17" s="1008">
        <v>0</v>
      </c>
      <c r="J17" s="1009">
        <v>0</v>
      </c>
      <c r="K17" s="1008">
        <v>0</v>
      </c>
      <c r="L17" s="1010">
        <v>0</v>
      </c>
      <c r="M17" s="993">
        <v>0</v>
      </c>
      <c r="N17" s="994">
        <v>0</v>
      </c>
      <c r="O17" s="994">
        <v>0</v>
      </c>
      <c r="P17" s="994">
        <v>0</v>
      </c>
      <c r="Q17" s="995">
        <v>0</v>
      </c>
      <c r="R17" s="996">
        <v>0</v>
      </c>
      <c r="S17" s="997">
        <v>0</v>
      </c>
      <c r="T17" s="998">
        <v>0</v>
      </c>
      <c r="U17" s="998">
        <v>0</v>
      </c>
      <c r="V17" s="998">
        <v>0</v>
      </c>
      <c r="W17" s="998">
        <v>0</v>
      </c>
      <c r="X17" s="998">
        <v>0</v>
      </c>
      <c r="Y17" s="1145">
        <v>0</v>
      </c>
      <c r="Z17" s="1141">
        <v>0</v>
      </c>
      <c r="AA17" s="998">
        <v>0</v>
      </c>
      <c r="AB17" s="998">
        <v>0</v>
      </c>
      <c r="AC17" s="998">
        <v>0</v>
      </c>
      <c r="AD17" s="998">
        <v>0</v>
      </c>
      <c r="AE17" s="998">
        <v>0</v>
      </c>
      <c r="AF17" s="998">
        <v>0</v>
      </c>
      <c r="AG17" s="998">
        <v>0</v>
      </c>
      <c r="AH17" s="998">
        <v>0</v>
      </c>
      <c r="AI17" s="998">
        <v>0</v>
      </c>
      <c r="AJ17" s="998">
        <v>0</v>
      </c>
      <c r="AK17" s="998">
        <v>0</v>
      </c>
      <c r="AL17" s="998">
        <v>0</v>
      </c>
      <c r="AM17" s="998">
        <v>0</v>
      </c>
      <c r="AN17" s="998">
        <v>0</v>
      </c>
      <c r="AO17" s="998">
        <v>0</v>
      </c>
      <c r="AP17" s="998">
        <v>0</v>
      </c>
      <c r="AQ17" s="998">
        <v>0</v>
      </c>
      <c r="AR17" s="998">
        <v>0</v>
      </c>
      <c r="AS17" s="998">
        <v>0</v>
      </c>
      <c r="AT17" s="998">
        <v>0</v>
      </c>
      <c r="AU17" s="998">
        <v>0</v>
      </c>
      <c r="AV17" s="998">
        <v>0</v>
      </c>
      <c r="AW17" s="998">
        <v>0</v>
      </c>
      <c r="AX17" s="998">
        <v>0</v>
      </c>
      <c r="AY17" s="998">
        <v>0</v>
      </c>
      <c r="AZ17" s="998">
        <v>0</v>
      </c>
      <c r="BA17" s="998">
        <v>0</v>
      </c>
      <c r="BB17" s="998">
        <v>0</v>
      </c>
      <c r="BC17" s="998">
        <v>0</v>
      </c>
      <c r="BD17" s="998">
        <v>0</v>
      </c>
      <c r="BE17" s="998">
        <v>0</v>
      </c>
      <c r="BF17" s="998">
        <v>0</v>
      </c>
      <c r="BG17" s="998">
        <v>0</v>
      </c>
      <c r="BH17" s="998">
        <v>0</v>
      </c>
      <c r="BI17" s="998">
        <v>0</v>
      </c>
      <c r="BJ17" s="998">
        <v>0</v>
      </c>
      <c r="BK17" s="998">
        <v>0</v>
      </c>
      <c r="BL17" s="998">
        <v>0</v>
      </c>
      <c r="BM17" s="998">
        <v>0</v>
      </c>
      <c r="BN17" s="998">
        <v>0</v>
      </c>
      <c r="BO17" s="998">
        <v>0</v>
      </c>
      <c r="BP17" s="998">
        <v>0</v>
      </c>
      <c r="BQ17" s="998">
        <v>0</v>
      </c>
      <c r="BR17" s="998">
        <v>0</v>
      </c>
      <c r="BS17" s="998">
        <v>0</v>
      </c>
      <c r="BT17" s="998">
        <v>0</v>
      </c>
      <c r="BU17" s="998">
        <v>0</v>
      </c>
      <c r="BV17" s="998">
        <v>0</v>
      </c>
      <c r="BW17" s="998">
        <v>0</v>
      </c>
      <c r="BX17" s="998">
        <v>0</v>
      </c>
      <c r="BY17" s="998">
        <v>0</v>
      </c>
      <c r="BZ17" s="998">
        <v>0</v>
      </c>
      <c r="CA17" s="998">
        <v>0</v>
      </c>
      <c r="CB17" s="998">
        <v>0</v>
      </c>
      <c r="CC17" s="998">
        <v>0</v>
      </c>
      <c r="CD17" s="998">
        <v>0</v>
      </c>
      <c r="CE17" s="998">
        <v>0</v>
      </c>
      <c r="CF17" s="998">
        <v>0</v>
      </c>
      <c r="CG17" s="998">
        <v>0</v>
      </c>
      <c r="CH17" s="998">
        <v>0</v>
      </c>
      <c r="CI17" s="998">
        <v>0</v>
      </c>
      <c r="CJ17" s="998">
        <v>0</v>
      </c>
      <c r="CK17" s="998">
        <v>0</v>
      </c>
      <c r="CL17" s="998">
        <v>0</v>
      </c>
      <c r="CM17" s="998">
        <v>0</v>
      </c>
      <c r="CN17" s="998">
        <v>0</v>
      </c>
      <c r="CO17" s="998">
        <v>0</v>
      </c>
      <c r="CP17" s="998">
        <v>0</v>
      </c>
      <c r="CQ17" s="998">
        <v>0</v>
      </c>
      <c r="CR17" s="998">
        <v>0</v>
      </c>
      <c r="CS17" s="998">
        <v>0</v>
      </c>
      <c r="CT17" s="998">
        <v>0</v>
      </c>
      <c r="CU17" s="998">
        <v>0</v>
      </c>
      <c r="CV17" s="998">
        <v>0</v>
      </c>
      <c r="CW17" s="998">
        <v>0</v>
      </c>
      <c r="CX17" s="998">
        <v>0</v>
      </c>
      <c r="CY17" s="998">
        <v>0</v>
      </c>
      <c r="CZ17" s="998">
        <v>0</v>
      </c>
      <c r="DA17" s="998">
        <v>1165</v>
      </c>
      <c r="DB17" s="998">
        <v>1306</v>
      </c>
      <c r="DC17" s="998">
        <v>104</v>
      </c>
      <c r="DD17" s="998">
        <v>120</v>
      </c>
      <c r="DE17" s="998">
        <v>120</v>
      </c>
      <c r="DF17" s="998">
        <v>120</v>
      </c>
      <c r="DG17" s="998">
        <v>118</v>
      </c>
      <c r="DH17" s="998">
        <v>115</v>
      </c>
      <c r="DI17" s="998">
        <v>112</v>
      </c>
      <c r="DJ17" s="998">
        <v>148</v>
      </c>
      <c r="DK17" s="998">
        <v>148</v>
      </c>
      <c r="DL17" s="998">
        <v>147</v>
      </c>
      <c r="DM17" s="998">
        <v>162</v>
      </c>
      <c r="DN17" s="998">
        <v>155</v>
      </c>
      <c r="DO17" s="998">
        <v>153</v>
      </c>
      <c r="DP17" s="998">
        <v>153</v>
      </c>
      <c r="DQ17" s="998">
        <v>147</v>
      </c>
      <c r="DR17" s="998">
        <v>191</v>
      </c>
      <c r="EP17" s="998">
        <v>158</v>
      </c>
      <c r="EQ17" s="998">
        <v>155</v>
      </c>
      <c r="ER17" s="998">
        <v>154</v>
      </c>
      <c r="ES17" s="998">
        <v>154</v>
      </c>
      <c r="ET17" s="998">
        <v>152</v>
      </c>
      <c r="EU17" s="998">
        <v>149</v>
      </c>
      <c r="EV17" s="998">
        <v>149</v>
      </c>
      <c r="EW17" s="998">
        <v>149</v>
      </c>
      <c r="EX17" s="998">
        <v>148</v>
      </c>
      <c r="EY17" s="998">
        <v>147</v>
      </c>
      <c r="EZ17" s="998">
        <v>146</v>
      </c>
      <c r="FA17" s="998">
        <v>146</v>
      </c>
      <c r="FB17" s="998">
        <v>145</v>
      </c>
      <c r="FC17" s="998">
        <v>150</v>
      </c>
      <c r="FD17" s="998">
        <v>171</v>
      </c>
      <c r="FE17" s="998">
        <v>165</v>
      </c>
      <c r="FF17" s="998">
        <v>161</v>
      </c>
      <c r="FG17" s="998">
        <v>159</v>
      </c>
      <c r="FH17" s="998">
        <v>179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0</v>
      </c>
      <c r="GD17" s="1">
        <v>0</v>
      </c>
      <c r="GE17" s="1">
        <v>0</v>
      </c>
      <c r="GF17" s="1">
        <v>0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0</v>
      </c>
      <c r="GM17" s="1">
        <v>0</v>
      </c>
      <c r="GN17" s="1">
        <v>0</v>
      </c>
      <c r="GO17" s="1">
        <v>0</v>
      </c>
      <c r="GP17" s="1">
        <v>0</v>
      </c>
      <c r="GQ17" s="1">
        <v>0</v>
      </c>
      <c r="GR17" s="1">
        <v>0</v>
      </c>
      <c r="GS17" s="1">
        <v>0</v>
      </c>
      <c r="GT17" s="1">
        <v>0</v>
      </c>
      <c r="GU17" s="1">
        <v>0</v>
      </c>
      <c r="GV17" s="1">
        <v>0</v>
      </c>
      <c r="GW17" s="1">
        <v>0</v>
      </c>
      <c r="GX17" s="1">
        <v>0</v>
      </c>
      <c r="GY17" s="1">
        <v>0</v>
      </c>
      <c r="GZ17" s="1">
        <v>0</v>
      </c>
      <c r="HA17" s="1">
        <v>0</v>
      </c>
      <c r="HB17" s="1">
        <v>0</v>
      </c>
      <c r="HC17" s="1">
        <v>0</v>
      </c>
      <c r="HD17" s="1">
        <v>0</v>
      </c>
      <c r="HE17" s="1">
        <v>0</v>
      </c>
      <c r="HF17" s="1">
        <v>0</v>
      </c>
      <c r="HG17" s="1">
        <v>0</v>
      </c>
      <c r="HH17" s="1">
        <v>0</v>
      </c>
      <c r="HI17" s="1">
        <v>0</v>
      </c>
      <c r="HJ17" s="1">
        <v>0</v>
      </c>
      <c r="HK17" s="1">
        <v>0</v>
      </c>
      <c r="HL17" s="1">
        <v>0</v>
      </c>
      <c r="HM17" s="1">
        <v>0</v>
      </c>
      <c r="HN17" s="1">
        <v>0</v>
      </c>
      <c r="HO17" s="1">
        <v>0</v>
      </c>
      <c r="HP17" s="1">
        <v>0</v>
      </c>
      <c r="HQ17" s="1">
        <v>0</v>
      </c>
      <c r="HR17" s="1">
        <v>0</v>
      </c>
      <c r="HS17" s="1">
        <v>0</v>
      </c>
      <c r="HT17" s="1">
        <v>0</v>
      </c>
      <c r="HU17" s="1">
        <v>0</v>
      </c>
      <c r="HV17" s="1">
        <v>0</v>
      </c>
      <c r="HW17" s="1">
        <v>0</v>
      </c>
      <c r="HX17" s="1">
        <v>0</v>
      </c>
      <c r="HY17" s="1">
        <v>0</v>
      </c>
      <c r="HZ17" s="998">
        <v>0</v>
      </c>
      <c r="IA17" s="998">
        <v>0</v>
      </c>
      <c r="IB17" s="998">
        <v>0</v>
      </c>
      <c r="IC17" s="998">
        <v>0</v>
      </c>
      <c r="ID17" s="998">
        <v>0</v>
      </c>
      <c r="IE17" s="998">
        <v>0</v>
      </c>
      <c r="IF17" s="998">
        <v>0</v>
      </c>
      <c r="IG17" s="998">
        <v>0</v>
      </c>
      <c r="IH17" s="998">
        <v>0</v>
      </c>
      <c r="II17" s="998">
        <v>0</v>
      </c>
      <c r="IJ17" s="998">
        <v>0</v>
      </c>
      <c r="IK17" s="998">
        <v>0</v>
      </c>
      <c r="IL17" s="998">
        <v>0</v>
      </c>
      <c r="IM17" s="998">
        <v>0</v>
      </c>
      <c r="IN17" s="998">
        <v>0</v>
      </c>
      <c r="IO17" s="998">
        <v>0</v>
      </c>
      <c r="IP17" s="998">
        <v>0</v>
      </c>
      <c r="IQ17" s="998">
        <v>0</v>
      </c>
      <c r="IR17" s="998">
        <v>0</v>
      </c>
      <c r="IS17" s="998">
        <v>0</v>
      </c>
      <c r="IT17" s="998">
        <v>0</v>
      </c>
      <c r="IU17" s="998">
        <v>0</v>
      </c>
      <c r="IV17" s="998">
        <v>0</v>
      </c>
      <c r="IW17" s="998">
        <v>0</v>
      </c>
      <c r="IX17" s="998">
        <v>0</v>
      </c>
      <c r="IY17" s="998">
        <v>0</v>
      </c>
      <c r="IZ17" s="998">
        <v>0</v>
      </c>
      <c r="JA17" s="998">
        <v>0</v>
      </c>
      <c r="JB17" s="998">
        <v>0</v>
      </c>
      <c r="JC17" s="998">
        <v>0</v>
      </c>
      <c r="JD17" s="998">
        <v>0</v>
      </c>
      <c r="JE17" s="998">
        <v>0</v>
      </c>
      <c r="JF17" s="998">
        <v>0</v>
      </c>
      <c r="JG17" s="998">
        <v>0</v>
      </c>
      <c r="JH17" s="998">
        <v>0</v>
      </c>
      <c r="JI17" s="998">
        <v>0</v>
      </c>
      <c r="JJ17" s="998">
        <v>0</v>
      </c>
      <c r="JK17" s="998">
        <v>0</v>
      </c>
      <c r="JL17" s="998">
        <v>0</v>
      </c>
      <c r="JM17" s="998">
        <f>'[1]отч дата'!N26</f>
        <v>0</v>
      </c>
      <c r="JN17" s="73" t="e">
        <f t="shared" si="2"/>
        <v>#DIV/0!</v>
      </c>
      <c r="JO17" s="2">
        <f t="shared" si="3"/>
        <v>0</v>
      </c>
      <c r="JP17" s="218">
        <v>0</v>
      </c>
      <c r="JQ17" s="71">
        <v>0</v>
      </c>
      <c r="JR17" s="70">
        <v>0</v>
      </c>
      <c r="JS17" s="112">
        <v>0</v>
      </c>
      <c r="JT17" s="131">
        <v>0</v>
      </c>
      <c r="JU17" s="170">
        <v>0</v>
      </c>
      <c r="JV17" s="964">
        <v>0</v>
      </c>
      <c r="JW17" s="966">
        <v>0</v>
      </c>
      <c r="JX17" s="966">
        <v>0</v>
      </c>
      <c r="JY17" s="966">
        <v>0</v>
      </c>
      <c r="JZ17" s="985">
        <v>0</v>
      </c>
      <c r="KA17" s="999">
        <v>0</v>
      </c>
      <c r="KB17" s="989">
        <v>0</v>
      </c>
      <c r="KC17" s="989">
        <v>0</v>
      </c>
      <c r="KD17" s="989">
        <v>0</v>
      </c>
      <c r="KE17" s="966">
        <v>0</v>
      </c>
      <c r="KF17" s="966">
        <v>0</v>
      </c>
      <c r="KG17" s="997">
        <v>0</v>
      </c>
      <c r="KH17" s="966">
        <v>0</v>
      </c>
      <c r="KI17" s="966">
        <v>0</v>
      </c>
      <c r="KJ17" s="966">
        <v>0</v>
      </c>
      <c r="KK17" s="966">
        <v>0</v>
      </c>
      <c r="KL17" s="966">
        <v>0</v>
      </c>
      <c r="KM17" s="966">
        <v>0</v>
      </c>
      <c r="KN17" s="966">
        <v>0</v>
      </c>
      <c r="KO17" s="966">
        <v>0</v>
      </c>
      <c r="KP17" s="966">
        <v>0</v>
      </c>
      <c r="KQ17" s="966">
        <v>0</v>
      </c>
      <c r="KR17" s="966">
        <v>0</v>
      </c>
      <c r="KS17" s="966">
        <v>0</v>
      </c>
      <c r="KT17" s="966">
        <v>0</v>
      </c>
      <c r="KU17" s="966">
        <v>0</v>
      </c>
      <c r="KV17" s="966">
        <v>0</v>
      </c>
      <c r="KW17" s="966">
        <v>0</v>
      </c>
      <c r="KX17" s="966">
        <v>0</v>
      </c>
      <c r="KY17" s="966">
        <v>0</v>
      </c>
      <c r="KZ17" s="966">
        <v>0</v>
      </c>
      <c r="LA17" s="966">
        <v>0</v>
      </c>
      <c r="LB17" s="966">
        <v>0</v>
      </c>
      <c r="LC17" s="966">
        <v>0</v>
      </c>
      <c r="LD17" s="966">
        <v>0</v>
      </c>
      <c r="LE17" s="966">
        <v>0</v>
      </c>
      <c r="LF17" s="966">
        <v>0</v>
      </c>
      <c r="LG17" s="966">
        <v>0</v>
      </c>
      <c r="LH17" s="966">
        <v>0</v>
      </c>
      <c r="LI17" s="966">
        <v>0</v>
      </c>
      <c r="LJ17" s="966">
        <v>0</v>
      </c>
      <c r="LK17" s="966">
        <v>0</v>
      </c>
      <c r="LL17" s="966">
        <v>0</v>
      </c>
      <c r="LM17" s="966">
        <v>0</v>
      </c>
      <c r="LN17" s="966">
        <v>0</v>
      </c>
      <c r="LO17" s="966">
        <v>0</v>
      </c>
      <c r="LP17" s="966">
        <v>0</v>
      </c>
      <c r="LQ17" s="966">
        <v>0</v>
      </c>
      <c r="LR17" s="966">
        <v>0</v>
      </c>
      <c r="LS17" s="966">
        <v>0</v>
      </c>
      <c r="LT17" s="966">
        <v>0</v>
      </c>
      <c r="LU17" s="966">
        <v>0</v>
      </c>
      <c r="LV17" s="966">
        <v>0</v>
      </c>
      <c r="LW17" s="966">
        <v>0</v>
      </c>
      <c r="LX17" s="966">
        <v>0</v>
      </c>
      <c r="LY17" s="966">
        <v>0</v>
      </c>
      <c r="LZ17" s="966">
        <v>0</v>
      </c>
      <c r="MA17" s="966">
        <v>0</v>
      </c>
      <c r="MB17" s="966">
        <v>0</v>
      </c>
      <c r="MC17" s="966">
        <v>0</v>
      </c>
      <c r="MD17" s="966">
        <v>0</v>
      </c>
      <c r="ME17" s="966">
        <v>0</v>
      </c>
      <c r="MF17" s="966">
        <v>0</v>
      </c>
      <c r="MG17" s="966">
        <v>0</v>
      </c>
      <c r="MH17" s="966">
        <v>0</v>
      </c>
      <c r="MI17" s="966">
        <v>0</v>
      </c>
      <c r="MJ17" s="966">
        <v>0</v>
      </c>
      <c r="MK17" s="966">
        <v>0</v>
      </c>
      <c r="ML17" s="966">
        <v>0</v>
      </c>
      <c r="MM17" s="966">
        <v>0</v>
      </c>
      <c r="MN17" s="966">
        <v>0</v>
      </c>
      <c r="MO17" s="966">
        <v>0</v>
      </c>
      <c r="MP17" s="966">
        <v>0</v>
      </c>
      <c r="MQ17" s="966">
        <v>0</v>
      </c>
      <c r="MR17" s="966">
        <v>0</v>
      </c>
      <c r="MS17" s="966">
        <v>0</v>
      </c>
      <c r="MT17" s="966">
        <v>0</v>
      </c>
      <c r="MU17" s="966">
        <v>0</v>
      </c>
      <c r="MV17" s="966">
        <v>0</v>
      </c>
      <c r="MW17" s="966">
        <v>0</v>
      </c>
      <c r="MX17" s="966">
        <v>0</v>
      </c>
      <c r="MY17" s="966">
        <v>0</v>
      </c>
      <c r="MZ17" s="966">
        <v>0</v>
      </c>
      <c r="NA17" s="966">
        <v>0</v>
      </c>
      <c r="NB17" s="966">
        <v>0</v>
      </c>
      <c r="NC17" s="966">
        <v>0</v>
      </c>
      <c r="ND17" s="966">
        <v>0</v>
      </c>
      <c r="NE17" s="966">
        <v>0</v>
      </c>
      <c r="NF17" s="966">
        <v>0</v>
      </c>
      <c r="NG17" s="966">
        <v>0</v>
      </c>
      <c r="NH17" s="966">
        <v>0</v>
      </c>
      <c r="NI17" s="966">
        <v>0</v>
      </c>
      <c r="NJ17" s="966">
        <v>0</v>
      </c>
      <c r="NK17" s="966">
        <v>0</v>
      </c>
      <c r="NL17" s="966">
        <v>0</v>
      </c>
      <c r="NM17" s="966">
        <v>0</v>
      </c>
      <c r="NN17" s="966">
        <v>913</v>
      </c>
      <c r="NO17" s="966">
        <v>1055</v>
      </c>
      <c r="NP17" s="966">
        <v>104</v>
      </c>
      <c r="NQ17" s="966">
        <v>120</v>
      </c>
      <c r="NR17" s="966">
        <v>120</v>
      </c>
      <c r="NS17" s="966">
        <v>120</v>
      </c>
      <c r="NT17" s="966">
        <v>118</v>
      </c>
      <c r="NU17" s="966">
        <v>115</v>
      </c>
      <c r="NV17" s="966">
        <v>112</v>
      </c>
      <c r="NW17" s="966">
        <v>148</v>
      </c>
      <c r="NX17" s="966">
        <v>148</v>
      </c>
      <c r="NY17" s="966">
        <v>147</v>
      </c>
      <c r="NZ17" s="966">
        <v>162</v>
      </c>
      <c r="OA17" s="966">
        <v>155</v>
      </c>
      <c r="OB17" s="966">
        <v>153</v>
      </c>
      <c r="OC17" s="966">
        <v>153</v>
      </c>
      <c r="OD17" s="966">
        <v>147</v>
      </c>
      <c r="OE17" s="966">
        <v>188</v>
      </c>
      <c r="OF17" s="966">
        <v>0</v>
      </c>
      <c r="OG17" s="966">
        <v>0</v>
      </c>
      <c r="OH17" s="966">
        <v>0</v>
      </c>
      <c r="OI17" s="966">
        <v>0</v>
      </c>
      <c r="OJ17" s="966">
        <v>0</v>
      </c>
      <c r="OK17" s="966">
        <v>0</v>
      </c>
      <c r="OL17" s="966">
        <v>0</v>
      </c>
      <c r="OM17" s="966">
        <v>0</v>
      </c>
      <c r="ON17" s="966">
        <v>0</v>
      </c>
      <c r="OO17" s="966">
        <v>0</v>
      </c>
      <c r="OP17" s="966">
        <v>0</v>
      </c>
      <c r="OQ17" s="966">
        <v>0</v>
      </c>
      <c r="OR17" s="966">
        <v>0</v>
      </c>
      <c r="OS17" s="966">
        <v>0</v>
      </c>
      <c r="OT17" s="966">
        <v>0</v>
      </c>
      <c r="OU17" s="966">
        <v>0</v>
      </c>
      <c r="OV17" s="966">
        <v>0</v>
      </c>
      <c r="OW17" s="966">
        <v>0</v>
      </c>
      <c r="OX17" s="966">
        <v>0</v>
      </c>
      <c r="OY17" s="966">
        <v>0</v>
      </c>
      <c r="OZ17" s="966">
        <v>0</v>
      </c>
      <c r="PA17" s="966">
        <v>0</v>
      </c>
      <c r="PB17" s="966">
        <v>0</v>
      </c>
      <c r="PC17" s="966">
        <v>0</v>
      </c>
      <c r="PD17" s="966">
        <v>0</v>
      </c>
      <c r="PE17" s="966">
        <v>0</v>
      </c>
      <c r="PF17" s="966">
        <v>0</v>
      </c>
      <c r="PG17" s="966">
        <v>0</v>
      </c>
      <c r="PH17" s="966">
        <v>0</v>
      </c>
      <c r="PI17" s="966">
        <v>0</v>
      </c>
      <c r="PJ17" s="966">
        <v>0</v>
      </c>
      <c r="PK17" s="966">
        <v>0</v>
      </c>
      <c r="PL17" s="966">
        <v>0</v>
      </c>
      <c r="PM17" s="966">
        <v>0</v>
      </c>
      <c r="PN17" s="966">
        <v>0</v>
      </c>
      <c r="PO17" s="966">
        <v>0</v>
      </c>
      <c r="PP17" s="966">
        <v>0</v>
      </c>
      <c r="PQ17" s="966">
        <v>0</v>
      </c>
      <c r="PR17" s="966">
        <v>0</v>
      </c>
      <c r="PS17" s="966">
        <v>0</v>
      </c>
      <c r="PT17" s="966">
        <v>0</v>
      </c>
      <c r="PU17" s="966">
        <v>0</v>
      </c>
      <c r="PV17" s="966">
        <v>0</v>
      </c>
      <c r="PW17" s="966">
        <v>0</v>
      </c>
      <c r="PX17" s="966">
        <v>0</v>
      </c>
      <c r="PY17" s="966">
        <v>0</v>
      </c>
      <c r="PZ17" s="966">
        <v>0</v>
      </c>
      <c r="QA17" s="966">
        <v>0</v>
      </c>
      <c r="QB17" s="966">
        <v>0</v>
      </c>
      <c r="QC17" s="966">
        <v>0</v>
      </c>
      <c r="QD17" s="966">
        <v>0</v>
      </c>
      <c r="QE17" s="966">
        <v>0</v>
      </c>
      <c r="QF17" s="966">
        <v>0</v>
      </c>
      <c r="QG17" s="966">
        <v>0</v>
      </c>
      <c r="QH17" s="966">
        <v>0</v>
      </c>
      <c r="QI17" s="966">
        <v>0</v>
      </c>
      <c r="QJ17" s="966">
        <v>0</v>
      </c>
      <c r="QK17" s="966">
        <v>0</v>
      </c>
      <c r="QL17" s="966">
        <v>0</v>
      </c>
      <c r="QM17" s="966">
        <v>0</v>
      </c>
      <c r="QN17" s="966">
        <v>0</v>
      </c>
      <c r="QO17" s="966">
        <v>0</v>
      </c>
      <c r="QP17" s="966">
        <v>0</v>
      </c>
      <c r="QQ17" s="966">
        <v>0</v>
      </c>
      <c r="QR17" s="966">
        <v>0</v>
      </c>
      <c r="QS17" s="966">
        <v>0</v>
      </c>
      <c r="QT17" s="966">
        <v>0</v>
      </c>
      <c r="QU17" s="966">
        <v>0</v>
      </c>
      <c r="QV17" s="966">
        <v>0</v>
      </c>
      <c r="QW17" s="966">
        <v>0</v>
      </c>
      <c r="QX17" s="966">
        <v>0</v>
      </c>
      <c r="QY17" s="966">
        <v>0</v>
      </c>
      <c r="QZ17" s="966">
        <v>0</v>
      </c>
      <c r="RA17" s="966">
        <v>0</v>
      </c>
      <c r="RB17" s="966">
        <v>0</v>
      </c>
      <c r="RC17" s="966">
        <v>0</v>
      </c>
      <c r="RD17" s="966">
        <v>0</v>
      </c>
      <c r="RE17" s="966">
        <v>0</v>
      </c>
      <c r="RF17" s="966">
        <v>0</v>
      </c>
      <c r="RG17" s="966">
        <v>0</v>
      </c>
      <c r="RH17" s="966">
        <v>0</v>
      </c>
      <c r="RI17" s="966">
        <v>0</v>
      </c>
      <c r="RJ17" s="966">
        <v>0</v>
      </c>
      <c r="RK17" s="966">
        <v>0</v>
      </c>
      <c r="RL17" s="966">
        <v>0</v>
      </c>
      <c r="RM17" s="966">
        <v>0</v>
      </c>
      <c r="RN17" s="966">
        <v>0</v>
      </c>
      <c r="RO17" s="966">
        <v>0</v>
      </c>
      <c r="RP17" s="966">
        <v>0</v>
      </c>
      <c r="RQ17" s="966">
        <v>0</v>
      </c>
      <c r="RR17" s="966">
        <v>0</v>
      </c>
      <c r="RS17" s="966">
        <v>0</v>
      </c>
      <c r="RT17" s="966">
        <v>0</v>
      </c>
      <c r="RU17" s="966">
        <v>0</v>
      </c>
      <c r="RV17" s="966">
        <v>0</v>
      </c>
      <c r="RW17" s="966">
        <v>0</v>
      </c>
      <c r="RX17" s="966">
        <v>0</v>
      </c>
      <c r="RY17" s="966">
        <v>0</v>
      </c>
      <c r="RZ17" s="966">
        <v>0</v>
      </c>
      <c r="SA17" s="966">
        <v>0</v>
      </c>
      <c r="SB17" s="966">
        <v>0</v>
      </c>
      <c r="SC17" s="966">
        <v>0</v>
      </c>
      <c r="SD17" s="966">
        <v>0</v>
      </c>
      <c r="SE17" s="966">
        <v>0</v>
      </c>
      <c r="SF17" s="966">
        <v>0</v>
      </c>
      <c r="SG17" s="966">
        <v>0</v>
      </c>
      <c r="SH17" s="966">
        <v>0</v>
      </c>
      <c r="SI17" s="966">
        <v>0</v>
      </c>
      <c r="SJ17" s="966">
        <v>0</v>
      </c>
      <c r="SK17" s="966">
        <v>0</v>
      </c>
      <c r="SL17" s="966">
        <v>0</v>
      </c>
      <c r="SM17" s="966">
        <v>0</v>
      </c>
      <c r="SN17" s="966">
        <v>0</v>
      </c>
      <c r="SO17" s="966">
        <v>0</v>
      </c>
      <c r="SP17" s="966">
        <v>0</v>
      </c>
      <c r="SQ17" s="966">
        <v>0</v>
      </c>
      <c r="SR17" s="966">
        <v>0</v>
      </c>
      <c r="SS17" s="966">
        <v>0</v>
      </c>
      <c r="ST17" s="966">
        <v>0</v>
      </c>
      <c r="SU17" s="966">
        <v>0</v>
      </c>
      <c r="SV17" s="966">
        <v>0</v>
      </c>
      <c r="SW17" s="966">
        <v>0</v>
      </c>
      <c r="SX17" s="966">
        <v>0</v>
      </c>
      <c r="SY17" s="966">
        <v>0</v>
      </c>
      <c r="SZ17" s="966">
        <v>0</v>
      </c>
      <c r="TA17" s="966">
        <v>0</v>
      </c>
      <c r="TB17" s="966">
        <v>0</v>
      </c>
      <c r="TC17" s="966">
        <v>0</v>
      </c>
      <c r="TD17" s="966">
        <v>0</v>
      </c>
      <c r="TE17" s="966">
        <v>0</v>
      </c>
      <c r="TF17" s="966">
        <v>0</v>
      </c>
      <c r="TG17" s="966">
        <v>0</v>
      </c>
      <c r="TH17" s="966">
        <v>0</v>
      </c>
      <c r="TI17" s="966">
        <v>0</v>
      </c>
      <c r="TJ17" s="966">
        <v>0</v>
      </c>
      <c r="TK17" s="966">
        <v>0</v>
      </c>
      <c r="TL17" s="966">
        <v>0</v>
      </c>
      <c r="TM17" s="966">
        <v>0</v>
      </c>
      <c r="TN17" s="966">
        <v>0</v>
      </c>
      <c r="TO17" s="966">
        <v>0</v>
      </c>
      <c r="TP17" s="966">
        <v>0</v>
      </c>
      <c r="TQ17" s="966">
        <v>0</v>
      </c>
      <c r="TR17" s="966">
        <v>0</v>
      </c>
      <c r="TS17" s="966">
        <v>0</v>
      </c>
      <c r="TT17" s="966">
        <v>0</v>
      </c>
      <c r="TU17" s="966">
        <v>0</v>
      </c>
      <c r="TV17" s="966">
        <v>0</v>
      </c>
      <c r="TW17" s="966">
        <v>0</v>
      </c>
      <c r="TX17" s="966">
        <v>0</v>
      </c>
      <c r="TY17" s="966">
        <v>0</v>
      </c>
      <c r="TZ17" s="966">
        <f>'[1]отч дата'!N58</f>
        <v>0</v>
      </c>
      <c r="UA17" s="73" t="e">
        <f t="shared" si="4"/>
        <v>#DIV/0!</v>
      </c>
      <c r="UB17" s="2">
        <f t="shared" si="5"/>
        <v>0</v>
      </c>
      <c r="UC17" s="418">
        <v>0</v>
      </c>
      <c r="UD17" s="69">
        <v>0</v>
      </c>
      <c r="UE17" s="67">
        <v>0</v>
      </c>
      <c r="UF17" s="130">
        <v>0</v>
      </c>
      <c r="UG17" s="131">
        <v>0</v>
      </c>
      <c r="UH17" s="170">
        <v>0</v>
      </c>
      <c r="UI17" s="1011">
        <v>0</v>
      </c>
      <c r="UJ17" s="177">
        <v>0</v>
      </c>
      <c r="UK17" s="177">
        <v>0</v>
      </c>
      <c r="UL17" s="177">
        <v>0</v>
      </c>
      <c r="UM17" s="1004">
        <v>0</v>
      </c>
      <c r="UN17" s="1005">
        <v>0</v>
      </c>
      <c r="UO17" s="1006">
        <v>0</v>
      </c>
      <c r="UP17" s="1006">
        <v>0</v>
      </c>
      <c r="UQ17" s="1006">
        <v>0</v>
      </c>
      <c r="UR17" s="996">
        <v>0</v>
      </c>
      <c r="US17" s="996">
        <v>0</v>
      </c>
      <c r="UT17" s="997">
        <v>0</v>
      </c>
      <c r="UU17" s="1007">
        <v>0</v>
      </c>
      <c r="UV17" s="1007">
        <v>0</v>
      </c>
      <c r="UW17" s="1007">
        <v>0</v>
      </c>
      <c r="UX17" s="1007">
        <v>0</v>
      </c>
      <c r="UY17" s="1007">
        <v>0</v>
      </c>
      <c r="UZ17" s="1368">
        <v>0</v>
      </c>
      <c r="VA17" s="1007">
        <v>0</v>
      </c>
      <c r="VB17" s="1007">
        <v>0</v>
      </c>
      <c r="VC17" s="1007">
        <v>0</v>
      </c>
      <c r="VD17" s="1007">
        <v>0</v>
      </c>
      <c r="VE17" s="1007">
        <v>0</v>
      </c>
      <c r="VF17" s="1007">
        <v>0</v>
      </c>
      <c r="VG17" s="1007">
        <v>0</v>
      </c>
      <c r="VH17" s="1007">
        <v>0</v>
      </c>
      <c r="VI17" s="1007">
        <v>0</v>
      </c>
      <c r="VJ17" s="1007">
        <v>0</v>
      </c>
      <c r="VK17" s="1007">
        <v>0</v>
      </c>
      <c r="VL17" s="1007">
        <v>0</v>
      </c>
      <c r="VM17" s="1007">
        <v>0</v>
      </c>
      <c r="VN17" s="1007">
        <v>0</v>
      </c>
      <c r="VO17" s="1007">
        <v>0</v>
      </c>
      <c r="VP17" s="1007">
        <v>0</v>
      </c>
      <c r="VQ17" s="1007">
        <v>0</v>
      </c>
      <c r="VR17" s="1007">
        <v>0</v>
      </c>
      <c r="VS17" s="1007">
        <v>0</v>
      </c>
      <c r="VT17" s="1007">
        <v>0</v>
      </c>
      <c r="VU17" s="1007">
        <v>0</v>
      </c>
      <c r="VV17" s="1007">
        <v>0</v>
      </c>
      <c r="VW17" s="1007">
        <v>0</v>
      </c>
      <c r="VX17" s="1007">
        <v>0</v>
      </c>
      <c r="VY17" s="1007">
        <v>0</v>
      </c>
      <c r="VZ17" s="1007">
        <v>0</v>
      </c>
      <c r="WA17" s="1007">
        <v>0</v>
      </c>
      <c r="WB17" s="1007">
        <v>0</v>
      </c>
      <c r="WC17" s="1007">
        <v>0</v>
      </c>
      <c r="WD17" s="1007">
        <v>0</v>
      </c>
      <c r="WE17" s="1007">
        <v>0</v>
      </c>
      <c r="WF17" s="1007">
        <v>0</v>
      </c>
      <c r="WG17" s="1007">
        <v>0</v>
      </c>
      <c r="WH17" s="1007">
        <v>0</v>
      </c>
      <c r="WI17" s="1007">
        <v>0</v>
      </c>
      <c r="WJ17" s="1007">
        <v>0</v>
      </c>
      <c r="WK17" s="1007">
        <v>0</v>
      </c>
      <c r="WL17" s="1007">
        <v>0</v>
      </c>
      <c r="WM17" s="1007">
        <v>0</v>
      </c>
      <c r="WN17" s="1007">
        <v>0</v>
      </c>
      <c r="WO17" s="1007">
        <v>0</v>
      </c>
      <c r="WP17" s="1007">
        <v>0</v>
      </c>
      <c r="WQ17" s="1007">
        <v>0</v>
      </c>
      <c r="WR17" s="1007">
        <v>0</v>
      </c>
      <c r="WS17" s="1007">
        <v>0</v>
      </c>
      <c r="WT17" s="1007">
        <v>0</v>
      </c>
      <c r="WU17" s="1007">
        <v>0</v>
      </c>
      <c r="WV17" s="1007">
        <v>0</v>
      </c>
      <c r="WW17" s="1007">
        <v>0</v>
      </c>
      <c r="WX17" s="1007">
        <v>0</v>
      </c>
      <c r="WY17" s="1007">
        <v>0</v>
      </c>
      <c r="WZ17" s="1007">
        <v>0</v>
      </c>
      <c r="XA17" s="1007">
        <v>0</v>
      </c>
      <c r="XB17" s="1007">
        <v>0</v>
      </c>
      <c r="XC17" s="1007">
        <v>0</v>
      </c>
      <c r="XD17" s="1007">
        <v>0</v>
      </c>
      <c r="XE17" s="1007">
        <v>0</v>
      </c>
      <c r="XF17" s="1007">
        <v>0</v>
      </c>
      <c r="XG17" s="1007">
        <v>0</v>
      </c>
      <c r="XH17" s="1007">
        <v>0</v>
      </c>
      <c r="XI17" s="1007">
        <v>0</v>
      </c>
      <c r="XJ17" s="1007">
        <v>0</v>
      </c>
      <c r="XK17" s="1007">
        <v>0</v>
      </c>
      <c r="XL17" s="1007">
        <v>0</v>
      </c>
      <c r="XM17" s="1007">
        <v>0</v>
      </c>
      <c r="XN17" s="1007">
        <v>0</v>
      </c>
      <c r="XO17" s="1007">
        <v>0</v>
      </c>
      <c r="XP17" s="1007">
        <v>0</v>
      </c>
      <c r="XQ17" s="1007">
        <v>0</v>
      </c>
      <c r="XR17" s="1007">
        <v>0</v>
      </c>
      <c r="XS17" s="1007">
        <v>0</v>
      </c>
      <c r="XT17" s="1007">
        <v>0</v>
      </c>
      <c r="XU17" s="1007">
        <v>0</v>
      </c>
      <c r="XV17" s="1007">
        <v>0</v>
      </c>
      <c r="XW17" s="1007">
        <v>0</v>
      </c>
      <c r="XX17" s="1007">
        <v>0</v>
      </c>
      <c r="XY17" s="1007">
        <v>0</v>
      </c>
      <c r="XZ17" s="1007">
        <v>0</v>
      </c>
      <c r="YA17" s="1007">
        <v>0</v>
      </c>
      <c r="YB17" s="1007">
        <v>252</v>
      </c>
      <c r="YC17" s="1007">
        <v>251</v>
      </c>
      <c r="YD17" s="1007">
        <v>0</v>
      </c>
      <c r="YE17" s="1007">
        <v>0</v>
      </c>
      <c r="YF17" s="1007">
        <v>0</v>
      </c>
      <c r="YG17" s="1007">
        <v>0</v>
      </c>
      <c r="YH17" s="1007">
        <v>0</v>
      </c>
      <c r="YI17" s="1007">
        <v>0</v>
      </c>
      <c r="YJ17" s="1007">
        <v>0</v>
      </c>
      <c r="YK17" s="1007">
        <v>0</v>
      </c>
      <c r="YL17" s="1007">
        <v>0</v>
      </c>
      <c r="YM17" s="1007">
        <v>0</v>
      </c>
      <c r="YN17" s="1007">
        <v>0</v>
      </c>
      <c r="YO17" s="1007">
        <v>0</v>
      </c>
      <c r="YP17" s="1007">
        <v>0</v>
      </c>
      <c r="YQ17" s="1007">
        <v>0</v>
      </c>
      <c r="YR17" s="1007">
        <v>0</v>
      </c>
      <c r="YS17" s="1007">
        <v>3</v>
      </c>
      <c r="YT17" s="1007">
        <v>3</v>
      </c>
      <c r="YU17" s="1007">
        <v>3</v>
      </c>
      <c r="YV17" s="1007">
        <v>3</v>
      </c>
      <c r="YW17" s="1007">
        <v>3</v>
      </c>
      <c r="YX17" s="1007">
        <v>3</v>
      </c>
      <c r="YY17" s="1007">
        <v>0</v>
      </c>
      <c r="YZ17" s="1007">
        <v>0</v>
      </c>
      <c r="ZA17" s="1007">
        <v>0</v>
      </c>
      <c r="ZB17" s="1007">
        <v>0</v>
      </c>
      <c r="ZC17" s="1007">
        <v>0</v>
      </c>
      <c r="ZD17" s="1007">
        <v>0</v>
      </c>
      <c r="ZE17" s="1007">
        <v>0</v>
      </c>
      <c r="ZF17" s="1007">
        <v>0</v>
      </c>
      <c r="ZG17" s="1007">
        <v>0</v>
      </c>
      <c r="ZH17" s="1007">
        <v>0</v>
      </c>
      <c r="ZI17" s="1007">
        <v>0</v>
      </c>
      <c r="ZJ17" s="1007">
        <v>0</v>
      </c>
      <c r="ZK17" s="1007">
        <v>0</v>
      </c>
      <c r="ZL17" s="1007">
        <v>0</v>
      </c>
      <c r="ZM17" s="1007">
        <v>0</v>
      </c>
      <c r="ZN17" s="1007">
        <v>0</v>
      </c>
      <c r="ZO17" s="1007">
        <v>3</v>
      </c>
      <c r="ZP17" s="1007">
        <v>1</v>
      </c>
      <c r="ZQ17" s="1007">
        <v>1</v>
      </c>
      <c r="ZR17" s="1007">
        <v>0</v>
      </c>
      <c r="ZS17" s="1007">
        <v>0</v>
      </c>
      <c r="ZT17" s="1007">
        <v>0</v>
      </c>
      <c r="ZU17" s="1007">
        <v>0</v>
      </c>
      <c r="ZV17" s="1007">
        <v>0</v>
      </c>
      <c r="ZW17" s="1007">
        <v>0</v>
      </c>
      <c r="ZX17" s="1007">
        <v>0</v>
      </c>
      <c r="ZY17" s="1007">
        <v>0</v>
      </c>
      <c r="ZZ17" s="1007">
        <v>0</v>
      </c>
      <c r="AAA17" s="1007">
        <v>0</v>
      </c>
      <c r="AAB17" s="1007">
        <v>0</v>
      </c>
      <c r="AAC17" s="1007">
        <v>0</v>
      </c>
      <c r="AAD17" s="1007">
        <v>0</v>
      </c>
      <c r="AAE17" s="1007">
        <v>0</v>
      </c>
      <c r="AAF17" s="1007">
        <v>0</v>
      </c>
      <c r="AAG17" s="1007">
        <v>0</v>
      </c>
      <c r="AAH17" s="1007">
        <v>0</v>
      </c>
      <c r="AAI17" s="1007">
        <v>0</v>
      </c>
      <c r="AAJ17" s="1007">
        <v>0</v>
      </c>
      <c r="AAK17" s="1007">
        <v>0</v>
      </c>
      <c r="AAL17" s="1007">
        <v>0</v>
      </c>
      <c r="AAM17" s="1007">
        <v>0</v>
      </c>
      <c r="AAN17" s="1007">
        <v>0</v>
      </c>
      <c r="AAO17" s="1007">
        <v>0</v>
      </c>
      <c r="AAP17" s="1007">
        <v>0</v>
      </c>
      <c r="AAQ17" s="1007">
        <v>0</v>
      </c>
      <c r="AAR17" s="1007">
        <v>0</v>
      </c>
      <c r="AAS17" s="1007">
        <v>0</v>
      </c>
      <c r="AAT17" s="1007">
        <v>0</v>
      </c>
      <c r="AAU17" s="1007">
        <v>0</v>
      </c>
      <c r="AAV17" s="1007">
        <v>0</v>
      </c>
      <c r="AAW17" s="1007">
        <v>0</v>
      </c>
      <c r="AAX17" s="1007">
        <v>0</v>
      </c>
      <c r="AAY17" s="1007">
        <v>0</v>
      </c>
      <c r="AAZ17" s="1007">
        <v>0</v>
      </c>
      <c r="ABA17" s="1007">
        <v>0</v>
      </c>
      <c r="ABB17" s="1007">
        <v>0</v>
      </c>
      <c r="ABC17" s="1007">
        <v>0</v>
      </c>
      <c r="ABD17" s="1007">
        <v>0</v>
      </c>
      <c r="ABE17" s="1007">
        <v>0</v>
      </c>
      <c r="ABF17" s="1007">
        <v>0</v>
      </c>
      <c r="ABG17" s="1007">
        <v>0</v>
      </c>
      <c r="ABH17" s="1007">
        <v>0</v>
      </c>
      <c r="ABI17" s="1007">
        <v>0</v>
      </c>
      <c r="ABJ17" s="1007">
        <v>0</v>
      </c>
      <c r="ABK17" s="1007">
        <v>0</v>
      </c>
      <c r="ABL17" s="1007">
        <v>0</v>
      </c>
      <c r="ABM17" s="1007">
        <v>0</v>
      </c>
      <c r="ABN17" s="1007">
        <v>0</v>
      </c>
      <c r="ABO17" s="1007">
        <v>0</v>
      </c>
      <c r="ABP17" s="1007">
        <v>0</v>
      </c>
      <c r="ABQ17" s="1007">
        <v>0</v>
      </c>
      <c r="ABR17" s="1007">
        <v>0</v>
      </c>
      <c r="ABS17" s="1007">
        <v>0</v>
      </c>
      <c r="ABT17" s="1007">
        <v>0</v>
      </c>
      <c r="ABU17" s="1007">
        <v>0</v>
      </c>
      <c r="ABV17" s="1007">
        <v>0</v>
      </c>
      <c r="ABW17" s="1007">
        <v>0</v>
      </c>
      <c r="ABX17" s="1007">
        <v>0</v>
      </c>
      <c r="ABY17" s="1007">
        <v>0</v>
      </c>
      <c r="ABZ17" s="1007">
        <v>0</v>
      </c>
      <c r="ACA17" s="1007">
        <v>0</v>
      </c>
      <c r="ACB17" s="1007">
        <v>0</v>
      </c>
      <c r="ACC17" s="1007">
        <v>0</v>
      </c>
      <c r="ACD17" s="1007">
        <v>0</v>
      </c>
      <c r="ACE17" s="1007">
        <v>0</v>
      </c>
      <c r="ACF17" s="1007">
        <v>0</v>
      </c>
      <c r="ACG17" s="1007">
        <v>0</v>
      </c>
      <c r="ACH17" s="1007">
        <v>0</v>
      </c>
      <c r="ACI17" s="1007">
        <v>0</v>
      </c>
      <c r="ACJ17" s="1007">
        <v>0</v>
      </c>
      <c r="ACK17" s="1007">
        <v>0</v>
      </c>
      <c r="ACL17" s="1007">
        <v>0</v>
      </c>
      <c r="ACM17" s="1007">
        <v>0</v>
      </c>
      <c r="ACN17" s="1007">
        <v>0</v>
      </c>
      <c r="ACO17" s="1007">
        <v>0</v>
      </c>
      <c r="ACP17" s="1007">
        <v>0</v>
      </c>
      <c r="ACQ17" s="1007">
        <v>0</v>
      </c>
      <c r="ACR17" s="1007">
        <v>0</v>
      </c>
      <c r="ACS17" s="1007">
        <v>0</v>
      </c>
      <c r="ACT17" s="1007">
        <v>0</v>
      </c>
      <c r="ACU17" s="1007">
        <v>0</v>
      </c>
      <c r="ACV17" s="1007">
        <v>0</v>
      </c>
      <c r="ACW17" s="1007">
        <v>0</v>
      </c>
      <c r="ACX17" s="1007">
        <v>0</v>
      </c>
      <c r="ACY17" s="1007">
        <v>0</v>
      </c>
      <c r="ACZ17" s="1007">
        <v>0</v>
      </c>
      <c r="ADA17" s="1007">
        <v>0</v>
      </c>
      <c r="ADB17" s="1007">
        <v>0</v>
      </c>
      <c r="ADC17" s="1007">
        <v>0</v>
      </c>
      <c r="ADD17" s="1007">
        <v>0</v>
      </c>
      <c r="ADE17" s="1007">
        <v>0</v>
      </c>
      <c r="ADF17" s="1007">
        <v>0</v>
      </c>
      <c r="ADG17" s="1007">
        <v>0</v>
      </c>
      <c r="ADH17" s="1007">
        <v>0</v>
      </c>
      <c r="ADI17" s="1007">
        <v>0</v>
      </c>
      <c r="ADJ17" s="1007">
        <v>0</v>
      </c>
      <c r="ADK17" s="1007">
        <v>0</v>
      </c>
      <c r="ADL17" s="1007">
        <v>0</v>
      </c>
      <c r="ADM17" s="1007">
        <v>0</v>
      </c>
      <c r="ADN17" s="1007">
        <v>0</v>
      </c>
      <c r="ADO17" s="1007">
        <v>0</v>
      </c>
      <c r="ADP17" s="1007">
        <v>0</v>
      </c>
      <c r="ADQ17" s="1007">
        <v>0</v>
      </c>
      <c r="ADR17" s="1007">
        <v>0</v>
      </c>
      <c r="ADS17" s="1007">
        <v>0</v>
      </c>
      <c r="ADT17" s="1007">
        <v>0</v>
      </c>
      <c r="ADU17" s="1007">
        <v>0</v>
      </c>
      <c r="ADV17" s="1007">
        <v>0</v>
      </c>
      <c r="ADW17" s="1007">
        <v>0</v>
      </c>
      <c r="ADX17" s="1007">
        <v>0</v>
      </c>
      <c r="ADY17" s="1007">
        <v>0</v>
      </c>
      <c r="ADZ17" s="1007">
        <v>0</v>
      </c>
      <c r="AEA17" s="1007">
        <v>0</v>
      </c>
      <c r="AEB17" s="1007">
        <v>0</v>
      </c>
      <c r="AEC17" s="1007">
        <v>0</v>
      </c>
      <c r="AED17" s="1007">
        <v>0</v>
      </c>
      <c r="AEE17" s="1007">
        <v>0</v>
      </c>
      <c r="AEF17" s="1007">
        <v>0</v>
      </c>
      <c r="AEG17" s="1007">
        <v>0</v>
      </c>
      <c r="AEH17" s="1007">
        <v>0</v>
      </c>
      <c r="AEI17" s="1007">
        <v>0</v>
      </c>
      <c r="AEJ17" s="1007">
        <v>0</v>
      </c>
      <c r="AEK17" s="1007">
        <v>0</v>
      </c>
      <c r="AEL17" s="1007">
        <v>0</v>
      </c>
      <c r="AEM17" s="1007">
        <v>0</v>
      </c>
      <c r="AEN17" s="1007">
        <v>0</v>
      </c>
      <c r="AEO17" s="1006">
        <f>'[1]отч дата'!N89</f>
        <v>0</v>
      </c>
      <c r="AEP17" s="73" t="e">
        <f t="shared" si="0"/>
        <v>#DIV/0!</v>
      </c>
      <c r="AEQ17" s="2">
        <f t="shared" si="1"/>
        <v>0</v>
      </c>
      <c r="AER17" s="3" t="s">
        <v>58</v>
      </c>
    </row>
    <row r="18" spans="1:824" ht="17.25" customHeight="1" x14ac:dyDescent="0.25">
      <c r="A18" s="3" t="s">
        <v>466</v>
      </c>
      <c r="B18" s="417">
        <v>1432</v>
      </c>
      <c r="C18" s="131">
        <v>1412</v>
      </c>
      <c r="D18" s="176">
        <v>1347</v>
      </c>
      <c r="E18" s="170">
        <v>1258</v>
      </c>
      <c r="F18" s="177">
        <v>1406</v>
      </c>
      <c r="G18" s="170">
        <v>1414</v>
      </c>
      <c r="H18" s="170">
        <v>1471</v>
      </c>
      <c r="I18" s="1008">
        <v>1438</v>
      </c>
      <c r="J18" s="1009">
        <v>1554</v>
      </c>
      <c r="K18" s="1008">
        <v>1685</v>
      </c>
      <c r="L18" s="1010">
        <v>1904</v>
      </c>
      <c r="M18" s="993">
        <v>1548</v>
      </c>
      <c r="N18" s="994">
        <v>1723</v>
      </c>
      <c r="O18" s="994">
        <v>1872</v>
      </c>
      <c r="P18" s="994">
        <v>1641</v>
      </c>
      <c r="Q18" s="995">
        <v>1704</v>
      </c>
      <c r="R18" s="996">
        <v>1602</v>
      </c>
      <c r="S18" s="997">
        <v>1584</v>
      </c>
      <c r="T18" s="998">
        <v>1492</v>
      </c>
      <c r="U18" s="998">
        <v>1337</v>
      </c>
      <c r="V18" s="998">
        <v>1230</v>
      </c>
      <c r="W18" s="998">
        <v>1196</v>
      </c>
      <c r="X18" s="998">
        <v>1339</v>
      </c>
      <c r="Y18" s="1145">
        <v>1182</v>
      </c>
      <c r="Z18" s="1141">
        <v>1336</v>
      </c>
      <c r="AA18" s="998">
        <v>1332</v>
      </c>
      <c r="AB18" s="998">
        <v>1333</v>
      </c>
      <c r="AC18" s="998">
        <v>1332</v>
      </c>
      <c r="AD18" s="998">
        <v>1267</v>
      </c>
      <c r="AE18" s="998">
        <v>1254</v>
      </c>
      <c r="AF18" s="998">
        <v>1249</v>
      </c>
      <c r="AG18" s="998">
        <v>1236</v>
      </c>
      <c r="AH18" s="998">
        <v>1224</v>
      </c>
      <c r="AI18" s="998">
        <v>1514</v>
      </c>
      <c r="AJ18" s="998">
        <v>1388</v>
      </c>
      <c r="AK18" s="998">
        <v>1328</v>
      </c>
      <c r="AL18" s="998">
        <v>1289</v>
      </c>
      <c r="AM18" s="998">
        <v>1262</v>
      </c>
      <c r="AN18" s="998">
        <v>1229</v>
      </c>
      <c r="AO18" s="998">
        <v>1195</v>
      </c>
      <c r="AP18" s="998">
        <v>1358</v>
      </c>
      <c r="AQ18" s="998">
        <v>1341</v>
      </c>
      <c r="AR18" s="998">
        <v>1322</v>
      </c>
      <c r="AS18" s="998">
        <v>1284</v>
      </c>
      <c r="AT18" s="998">
        <v>1264</v>
      </c>
      <c r="AU18" s="998">
        <v>1256</v>
      </c>
      <c r="AV18" s="998">
        <v>1243</v>
      </c>
      <c r="AW18" s="998">
        <v>1233</v>
      </c>
      <c r="AX18" s="998">
        <v>1220</v>
      </c>
      <c r="AY18" s="998">
        <v>1166</v>
      </c>
      <c r="AZ18" s="998">
        <v>1154</v>
      </c>
      <c r="BA18" s="998">
        <v>1142</v>
      </c>
      <c r="BB18" s="998">
        <v>1134</v>
      </c>
      <c r="BC18" s="998">
        <v>1150</v>
      </c>
      <c r="BD18" s="998">
        <v>1144</v>
      </c>
      <c r="BE18" s="998">
        <v>1414</v>
      </c>
      <c r="BF18" s="998">
        <v>1368</v>
      </c>
      <c r="BG18" s="998">
        <v>1338</v>
      </c>
      <c r="BH18" s="998">
        <v>1261</v>
      </c>
      <c r="BI18" s="998">
        <v>1192</v>
      </c>
      <c r="BJ18" s="998">
        <v>1310</v>
      </c>
      <c r="BK18" s="998">
        <v>1300</v>
      </c>
      <c r="BL18" s="998">
        <v>1300</v>
      </c>
      <c r="BM18" s="998">
        <v>1289</v>
      </c>
      <c r="BN18" s="998">
        <v>1266</v>
      </c>
      <c r="BO18" s="998">
        <v>1267</v>
      </c>
      <c r="BP18" s="998">
        <v>1275</v>
      </c>
      <c r="BQ18" s="998">
        <v>1262</v>
      </c>
      <c r="BR18" s="998">
        <v>1265</v>
      </c>
      <c r="BS18" s="998">
        <v>1257</v>
      </c>
      <c r="BT18" s="998">
        <v>1251</v>
      </c>
      <c r="BU18" s="998">
        <v>1244</v>
      </c>
      <c r="BV18" s="998">
        <v>1183</v>
      </c>
      <c r="BW18" s="998">
        <v>1167</v>
      </c>
      <c r="BX18" s="998">
        <v>1468</v>
      </c>
      <c r="BY18" s="998">
        <v>1415</v>
      </c>
      <c r="BZ18" s="998">
        <v>1379</v>
      </c>
      <c r="CA18" s="998">
        <v>1328</v>
      </c>
      <c r="CB18" s="998">
        <v>1238</v>
      </c>
      <c r="CC18" s="998">
        <v>1222</v>
      </c>
      <c r="CD18" s="998">
        <v>1208</v>
      </c>
      <c r="CE18" s="998">
        <v>1197</v>
      </c>
      <c r="CF18" s="998">
        <v>1300</v>
      </c>
      <c r="CG18" s="998">
        <v>1274</v>
      </c>
      <c r="CH18" s="998">
        <v>1266</v>
      </c>
      <c r="CI18" s="998">
        <v>1268</v>
      </c>
      <c r="CJ18" s="998">
        <v>1261</v>
      </c>
      <c r="CK18" s="998">
        <v>1267</v>
      </c>
      <c r="CL18" s="998">
        <v>1245</v>
      </c>
      <c r="CM18" s="998">
        <v>1237</v>
      </c>
      <c r="CN18" s="998">
        <v>1225</v>
      </c>
      <c r="CO18" s="998">
        <v>1218</v>
      </c>
      <c r="CP18" s="998">
        <v>1148</v>
      </c>
      <c r="CQ18" s="998">
        <v>1129</v>
      </c>
      <c r="CR18" s="998">
        <v>1124</v>
      </c>
      <c r="CS18" s="998">
        <v>1108</v>
      </c>
      <c r="CT18" s="998">
        <v>1474</v>
      </c>
      <c r="CU18" s="998">
        <v>1391</v>
      </c>
      <c r="CV18" s="998">
        <v>1321</v>
      </c>
      <c r="CW18" s="998">
        <v>1286</v>
      </c>
      <c r="CX18" s="998">
        <v>1264</v>
      </c>
      <c r="CY18" s="998">
        <v>1247</v>
      </c>
      <c r="CZ18" s="998">
        <v>1186</v>
      </c>
      <c r="DA18" s="998">
        <v>109</v>
      </c>
      <c r="DB18" s="998">
        <v>107</v>
      </c>
      <c r="DC18" s="998">
        <v>448</v>
      </c>
      <c r="DD18" s="998">
        <v>447</v>
      </c>
      <c r="DE18" s="998">
        <v>445</v>
      </c>
      <c r="DF18" s="998">
        <v>444</v>
      </c>
      <c r="DG18" s="998">
        <v>439</v>
      </c>
      <c r="DH18" s="998">
        <v>433</v>
      </c>
      <c r="DI18" s="998">
        <v>421</v>
      </c>
      <c r="DJ18" s="998">
        <v>441</v>
      </c>
      <c r="DK18" s="998">
        <v>441</v>
      </c>
      <c r="DL18" s="998">
        <v>437</v>
      </c>
      <c r="DM18" s="998">
        <v>431</v>
      </c>
      <c r="DN18" s="998">
        <v>450</v>
      </c>
      <c r="DO18" s="998">
        <v>444</v>
      </c>
      <c r="DP18" s="998">
        <v>439</v>
      </c>
      <c r="DQ18" s="998">
        <v>435</v>
      </c>
      <c r="DR18" s="998">
        <v>432</v>
      </c>
      <c r="DS18" s="998">
        <v>1292</v>
      </c>
      <c r="DT18" s="998">
        <v>1398</v>
      </c>
      <c r="DU18" s="998">
        <v>1381</v>
      </c>
      <c r="DV18" s="998">
        <v>1381</v>
      </c>
      <c r="DW18" s="998">
        <v>1373</v>
      </c>
      <c r="DX18" s="998">
        <v>1372</v>
      </c>
      <c r="DY18" s="998">
        <v>1374</v>
      </c>
      <c r="DZ18" s="998">
        <v>1370</v>
      </c>
      <c r="EA18" s="998">
        <v>1351</v>
      </c>
      <c r="EB18" s="998">
        <v>1332</v>
      </c>
      <c r="EC18" s="998">
        <v>1336</v>
      </c>
      <c r="ED18" s="998">
        <v>1323</v>
      </c>
      <c r="EE18" s="998">
        <v>1308</v>
      </c>
      <c r="EF18" s="998">
        <v>1218</v>
      </c>
      <c r="EG18" s="998">
        <v>1215</v>
      </c>
      <c r="EH18" s="998">
        <v>1601</v>
      </c>
      <c r="EI18" s="998">
        <v>1501</v>
      </c>
      <c r="EJ18" s="998">
        <v>1443</v>
      </c>
      <c r="EK18" s="998">
        <v>1389</v>
      </c>
      <c r="EL18" s="998">
        <v>1274</v>
      </c>
      <c r="EM18" s="998">
        <v>1268</v>
      </c>
      <c r="EN18" s="998">
        <v>1262</v>
      </c>
      <c r="EO18" s="998">
        <v>1267</v>
      </c>
      <c r="EP18" s="998">
        <v>572</v>
      </c>
      <c r="EQ18" s="998">
        <v>568</v>
      </c>
      <c r="ER18" s="998">
        <v>572</v>
      </c>
      <c r="ES18" s="998">
        <v>573</v>
      </c>
      <c r="ET18" s="998">
        <v>580</v>
      </c>
      <c r="EU18" s="998">
        <v>572</v>
      </c>
      <c r="EV18" s="998">
        <v>565</v>
      </c>
      <c r="EW18" s="998">
        <v>554</v>
      </c>
      <c r="EX18" s="998">
        <v>552</v>
      </c>
      <c r="EY18" s="998">
        <v>622</v>
      </c>
      <c r="EZ18" s="998">
        <v>623</v>
      </c>
      <c r="FA18" s="998">
        <v>631</v>
      </c>
      <c r="FB18" s="998">
        <v>603</v>
      </c>
      <c r="FC18" s="998">
        <v>635</v>
      </c>
      <c r="FD18" s="998">
        <v>619</v>
      </c>
      <c r="FE18" s="998">
        <v>635</v>
      </c>
      <c r="FF18" s="998">
        <v>620</v>
      </c>
      <c r="FG18" s="998">
        <v>609</v>
      </c>
      <c r="FH18" s="998">
        <v>600</v>
      </c>
      <c r="FI18" s="998">
        <v>1434</v>
      </c>
      <c r="FJ18" s="998">
        <v>1432</v>
      </c>
      <c r="FK18" s="998">
        <v>1605</v>
      </c>
      <c r="FL18" s="998">
        <v>1591</v>
      </c>
      <c r="FM18" s="998">
        <v>1606</v>
      </c>
      <c r="FN18" s="998">
        <v>1615</v>
      </c>
      <c r="FO18" s="998">
        <v>1598</v>
      </c>
      <c r="FP18" s="998">
        <v>1516</v>
      </c>
      <c r="FQ18" s="998">
        <v>1501</v>
      </c>
      <c r="FR18" s="998">
        <v>1498</v>
      </c>
      <c r="FS18" s="998">
        <v>1483</v>
      </c>
      <c r="FT18" s="998">
        <v>1514</v>
      </c>
      <c r="FU18" s="998">
        <v>1577</v>
      </c>
      <c r="FV18" s="998">
        <v>1561</v>
      </c>
      <c r="FW18" s="998">
        <v>1553</v>
      </c>
      <c r="FX18" s="998">
        <v>1472</v>
      </c>
      <c r="FY18" s="998">
        <v>1463</v>
      </c>
      <c r="FZ18" s="998">
        <v>1745</v>
      </c>
      <c r="GA18" s="998">
        <v>1689</v>
      </c>
      <c r="GB18" s="998">
        <v>1670</v>
      </c>
      <c r="GC18" s="998">
        <v>1590</v>
      </c>
      <c r="GD18" s="998">
        <v>1551</v>
      </c>
      <c r="GE18" s="998">
        <v>1556</v>
      </c>
      <c r="GF18" s="998">
        <v>1541</v>
      </c>
      <c r="GG18" s="998">
        <v>1541</v>
      </c>
      <c r="GH18" s="998">
        <v>1632</v>
      </c>
      <c r="GI18" s="998">
        <v>1642</v>
      </c>
      <c r="GJ18" s="998">
        <v>1634</v>
      </c>
      <c r="GK18" s="998">
        <v>1627</v>
      </c>
      <c r="GL18" s="998">
        <v>1619</v>
      </c>
      <c r="GM18" s="998">
        <v>1600</v>
      </c>
      <c r="GN18" s="998">
        <v>1587</v>
      </c>
      <c r="GO18" s="998">
        <v>1585</v>
      </c>
      <c r="GP18" s="998">
        <v>1572</v>
      </c>
      <c r="GQ18" s="998">
        <v>1563</v>
      </c>
      <c r="GR18" s="998">
        <v>1387</v>
      </c>
      <c r="GS18" s="998">
        <v>1359</v>
      </c>
      <c r="GT18" s="998">
        <v>1359</v>
      </c>
      <c r="GU18" s="998">
        <v>1383</v>
      </c>
      <c r="GV18" s="998">
        <v>1787</v>
      </c>
      <c r="GW18" s="998">
        <v>1745</v>
      </c>
      <c r="GX18" s="998">
        <v>1711</v>
      </c>
      <c r="GY18" s="998">
        <v>1559</v>
      </c>
      <c r="GZ18" s="998">
        <v>1528</v>
      </c>
      <c r="HA18" s="998">
        <v>1512</v>
      </c>
      <c r="HB18" s="998">
        <v>1499</v>
      </c>
      <c r="HC18" s="998">
        <v>1415</v>
      </c>
      <c r="HD18" s="998">
        <v>1499</v>
      </c>
      <c r="HE18" s="998">
        <v>1491</v>
      </c>
      <c r="HF18" s="998">
        <v>1465</v>
      </c>
      <c r="HG18" s="998">
        <v>1464</v>
      </c>
      <c r="HH18" s="998">
        <v>1433</v>
      </c>
      <c r="HI18" s="998">
        <v>1406</v>
      </c>
      <c r="HJ18" s="998">
        <v>1393</v>
      </c>
      <c r="HK18" s="998">
        <v>1378</v>
      </c>
      <c r="HL18" s="998">
        <v>1407</v>
      </c>
      <c r="HM18" s="998">
        <v>1399</v>
      </c>
      <c r="HN18" s="998">
        <v>1223</v>
      </c>
      <c r="HO18" s="998">
        <v>1218</v>
      </c>
      <c r="HP18" s="998">
        <v>1225</v>
      </c>
      <c r="HQ18" s="998">
        <v>1227</v>
      </c>
      <c r="HR18" s="998">
        <v>1652</v>
      </c>
      <c r="HS18" s="998">
        <v>1549</v>
      </c>
      <c r="HT18" s="998">
        <v>1585</v>
      </c>
      <c r="HU18" s="998">
        <v>1529</v>
      </c>
      <c r="HV18" s="998">
        <v>1509</v>
      </c>
      <c r="HW18" s="998">
        <v>1482</v>
      </c>
      <c r="HX18" s="998">
        <v>1462</v>
      </c>
      <c r="HY18" s="998">
        <v>1631</v>
      </c>
      <c r="HZ18" s="998">
        <v>1623</v>
      </c>
      <c r="IA18" s="998">
        <v>1625</v>
      </c>
      <c r="IB18" s="998">
        <v>1601</v>
      </c>
      <c r="IC18" s="998">
        <v>1578</v>
      </c>
      <c r="ID18" s="998">
        <v>1577</v>
      </c>
      <c r="IE18" s="998">
        <v>1574</v>
      </c>
      <c r="IF18" s="998">
        <v>1567</v>
      </c>
      <c r="IG18" s="998">
        <v>1564</v>
      </c>
      <c r="IH18" s="998">
        <v>1574</v>
      </c>
      <c r="II18" s="998">
        <v>1567</v>
      </c>
      <c r="IJ18" s="998">
        <v>1558</v>
      </c>
      <c r="IK18" s="998">
        <v>1312</v>
      </c>
      <c r="IL18" s="998">
        <v>1319</v>
      </c>
      <c r="IM18" s="998">
        <v>1641</v>
      </c>
      <c r="IN18" s="998">
        <v>1605</v>
      </c>
      <c r="IO18" s="998">
        <v>1566</v>
      </c>
      <c r="IP18" s="998">
        <v>1486</v>
      </c>
      <c r="IQ18" s="998">
        <v>1436</v>
      </c>
      <c r="IR18" s="998">
        <v>1510</v>
      </c>
      <c r="IS18" s="998">
        <v>1496</v>
      </c>
      <c r="IT18" s="998">
        <v>1588</v>
      </c>
      <c r="IU18" s="998">
        <v>1572</v>
      </c>
      <c r="IV18" s="998">
        <v>1556</v>
      </c>
      <c r="IW18" s="998">
        <v>1548</v>
      </c>
      <c r="IX18" s="998">
        <v>1569</v>
      </c>
      <c r="IY18" s="998">
        <v>1656</v>
      </c>
      <c r="IZ18" s="998">
        <v>1767</v>
      </c>
      <c r="JA18" s="998">
        <v>1717</v>
      </c>
      <c r="JB18" s="998">
        <v>1740</v>
      </c>
      <c r="JC18" s="998">
        <v>1753</v>
      </c>
      <c r="JD18" s="998">
        <v>1744</v>
      </c>
      <c r="JE18" s="998">
        <v>1509</v>
      </c>
      <c r="JF18" s="998">
        <v>1493</v>
      </c>
      <c r="JG18" s="998">
        <v>1749</v>
      </c>
      <c r="JH18" s="998">
        <v>1712</v>
      </c>
      <c r="JI18" s="998">
        <v>1609</v>
      </c>
      <c r="JJ18" s="998">
        <v>1627</v>
      </c>
      <c r="JK18" s="998">
        <v>1606</v>
      </c>
      <c r="JL18" s="998">
        <v>1648</v>
      </c>
      <c r="JM18" s="998">
        <f>'[1]отч дата'!O26</f>
        <v>1680</v>
      </c>
      <c r="JN18" s="73">
        <f t="shared" si="2"/>
        <v>1.1491108071135432</v>
      </c>
      <c r="JO18" s="2">
        <f t="shared" si="3"/>
        <v>218</v>
      </c>
      <c r="JP18" s="218">
        <v>1216</v>
      </c>
      <c r="JQ18" s="71">
        <v>1231</v>
      </c>
      <c r="JR18" s="70">
        <v>1178</v>
      </c>
      <c r="JS18" s="112">
        <v>1085</v>
      </c>
      <c r="JT18" s="131">
        <v>1218</v>
      </c>
      <c r="JU18" s="170">
        <v>1207</v>
      </c>
      <c r="JV18" s="964">
        <v>1272</v>
      </c>
      <c r="JW18" s="966">
        <v>1370</v>
      </c>
      <c r="JX18" s="966">
        <v>1483</v>
      </c>
      <c r="JY18" s="966">
        <v>1576</v>
      </c>
      <c r="JZ18" s="985">
        <v>1719</v>
      </c>
      <c r="KA18" s="999">
        <v>1382</v>
      </c>
      <c r="KB18" s="989">
        <v>1514</v>
      </c>
      <c r="KC18" s="989">
        <v>1720</v>
      </c>
      <c r="KD18" s="989">
        <v>1474</v>
      </c>
      <c r="KE18" s="966">
        <v>1578</v>
      </c>
      <c r="KF18" s="966">
        <v>1473</v>
      </c>
      <c r="KG18" s="997">
        <v>1448</v>
      </c>
      <c r="KH18" s="966">
        <v>1360</v>
      </c>
      <c r="KI18" s="966">
        <v>1276</v>
      </c>
      <c r="KJ18" s="966">
        <v>1171</v>
      </c>
      <c r="KK18" s="966">
        <v>1138</v>
      </c>
      <c r="KL18" s="966">
        <v>1154</v>
      </c>
      <c r="KM18" s="966">
        <v>1006</v>
      </c>
      <c r="KN18" s="966">
        <v>1096</v>
      </c>
      <c r="KO18" s="966">
        <v>1093</v>
      </c>
      <c r="KP18" s="966">
        <v>1094</v>
      </c>
      <c r="KQ18" s="966">
        <v>1095</v>
      </c>
      <c r="KR18" s="966">
        <v>1044</v>
      </c>
      <c r="KS18" s="966">
        <v>1031</v>
      </c>
      <c r="KT18" s="966">
        <v>1027</v>
      </c>
      <c r="KU18" s="966">
        <v>1014</v>
      </c>
      <c r="KV18" s="966">
        <v>1002</v>
      </c>
      <c r="KW18" s="966">
        <v>1236</v>
      </c>
      <c r="KX18" s="966">
        <v>1132</v>
      </c>
      <c r="KY18" s="966">
        <v>1079</v>
      </c>
      <c r="KZ18" s="966">
        <v>1045</v>
      </c>
      <c r="LA18" s="966">
        <v>1020</v>
      </c>
      <c r="LB18" s="966">
        <v>994</v>
      </c>
      <c r="LC18" s="966">
        <v>966</v>
      </c>
      <c r="LD18" s="966">
        <v>1131</v>
      </c>
      <c r="LE18" s="966">
        <v>1115</v>
      </c>
      <c r="LF18" s="966">
        <v>1097</v>
      </c>
      <c r="LG18" s="966">
        <v>1061</v>
      </c>
      <c r="LH18" s="966">
        <v>1041</v>
      </c>
      <c r="LI18" s="966">
        <v>1033</v>
      </c>
      <c r="LJ18" s="966">
        <v>1020</v>
      </c>
      <c r="LK18" s="966">
        <v>1010</v>
      </c>
      <c r="LL18" s="966">
        <v>997</v>
      </c>
      <c r="LM18" s="966">
        <v>943</v>
      </c>
      <c r="LN18" s="966">
        <v>931</v>
      </c>
      <c r="LO18" s="966">
        <v>919</v>
      </c>
      <c r="LP18" s="966">
        <v>911</v>
      </c>
      <c r="LQ18" s="966">
        <v>927</v>
      </c>
      <c r="LR18" s="966">
        <v>922</v>
      </c>
      <c r="LS18" s="966">
        <v>1152</v>
      </c>
      <c r="LT18" s="966">
        <v>1114</v>
      </c>
      <c r="LU18" s="966">
        <v>1089</v>
      </c>
      <c r="LV18" s="966">
        <v>1015</v>
      </c>
      <c r="LW18" s="966">
        <v>952</v>
      </c>
      <c r="LX18" s="966">
        <v>1072</v>
      </c>
      <c r="LY18" s="966">
        <v>1064</v>
      </c>
      <c r="LZ18" s="966">
        <v>1064</v>
      </c>
      <c r="MA18" s="966">
        <v>1053</v>
      </c>
      <c r="MB18" s="966">
        <v>1034</v>
      </c>
      <c r="MC18" s="966">
        <v>1035</v>
      </c>
      <c r="MD18" s="966">
        <v>1043</v>
      </c>
      <c r="ME18" s="966">
        <v>1030</v>
      </c>
      <c r="MF18" s="966">
        <v>1036</v>
      </c>
      <c r="MG18" s="966">
        <v>1028</v>
      </c>
      <c r="MH18" s="966">
        <v>1023</v>
      </c>
      <c r="MI18" s="966">
        <v>1016</v>
      </c>
      <c r="MJ18" s="966">
        <v>956</v>
      </c>
      <c r="MK18" s="966">
        <v>941</v>
      </c>
      <c r="ML18" s="966">
        <v>1180</v>
      </c>
      <c r="MM18" s="966">
        <v>1139</v>
      </c>
      <c r="MN18" s="966">
        <v>1106</v>
      </c>
      <c r="MO18" s="966">
        <v>1059</v>
      </c>
      <c r="MP18" s="966">
        <v>977</v>
      </c>
      <c r="MQ18" s="966">
        <v>964</v>
      </c>
      <c r="MR18" s="966">
        <v>952</v>
      </c>
      <c r="MS18" s="966">
        <v>944</v>
      </c>
      <c r="MT18" s="966">
        <v>1048</v>
      </c>
      <c r="MU18" s="966">
        <v>1025</v>
      </c>
      <c r="MV18" s="966">
        <v>1019</v>
      </c>
      <c r="MW18" s="966">
        <v>1021</v>
      </c>
      <c r="MX18" s="966">
        <v>1015</v>
      </c>
      <c r="MY18" s="966">
        <v>1022</v>
      </c>
      <c r="MZ18" s="966">
        <v>1002</v>
      </c>
      <c r="NA18" s="966">
        <v>994</v>
      </c>
      <c r="NB18" s="966">
        <v>982</v>
      </c>
      <c r="NC18" s="966">
        <v>976</v>
      </c>
      <c r="ND18" s="966">
        <v>906</v>
      </c>
      <c r="NE18" s="966">
        <v>888</v>
      </c>
      <c r="NF18" s="966">
        <v>884</v>
      </c>
      <c r="NG18" s="966">
        <v>870</v>
      </c>
      <c r="NH18" s="966">
        <v>1165</v>
      </c>
      <c r="NI18" s="966">
        <v>1099</v>
      </c>
      <c r="NJ18" s="966">
        <v>1039</v>
      </c>
      <c r="NK18" s="966">
        <v>994</v>
      </c>
      <c r="NL18" s="966">
        <v>980</v>
      </c>
      <c r="NM18" s="966">
        <v>926</v>
      </c>
      <c r="NN18" s="966">
        <v>106</v>
      </c>
      <c r="NO18" s="966">
        <v>107</v>
      </c>
      <c r="NP18" s="966">
        <v>448</v>
      </c>
      <c r="NQ18" s="966">
        <v>447</v>
      </c>
      <c r="NR18" s="966">
        <v>445</v>
      </c>
      <c r="NS18" s="966">
        <v>444</v>
      </c>
      <c r="NT18" s="966">
        <v>439</v>
      </c>
      <c r="NU18" s="966">
        <v>433</v>
      </c>
      <c r="NV18" s="966">
        <v>421</v>
      </c>
      <c r="NW18" s="966">
        <v>441</v>
      </c>
      <c r="NX18" s="966">
        <v>441</v>
      </c>
      <c r="NY18" s="966">
        <v>437</v>
      </c>
      <c r="NZ18" s="966">
        <v>431</v>
      </c>
      <c r="OA18" s="966">
        <v>450</v>
      </c>
      <c r="OB18" s="966">
        <v>444</v>
      </c>
      <c r="OC18" s="966">
        <v>439</v>
      </c>
      <c r="OD18" s="966">
        <v>435</v>
      </c>
      <c r="OE18" s="966">
        <v>432</v>
      </c>
      <c r="OF18" s="966">
        <v>1019</v>
      </c>
      <c r="OG18" s="966">
        <v>1129</v>
      </c>
      <c r="OH18" s="966">
        <v>1114</v>
      </c>
      <c r="OI18" s="966">
        <v>1114</v>
      </c>
      <c r="OJ18" s="966">
        <v>1108</v>
      </c>
      <c r="OK18" s="966">
        <v>1111</v>
      </c>
      <c r="OL18" s="966">
        <v>1113</v>
      </c>
      <c r="OM18" s="966">
        <v>1110</v>
      </c>
      <c r="ON18" s="966">
        <v>1091</v>
      </c>
      <c r="OO18" s="966">
        <v>1073</v>
      </c>
      <c r="OP18" s="966">
        <v>1077</v>
      </c>
      <c r="OQ18" s="966">
        <v>1065</v>
      </c>
      <c r="OR18" s="966">
        <v>1051</v>
      </c>
      <c r="OS18" s="966">
        <v>963</v>
      </c>
      <c r="OT18" s="966">
        <v>962</v>
      </c>
      <c r="OU18" s="966">
        <v>1278</v>
      </c>
      <c r="OV18" s="966">
        <v>1200</v>
      </c>
      <c r="OW18" s="966">
        <v>1148</v>
      </c>
      <c r="OX18" s="966">
        <v>1104</v>
      </c>
      <c r="OY18" s="966">
        <v>999</v>
      </c>
      <c r="OZ18" s="966">
        <v>995</v>
      </c>
      <c r="PA18" s="966">
        <v>993</v>
      </c>
      <c r="PB18" s="966">
        <v>999</v>
      </c>
      <c r="PC18" s="966">
        <v>1116</v>
      </c>
      <c r="PD18" s="966">
        <v>1112</v>
      </c>
      <c r="PE18" s="966">
        <v>1101</v>
      </c>
      <c r="PF18" s="966">
        <v>1111</v>
      </c>
      <c r="PG18" s="966">
        <v>1102</v>
      </c>
      <c r="PH18" s="966">
        <v>1148</v>
      </c>
      <c r="PI18" s="966">
        <v>1130</v>
      </c>
      <c r="PJ18" s="966">
        <v>1130</v>
      </c>
      <c r="PK18" s="966">
        <v>1120</v>
      </c>
      <c r="PL18" s="966">
        <v>1130</v>
      </c>
      <c r="PM18" s="966">
        <v>1118</v>
      </c>
      <c r="PN18" s="966">
        <v>1094</v>
      </c>
      <c r="PO18" s="966">
        <v>1086</v>
      </c>
      <c r="PP18" s="966">
        <v>1074</v>
      </c>
      <c r="PQ18" s="966">
        <v>1371</v>
      </c>
      <c r="PR18" s="966">
        <v>1326</v>
      </c>
      <c r="PS18" s="966">
        <v>1244</v>
      </c>
      <c r="PT18" s="966">
        <v>1222</v>
      </c>
      <c r="PU18" s="966">
        <v>1210</v>
      </c>
      <c r="PV18" s="966">
        <v>1192</v>
      </c>
      <c r="PW18" s="966">
        <v>1172</v>
      </c>
      <c r="PX18" s="966">
        <v>1169</v>
      </c>
      <c r="PY18" s="966">
        <v>1344</v>
      </c>
      <c r="PZ18" s="966">
        <v>1333</v>
      </c>
      <c r="QA18" s="966">
        <v>1348</v>
      </c>
      <c r="QB18" s="966">
        <v>1357</v>
      </c>
      <c r="QC18" s="966">
        <v>1341</v>
      </c>
      <c r="QD18" s="966">
        <v>1381</v>
      </c>
      <c r="QE18" s="966">
        <v>1368</v>
      </c>
      <c r="QF18" s="966">
        <v>1365</v>
      </c>
      <c r="QG18" s="966">
        <v>1350</v>
      </c>
      <c r="QH18" s="966">
        <v>1382</v>
      </c>
      <c r="QI18" s="966">
        <v>1447</v>
      </c>
      <c r="QJ18" s="966">
        <v>1431</v>
      </c>
      <c r="QK18" s="966">
        <v>1423</v>
      </c>
      <c r="QL18" s="966">
        <v>1342</v>
      </c>
      <c r="QM18" s="966">
        <v>1335</v>
      </c>
      <c r="QN18" s="966">
        <v>1575</v>
      </c>
      <c r="QO18" s="966">
        <v>1527</v>
      </c>
      <c r="QP18" s="966">
        <v>1514</v>
      </c>
      <c r="QQ18" s="966">
        <v>1439</v>
      </c>
      <c r="QR18" s="966">
        <v>1406</v>
      </c>
      <c r="QS18" s="966">
        <v>1411</v>
      </c>
      <c r="QT18" s="966">
        <v>1399</v>
      </c>
      <c r="QU18" s="966">
        <v>1399</v>
      </c>
      <c r="QV18" s="966">
        <v>1494</v>
      </c>
      <c r="QW18" s="966">
        <v>1505</v>
      </c>
      <c r="QX18" s="966">
        <v>1499</v>
      </c>
      <c r="QY18" s="966">
        <v>1492</v>
      </c>
      <c r="QZ18" s="966">
        <v>1484</v>
      </c>
      <c r="RA18" s="966">
        <v>1467</v>
      </c>
      <c r="RB18" s="966">
        <v>1456</v>
      </c>
      <c r="RC18" s="966">
        <v>1455</v>
      </c>
      <c r="RD18" s="966">
        <v>1442</v>
      </c>
      <c r="RE18" s="966">
        <v>1434</v>
      </c>
      <c r="RF18" s="966">
        <v>1278</v>
      </c>
      <c r="RG18" s="966">
        <v>1250</v>
      </c>
      <c r="RH18" s="966">
        <v>1250</v>
      </c>
      <c r="RI18" s="966">
        <v>1274</v>
      </c>
      <c r="RJ18" s="966">
        <v>1606</v>
      </c>
      <c r="RK18" s="966">
        <v>1576</v>
      </c>
      <c r="RL18" s="966">
        <v>1547</v>
      </c>
      <c r="RM18" s="966">
        <v>1409</v>
      </c>
      <c r="RN18" s="966">
        <v>1389</v>
      </c>
      <c r="RO18" s="966">
        <v>1375</v>
      </c>
      <c r="RP18" s="966">
        <v>1363</v>
      </c>
      <c r="RQ18" s="966">
        <v>1346</v>
      </c>
      <c r="RR18" s="966">
        <v>1436</v>
      </c>
      <c r="RS18" s="966">
        <v>1428</v>
      </c>
      <c r="RT18" s="966">
        <v>1404</v>
      </c>
      <c r="RU18" s="966">
        <v>1403</v>
      </c>
      <c r="RV18" s="966">
        <v>1372</v>
      </c>
      <c r="RW18" s="966">
        <v>1346</v>
      </c>
      <c r="RX18" s="966">
        <v>1334</v>
      </c>
      <c r="RY18" s="966">
        <v>1320</v>
      </c>
      <c r="RZ18" s="966">
        <v>1350</v>
      </c>
      <c r="SA18" s="966">
        <v>1342</v>
      </c>
      <c r="SB18" s="966">
        <v>1168</v>
      </c>
      <c r="SC18" s="966">
        <v>1178</v>
      </c>
      <c r="SD18" s="966">
        <v>1186</v>
      </c>
      <c r="SE18" s="966">
        <v>1174</v>
      </c>
      <c r="SF18" s="966">
        <v>1538</v>
      </c>
      <c r="SG18" s="966">
        <v>1457</v>
      </c>
      <c r="SH18" s="966">
        <v>1500</v>
      </c>
      <c r="SI18" s="966">
        <v>1453</v>
      </c>
      <c r="SJ18" s="966">
        <v>1436</v>
      </c>
      <c r="SK18" s="966">
        <v>1411</v>
      </c>
      <c r="SL18" s="966">
        <v>1393</v>
      </c>
      <c r="SM18" s="966">
        <v>1565</v>
      </c>
      <c r="SN18" s="966">
        <v>1558</v>
      </c>
      <c r="SO18" s="966">
        <v>1562</v>
      </c>
      <c r="SP18" s="966">
        <v>1539</v>
      </c>
      <c r="SQ18" s="966">
        <v>1520</v>
      </c>
      <c r="SR18" s="966">
        <v>1520</v>
      </c>
      <c r="SS18" s="966">
        <v>1518</v>
      </c>
      <c r="ST18" s="966">
        <v>1511</v>
      </c>
      <c r="SU18" s="966">
        <v>1511</v>
      </c>
      <c r="SV18" s="966">
        <v>1522</v>
      </c>
      <c r="SW18" s="966">
        <v>1515</v>
      </c>
      <c r="SX18" s="966">
        <v>1506</v>
      </c>
      <c r="SY18" s="966">
        <v>1260</v>
      </c>
      <c r="SZ18" s="966">
        <v>1272</v>
      </c>
      <c r="TA18" s="966">
        <v>1539</v>
      </c>
      <c r="TB18" s="966">
        <v>1514</v>
      </c>
      <c r="TC18" s="966">
        <v>1484</v>
      </c>
      <c r="TD18" s="966">
        <v>1410</v>
      </c>
      <c r="TE18" s="966">
        <v>1369</v>
      </c>
      <c r="TF18" s="966">
        <v>1445</v>
      </c>
      <c r="TG18" s="966">
        <v>1434</v>
      </c>
      <c r="TH18" s="966">
        <v>1536</v>
      </c>
      <c r="TI18" s="966">
        <v>1521</v>
      </c>
      <c r="TJ18" s="966">
        <v>1507</v>
      </c>
      <c r="TK18" s="966">
        <v>1499</v>
      </c>
      <c r="TL18" s="966">
        <v>1520</v>
      </c>
      <c r="TM18" s="966">
        <v>1530</v>
      </c>
      <c r="TN18" s="966">
        <v>1536</v>
      </c>
      <c r="TO18" s="966">
        <v>1488</v>
      </c>
      <c r="TP18" s="966">
        <v>1516</v>
      </c>
      <c r="TQ18" s="966">
        <v>1529</v>
      </c>
      <c r="TR18" s="966">
        <v>1520</v>
      </c>
      <c r="TS18" s="966">
        <v>1297</v>
      </c>
      <c r="TT18" s="966">
        <v>1487</v>
      </c>
      <c r="TU18" s="966">
        <v>1460</v>
      </c>
      <c r="TV18" s="966">
        <v>1371</v>
      </c>
      <c r="TW18" s="966">
        <v>1394</v>
      </c>
      <c r="TX18" s="966">
        <v>1375</v>
      </c>
      <c r="TY18" s="966">
        <v>1420</v>
      </c>
      <c r="TZ18" s="966">
        <f>'[1]отч дата'!O58</f>
        <v>1460</v>
      </c>
      <c r="UA18" s="73">
        <f t="shared" si="4"/>
        <v>1.0480976310122039</v>
      </c>
      <c r="UB18" s="2">
        <f t="shared" si="5"/>
        <v>67</v>
      </c>
      <c r="UC18" s="418">
        <v>216</v>
      </c>
      <c r="UD18" s="69">
        <v>181</v>
      </c>
      <c r="UE18" s="67">
        <v>169</v>
      </c>
      <c r="UF18" s="130">
        <v>173</v>
      </c>
      <c r="UG18" s="131">
        <v>188</v>
      </c>
      <c r="UH18" s="170">
        <v>207</v>
      </c>
      <c r="UI18" s="1011">
        <v>199</v>
      </c>
      <c r="UJ18" s="177">
        <v>68</v>
      </c>
      <c r="UK18" s="177">
        <v>71</v>
      </c>
      <c r="UL18" s="177">
        <v>109</v>
      </c>
      <c r="UM18" s="1004">
        <v>185</v>
      </c>
      <c r="UN18" s="1005">
        <v>166</v>
      </c>
      <c r="UO18" s="1006">
        <v>209</v>
      </c>
      <c r="UP18" s="1006">
        <v>152</v>
      </c>
      <c r="UQ18" s="1006">
        <v>167</v>
      </c>
      <c r="UR18" s="996">
        <v>126</v>
      </c>
      <c r="US18" s="996">
        <v>129</v>
      </c>
      <c r="UT18" s="997">
        <v>136</v>
      </c>
      <c r="UU18" s="1007">
        <v>132</v>
      </c>
      <c r="UV18" s="1007">
        <v>61</v>
      </c>
      <c r="UW18" s="1007">
        <v>59</v>
      </c>
      <c r="UX18" s="1007">
        <v>58</v>
      </c>
      <c r="UY18" s="1007">
        <v>185</v>
      </c>
      <c r="UZ18" s="1368">
        <v>176</v>
      </c>
      <c r="VA18" s="1007">
        <v>240</v>
      </c>
      <c r="VB18" s="1007">
        <v>239</v>
      </c>
      <c r="VC18" s="1007">
        <v>239</v>
      </c>
      <c r="VD18" s="1007">
        <v>237</v>
      </c>
      <c r="VE18" s="1007">
        <v>223</v>
      </c>
      <c r="VF18" s="1007">
        <v>223</v>
      </c>
      <c r="VG18" s="1007">
        <v>222</v>
      </c>
      <c r="VH18" s="1007">
        <v>222</v>
      </c>
      <c r="VI18" s="1007">
        <v>222</v>
      </c>
      <c r="VJ18" s="1007">
        <v>278</v>
      </c>
      <c r="VK18" s="1007">
        <v>256</v>
      </c>
      <c r="VL18" s="1007">
        <v>249</v>
      </c>
      <c r="VM18" s="1007">
        <v>244</v>
      </c>
      <c r="VN18" s="1007">
        <v>242</v>
      </c>
      <c r="VO18" s="1007">
        <v>235</v>
      </c>
      <c r="VP18" s="1007">
        <v>229</v>
      </c>
      <c r="VQ18" s="1007">
        <v>227</v>
      </c>
      <c r="VR18" s="1007">
        <v>226</v>
      </c>
      <c r="VS18" s="1007">
        <v>225</v>
      </c>
      <c r="VT18" s="1007">
        <v>223</v>
      </c>
      <c r="VU18" s="1007">
        <v>223</v>
      </c>
      <c r="VV18" s="1007">
        <v>223</v>
      </c>
      <c r="VW18" s="1007">
        <v>223</v>
      </c>
      <c r="VX18" s="1007">
        <v>223</v>
      </c>
      <c r="VY18" s="1007">
        <v>223</v>
      </c>
      <c r="VZ18" s="1007">
        <v>223</v>
      </c>
      <c r="WA18" s="1007">
        <v>223</v>
      </c>
      <c r="WB18" s="1007">
        <v>223</v>
      </c>
      <c r="WC18" s="1007">
        <v>223</v>
      </c>
      <c r="WD18" s="1007">
        <v>223</v>
      </c>
      <c r="WE18" s="1007">
        <v>222</v>
      </c>
      <c r="WF18" s="1007">
        <v>262</v>
      </c>
      <c r="WG18" s="1007">
        <v>254</v>
      </c>
      <c r="WH18" s="1007">
        <v>249</v>
      </c>
      <c r="WI18" s="1007">
        <v>246</v>
      </c>
      <c r="WJ18" s="1007">
        <v>240</v>
      </c>
      <c r="WK18" s="1007">
        <v>238</v>
      </c>
      <c r="WL18" s="1007">
        <v>236</v>
      </c>
      <c r="WM18" s="1007">
        <v>236</v>
      </c>
      <c r="WN18" s="1007">
        <v>236</v>
      </c>
      <c r="WO18" s="1007">
        <v>232</v>
      </c>
      <c r="WP18" s="1007">
        <v>232</v>
      </c>
      <c r="WQ18" s="1007">
        <v>232</v>
      </c>
      <c r="WR18" s="1007">
        <v>232</v>
      </c>
      <c r="WS18" s="1007">
        <v>229</v>
      </c>
      <c r="WT18" s="1007">
        <v>229</v>
      </c>
      <c r="WU18" s="1007">
        <v>228</v>
      </c>
      <c r="WV18" s="1007">
        <v>228</v>
      </c>
      <c r="WW18" s="1007">
        <v>227</v>
      </c>
      <c r="WX18" s="1007">
        <v>226</v>
      </c>
      <c r="WY18" s="1007">
        <v>288</v>
      </c>
      <c r="WZ18" s="1007">
        <v>276</v>
      </c>
      <c r="XA18" s="1007">
        <v>273</v>
      </c>
      <c r="XB18" s="1007">
        <v>269</v>
      </c>
      <c r="XC18" s="1007">
        <v>261</v>
      </c>
      <c r="XD18" s="1007">
        <v>258</v>
      </c>
      <c r="XE18" s="1007">
        <v>256</v>
      </c>
      <c r="XF18" s="1007">
        <v>253</v>
      </c>
      <c r="XG18" s="1007">
        <v>252</v>
      </c>
      <c r="XH18" s="1007">
        <v>249</v>
      </c>
      <c r="XI18" s="1007">
        <v>247</v>
      </c>
      <c r="XJ18" s="1007">
        <v>247</v>
      </c>
      <c r="XK18" s="1007">
        <v>246</v>
      </c>
      <c r="XL18" s="1007">
        <v>245</v>
      </c>
      <c r="XM18" s="1007">
        <v>243</v>
      </c>
      <c r="XN18" s="1007">
        <v>243</v>
      </c>
      <c r="XO18" s="1007">
        <v>243</v>
      </c>
      <c r="XP18" s="1007">
        <v>242</v>
      </c>
      <c r="XQ18" s="1007">
        <v>242</v>
      </c>
      <c r="XR18" s="1007">
        <v>241</v>
      </c>
      <c r="XS18" s="1007">
        <v>240</v>
      </c>
      <c r="XT18" s="1007">
        <v>238</v>
      </c>
      <c r="XU18" s="1007">
        <v>309</v>
      </c>
      <c r="XV18" s="1007">
        <v>292</v>
      </c>
      <c r="XW18" s="1007">
        <v>282</v>
      </c>
      <c r="XX18" s="1007">
        <v>273</v>
      </c>
      <c r="XY18" s="1007">
        <v>270</v>
      </c>
      <c r="XZ18" s="1007">
        <v>267</v>
      </c>
      <c r="YA18" s="1007">
        <v>260</v>
      </c>
      <c r="YB18" s="1007">
        <v>3</v>
      </c>
      <c r="YC18" s="1007">
        <v>0</v>
      </c>
      <c r="YD18" s="1007">
        <v>0</v>
      </c>
      <c r="YE18" s="1007">
        <v>0</v>
      </c>
      <c r="YF18" s="1007">
        <v>0</v>
      </c>
      <c r="YG18" s="1007">
        <v>0</v>
      </c>
      <c r="YH18" s="1007">
        <v>0</v>
      </c>
      <c r="YI18" s="1007">
        <v>0</v>
      </c>
      <c r="YJ18" s="1007">
        <v>0</v>
      </c>
      <c r="YK18" s="1007">
        <v>0</v>
      </c>
      <c r="YL18" s="1007">
        <v>0</v>
      </c>
      <c r="YM18" s="1007">
        <v>0</v>
      </c>
      <c r="YN18" s="1007">
        <v>0</v>
      </c>
      <c r="YO18" s="1007">
        <v>0</v>
      </c>
      <c r="YP18" s="1007">
        <v>0</v>
      </c>
      <c r="YQ18" s="1007">
        <v>0</v>
      </c>
      <c r="YR18" s="1007">
        <v>0</v>
      </c>
      <c r="YS18" s="1007">
        <v>0</v>
      </c>
      <c r="YT18" s="1007">
        <v>0</v>
      </c>
      <c r="YU18" s="1007">
        <v>273</v>
      </c>
      <c r="YV18" s="1007">
        <v>269</v>
      </c>
      <c r="YW18" s="1007">
        <v>267</v>
      </c>
      <c r="YX18" s="1007">
        <v>267</v>
      </c>
      <c r="YY18" s="1007">
        <v>265</v>
      </c>
      <c r="YZ18" s="1007">
        <v>261</v>
      </c>
      <c r="ZA18" s="1007">
        <v>261</v>
      </c>
      <c r="ZB18" s="1007">
        <v>260</v>
      </c>
      <c r="ZC18" s="1007">
        <v>260</v>
      </c>
      <c r="ZD18" s="1007">
        <v>259</v>
      </c>
      <c r="ZE18" s="1007">
        <v>259</v>
      </c>
      <c r="ZF18" s="1007">
        <v>258</v>
      </c>
      <c r="ZG18" s="1007">
        <v>257</v>
      </c>
      <c r="ZH18" s="1007">
        <v>255</v>
      </c>
      <c r="ZI18" s="1007">
        <v>253</v>
      </c>
      <c r="ZJ18" s="1007">
        <v>323</v>
      </c>
      <c r="ZK18" s="1007">
        <v>301</v>
      </c>
      <c r="ZL18" s="1007">
        <v>295</v>
      </c>
      <c r="ZM18" s="1007">
        <v>285</v>
      </c>
      <c r="ZN18" s="1007">
        <v>275</v>
      </c>
      <c r="ZO18" s="1007">
        <v>273</v>
      </c>
      <c r="ZP18" s="1007">
        <v>269</v>
      </c>
      <c r="ZQ18" s="1007">
        <v>268</v>
      </c>
      <c r="ZR18" s="1007">
        <v>265</v>
      </c>
      <c r="ZS18" s="1007">
        <v>263</v>
      </c>
      <c r="ZT18" s="1007">
        <v>264</v>
      </c>
      <c r="ZU18" s="1007">
        <v>264</v>
      </c>
      <c r="ZV18" s="1007">
        <v>264</v>
      </c>
      <c r="ZW18" s="1007">
        <v>263</v>
      </c>
      <c r="ZX18" s="1007">
        <v>259</v>
      </c>
      <c r="ZY18" s="1007">
        <v>257</v>
      </c>
      <c r="ZZ18" s="1007">
        <v>257</v>
      </c>
      <c r="AAA18" s="1007">
        <v>257</v>
      </c>
      <c r="AAB18" s="1007">
        <v>251</v>
      </c>
      <c r="AAC18" s="1007">
        <v>250</v>
      </c>
      <c r="AAD18" s="1007">
        <v>248</v>
      </c>
      <c r="AAE18" s="1007">
        <v>248</v>
      </c>
      <c r="AAF18" s="1007">
        <v>315</v>
      </c>
      <c r="AAG18" s="1007">
        <v>296</v>
      </c>
      <c r="AAH18" s="1007">
        <v>281</v>
      </c>
      <c r="AAI18" s="1007">
        <v>275</v>
      </c>
      <c r="AAJ18" s="1007">
        <v>271</v>
      </c>
      <c r="AAK18" s="1007">
        <v>267</v>
      </c>
      <c r="AAL18" s="1007">
        <v>262</v>
      </c>
      <c r="AAM18" s="1007">
        <v>263</v>
      </c>
      <c r="AAN18" s="1007">
        <v>261</v>
      </c>
      <c r="AAO18" s="1007">
        <v>258</v>
      </c>
      <c r="AAP18" s="1007">
        <v>258</v>
      </c>
      <c r="AAQ18" s="1007">
        <v>258</v>
      </c>
      <c r="AAR18" s="1007">
        <v>257</v>
      </c>
      <c r="AAS18" s="1007">
        <v>135</v>
      </c>
      <c r="AAT18" s="1007">
        <v>133</v>
      </c>
      <c r="AAU18" s="1007">
        <v>133</v>
      </c>
      <c r="AAV18" s="1007">
        <v>133</v>
      </c>
      <c r="AAW18" s="1007">
        <v>132</v>
      </c>
      <c r="AAX18" s="1007">
        <v>130</v>
      </c>
      <c r="AAY18" s="1007">
        <v>130</v>
      </c>
      <c r="AAZ18" s="1007">
        <v>130</v>
      </c>
      <c r="ABA18" s="1007">
        <v>130</v>
      </c>
      <c r="ABB18" s="1007">
        <v>128</v>
      </c>
      <c r="ABC18" s="1007">
        <v>170</v>
      </c>
      <c r="ABD18" s="1007">
        <v>162</v>
      </c>
      <c r="ABE18" s="1007">
        <v>156</v>
      </c>
      <c r="ABF18" s="1007">
        <v>151</v>
      </c>
      <c r="ABG18" s="1007">
        <v>145</v>
      </c>
      <c r="ABH18" s="1007">
        <v>145</v>
      </c>
      <c r="ABI18" s="1007">
        <v>142</v>
      </c>
      <c r="ABJ18" s="1007">
        <v>142</v>
      </c>
      <c r="ABK18" s="1007">
        <v>138</v>
      </c>
      <c r="ABL18" s="1007">
        <v>137</v>
      </c>
      <c r="ABM18" s="1007">
        <v>135</v>
      </c>
      <c r="ABN18" s="1007">
        <v>135</v>
      </c>
      <c r="ABO18" s="1007">
        <v>135</v>
      </c>
      <c r="ABP18" s="1007">
        <v>133</v>
      </c>
      <c r="ABQ18" s="1007">
        <v>131</v>
      </c>
      <c r="ABR18" s="1007">
        <v>130</v>
      </c>
      <c r="ABS18" s="1007">
        <v>130</v>
      </c>
      <c r="ABT18" s="1007">
        <v>129</v>
      </c>
      <c r="ABU18" s="1007">
        <v>109</v>
      </c>
      <c r="ABV18" s="1007">
        <v>109</v>
      </c>
      <c r="ABW18" s="1007">
        <v>109</v>
      </c>
      <c r="ABX18" s="1007">
        <v>109</v>
      </c>
      <c r="ABY18" s="1007">
        <v>181</v>
      </c>
      <c r="ABZ18" s="1007">
        <v>169</v>
      </c>
      <c r="ACA18" s="1007">
        <v>164</v>
      </c>
      <c r="ACB18" s="1007">
        <v>150</v>
      </c>
      <c r="ACC18" s="1007">
        <v>139</v>
      </c>
      <c r="ACD18" s="1007">
        <v>137</v>
      </c>
      <c r="ACE18" s="1007">
        <v>136</v>
      </c>
      <c r="ACF18" s="1007">
        <v>69</v>
      </c>
      <c r="ACG18" s="1007">
        <v>63</v>
      </c>
      <c r="ACH18" s="1007">
        <v>63</v>
      </c>
      <c r="ACI18" s="1007">
        <v>61</v>
      </c>
      <c r="ACJ18" s="1007">
        <v>61</v>
      </c>
      <c r="ACK18" s="1007">
        <v>61</v>
      </c>
      <c r="ACL18" s="1007">
        <v>60</v>
      </c>
      <c r="ACM18" s="1007">
        <v>59</v>
      </c>
      <c r="ACN18" s="1007">
        <v>58</v>
      </c>
      <c r="ACO18" s="1007">
        <v>57</v>
      </c>
      <c r="ACP18" s="1007">
        <v>57</v>
      </c>
      <c r="ACQ18" s="1007">
        <v>55</v>
      </c>
      <c r="ACR18" s="1007">
        <v>40</v>
      </c>
      <c r="ACS18" s="1007">
        <v>39</v>
      </c>
      <c r="ACT18" s="1007">
        <v>53</v>
      </c>
      <c r="ACU18" s="1007">
        <v>114</v>
      </c>
      <c r="ACV18" s="1007">
        <v>92</v>
      </c>
      <c r="ACW18" s="1007">
        <v>85</v>
      </c>
      <c r="ACX18" s="1007">
        <v>76</v>
      </c>
      <c r="ACY18" s="1007">
        <v>73</v>
      </c>
      <c r="ACZ18" s="1007">
        <v>71</v>
      </c>
      <c r="ADA18" s="1007">
        <v>69</v>
      </c>
      <c r="ADB18" s="1007">
        <v>66</v>
      </c>
      <c r="ADC18" s="1007">
        <v>65</v>
      </c>
      <c r="ADD18" s="1007">
        <v>63</v>
      </c>
      <c r="ADE18" s="1007">
        <v>62</v>
      </c>
      <c r="ADF18" s="1007">
        <v>58</v>
      </c>
      <c r="ADG18" s="1007">
        <v>57</v>
      </c>
      <c r="ADH18" s="1007">
        <v>56</v>
      </c>
      <c r="ADI18" s="1007">
        <v>56</v>
      </c>
      <c r="ADJ18" s="1007">
        <v>53</v>
      </c>
      <c r="ADK18" s="1007">
        <v>52</v>
      </c>
      <c r="ADL18" s="1007">
        <v>52</v>
      </c>
      <c r="ADM18" s="1007">
        <v>52</v>
      </c>
      <c r="ADN18" s="1007">
        <v>52</v>
      </c>
      <c r="ADO18" s="1007">
        <v>47</v>
      </c>
      <c r="ADP18" s="1007">
        <v>102</v>
      </c>
      <c r="ADQ18" s="1007">
        <v>91</v>
      </c>
      <c r="ADR18" s="1007">
        <v>82</v>
      </c>
      <c r="ADS18" s="1007">
        <v>76</v>
      </c>
      <c r="ADT18" s="1007">
        <v>67</v>
      </c>
      <c r="ADU18" s="1007">
        <v>65</v>
      </c>
      <c r="ADV18" s="1007">
        <v>62</v>
      </c>
      <c r="ADW18" s="1007">
        <v>52</v>
      </c>
      <c r="ADX18" s="1007">
        <v>51</v>
      </c>
      <c r="ADY18" s="1007">
        <v>49</v>
      </c>
      <c r="ADZ18" s="1007">
        <v>49</v>
      </c>
      <c r="AEA18" s="1007">
        <v>49</v>
      </c>
      <c r="AEB18" s="1007">
        <v>126</v>
      </c>
      <c r="AEC18" s="1007">
        <v>231</v>
      </c>
      <c r="AED18" s="1007">
        <v>229</v>
      </c>
      <c r="AEE18" s="1007">
        <v>224</v>
      </c>
      <c r="AEF18" s="1007">
        <v>224</v>
      </c>
      <c r="AEG18" s="1007">
        <v>224</v>
      </c>
      <c r="AEH18" s="1007">
        <v>212</v>
      </c>
      <c r="AEI18" s="1007">
        <v>262</v>
      </c>
      <c r="AEJ18" s="1007">
        <v>252</v>
      </c>
      <c r="AEK18" s="1007">
        <v>238</v>
      </c>
      <c r="AEL18" s="1007">
        <v>233</v>
      </c>
      <c r="AEM18" s="1007">
        <v>231</v>
      </c>
      <c r="AEN18" s="1007">
        <v>228</v>
      </c>
      <c r="AEO18" s="1006">
        <f>'[1]отч дата'!O89</f>
        <v>220</v>
      </c>
      <c r="AEP18" s="73">
        <f t="shared" si="0"/>
        <v>3.1884057971014492</v>
      </c>
      <c r="AEQ18" s="2">
        <f t="shared" si="1"/>
        <v>151</v>
      </c>
      <c r="AER18" s="3" t="s">
        <v>466</v>
      </c>
    </row>
    <row r="19" spans="1:824" ht="17.25" customHeight="1" x14ac:dyDescent="0.25">
      <c r="A19" s="3" t="s">
        <v>59</v>
      </c>
      <c r="B19" s="417">
        <v>34</v>
      </c>
      <c r="C19" s="131">
        <v>45</v>
      </c>
      <c r="D19" s="176">
        <v>38</v>
      </c>
      <c r="E19" s="170">
        <v>32</v>
      </c>
      <c r="F19" s="177">
        <v>45</v>
      </c>
      <c r="G19" s="170">
        <v>52</v>
      </c>
      <c r="H19" s="170">
        <v>98</v>
      </c>
      <c r="I19" s="1008">
        <v>85</v>
      </c>
      <c r="J19" s="1009">
        <v>93</v>
      </c>
      <c r="K19" s="1008">
        <v>98</v>
      </c>
      <c r="L19" s="1010">
        <v>97</v>
      </c>
      <c r="M19" s="993">
        <v>95</v>
      </c>
      <c r="N19" s="994">
        <v>69</v>
      </c>
      <c r="O19" s="994">
        <v>79</v>
      </c>
      <c r="P19" s="994">
        <v>95</v>
      </c>
      <c r="Q19" s="995">
        <v>88</v>
      </c>
      <c r="R19" s="996">
        <v>80</v>
      </c>
      <c r="S19" s="997">
        <v>81</v>
      </c>
      <c r="T19" s="998">
        <v>109</v>
      </c>
      <c r="U19" s="998">
        <v>118</v>
      </c>
      <c r="V19" s="998">
        <v>65</v>
      </c>
      <c r="W19" s="998">
        <v>89</v>
      </c>
      <c r="X19" s="998">
        <v>75</v>
      </c>
      <c r="Y19" s="1145">
        <v>26</v>
      </c>
      <c r="Z19" s="1141">
        <v>18</v>
      </c>
      <c r="AA19" s="998">
        <v>18</v>
      </c>
      <c r="AB19" s="998">
        <v>21</v>
      </c>
      <c r="AC19" s="998">
        <v>27</v>
      </c>
      <c r="AD19" s="998">
        <v>28</v>
      </c>
      <c r="AE19" s="998">
        <v>19</v>
      </c>
      <c r="AF19" s="998">
        <v>22</v>
      </c>
      <c r="AG19" s="998">
        <v>22</v>
      </c>
      <c r="AH19" s="998">
        <v>21</v>
      </c>
      <c r="AI19" s="998">
        <v>36</v>
      </c>
      <c r="AJ19" s="998">
        <v>32</v>
      </c>
      <c r="AK19" s="998">
        <v>30</v>
      </c>
      <c r="AL19" s="998">
        <v>29</v>
      </c>
      <c r="AM19" s="998">
        <v>49</v>
      </c>
      <c r="AN19" s="998">
        <v>70</v>
      </c>
      <c r="AO19" s="998">
        <v>57</v>
      </c>
      <c r="AP19" s="998">
        <v>52</v>
      </c>
      <c r="AQ19" s="998">
        <v>53</v>
      </c>
      <c r="AR19" s="998">
        <v>53</v>
      </c>
      <c r="AS19" s="998">
        <v>54</v>
      </c>
      <c r="AT19" s="998">
        <v>51</v>
      </c>
      <c r="AU19" s="998">
        <v>52</v>
      </c>
      <c r="AV19" s="998">
        <v>52</v>
      </c>
      <c r="AW19" s="998">
        <v>52</v>
      </c>
      <c r="AX19" s="998">
        <v>48</v>
      </c>
      <c r="AY19" s="998">
        <v>48</v>
      </c>
      <c r="AZ19" s="998">
        <v>52</v>
      </c>
      <c r="BA19" s="998">
        <v>53</v>
      </c>
      <c r="BB19" s="998">
        <v>53</v>
      </c>
      <c r="BC19" s="998">
        <v>51</v>
      </c>
      <c r="BD19" s="998">
        <v>50</v>
      </c>
      <c r="BE19" s="998">
        <v>61</v>
      </c>
      <c r="BF19" s="998">
        <v>60</v>
      </c>
      <c r="BG19" s="998">
        <v>59</v>
      </c>
      <c r="BH19" s="998">
        <v>56</v>
      </c>
      <c r="BI19" s="998">
        <v>54</v>
      </c>
      <c r="BJ19" s="998">
        <v>81</v>
      </c>
      <c r="BK19" s="998">
        <v>69</v>
      </c>
      <c r="BL19" s="998">
        <v>69</v>
      </c>
      <c r="BM19" s="998">
        <v>71</v>
      </c>
      <c r="BN19" s="998">
        <v>65</v>
      </c>
      <c r="BO19" s="998">
        <v>66</v>
      </c>
      <c r="BP19" s="998">
        <v>64</v>
      </c>
      <c r="BQ19" s="998">
        <v>61</v>
      </c>
      <c r="BR19" s="998">
        <v>62</v>
      </c>
      <c r="BS19" s="998">
        <v>62</v>
      </c>
      <c r="BT19" s="998">
        <v>60</v>
      </c>
      <c r="BU19" s="998">
        <v>59</v>
      </c>
      <c r="BV19" s="998">
        <v>60</v>
      </c>
      <c r="BW19" s="998">
        <v>58</v>
      </c>
      <c r="BX19" s="998">
        <v>73</v>
      </c>
      <c r="BY19" s="998">
        <v>73</v>
      </c>
      <c r="BZ19" s="998">
        <v>68</v>
      </c>
      <c r="CA19" s="998">
        <v>65</v>
      </c>
      <c r="CB19" s="998">
        <v>63</v>
      </c>
      <c r="CC19" s="998">
        <v>91</v>
      </c>
      <c r="CD19" s="998">
        <v>86</v>
      </c>
      <c r="CE19" s="998">
        <v>86</v>
      </c>
      <c r="CF19" s="998">
        <v>86</v>
      </c>
      <c r="CG19" s="998">
        <v>86</v>
      </c>
      <c r="CH19" s="998">
        <v>76</v>
      </c>
      <c r="CI19" s="998">
        <v>72</v>
      </c>
      <c r="CJ19" s="998">
        <v>73</v>
      </c>
      <c r="CK19" s="998">
        <v>70</v>
      </c>
      <c r="CL19" s="998">
        <v>75</v>
      </c>
      <c r="CM19" s="998">
        <v>74</v>
      </c>
      <c r="CN19" s="998">
        <v>71</v>
      </c>
      <c r="CO19" s="998">
        <v>69</v>
      </c>
      <c r="CP19" s="998">
        <v>68</v>
      </c>
      <c r="CQ19" s="998">
        <v>65</v>
      </c>
      <c r="CR19" s="998">
        <v>64</v>
      </c>
      <c r="CS19" s="998">
        <v>83</v>
      </c>
      <c r="CT19" s="998">
        <v>97</v>
      </c>
      <c r="CU19" s="998">
        <v>94</v>
      </c>
      <c r="CV19" s="998">
        <v>88</v>
      </c>
      <c r="CW19" s="998">
        <v>87</v>
      </c>
      <c r="CX19" s="998">
        <v>86</v>
      </c>
      <c r="CY19" s="998">
        <v>123</v>
      </c>
      <c r="CZ19" s="998">
        <v>116</v>
      </c>
      <c r="DA19" s="998">
        <v>422</v>
      </c>
      <c r="DB19" s="998">
        <v>425</v>
      </c>
      <c r="DC19" s="998">
        <v>1360</v>
      </c>
      <c r="DD19" s="998">
        <v>1346</v>
      </c>
      <c r="DE19" s="998">
        <v>1719</v>
      </c>
      <c r="DF19" s="998">
        <v>1709</v>
      </c>
      <c r="DG19" s="998">
        <v>1699</v>
      </c>
      <c r="DH19" s="998">
        <v>1689</v>
      </c>
      <c r="DI19" s="998">
        <v>1790</v>
      </c>
      <c r="DJ19" s="998">
        <v>1782</v>
      </c>
      <c r="DK19" s="998">
        <v>1714</v>
      </c>
      <c r="DL19" s="998">
        <v>1708</v>
      </c>
      <c r="DM19" s="998">
        <v>2230</v>
      </c>
      <c r="DN19" s="998">
        <v>2195</v>
      </c>
      <c r="DO19" s="998">
        <v>2110</v>
      </c>
      <c r="DP19" s="998">
        <v>2033</v>
      </c>
      <c r="DQ19" s="998">
        <v>1992</v>
      </c>
      <c r="DR19" s="998">
        <v>1937</v>
      </c>
      <c r="DS19" s="998">
        <v>188</v>
      </c>
      <c r="DT19" s="998">
        <v>183</v>
      </c>
      <c r="DU19" s="998">
        <v>182</v>
      </c>
      <c r="DV19" s="998">
        <v>176</v>
      </c>
      <c r="DW19" s="998">
        <v>168</v>
      </c>
      <c r="DX19" s="998">
        <v>173</v>
      </c>
      <c r="DY19" s="998">
        <v>172</v>
      </c>
      <c r="DZ19" s="998">
        <v>172</v>
      </c>
      <c r="EA19" s="998">
        <v>160</v>
      </c>
      <c r="EB19" s="998">
        <v>159</v>
      </c>
      <c r="EC19" s="998">
        <v>157</v>
      </c>
      <c r="ED19" s="998">
        <v>156</v>
      </c>
      <c r="EE19" s="998">
        <v>156</v>
      </c>
      <c r="EF19" s="998">
        <v>155</v>
      </c>
      <c r="EG19" s="998">
        <v>155</v>
      </c>
      <c r="EH19" s="998">
        <v>178</v>
      </c>
      <c r="EI19" s="998">
        <v>174</v>
      </c>
      <c r="EJ19" s="998">
        <v>169</v>
      </c>
      <c r="EK19" s="998">
        <v>166</v>
      </c>
      <c r="EL19" s="998">
        <v>159</v>
      </c>
      <c r="EM19" s="998">
        <v>183</v>
      </c>
      <c r="EN19" s="998">
        <v>171</v>
      </c>
      <c r="EO19" s="998">
        <v>167</v>
      </c>
      <c r="EP19" s="998">
        <v>1936</v>
      </c>
      <c r="EQ19" s="998">
        <v>1919</v>
      </c>
      <c r="ER19" s="998">
        <v>1912</v>
      </c>
      <c r="ES19" s="998">
        <v>1908</v>
      </c>
      <c r="ET19" s="998">
        <v>1900</v>
      </c>
      <c r="EU19" s="998">
        <v>1847</v>
      </c>
      <c r="EV19" s="998">
        <v>1830</v>
      </c>
      <c r="EW19" s="998">
        <v>1823</v>
      </c>
      <c r="EX19" s="998">
        <v>1818</v>
      </c>
      <c r="EY19" s="998">
        <v>1841</v>
      </c>
      <c r="EZ19" s="998">
        <v>1850</v>
      </c>
      <c r="FA19" s="998">
        <v>1746</v>
      </c>
      <c r="FB19" s="998">
        <v>1787</v>
      </c>
      <c r="FC19" s="998">
        <v>1783</v>
      </c>
      <c r="FD19" s="998">
        <v>2416</v>
      </c>
      <c r="FE19" s="998">
        <v>2299</v>
      </c>
      <c r="FF19" s="998">
        <v>2227</v>
      </c>
      <c r="FG19" s="998">
        <v>2123</v>
      </c>
      <c r="FH19" s="998">
        <v>2089</v>
      </c>
      <c r="FI19" s="998">
        <v>173</v>
      </c>
      <c r="FJ19" s="998">
        <v>165</v>
      </c>
      <c r="FK19" s="998">
        <v>164</v>
      </c>
      <c r="FL19" s="998">
        <v>162</v>
      </c>
      <c r="FM19" s="998">
        <v>159</v>
      </c>
      <c r="FN19" s="998">
        <v>158</v>
      </c>
      <c r="FO19" s="998">
        <v>157</v>
      </c>
      <c r="FP19" s="998">
        <v>155</v>
      </c>
      <c r="FQ19" s="998">
        <v>155</v>
      </c>
      <c r="FR19" s="998">
        <v>154</v>
      </c>
      <c r="FS19" s="998">
        <v>154</v>
      </c>
      <c r="FT19" s="998">
        <v>149</v>
      </c>
      <c r="FU19" s="998">
        <v>152</v>
      </c>
      <c r="FV19" s="998">
        <v>152</v>
      </c>
      <c r="FW19" s="998">
        <v>152</v>
      </c>
      <c r="FX19" s="998">
        <v>152</v>
      </c>
      <c r="FY19" s="998">
        <v>150</v>
      </c>
      <c r="FZ19" s="998">
        <v>168</v>
      </c>
      <c r="GA19" s="998">
        <v>163</v>
      </c>
      <c r="GB19" s="998">
        <v>161</v>
      </c>
      <c r="GC19" s="998">
        <v>159</v>
      </c>
      <c r="GD19" s="998">
        <v>154</v>
      </c>
      <c r="GE19" s="998">
        <v>168</v>
      </c>
      <c r="GF19" s="998">
        <v>163</v>
      </c>
      <c r="GG19" s="998">
        <v>163</v>
      </c>
      <c r="GH19" s="998">
        <v>154</v>
      </c>
      <c r="GI19" s="998">
        <v>154</v>
      </c>
      <c r="GJ19" s="998">
        <v>153</v>
      </c>
      <c r="GK19" s="998">
        <v>154</v>
      </c>
      <c r="GL19" s="998">
        <v>153</v>
      </c>
      <c r="GM19" s="998">
        <v>157</v>
      </c>
      <c r="GN19" s="998">
        <v>163</v>
      </c>
      <c r="GO19" s="998">
        <v>161</v>
      </c>
      <c r="GP19" s="998">
        <v>162</v>
      </c>
      <c r="GQ19" s="998">
        <v>161</v>
      </c>
      <c r="GR19" s="998">
        <v>160</v>
      </c>
      <c r="GS19" s="998">
        <v>160</v>
      </c>
      <c r="GT19" s="998">
        <v>160</v>
      </c>
      <c r="GU19" s="998">
        <v>158</v>
      </c>
      <c r="GV19" s="998">
        <v>175</v>
      </c>
      <c r="GW19" s="998">
        <v>155</v>
      </c>
      <c r="GX19" s="998">
        <v>154</v>
      </c>
      <c r="GY19" s="998">
        <v>151</v>
      </c>
      <c r="GZ19" s="998">
        <v>149</v>
      </c>
      <c r="HA19" s="998">
        <v>168</v>
      </c>
      <c r="HB19" s="998">
        <v>137</v>
      </c>
      <c r="HC19" s="998">
        <v>130</v>
      </c>
      <c r="HD19" s="998">
        <v>129</v>
      </c>
      <c r="HE19" s="998">
        <v>127</v>
      </c>
      <c r="HF19" s="998">
        <v>126</v>
      </c>
      <c r="HG19" s="998">
        <v>122</v>
      </c>
      <c r="HH19" s="998">
        <v>119</v>
      </c>
      <c r="HI19" s="998">
        <v>119</v>
      </c>
      <c r="HJ19" s="998">
        <v>113</v>
      </c>
      <c r="HK19" s="998">
        <v>111</v>
      </c>
      <c r="HL19" s="998">
        <v>109</v>
      </c>
      <c r="HM19" s="998">
        <v>114</v>
      </c>
      <c r="HN19" s="998">
        <v>112</v>
      </c>
      <c r="HO19" s="998">
        <v>109</v>
      </c>
      <c r="HP19" s="998">
        <v>106</v>
      </c>
      <c r="HQ19" s="998">
        <v>104</v>
      </c>
      <c r="HR19" s="998">
        <v>120</v>
      </c>
      <c r="HS19" s="998">
        <v>114</v>
      </c>
      <c r="HT19" s="998">
        <v>113</v>
      </c>
      <c r="HU19" s="998">
        <v>86</v>
      </c>
      <c r="HV19" s="998">
        <v>87</v>
      </c>
      <c r="HW19" s="998">
        <v>105</v>
      </c>
      <c r="HX19" s="998">
        <v>90</v>
      </c>
      <c r="HY19" s="998">
        <v>89</v>
      </c>
      <c r="HZ19" s="998">
        <v>87</v>
      </c>
      <c r="IA19" s="998">
        <v>86</v>
      </c>
      <c r="IB19" s="998">
        <v>85</v>
      </c>
      <c r="IC19" s="998">
        <v>90</v>
      </c>
      <c r="ID19" s="998">
        <v>90</v>
      </c>
      <c r="IE19" s="998">
        <v>95</v>
      </c>
      <c r="IF19" s="998">
        <v>94</v>
      </c>
      <c r="IG19" s="998">
        <v>93</v>
      </c>
      <c r="IH19" s="998">
        <v>96</v>
      </c>
      <c r="II19" s="998">
        <v>96</v>
      </c>
      <c r="IJ19" s="998">
        <v>95</v>
      </c>
      <c r="IK19" s="998">
        <v>94</v>
      </c>
      <c r="IL19" s="998">
        <v>93</v>
      </c>
      <c r="IM19" s="998">
        <v>110</v>
      </c>
      <c r="IN19" s="998">
        <v>106</v>
      </c>
      <c r="IO19" s="998">
        <v>104</v>
      </c>
      <c r="IP19" s="998">
        <v>102</v>
      </c>
      <c r="IQ19" s="998">
        <v>100</v>
      </c>
      <c r="IR19" s="998">
        <v>119</v>
      </c>
      <c r="IS19" s="998">
        <v>105</v>
      </c>
      <c r="IT19" s="998">
        <v>102</v>
      </c>
      <c r="IU19" s="998">
        <v>102</v>
      </c>
      <c r="IV19" s="998">
        <v>100</v>
      </c>
      <c r="IW19" s="998">
        <v>99</v>
      </c>
      <c r="IX19" s="998">
        <v>98</v>
      </c>
      <c r="IY19" s="998">
        <v>97</v>
      </c>
      <c r="IZ19" s="998">
        <v>97</v>
      </c>
      <c r="JA19" s="998">
        <v>96</v>
      </c>
      <c r="JB19" s="998">
        <v>94</v>
      </c>
      <c r="JC19" s="998">
        <v>94</v>
      </c>
      <c r="JD19" s="998">
        <v>91</v>
      </c>
      <c r="JE19" s="998">
        <v>86</v>
      </c>
      <c r="JF19" s="998">
        <v>84</v>
      </c>
      <c r="JG19" s="998">
        <v>96</v>
      </c>
      <c r="JH19" s="998">
        <v>97</v>
      </c>
      <c r="JI19" s="998">
        <v>87</v>
      </c>
      <c r="JJ19" s="998">
        <v>37</v>
      </c>
      <c r="JK19" s="998">
        <v>56</v>
      </c>
      <c r="JL19" s="998">
        <v>50</v>
      </c>
      <c r="JM19" s="998">
        <f>'[1]отч дата'!P26</f>
        <v>38</v>
      </c>
      <c r="JN19" s="73">
        <f t="shared" si="2"/>
        <v>0.42222222222222222</v>
      </c>
      <c r="JO19" s="2">
        <f t="shared" si="3"/>
        <v>-52</v>
      </c>
      <c r="JP19" s="218">
        <v>34</v>
      </c>
      <c r="JQ19" s="71">
        <v>45</v>
      </c>
      <c r="JR19" s="70">
        <v>38</v>
      </c>
      <c r="JS19" s="112">
        <v>32</v>
      </c>
      <c r="JT19" s="131">
        <v>43</v>
      </c>
      <c r="JU19" s="170">
        <v>52</v>
      </c>
      <c r="JV19" s="964">
        <v>98</v>
      </c>
      <c r="JW19" s="966">
        <v>85</v>
      </c>
      <c r="JX19" s="966">
        <v>93</v>
      </c>
      <c r="JY19" s="966">
        <v>97</v>
      </c>
      <c r="JZ19" s="985">
        <v>96</v>
      </c>
      <c r="KA19" s="999">
        <v>95</v>
      </c>
      <c r="KB19" s="989">
        <v>69</v>
      </c>
      <c r="KC19" s="989">
        <v>79</v>
      </c>
      <c r="KD19" s="989">
        <v>95</v>
      </c>
      <c r="KE19" s="966">
        <v>87</v>
      </c>
      <c r="KF19" s="966">
        <v>80</v>
      </c>
      <c r="KG19" s="997">
        <v>81</v>
      </c>
      <c r="KH19" s="966">
        <v>109</v>
      </c>
      <c r="KI19" s="966">
        <v>118</v>
      </c>
      <c r="KJ19" s="966">
        <v>64</v>
      </c>
      <c r="KK19" s="966">
        <v>88</v>
      </c>
      <c r="KL19" s="966">
        <v>75</v>
      </c>
      <c r="KM19" s="966">
        <v>26</v>
      </c>
      <c r="KN19" s="966">
        <v>18</v>
      </c>
      <c r="KO19" s="966">
        <v>18</v>
      </c>
      <c r="KP19" s="966">
        <v>21</v>
      </c>
      <c r="KQ19" s="966">
        <v>27</v>
      </c>
      <c r="KR19" s="966">
        <v>28</v>
      </c>
      <c r="KS19" s="966">
        <v>19</v>
      </c>
      <c r="KT19" s="966">
        <v>22</v>
      </c>
      <c r="KU19" s="966">
        <v>22</v>
      </c>
      <c r="KV19" s="966">
        <v>21</v>
      </c>
      <c r="KW19" s="966">
        <v>36</v>
      </c>
      <c r="KX19" s="966">
        <v>32</v>
      </c>
      <c r="KY19" s="966">
        <v>30</v>
      </c>
      <c r="KZ19" s="966">
        <v>29</v>
      </c>
      <c r="LA19" s="966">
        <v>49</v>
      </c>
      <c r="LB19" s="966">
        <v>68</v>
      </c>
      <c r="LC19" s="966">
        <v>55</v>
      </c>
      <c r="LD19" s="966">
        <v>52</v>
      </c>
      <c r="LE19" s="966">
        <v>53</v>
      </c>
      <c r="LF19" s="966">
        <v>53</v>
      </c>
      <c r="LG19" s="966">
        <v>54</v>
      </c>
      <c r="LH19" s="966">
        <v>51</v>
      </c>
      <c r="LI19" s="966">
        <v>52</v>
      </c>
      <c r="LJ19" s="966">
        <v>52</v>
      </c>
      <c r="LK19" s="966">
        <v>52</v>
      </c>
      <c r="LL19" s="966">
        <v>48</v>
      </c>
      <c r="LM19" s="966">
        <v>48</v>
      </c>
      <c r="LN19" s="966">
        <v>52</v>
      </c>
      <c r="LO19" s="966">
        <v>53</v>
      </c>
      <c r="LP19" s="966">
        <v>53</v>
      </c>
      <c r="LQ19" s="966">
        <v>51</v>
      </c>
      <c r="LR19" s="966">
        <v>50</v>
      </c>
      <c r="LS19" s="966">
        <v>61</v>
      </c>
      <c r="LT19" s="966">
        <v>60</v>
      </c>
      <c r="LU19" s="966">
        <v>59</v>
      </c>
      <c r="LV19" s="966">
        <v>56</v>
      </c>
      <c r="LW19" s="966">
        <v>54</v>
      </c>
      <c r="LX19" s="966">
        <v>72</v>
      </c>
      <c r="LY19" s="966">
        <v>68</v>
      </c>
      <c r="LZ19" s="966">
        <v>68</v>
      </c>
      <c r="MA19" s="966">
        <v>71</v>
      </c>
      <c r="MB19" s="966">
        <v>65</v>
      </c>
      <c r="MC19" s="966">
        <v>66</v>
      </c>
      <c r="MD19" s="966">
        <v>64</v>
      </c>
      <c r="ME19" s="966">
        <v>61</v>
      </c>
      <c r="MF19" s="966">
        <v>62</v>
      </c>
      <c r="MG19" s="966">
        <v>62</v>
      </c>
      <c r="MH19" s="966">
        <v>60</v>
      </c>
      <c r="MI19" s="966">
        <v>59</v>
      </c>
      <c r="MJ19" s="966">
        <v>60</v>
      </c>
      <c r="MK19" s="966">
        <v>58</v>
      </c>
      <c r="ML19" s="966">
        <v>73</v>
      </c>
      <c r="MM19" s="966">
        <v>73</v>
      </c>
      <c r="MN19" s="966">
        <v>68</v>
      </c>
      <c r="MO19" s="966">
        <v>65</v>
      </c>
      <c r="MP19" s="966">
        <v>63</v>
      </c>
      <c r="MQ19" s="966">
        <v>80</v>
      </c>
      <c r="MR19" s="966">
        <v>75</v>
      </c>
      <c r="MS19" s="966">
        <v>75</v>
      </c>
      <c r="MT19" s="966">
        <v>75</v>
      </c>
      <c r="MU19" s="966">
        <v>75</v>
      </c>
      <c r="MV19" s="966">
        <v>75</v>
      </c>
      <c r="MW19" s="966">
        <v>71</v>
      </c>
      <c r="MX19" s="966">
        <v>72</v>
      </c>
      <c r="MY19" s="966">
        <v>70</v>
      </c>
      <c r="MZ19" s="966">
        <v>75</v>
      </c>
      <c r="NA19" s="966">
        <v>74</v>
      </c>
      <c r="NB19" s="966">
        <v>71</v>
      </c>
      <c r="NC19" s="966">
        <v>69</v>
      </c>
      <c r="ND19" s="966">
        <v>68</v>
      </c>
      <c r="NE19" s="966">
        <v>65</v>
      </c>
      <c r="NF19" s="966">
        <v>64</v>
      </c>
      <c r="NG19" s="966">
        <v>83</v>
      </c>
      <c r="NH19" s="966">
        <v>97</v>
      </c>
      <c r="NI19" s="966">
        <v>94</v>
      </c>
      <c r="NJ19" s="966">
        <v>88</v>
      </c>
      <c r="NK19" s="966">
        <v>86</v>
      </c>
      <c r="NL19" s="966">
        <v>119</v>
      </c>
      <c r="NM19" s="966">
        <v>112</v>
      </c>
      <c r="NN19" s="966">
        <v>422</v>
      </c>
      <c r="NO19" s="966">
        <v>425</v>
      </c>
      <c r="NP19" s="966">
        <v>962</v>
      </c>
      <c r="NQ19" s="966">
        <v>950</v>
      </c>
      <c r="NR19" s="966">
        <v>930</v>
      </c>
      <c r="NS19" s="966">
        <v>921</v>
      </c>
      <c r="NT19" s="966">
        <v>911</v>
      </c>
      <c r="NU19" s="966">
        <v>904</v>
      </c>
      <c r="NV19" s="966">
        <v>1006</v>
      </c>
      <c r="NW19" s="966">
        <v>999</v>
      </c>
      <c r="NX19" s="966">
        <v>858</v>
      </c>
      <c r="NY19" s="966">
        <v>852</v>
      </c>
      <c r="NZ19" s="966">
        <v>1321</v>
      </c>
      <c r="OA19" s="966">
        <v>1279</v>
      </c>
      <c r="OB19" s="966">
        <v>1203</v>
      </c>
      <c r="OC19" s="966">
        <v>1134</v>
      </c>
      <c r="OD19" s="966">
        <v>1098</v>
      </c>
      <c r="OE19" s="966">
        <v>1050</v>
      </c>
      <c r="OF19" s="966">
        <v>185</v>
      </c>
      <c r="OG19" s="966">
        <v>180</v>
      </c>
      <c r="OH19" s="966">
        <v>179</v>
      </c>
      <c r="OI19" s="966">
        <v>173</v>
      </c>
      <c r="OJ19" s="966">
        <v>168</v>
      </c>
      <c r="OK19" s="966">
        <v>173</v>
      </c>
      <c r="OL19" s="966">
        <v>172</v>
      </c>
      <c r="OM19" s="966">
        <v>172</v>
      </c>
      <c r="ON19" s="966">
        <v>160</v>
      </c>
      <c r="OO19" s="966">
        <v>159</v>
      </c>
      <c r="OP19" s="966">
        <v>157</v>
      </c>
      <c r="OQ19" s="966">
        <v>156</v>
      </c>
      <c r="OR19" s="966">
        <v>156</v>
      </c>
      <c r="OS19" s="966">
        <v>155</v>
      </c>
      <c r="OT19" s="966">
        <v>155</v>
      </c>
      <c r="OU19" s="966">
        <v>178</v>
      </c>
      <c r="OV19" s="966">
        <v>174</v>
      </c>
      <c r="OW19" s="966">
        <v>169</v>
      </c>
      <c r="OX19" s="966">
        <v>166</v>
      </c>
      <c r="OY19" s="966">
        <v>159</v>
      </c>
      <c r="OZ19" s="966">
        <v>180</v>
      </c>
      <c r="PA19" s="966">
        <v>170</v>
      </c>
      <c r="PB19" s="966">
        <v>166</v>
      </c>
      <c r="PC19" s="966">
        <v>158</v>
      </c>
      <c r="PD19" s="966">
        <v>155</v>
      </c>
      <c r="PE19" s="966">
        <v>154</v>
      </c>
      <c r="PF19" s="966">
        <v>154</v>
      </c>
      <c r="PG19" s="966">
        <v>152</v>
      </c>
      <c r="PH19" s="966">
        <v>149</v>
      </c>
      <c r="PI19" s="966">
        <v>149</v>
      </c>
      <c r="PJ19" s="966">
        <v>149</v>
      </c>
      <c r="PK19" s="966">
        <v>148</v>
      </c>
      <c r="PL19" s="966">
        <v>147</v>
      </c>
      <c r="PM19" s="966">
        <v>146</v>
      </c>
      <c r="PN19" s="966">
        <v>146</v>
      </c>
      <c r="PO19" s="966">
        <v>145</v>
      </c>
      <c r="PP19" s="966">
        <v>150</v>
      </c>
      <c r="PQ19" s="966">
        <v>171</v>
      </c>
      <c r="PR19" s="966">
        <v>165</v>
      </c>
      <c r="PS19" s="966">
        <v>161</v>
      </c>
      <c r="PT19" s="966">
        <v>159</v>
      </c>
      <c r="PU19" s="966">
        <v>159</v>
      </c>
      <c r="PV19" s="966">
        <v>179</v>
      </c>
      <c r="PW19" s="966">
        <v>173</v>
      </c>
      <c r="PX19" s="966">
        <v>165</v>
      </c>
      <c r="PY19" s="966">
        <v>164</v>
      </c>
      <c r="PZ19" s="966">
        <v>162</v>
      </c>
      <c r="QA19" s="966">
        <v>159</v>
      </c>
      <c r="QB19" s="966">
        <v>158</v>
      </c>
      <c r="QC19" s="966">
        <v>157</v>
      </c>
      <c r="QD19" s="966">
        <v>155</v>
      </c>
      <c r="QE19" s="966">
        <v>155</v>
      </c>
      <c r="QF19" s="966">
        <v>154</v>
      </c>
      <c r="QG19" s="966">
        <v>154</v>
      </c>
      <c r="QH19" s="966">
        <v>149</v>
      </c>
      <c r="QI19" s="966">
        <v>152</v>
      </c>
      <c r="QJ19" s="966">
        <v>152</v>
      </c>
      <c r="QK19" s="966">
        <v>152</v>
      </c>
      <c r="QL19" s="966">
        <v>152</v>
      </c>
      <c r="QM19" s="966">
        <v>150</v>
      </c>
      <c r="QN19" s="966">
        <v>168</v>
      </c>
      <c r="QO19" s="966">
        <v>163</v>
      </c>
      <c r="QP19" s="966">
        <v>161</v>
      </c>
      <c r="QQ19" s="966">
        <v>159</v>
      </c>
      <c r="QR19" s="966">
        <v>154</v>
      </c>
      <c r="QS19" s="966">
        <v>166</v>
      </c>
      <c r="QT19" s="966">
        <v>162</v>
      </c>
      <c r="QU19" s="966">
        <v>162</v>
      </c>
      <c r="QV19" s="966">
        <v>154</v>
      </c>
      <c r="QW19" s="966">
        <v>154</v>
      </c>
      <c r="QX19" s="966">
        <v>153</v>
      </c>
      <c r="QY19" s="966">
        <v>154</v>
      </c>
      <c r="QZ19" s="966">
        <v>153</v>
      </c>
      <c r="RA19" s="966">
        <v>157</v>
      </c>
      <c r="RB19" s="966">
        <v>163</v>
      </c>
      <c r="RC19" s="966">
        <v>161</v>
      </c>
      <c r="RD19" s="966">
        <v>162</v>
      </c>
      <c r="RE19" s="966">
        <v>161</v>
      </c>
      <c r="RF19" s="966">
        <v>160</v>
      </c>
      <c r="RG19" s="966">
        <v>160</v>
      </c>
      <c r="RH19" s="966">
        <v>160</v>
      </c>
      <c r="RI19" s="966">
        <v>158</v>
      </c>
      <c r="RJ19" s="966">
        <v>175</v>
      </c>
      <c r="RK19" s="966">
        <v>155</v>
      </c>
      <c r="RL19" s="966">
        <v>154</v>
      </c>
      <c r="RM19" s="966">
        <v>151</v>
      </c>
      <c r="RN19" s="966">
        <v>149</v>
      </c>
      <c r="RO19" s="966">
        <v>166</v>
      </c>
      <c r="RP19" s="966">
        <v>136</v>
      </c>
      <c r="RQ19" s="966">
        <v>129</v>
      </c>
      <c r="RR19" s="966">
        <v>128</v>
      </c>
      <c r="RS19" s="966">
        <v>126</v>
      </c>
      <c r="RT19" s="966">
        <v>125</v>
      </c>
      <c r="RU19" s="966">
        <v>121</v>
      </c>
      <c r="RV19" s="966">
        <v>118</v>
      </c>
      <c r="RW19" s="966">
        <v>118</v>
      </c>
      <c r="RX19" s="966">
        <v>113</v>
      </c>
      <c r="RY19" s="966">
        <v>111</v>
      </c>
      <c r="RZ19" s="966">
        <v>109</v>
      </c>
      <c r="SA19" s="966">
        <v>114</v>
      </c>
      <c r="SB19" s="966">
        <v>112</v>
      </c>
      <c r="SC19" s="966">
        <v>109</v>
      </c>
      <c r="SD19" s="966">
        <v>106</v>
      </c>
      <c r="SE19" s="966">
        <v>104</v>
      </c>
      <c r="SF19" s="966">
        <v>120</v>
      </c>
      <c r="SG19" s="966">
        <v>114</v>
      </c>
      <c r="SH19" s="966">
        <v>113</v>
      </c>
      <c r="SI19" s="966">
        <v>86</v>
      </c>
      <c r="SJ19" s="966">
        <v>87</v>
      </c>
      <c r="SK19" s="966">
        <v>104</v>
      </c>
      <c r="SL19" s="966">
        <v>89</v>
      </c>
      <c r="SM19" s="966">
        <v>88</v>
      </c>
      <c r="SN19" s="966">
        <v>87</v>
      </c>
      <c r="SO19" s="966">
        <v>86</v>
      </c>
      <c r="SP19" s="966">
        <v>85</v>
      </c>
      <c r="SQ19" s="966">
        <v>90</v>
      </c>
      <c r="SR19" s="966">
        <v>90</v>
      </c>
      <c r="SS19" s="966">
        <v>95</v>
      </c>
      <c r="ST19" s="966">
        <v>94</v>
      </c>
      <c r="SU19" s="966">
        <v>93</v>
      </c>
      <c r="SV19" s="966">
        <v>96</v>
      </c>
      <c r="SW19" s="966">
        <v>96</v>
      </c>
      <c r="SX19" s="966">
        <v>95</v>
      </c>
      <c r="SY19" s="966">
        <v>94</v>
      </c>
      <c r="SZ19" s="966">
        <v>93</v>
      </c>
      <c r="TA19" s="966">
        <v>110</v>
      </c>
      <c r="TB19" s="966">
        <v>106</v>
      </c>
      <c r="TC19" s="966">
        <v>104</v>
      </c>
      <c r="TD19" s="966">
        <v>102</v>
      </c>
      <c r="TE19" s="966">
        <v>100</v>
      </c>
      <c r="TF19" s="966">
        <v>117</v>
      </c>
      <c r="TG19" s="966">
        <v>104</v>
      </c>
      <c r="TH19" s="966">
        <v>101</v>
      </c>
      <c r="TI19" s="966">
        <v>101</v>
      </c>
      <c r="TJ19" s="966">
        <v>99</v>
      </c>
      <c r="TK19" s="966">
        <v>99</v>
      </c>
      <c r="TL19" s="966">
        <v>98</v>
      </c>
      <c r="TM19" s="966">
        <v>97</v>
      </c>
      <c r="TN19" s="966">
        <v>97</v>
      </c>
      <c r="TO19" s="966">
        <v>96</v>
      </c>
      <c r="TP19" s="966">
        <v>94</v>
      </c>
      <c r="TQ19" s="966">
        <v>94</v>
      </c>
      <c r="TR19" s="966">
        <v>91</v>
      </c>
      <c r="TS19" s="966">
        <v>86</v>
      </c>
      <c r="TT19" s="966">
        <v>96</v>
      </c>
      <c r="TU19" s="966">
        <v>97</v>
      </c>
      <c r="TV19" s="966">
        <v>87</v>
      </c>
      <c r="TW19" s="966">
        <v>37</v>
      </c>
      <c r="TX19" s="966">
        <v>55</v>
      </c>
      <c r="TY19" s="966">
        <v>49</v>
      </c>
      <c r="TZ19" s="966">
        <f>'[1]отч дата'!P58</f>
        <v>38</v>
      </c>
      <c r="UA19" s="73">
        <f t="shared" si="4"/>
        <v>0.42696629213483145</v>
      </c>
      <c r="UB19" s="2">
        <f t="shared" si="5"/>
        <v>-51</v>
      </c>
      <c r="UC19" s="418">
        <v>0</v>
      </c>
      <c r="UD19" s="69">
        <v>0</v>
      </c>
      <c r="UE19" s="67">
        <v>0</v>
      </c>
      <c r="UF19" s="130">
        <v>0</v>
      </c>
      <c r="UG19" s="131">
        <v>2</v>
      </c>
      <c r="UH19" s="170">
        <v>0</v>
      </c>
      <c r="UI19" s="1011">
        <v>0</v>
      </c>
      <c r="UJ19" s="177">
        <v>0</v>
      </c>
      <c r="UK19" s="177">
        <v>0</v>
      </c>
      <c r="UL19" s="177">
        <v>1</v>
      </c>
      <c r="UM19" s="1004">
        <v>1</v>
      </c>
      <c r="UN19" s="1005">
        <v>0</v>
      </c>
      <c r="UO19" s="1006">
        <v>0</v>
      </c>
      <c r="UP19" s="1006">
        <v>0</v>
      </c>
      <c r="UQ19" s="1006">
        <v>0</v>
      </c>
      <c r="UR19" s="996">
        <v>1</v>
      </c>
      <c r="US19" s="996">
        <v>0</v>
      </c>
      <c r="UT19" s="997">
        <v>0</v>
      </c>
      <c r="UU19" s="1007">
        <v>0</v>
      </c>
      <c r="UV19" s="1007">
        <v>0</v>
      </c>
      <c r="UW19" s="1007">
        <v>1</v>
      </c>
      <c r="UX19" s="1007">
        <v>1</v>
      </c>
      <c r="UY19" s="1007">
        <v>0</v>
      </c>
      <c r="UZ19" s="1368">
        <v>0</v>
      </c>
      <c r="VA19" s="1007">
        <v>0</v>
      </c>
      <c r="VB19" s="1007">
        <v>0</v>
      </c>
      <c r="VC19" s="1007">
        <v>0</v>
      </c>
      <c r="VD19" s="1007">
        <v>0</v>
      </c>
      <c r="VE19" s="1007">
        <v>0</v>
      </c>
      <c r="VF19" s="1007">
        <v>0</v>
      </c>
      <c r="VG19" s="1007">
        <v>0</v>
      </c>
      <c r="VH19" s="1007">
        <v>0</v>
      </c>
      <c r="VI19" s="1007">
        <v>0</v>
      </c>
      <c r="VJ19" s="1007">
        <v>0</v>
      </c>
      <c r="VK19" s="1007">
        <v>0</v>
      </c>
      <c r="VL19" s="1007">
        <v>0</v>
      </c>
      <c r="VM19" s="1007">
        <v>0</v>
      </c>
      <c r="VN19" s="1007">
        <v>0</v>
      </c>
      <c r="VO19" s="1007">
        <v>2</v>
      </c>
      <c r="VP19" s="1007">
        <v>2</v>
      </c>
      <c r="VQ19" s="1007">
        <v>0</v>
      </c>
      <c r="VR19" s="1007">
        <v>0</v>
      </c>
      <c r="VS19" s="1007">
        <v>0</v>
      </c>
      <c r="VT19" s="1007">
        <v>0</v>
      </c>
      <c r="VU19" s="1007">
        <v>0</v>
      </c>
      <c r="VV19" s="1007">
        <v>0</v>
      </c>
      <c r="VW19" s="1007">
        <v>0</v>
      </c>
      <c r="VX19" s="1007">
        <v>0</v>
      </c>
      <c r="VY19" s="1007">
        <v>0</v>
      </c>
      <c r="VZ19" s="1007">
        <v>0</v>
      </c>
      <c r="WA19" s="1007">
        <v>0</v>
      </c>
      <c r="WB19" s="1007">
        <v>0</v>
      </c>
      <c r="WC19" s="1007">
        <v>0</v>
      </c>
      <c r="WD19" s="1007">
        <v>0</v>
      </c>
      <c r="WE19" s="1007">
        <v>0</v>
      </c>
      <c r="WF19" s="1007">
        <v>0</v>
      </c>
      <c r="WG19" s="1007">
        <v>0</v>
      </c>
      <c r="WH19" s="1007">
        <v>0</v>
      </c>
      <c r="WI19" s="1007">
        <v>0</v>
      </c>
      <c r="WJ19" s="1007">
        <v>0</v>
      </c>
      <c r="WK19" s="1007">
        <v>9</v>
      </c>
      <c r="WL19" s="1007">
        <v>1</v>
      </c>
      <c r="WM19" s="1007">
        <v>1</v>
      </c>
      <c r="WN19" s="1007">
        <v>0</v>
      </c>
      <c r="WO19" s="1007">
        <v>0</v>
      </c>
      <c r="WP19" s="1007">
        <v>0</v>
      </c>
      <c r="WQ19" s="1007">
        <v>0</v>
      </c>
      <c r="WR19" s="1007">
        <v>0</v>
      </c>
      <c r="WS19" s="1007">
        <v>0</v>
      </c>
      <c r="WT19" s="1007">
        <v>0</v>
      </c>
      <c r="WU19" s="1007">
        <v>0</v>
      </c>
      <c r="WV19" s="1007">
        <v>0</v>
      </c>
      <c r="WW19" s="1007">
        <v>0</v>
      </c>
      <c r="WX19" s="1007">
        <v>0</v>
      </c>
      <c r="WY19" s="1007">
        <v>0</v>
      </c>
      <c r="WZ19" s="1007">
        <v>0</v>
      </c>
      <c r="XA19" s="1007">
        <v>0</v>
      </c>
      <c r="XB19" s="1007">
        <v>0</v>
      </c>
      <c r="XC19" s="1007">
        <v>0</v>
      </c>
      <c r="XD19" s="1007">
        <v>11</v>
      </c>
      <c r="XE19" s="1007">
        <v>11</v>
      </c>
      <c r="XF19" s="1007">
        <v>11</v>
      </c>
      <c r="XG19" s="1007">
        <v>11</v>
      </c>
      <c r="XH19" s="1007">
        <v>11</v>
      </c>
      <c r="XI19" s="1007">
        <v>1</v>
      </c>
      <c r="XJ19" s="1007">
        <v>1</v>
      </c>
      <c r="XK19" s="1007">
        <v>1</v>
      </c>
      <c r="XL19" s="1007">
        <v>0</v>
      </c>
      <c r="XM19" s="1007">
        <v>0</v>
      </c>
      <c r="XN19" s="1007">
        <v>0</v>
      </c>
      <c r="XO19" s="1007">
        <v>0</v>
      </c>
      <c r="XP19" s="1007">
        <v>0</v>
      </c>
      <c r="XQ19" s="1007">
        <v>0</v>
      </c>
      <c r="XR19" s="1007">
        <v>0</v>
      </c>
      <c r="XS19" s="1007">
        <v>0</v>
      </c>
      <c r="XT19" s="1007">
        <v>0</v>
      </c>
      <c r="XU19" s="1007">
        <v>0</v>
      </c>
      <c r="XV19" s="1007">
        <v>0</v>
      </c>
      <c r="XW19" s="1007">
        <v>0</v>
      </c>
      <c r="XX19" s="1007">
        <v>0</v>
      </c>
      <c r="XY19" s="1007">
        <v>0</v>
      </c>
      <c r="XZ19" s="1007">
        <v>4</v>
      </c>
      <c r="YA19" s="1007">
        <v>4</v>
      </c>
      <c r="YB19" s="1007">
        <v>0</v>
      </c>
      <c r="YC19" s="1007">
        <v>0</v>
      </c>
      <c r="YD19" s="1007">
        <v>398</v>
      </c>
      <c r="YE19" s="1007">
        <v>396</v>
      </c>
      <c r="YF19" s="1007">
        <v>789</v>
      </c>
      <c r="YG19" s="1007">
        <v>788</v>
      </c>
      <c r="YH19" s="1007">
        <v>788</v>
      </c>
      <c r="YI19" s="1007">
        <v>785</v>
      </c>
      <c r="YJ19" s="1007">
        <v>784</v>
      </c>
      <c r="YK19" s="1007">
        <v>783</v>
      </c>
      <c r="YL19" s="1007">
        <v>856</v>
      </c>
      <c r="YM19" s="1007">
        <v>856</v>
      </c>
      <c r="YN19" s="1007">
        <v>909</v>
      </c>
      <c r="YO19" s="1007">
        <v>916</v>
      </c>
      <c r="YP19" s="1007">
        <v>907</v>
      </c>
      <c r="YQ19" s="1007">
        <v>899</v>
      </c>
      <c r="YR19" s="1007">
        <v>894</v>
      </c>
      <c r="YS19" s="1007">
        <v>887</v>
      </c>
      <c r="YT19" s="1007">
        <v>885</v>
      </c>
      <c r="ABA19" s="1">
        <v>0</v>
      </c>
      <c r="ABB19" s="1">
        <v>0</v>
      </c>
      <c r="ABC19" s="1">
        <v>0</v>
      </c>
      <c r="ABD19" s="1">
        <v>0</v>
      </c>
      <c r="ABE19" s="1">
        <v>0</v>
      </c>
      <c r="ABF19" s="1">
        <v>0</v>
      </c>
      <c r="ABG19" s="1">
        <v>0</v>
      </c>
      <c r="ABH19" s="1">
        <v>2</v>
      </c>
      <c r="ABI19" s="1">
        <v>1</v>
      </c>
      <c r="ABJ19" s="1">
        <v>1</v>
      </c>
      <c r="ABK19" s="1">
        <v>0</v>
      </c>
      <c r="ABL19" s="1">
        <v>0</v>
      </c>
      <c r="ABM19" s="1">
        <v>0</v>
      </c>
      <c r="ABN19" s="1">
        <v>0</v>
      </c>
      <c r="ABO19" s="1">
        <v>0</v>
      </c>
      <c r="ABP19" s="1">
        <v>0</v>
      </c>
      <c r="ABQ19" s="1">
        <v>0</v>
      </c>
      <c r="ABR19" s="1">
        <v>0</v>
      </c>
      <c r="ABS19" s="1">
        <v>0</v>
      </c>
      <c r="ABT19" s="1">
        <v>0</v>
      </c>
      <c r="ABU19" s="1">
        <v>0</v>
      </c>
      <c r="ABV19" s="1">
        <v>0</v>
      </c>
      <c r="ABW19" s="1">
        <v>0</v>
      </c>
      <c r="ABX19" s="1">
        <v>0</v>
      </c>
      <c r="ABY19" s="1">
        <v>0</v>
      </c>
      <c r="ABZ19" s="1">
        <v>0</v>
      </c>
      <c r="ACA19" s="1">
        <v>0</v>
      </c>
      <c r="ACB19" s="1">
        <v>0</v>
      </c>
      <c r="ACC19" s="1">
        <v>0</v>
      </c>
      <c r="ACD19" s="1">
        <v>2</v>
      </c>
      <c r="ACE19" s="1">
        <v>1</v>
      </c>
      <c r="ACF19" s="1">
        <v>1</v>
      </c>
      <c r="ACG19" s="1">
        <v>1</v>
      </c>
      <c r="ACH19" s="1">
        <v>1</v>
      </c>
      <c r="ACI19" s="1">
        <v>1</v>
      </c>
      <c r="ACJ19" s="1">
        <v>1</v>
      </c>
      <c r="ACK19" s="1">
        <v>1</v>
      </c>
      <c r="ACL19" s="1">
        <v>1</v>
      </c>
      <c r="ACM19" s="1">
        <v>0</v>
      </c>
      <c r="ACN19" s="1">
        <v>0</v>
      </c>
      <c r="ACO19" s="1">
        <v>0</v>
      </c>
      <c r="ACP19" s="1">
        <v>0</v>
      </c>
      <c r="ACQ19" s="1">
        <v>0</v>
      </c>
      <c r="ACR19" s="1">
        <v>0</v>
      </c>
      <c r="ACS19" s="1">
        <v>0</v>
      </c>
      <c r="ACT19" s="1">
        <v>0</v>
      </c>
      <c r="ACU19" s="1">
        <v>0</v>
      </c>
      <c r="ACV19" s="1">
        <v>0</v>
      </c>
      <c r="ACW19" s="1">
        <v>0</v>
      </c>
      <c r="ACX19" s="1">
        <v>0</v>
      </c>
      <c r="ACY19" s="1">
        <v>0</v>
      </c>
      <c r="ACZ19" s="1">
        <v>1</v>
      </c>
      <c r="ADA19" s="1">
        <v>1</v>
      </c>
      <c r="ADB19" s="1">
        <v>1</v>
      </c>
      <c r="ADC19" s="1">
        <v>0</v>
      </c>
      <c r="ADD19" s="1">
        <v>0</v>
      </c>
      <c r="ADE19" s="1">
        <v>0</v>
      </c>
      <c r="ADF19" s="1">
        <v>0</v>
      </c>
      <c r="ADG19" s="1">
        <v>0</v>
      </c>
      <c r="ADH19" s="1">
        <v>0</v>
      </c>
      <c r="ADI19" s="1">
        <v>0</v>
      </c>
      <c r="ADJ19" s="1">
        <v>0</v>
      </c>
      <c r="ADK19" s="1">
        <v>0</v>
      </c>
      <c r="ADL19" s="1">
        <v>0</v>
      </c>
      <c r="ADM19" s="1">
        <v>0</v>
      </c>
      <c r="ADN19" s="1">
        <v>0</v>
      </c>
      <c r="ADO19" s="1">
        <v>0</v>
      </c>
      <c r="ADP19" s="1">
        <v>0</v>
      </c>
      <c r="ADQ19" s="1">
        <v>0</v>
      </c>
      <c r="ADR19" s="1">
        <v>0</v>
      </c>
      <c r="ADS19" s="1">
        <v>0</v>
      </c>
      <c r="ADT19" s="1">
        <v>0</v>
      </c>
      <c r="ADU19" s="1">
        <v>2</v>
      </c>
      <c r="ADV19" s="1">
        <v>1</v>
      </c>
      <c r="ADW19" s="1">
        <v>1</v>
      </c>
      <c r="ADX19" s="1">
        <v>1</v>
      </c>
      <c r="ADY19" s="1">
        <v>1</v>
      </c>
      <c r="ADZ19" s="1">
        <v>0</v>
      </c>
      <c r="AEA19" s="1">
        <v>0</v>
      </c>
      <c r="AEB19" s="1">
        <v>0</v>
      </c>
      <c r="AEC19" s="1">
        <v>0</v>
      </c>
      <c r="AED19" s="1">
        <v>0</v>
      </c>
      <c r="AEE19" s="1">
        <v>0</v>
      </c>
      <c r="AEF19" s="1">
        <v>0</v>
      </c>
      <c r="AEG19" s="1">
        <v>0</v>
      </c>
      <c r="AEH19" s="1">
        <v>0</v>
      </c>
      <c r="AEI19" s="1">
        <v>0</v>
      </c>
      <c r="AEJ19" s="1">
        <v>0</v>
      </c>
      <c r="AEK19" s="1">
        <v>0</v>
      </c>
      <c r="AEL19" s="1">
        <v>0</v>
      </c>
      <c r="AEM19" s="1">
        <v>1</v>
      </c>
      <c r="AEN19" s="1">
        <v>1</v>
      </c>
      <c r="AEO19" s="1006">
        <f>'[1]отч дата'!P89</f>
        <v>0</v>
      </c>
      <c r="AEP19" s="73">
        <f t="shared" si="0"/>
        <v>0</v>
      </c>
      <c r="AEQ19" s="2">
        <f t="shared" si="1"/>
        <v>-1</v>
      </c>
      <c r="AER19" s="3" t="s">
        <v>59</v>
      </c>
    </row>
    <row r="20" spans="1:824" ht="17.25" customHeight="1" x14ac:dyDescent="0.25">
      <c r="A20" s="3" t="s">
        <v>60</v>
      </c>
      <c r="B20" s="417">
        <v>509</v>
      </c>
      <c r="C20" s="131">
        <v>484</v>
      </c>
      <c r="D20" s="176">
        <v>436</v>
      </c>
      <c r="E20" s="170">
        <v>444</v>
      </c>
      <c r="F20" s="177">
        <v>519</v>
      </c>
      <c r="G20" s="170">
        <v>534</v>
      </c>
      <c r="H20" s="170">
        <v>814</v>
      </c>
      <c r="I20" s="1008">
        <v>947</v>
      </c>
      <c r="J20" s="1009">
        <v>950</v>
      </c>
      <c r="K20" s="1008">
        <v>977</v>
      </c>
      <c r="L20" s="1010">
        <v>886</v>
      </c>
      <c r="M20" s="993">
        <v>859</v>
      </c>
      <c r="N20" s="994">
        <v>745</v>
      </c>
      <c r="O20" s="994">
        <v>661</v>
      </c>
      <c r="P20" s="994">
        <v>539</v>
      </c>
      <c r="Q20" s="995">
        <v>474</v>
      </c>
      <c r="R20" s="996">
        <v>398</v>
      </c>
      <c r="S20" s="997">
        <v>330</v>
      </c>
      <c r="T20" s="998">
        <v>308</v>
      </c>
      <c r="U20" s="998">
        <v>266</v>
      </c>
      <c r="V20" s="998">
        <v>216</v>
      </c>
      <c r="W20" s="998">
        <v>234</v>
      </c>
      <c r="X20" s="998">
        <v>211</v>
      </c>
      <c r="Y20" s="1145">
        <v>262</v>
      </c>
      <c r="Z20" s="1141">
        <v>264</v>
      </c>
      <c r="AA20" s="998">
        <v>264</v>
      </c>
      <c r="AB20" s="998">
        <v>264</v>
      </c>
      <c r="AC20" s="998">
        <v>264</v>
      </c>
      <c r="AD20" s="998">
        <v>263</v>
      </c>
      <c r="AE20" s="998">
        <v>256</v>
      </c>
      <c r="AF20" s="998">
        <v>274</v>
      </c>
      <c r="AG20" s="998">
        <v>268</v>
      </c>
      <c r="AH20" s="998">
        <v>268</v>
      </c>
      <c r="AI20" s="998">
        <v>277</v>
      </c>
      <c r="AJ20" s="998">
        <v>270</v>
      </c>
      <c r="AK20" s="998">
        <v>260</v>
      </c>
      <c r="AL20" s="998">
        <v>262</v>
      </c>
      <c r="AM20" s="998">
        <v>258</v>
      </c>
      <c r="AN20" s="998">
        <v>258</v>
      </c>
      <c r="AO20" s="998">
        <v>275</v>
      </c>
      <c r="AP20" s="998">
        <v>275</v>
      </c>
      <c r="AQ20" s="998">
        <v>272</v>
      </c>
      <c r="AR20" s="998">
        <v>280</v>
      </c>
      <c r="AS20" s="998">
        <v>278</v>
      </c>
      <c r="AT20" s="998">
        <v>286</v>
      </c>
      <c r="AU20" s="998">
        <v>294</v>
      </c>
      <c r="AV20" s="998">
        <v>296</v>
      </c>
      <c r="AW20" s="998">
        <v>300</v>
      </c>
      <c r="AX20" s="998">
        <v>316</v>
      </c>
      <c r="AY20" s="998">
        <v>315</v>
      </c>
      <c r="AZ20" s="998">
        <v>294</v>
      </c>
      <c r="BA20" s="998">
        <v>307</v>
      </c>
      <c r="BB20" s="998">
        <v>312</v>
      </c>
      <c r="BC20" s="998">
        <v>307</v>
      </c>
      <c r="BD20" s="998">
        <v>316</v>
      </c>
      <c r="BE20" s="998">
        <v>307</v>
      </c>
      <c r="BF20" s="998">
        <v>302</v>
      </c>
      <c r="BG20" s="998">
        <v>297</v>
      </c>
      <c r="BH20" s="998">
        <v>318</v>
      </c>
      <c r="BI20" s="998">
        <v>314</v>
      </c>
      <c r="BJ20" s="998">
        <v>332</v>
      </c>
      <c r="BK20" s="998">
        <v>335</v>
      </c>
      <c r="BL20" s="998">
        <v>338</v>
      </c>
      <c r="BM20" s="998">
        <v>333</v>
      </c>
      <c r="BN20" s="998">
        <v>334</v>
      </c>
      <c r="BO20" s="998">
        <v>335</v>
      </c>
      <c r="BP20" s="998">
        <v>335</v>
      </c>
      <c r="BQ20" s="998">
        <v>335</v>
      </c>
      <c r="BR20" s="998">
        <v>333</v>
      </c>
      <c r="BS20" s="998">
        <v>330</v>
      </c>
      <c r="BT20" s="998">
        <v>354</v>
      </c>
      <c r="BU20" s="998">
        <v>347</v>
      </c>
      <c r="BV20" s="998">
        <v>347</v>
      </c>
      <c r="BW20" s="998">
        <v>342</v>
      </c>
      <c r="BX20" s="998">
        <v>348</v>
      </c>
      <c r="BY20" s="998">
        <v>369</v>
      </c>
      <c r="BZ20" s="998">
        <v>363</v>
      </c>
      <c r="CA20" s="998">
        <v>363</v>
      </c>
      <c r="CB20" s="998">
        <v>361</v>
      </c>
      <c r="CC20" s="998">
        <v>357</v>
      </c>
      <c r="CD20" s="998">
        <v>356</v>
      </c>
      <c r="CE20" s="998">
        <v>366</v>
      </c>
      <c r="CF20" s="998">
        <v>366</v>
      </c>
      <c r="CG20" s="998">
        <v>365</v>
      </c>
      <c r="CH20" s="998">
        <v>360</v>
      </c>
      <c r="CI20" s="998">
        <v>378</v>
      </c>
      <c r="CJ20" s="998">
        <v>378</v>
      </c>
      <c r="CK20" s="998">
        <v>374</v>
      </c>
      <c r="CL20" s="998">
        <v>367</v>
      </c>
      <c r="CM20" s="998">
        <v>366</v>
      </c>
      <c r="CN20" s="998">
        <v>376</v>
      </c>
      <c r="CO20" s="998">
        <v>380</v>
      </c>
      <c r="CP20" s="998">
        <v>377</v>
      </c>
      <c r="CQ20" s="998">
        <v>391</v>
      </c>
      <c r="CR20" s="998">
        <v>368</v>
      </c>
      <c r="CS20" s="998">
        <v>360</v>
      </c>
      <c r="CT20" s="998">
        <v>367</v>
      </c>
      <c r="CU20" s="998">
        <v>364</v>
      </c>
      <c r="CV20" s="998">
        <v>356</v>
      </c>
      <c r="CW20" s="998">
        <v>365</v>
      </c>
      <c r="CX20" s="998">
        <v>380</v>
      </c>
      <c r="CY20" s="998">
        <v>378</v>
      </c>
      <c r="CZ20" s="998">
        <v>380</v>
      </c>
      <c r="DA20" s="998">
        <v>1406</v>
      </c>
      <c r="DB20" s="998">
        <v>1413</v>
      </c>
      <c r="DC20" s="998">
        <v>3310</v>
      </c>
      <c r="DD20" s="998">
        <v>3540</v>
      </c>
      <c r="DE20" s="998">
        <v>3505</v>
      </c>
      <c r="DF20" s="998">
        <v>3427</v>
      </c>
      <c r="DG20" s="998">
        <v>3327</v>
      </c>
      <c r="DH20" s="998">
        <v>3261</v>
      </c>
      <c r="DI20" s="998">
        <v>3248</v>
      </c>
      <c r="DJ20" s="998">
        <v>3204</v>
      </c>
      <c r="DK20" s="998">
        <v>3157</v>
      </c>
      <c r="DL20" s="998">
        <v>2924</v>
      </c>
      <c r="DM20" s="998">
        <v>5685</v>
      </c>
      <c r="DN20" s="998">
        <v>5294</v>
      </c>
      <c r="DO20" s="998">
        <v>4950</v>
      </c>
      <c r="DP20" s="998">
        <v>4547</v>
      </c>
      <c r="DQ20" s="998">
        <v>4298</v>
      </c>
      <c r="DR20" s="998">
        <v>3981</v>
      </c>
      <c r="DS20" s="998">
        <v>415</v>
      </c>
      <c r="DT20" s="998">
        <v>411</v>
      </c>
      <c r="DU20" s="998">
        <v>409</v>
      </c>
      <c r="DV20" s="998">
        <v>454</v>
      </c>
      <c r="DW20" s="998">
        <v>451</v>
      </c>
      <c r="DX20" s="998">
        <v>448</v>
      </c>
      <c r="DY20" s="998">
        <v>446</v>
      </c>
      <c r="DZ20" s="998">
        <v>442</v>
      </c>
      <c r="EA20" s="998">
        <v>438</v>
      </c>
      <c r="EB20" s="998">
        <v>468</v>
      </c>
      <c r="EC20" s="998">
        <v>465</v>
      </c>
      <c r="ED20" s="998">
        <v>452</v>
      </c>
      <c r="EE20" s="998">
        <v>470</v>
      </c>
      <c r="EF20" s="998">
        <v>518</v>
      </c>
      <c r="EG20" s="998">
        <v>513</v>
      </c>
      <c r="EH20" s="998">
        <v>510</v>
      </c>
      <c r="EI20" s="998">
        <v>504</v>
      </c>
      <c r="EJ20" s="998">
        <v>506</v>
      </c>
      <c r="EK20" s="998">
        <v>540</v>
      </c>
      <c r="EL20" s="998">
        <v>532</v>
      </c>
      <c r="EM20" s="998">
        <v>536</v>
      </c>
      <c r="EN20" s="998">
        <v>534</v>
      </c>
      <c r="EO20" s="998">
        <v>533</v>
      </c>
      <c r="EP20" s="998">
        <v>3806</v>
      </c>
      <c r="EQ20" s="998">
        <v>3665</v>
      </c>
      <c r="ER20" s="998">
        <v>3661</v>
      </c>
      <c r="ES20" s="998">
        <v>3591</v>
      </c>
      <c r="ET20" s="998">
        <v>3523</v>
      </c>
      <c r="EU20" s="998">
        <v>3442</v>
      </c>
      <c r="EV20" s="998">
        <v>3284</v>
      </c>
      <c r="EW20" s="998">
        <v>3481</v>
      </c>
      <c r="EX20" s="998">
        <v>3510</v>
      </c>
      <c r="EY20" s="998">
        <v>3452</v>
      </c>
      <c r="EZ20" s="998">
        <v>3171</v>
      </c>
      <c r="FA20" s="998">
        <v>3064</v>
      </c>
      <c r="FB20" s="998">
        <v>3032</v>
      </c>
      <c r="FC20" s="998">
        <v>2983</v>
      </c>
      <c r="FD20" s="998">
        <v>6781</v>
      </c>
      <c r="FE20" s="998">
        <v>5951</v>
      </c>
      <c r="FF20" s="998">
        <v>5037</v>
      </c>
      <c r="FG20" s="998">
        <v>4393</v>
      </c>
      <c r="FH20" s="998">
        <v>4212</v>
      </c>
      <c r="FI20" s="998">
        <v>616</v>
      </c>
      <c r="FJ20" s="998">
        <v>613</v>
      </c>
      <c r="FK20" s="998">
        <v>599</v>
      </c>
      <c r="FL20" s="998">
        <v>601</v>
      </c>
      <c r="FM20" s="998">
        <v>593</v>
      </c>
      <c r="FN20" s="998">
        <v>598</v>
      </c>
      <c r="FO20" s="998">
        <v>591</v>
      </c>
      <c r="FP20" s="998">
        <v>566</v>
      </c>
      <c r="FQ20" s="998">
        <v>558</v>
      </c>
      <c r="FR20" s="998">
        <v>537</v>
      </c>
      <c r="FS20" s="998">
        <v>570</v>
      </c>
      <c r="FT20" s="998">
        <v>588</v>
      </c>
      <c r="FU20" s="998">
        <v>561</v>
      </c>
      <c r="FV20" s="998">
        <v>597</v>
      </c>
      <c r="FW20" s="998">
        <v>580</v>
      </c>
      <c r="FX20" s="998">
        <v>576</v>
      </c>
      <c r="FY20" s="998">
        <v>614</v>
      </c>
      <c r="FZ20" s="998">
        <v>604</v>
      </c>
      <c r="GA20" s="998">
        <v>599</v>
      </c>
      <c r="GB20" s="998">
        <v>585</v>
      </c>
      <c r="GC20" s="998">
        <v>584</v>
      </c>
      <c r="GD20" s="998">
        <v>602</v>
      </c>
      <c r="GE20" s="998">
        <v>545</v>
      </c>
      <c r="GF20" s="998">
        <v>528</v>
      </c>
      <c r="GG20" s="998">
        <v>528</v>
      </c>
      <c r="GH20" s="998">
        <v>521</v>
      </c>
      <c r="GI20" s="998">
        <v>553</v>
      </c>
      <c r="GJ20" s="998">
        <v>555</v>
      </c>
      <c r="GK20" s="998">
        <v>527</v>
      </c>
      <c r="GL20" s="998">
        <v>526</v>
      </c>
      <c r="GM20" s="998">
        <v>516</v>
      </c>
      <c r="GN20" s="998">
        <v>552</v>
      </c>
      <c r="GO20" s="998">
        <v>523</v>
      </c>
      <c r="GP20" s="998">
        <v>517</v>
      </c>
      <c r="GQ20" s="998">
        <v>504</v>
      </c>
      <c r="GR20" s="998">
        <v>543</v>
      </c>
      <c r="GS20" s="998">
        <v>591</v>
      </c>
      <c r="GT20" s="998">
        <v>591</v>
      </c>
      <c r="GU20" s="998">
        <v>555</v>
      </c>
      <c r="GV20" s="998">
        <v>568</v>
      </c>
      <c r="GW20" s="998">
        <v>562</v>
      </c>
      <c r="GX20" s="998">
        <v>555</v>
      </c>
      <c r="GY20" s="998">
        <v>562</v>
      </c>
      <c r="GZ20" s="998">
        <v>535</v>
      </c>
      <c r="HA20" s="998">
        <v>555</v>
      </c>
      <c r="HB20" s="998">
        <v>546</v>
      </c>
      <c r="HC20" s="998">
        <v>544</v>
      </c>
      <c r="HD20" s="998">
        <v>541</v>
      </c>
      <c r="HE20" s="998">
        <v>532</v>
      </c>
      <c r="HF20" s="998">
        <v>537</v>
      </c>
      <c r="HG20" s="998">
        <v>535</v>
      </c>
      <c r="HH20" s="998">
        <v>531</v>
      </c>
      <c r="HI20" s="998">
        <v>545</v>
      </c>
      <c r="HJ20" s="998">
        <v>540</v>
      </c>
      <c r="HK20" s="998">
        <v>537</v>
      </c>
      <c r="HL20" s="998">
        <v>539</v>
      </c>
      <c r="HM20" s="998">
        <v>549</v>
      </c>
      <c r="HN20" s="998">
        <v>562</v>
      </c>
      <c r="HO20" s="998">
        <v>537</v>
      </c>
      <c r="HP20" s="998">
        <v>544</v>
      </c>
      <c r="HQ20" s="998">
        <v>528</v>
      </c>
      <c r="HR20" s="998">
        <v>524</v>
      </c>
      <c r="HS20" s="998">
        <v>533</v>
      </c>
      <c r="HT20" s="998">
        <v>515</v>
      </c>
      <c r="HU20" s="998">
        <v>500</v>
      </c>
      <c r="HV20" s="998">
        <v>501</v>
      </c>
      <c r="HW20" s="998">
        <v>507</v>
      </c>
      <c r="HX20" s="998">
        <v>508</v>
      </c>
      <c r="HY20" s="998">
        <v>525</v>
      </c>
      <c r="HZ20" s="998">
        <v>501</v>
      </c>
      <c r="IA20" s="998">
        <v>501</v>
      </c>
      <c r="IB20" s="998">
        <v>498</v>
      </c>
      <c r="IC20" s="998">
        <v>496</v>
      </c>
      <c r="ID20" s="998">
        <v>484</v>
      </c>
      <c r="IE20" s="998">
        <v>498</v>
      </c>
      <c r="IF20" s="998">
        <v>491</v>
      </c>
      <c r="IG20" s="998">
        <v>517</v>
      </c>
      <c r="IH20" s="998">
        <v>495</v>
      </c>
      <c r="II20" s="998">
        <v>502</v>
      </c>
      <c r="IJ20" s="998">
        <v>501</v>
      </c>
      <c r="IK20" s="998">
        <v>502</v>
      </c>
      <c r="IL20" s="998">
        <v>494</v>
      </c>
      <c r="IM20" s="998">
        <v>495</v>
      </c>
      <c r="IN20" s="998">
        <v>493</v>
      </c>
      <c r="IO20" s="998">
        <v>506</v>
      </c>
      <c r="IP20" s="998">
        <v>496</v>
      </c>
      <c r="IQ20" s="998">
        <v>530</v>
      </c>
      <c r="IR20" s="998">
        <v>525</v>
      </c>
      <c r="IS20" s="998">
        <v>514</v>
      </c>
      <c r="IT20" s="998">
        <v>538</v>
      </c>
      <c r="IU20" s="998">
        <v>538</v>
      </c>
      <c r="IV20" s="998">
        <v>567</v>
      </c>
      <c r="IW20" s="998">
        <v>565</v>
      </c>
      <c r="IX20" s="998">
        <v>579</v>
      </c>
      <c r="IY20" s="998">
        <v>578</v>
      </c>
      <c r="IZ20" s="998">
        <v>574</v>
      </c>
      <c r="JA20" s="998">
        <v>568</v>
      </c>
      <c r="JB20" s="998">
        <v>558</v>
      </c>
      <c r="JC20" s="998">
        <v>563</v>
      </c>
      <c r="JD20" s="998">
        <v>547</v>
      </c>
      <c r="JE20" s="998">
        <v>561</v>
      </c>
      <c r="JF20" s="998">
        <v>548</v>
      </c>
      <c r="JG20" s="998">
        <v>529</v>
      </c>
      <c r="JH20" s="998">
        <v>529</v>
      </c>
      <c r="JI20" s="998">
        <v>522</v>
      </c>
      <c r="JJ20" s="998">
        <v>509</v>
      </c>
      <c r="JK20" s="998">
        <v>546</v>
      </c>
      <c r="JL20" s="998">
        <v>538</v>
      </c>
      <c r="JM20" s="998">
        <f>'[1]отч дата'!Q26</f>
        <v>541</v>
      </c>
      <c r="JN20" s="73">
        <f t="shared" si="2"/>
        <v>1.0649606299212599</v>
      </c>
      <c r="JO20" s="2">
        <f t="shared" si="3"/>
        <v>33</v>
      </c>
      <c r="JP20" s="218">
        <v>509</v>
      </c>
      <c r="JQ20" s="71">
        <v>484</v>
      </c>
      <c r="JR20" s="70">
        <v>436</v>
      </c>
      <c r="JS20" s="112">
        <v>444</v>
      </c>
      <c r="JT20" s="131">
        <v>519</v>
      </c>
      <c r="JU20" s="170">
        <v>534</v>
      </c>
      <c r="JV20" s="964">
        <v>814</v>
      </c>
      <c r="JW20" s="966">
        <v>947</v>
      </c>
      <c r="JX20" s="966">
        <v>950</v>
      </c>
      <c r="JY20" s="966">
        <v>977</v>
      </c>
      <c r="JZ20" s="985">
        <v>886</v>
      </c>
      <c r="KA20" s="999">
        <v>859</v>
      </c>
      <c r="KB20" s="989">
        <v>745</v>
      </c>
      <c r="KC20" s="989">
        <v>661</v>
      </c>
      <c r="KD20" s="989">
        <v>539</v>
      </c>
      <c r="KE20" s="966">
        <v>474</v>
      </c>
      <c r="KF20" s="966">
        <v>398</v>
      </c>
      <c r="KG20" s="997">
        <v>330</v>
      </c>
      <c r="KH20" s="966">
        <v>308</v>
      </c>
      <c r="KI20" s="966">
        <v>266</v>
      </c>
      <c r="KJ20" s="966">
        <v>216</v>
      </c>
      <c r="KK20" s="966">
        <v>234</v>
      </c>
      <c r="KL20" s="966">
        <v>211</v>
      </c>
      <c r="KM20" s="966">
        <v>262</v>
      </c>
      <c r="KN20" s="966">
        <v>264</v>
      </c>
      <c r="KO20" s="966">
        <v>264</v>
      </c>
      <c r="KP20" s="966">
        <v>264</v>
      </c>
      <c r="KQ20" s="966">
        <v>264</v>
      </c>
      <c r="KR20" s="966">
        <v>263</v>
      </c>
      <c r="KS20" s="966">
        <v>256</v>
      </c>
      <c r="KT20" s="966">
        <v>274</v>
      </c>
      <c r="KU20" s="966">
        <v>268</v>
      </c>
      <c r="KV20" s="966">
        <v>268</v>
      </c>
      <c r="KW20" s="966">
        <v>277</v>
      </c>
      <c r="KX20" s="966">
        <v>270</v>
      </c>
      <c r="KY20" s="966">
        <v>260</v>
      </c>
      <c r="KZ20" s="966">
        <v>262</v>
      </c>
      <c r="LA20" s="966">
        <v>258</v>
      </c>
      <c r="LB20" s="966">
        <v>258</v>
      </c>
      <c r="LC20" s="966">
        <v>275</v>
      </c>
      <c r="LD20" s="966">
        <v>275</v>
      </c>
      <c r="LE20" s="966">
        <v>272</v>
      </c>
      <c r="LF20" s="966">
        <v>280</v>
      </c>
      <c r="LG20" s="966">
        <v>278</v>
      </c>
      <c r="LH20" s="966">
        <v>286</v>
      </c>
      <c r="LI20" s="966">
        <v>294</v>
      </c>
      <c r="LJ20" s="966">
        <v>296</v>
      </c>
      <c r="LK20" s="966">
        <v>300</v>
      </c>
      <c r="LL20" s="966">
        <v>316</v>
      </c>
      <c r="LM20" s="966">
        <v>315</v>
      </c>
      <c r="LN20" s="966">
        <v>294</v>
      </c>
      <c r="LO20" s="966">
        <v>307</v>
      </c>
      <c r="LP20" s="966">
        <v>312</v>
      </c>
      <c r="LQ20" s="966">
        <v>307</v>
      </c>
      <c r="LR20" s="966">
        <v>316</v>
      </c>
      <c r="LS20" s="966">
        <v>307</v>
      </c>
      <c r="LT20" s="966">
        <v>302</v>
      </c>
      <c r="LU20" s="966">
        <v>297</v>
      </c>
      <c r="LV20" s="966">
        <v>318</v>
      </c>
      <c r="LW20" s="966">
        <v>314</v>
      </c>
      <c r="LX20" s="966">
        <v>332</v>
      </c>
      <c r="LY20" s="966">
        <v>335</v>
      </c>
      <c r="LZ20" s="966">
        <v>338</v>
      </c>
      <c r="MA20" s="966">
        <v>333</v>
      </c>
      <c r="MB20" s="966">
        <v>334</v>
      </c>
      <c r="MC20" s="966">
        <v>335</v>
      </c>
      <c r="MD20" s="966">
        <v>335</v>
      </c>
      <c r="ME20" s="966">
        <v>335</v>
      </c>
      <c r="MF20" s="966">
        <v>333</v>
      </c>
      <c r="MG20" s="966">
        <v>330</v>
      </c>
      <c r="MH20" s="966">
        <v>354</v>
      </c>
      <c r="MI20" s="966">
        <v>347</v>
      </c>
      <c r="MJ20" s="966">
        <v>347</v>
      </c>
      <c r="MK20" s="966">
        <v>342</v>
      </c>
      <c r="ML20" s="966">
        <v>348</v>
      </c>
      <c r="MM20" s="966">
        <v>369</v>
      </c>
      <c r="MN20" s="966">
        <v>363</v>
      </c>
      <c r="MO20" s="966">
        <v>363</v>
      </c>
      <c r="MP20" s="966">
        <v>361</v>
      </c>
      <c r="MQ20" s="966">
        <v>357</v>
      </c>
      <c r="MR20" s="966">
        <v>356</v>
      </c>
      <c r="MS20" s="966">
        <v>366</v>
      </c>
      <c r="MT20" s="966">
        <v>366</v>
      </c>
      <c r="MU20" s="966">
        <v>365</v>
      </c>
      <c r="MV20" s="966">
        <v>360</v>
      </c>
      <c r="MW20" s="966">
        <v>378</v>
      </c>
      <c r="MX20" s="966">
        <v>378</v>
      </c>
      <c r="MY20" s="966">
        <v>374</v>
      </c>
      <c r="MZ20" s="966">
        <v>367</v>
      </c>
      <c r="NA20" s="966">
        <v>366</v>
      </c>
      <c r="NB20" s="966">
        <v>376</v>
      </c>
      <c r="NC20" s="966">
        <v>380</v>
      </c>
      <c r="ND20" s="966">
        <v>377</v>
      </c>
      <c r="NE20" s="966">
        <v>391</v>
      </c>
      <c r="NF20" s="966">
        <v>368</v>
      </c>
      <c r="NG20" s="966">
        <v>360</v>
      </c>
      <c r="NH20" s="966">
        <v>367</v>
      </c>
      <c r="NI20" s="966">
        <v>364</v>
      </c>
      <c r="NJ20" s="966">
        <v>356</v>
      </c>
      <c r="NK20" s="966">
        <v>380</v>
      </c>
      <c r="NL20" s="966">
        <v>378</v>
      </c>
      <c r="NM20" s="966">
        <v>380</v>
      </c>
      <c r="NN20" s="966">
        <v>1000</v>
      </c>
      <c r="NO20" s="966">
        <v>1011</v>
      </c>
      <c r="NP20" s="966">
        <v>3276</v>
      </c>
      <c r="NQ20" s="966">
        <v>3506</v>
      </c>
      <c r="NR20" s="966">
        <v>3471</v>
      </c>
      <c r="NS20" s="966">
        <v>3394</v>
      </c>
      <c r="NT20" s="966">
        <v>3294</v>
      </c>
      <c r="NU20" s="966">
        <v>3230</v>
      </c>
      <c r="NV20" s="966">
        <v>3214</v>
      </c>
      <c r="NW20" s="966">
        <v>3172</v>
      </c>
      <c r="NX20" s="966">
        <v>3126</v>
      </c>
      <c r="NY20" s="966">
        <v>2893</v>
      </c>
      <c r="NZ20" s="966">
        <v>5635</v>
      </c>
      <c r="OA20" s="966">
        <v>5245</v>
      </c>
      <c r="OB20" s="966">
        <v>4904</v>
      </c>
      <c r="OC20" s="966">
        <v>4499</v>
      </c>
      <c r="OD20" s="966">
        <v>4252</v>
      </c>
      <c r="OE20" s="966">
        <v>3939</v>
      </c>
      <c r="OF20" s="966">
        <v>415</v>
      </c>
      <c r="OG20" s="966">
        <v>411</v>
      </c>
      <c r="OH20" s="966">
        <v>409</v>
      </c>
      <c r="OI20" s="966">
        <v>454</v>
      </c>
      <c r="OJ20" s="966">
        <v>451</v>
      </c>
      <c r="OK20" s="966">
        <v>448</v>
      </c>
      <c r="OL20" s="966">
        <v>446</v>
      </c>
      <c r="OM20" s="966">
        <v>442</v>
      </c>
      <c r="ON20" s="966">
        <v>438</v>
      </c>
      <c r="OO20" s="966">
        <v>468</v>
      </c>
      <c r="OP20" s="966">
        <v>465</v>
      </c>
      <c r="OQ20" s="966">
        <v>452</v>
      </c>
      <c r="OR20" s="966">
        <v>470</v>
      </c>
      <c r="OS20" s="966">
        <v>518</v>
      </c>
      <c r="OT20" s="966">
        <v>513</v>
      </c>
      <c r="OU20" s="966">
        <v>510</v>
      </c>
      <c r="OV20" s="966">
        <v>504</v>
      </c>
      <c r="OW20" s="966">
        <v>506</v>
      </c>
      <c r="OX20" s="966">
        <v>540</v>
      </c>
      <c r="OY20" s="966">
        <v>532</v>
      </c>
      <c r="OZ20" s="966">
        <v>536</v>
      </c>
      <c r="PA20" s="966">
        <v>534</v>
      </c>
      <c r="PB20" s="966">
        <v>533</v>
      </c>
      <c r="PC20" s="966">
        <v>572</v>
      </c>
      <c r="PD20" s="966">
        <v>568</v>
      </c>
      <c r="PE20" s="966">
        <v>572</v>
      </c>
      <c r="PF20" s="966">
        <v>573</v>
      </c>
      <c r="PG20" s="966">
        <v>580</v>
      </c>
      <c r="PH20" s="966">
        <v>572</v>
      </c>
      <c r="PI20" s="966">
        <v>565</v>
      </c>
      <c r="PJ20" s="966">
        <v>554</v>
      </c>
      <c r="PK20" s="966">
        <v>552</v>
      </c>
      <c r="PL20" s="966">
        <v>622</v>
      </c>
      <c r="PM20" s="966">
        <v>623</v>
      </c>
      <c r="PN20" s="966">
        <v>631</v>
      </c>
      <c r="PO20" s="966">
        <v>603</v>
      </c>
      <c r="PP20" s="966">
        <v>635</v>
      </c>
      <c r="PQ20" s="966">
        <v>619</v>
      </c>
      <c r="PR20" s="966">
        <v>635</v>
      </c>
      <c r="PS20" s="966">
        <v>620</v>
      </c>
      <c r="PT20" s="966">
        <v>588</v>
      </c>
      <c r="PU20" s="966">
        <v>609</v>
      </c>
      <c r="PV20" s="966">
        <v>600</v>
      </c>
      <c r="PW20" s="966">
        <v>616</v>
      </c>
      <c r="PX20" s="966">
        <v>613</v>
      </c>
      <c r="PY20" s="966">
        <v>599</v>
      </c>
      <c r="PZ20" s="966">
        <v>601</v>
      </c>
      <c r="QA20" s="966">
        <v>593</v>
      </c>
      <c r="QB20" s="966">
        <v>598</v>
      </c>
      <c r="QC20" s="966">
        <v>591</v>
      </c>
      <c r="QD20" s="966">
        <v>566</v>
      </c>
      <c r="QE20" s="966">
        <v>558</v>
      </c>
      <c r="QF20" s="966">
        <v>537</v>
      </c>
      <c r="QG20" s="966">
        <v>570</v>
      </c>
      <c r="QH20" s="966">
        <v>588</v>
      </c>
      <c r="QI20" s="966">
        <v>561</v>
      </c>
      <c r="QJ20" s="966">
        <v>597</v>
      </c>
      <c r="QK20" s="966">
        <v>580</v>
      </c>
      <c r="QL20" s="966">
        <v>576</v>
      </c>
      <c r="QM20" s="966">
        <v>614</v>
      </c>
      <c r="QN20" s="966">
        <v>604</v>
      </c>
      <c r="QO20" s="966">
        <v>599</v>
      </c>
      <c r="QP20" s="966">
        <v>585</v>
      </c>
      <c r="QQ20" s="966">
        <v>584</v>
      </c>
      <c r="QR20" s="966">
        <v>602</v>
      </c>
      <c r="QS20" s="966">
        <v>545</v>
      </c>
      <c r="QT20" s="966">
        <v>528</v>
      </c>
      <c r="QU20" s="966">
        <v>528</v>
      </c>
      <c r="QV20" s="966">
        <v>521</v>
      </c>
      <c r="QW20" s="966">
        <v>553</v>
      </c>
      <c r="QX20" s="966">
        <v>555</v>
      </c>
      <c r="QY20" s="966">
        <v>527</v>
      </c>
      <c r="QZ20" s="966">
        <v>526</v>
      </c>
      <c r="RA20" s="966">
        <v>516</v>
      </c>
      <c r="RB20" s="966">
        <v>552</v>
      </c>
      <c r="RC20" s="966">
        <v>523</v>
      </c>
      <c r="RD20" s="966">
        <v>517</v>
      </c>
      <c r="RE20" s="966">
        <v>504</v>
      </c>
      <c r="RF20" s="966">
        <v>543</v>
      </c>
      <c r="RG20" s="966">
        <v>591</v>
      </c>
      <c r="RH20" s="966">
        <v>591</v>
      </c>
      <c r="RI20" s="966">
        <v>555</v>
      </c>
      <c r="RJ20" s="966">
        <v>568</v>
      </c>
      <c r="RK20" s="966">
        <v>562</v>
      </c>
      <c r="RL20" s="966">
        <v>555</v>
      </c>
      <c r="RM20" s="966">
        <v>562</v>
      </c>
      <c r="RN20" s="966">
        <v>535</v>
      </c>
      <c r="RO20" s="966">
        <v>555</v>
      </c>
      <c r="RP20" s="966">
        <v>546</v>
      </c>
      <c r="RQ20" s="966">
        <v>544</v>
      </c>
      <c r="RR20" s="966">
        <v>541</v>
      </c>
      <c r="RS20" s="966">
        <v>532</v>
      </c>
      <c r="RT20" s="966">
        <v>537</v>
      </c>
      <c r="RU20" s="966">
        <v>535</v>
      </c>
      <c r="RV20" s="966">
        <v>531</v>
      </c>
      <c r="RW20" s="966">
        <v>545</v>
      </c>
      <c r="RX20" s="966">
        <v>540</v>
      </c>
      <c r="RY20" s="966">
        <v>537</v>
      </c>
      <c r="RZ20" s="966">
        <v>539</v>
      </c>
      <c r="SA20" s="966">
        <v>549</v>
      </c>
      <c r="SB20" s="966">
        <v>562</v>
      </c>
      <c r="SC20" s="966">
        <v>537</v>
      </c>
      <c r="SD20" s="966">
        <v>544</v>
      </c>
      <c r="SE20" s="966">
        <v>528</v>
      </c>
      <c r="SF20" s="966">
        <v>524</v>
      </c>
      <c r="SG20" s="966">
        <v>533</v>
      </c>
      <c r="SH20" s="966">
        <v>515</v>
      </c>
      <c r="SI20" s="966">
        <v>500</v>
      </c>
      <c r="SJ20" s="966">
        <v>501</v>
      </c>
      <c r="SK20" s="966">
        <v>507</v>
      </c>
      <c r="SL20" s="966">
        <v>508</v>
      </c>
      <c r="SM20" s="966">
        <v>525</v>
      </c>
      <c r="SN20" s="966">
        <v>501</v>
      </c>
      <c r="SO20" s="966">
        <v>501</v>
      </c>
      <c r="SP20" s="966">
        <v>498</v>
      </c>
      <c r="SQ20" s="966">
        <v>496</v>
      </c>
      <c r="SR20" s="966">
        <v>484</v>
      </c>
      <c r="SS20" s="966">
        <v>498</v>
      </c>
      <c r="ST20" s="966">
        <v>491</v>
      </c>
      <c r="SU20" s="966">
        <v>517</v>
      </c>
      <c r="SV20" s="966">
        <v>495</v>
      </c>
      <c r="SW20" s="966">
        <v>502</v>
      </c>
      <c r="SX20" s="966">
        <v>501</v>
      </c>
      <c r="SY20" s="966">
        <v>502</v>
      </c>
      <c r="SZ20" s="966">
        <v>494</v>
      </c>
      <c r="TA20" s="966">
        <v>495</v>
      </c>
      <c r="TB20" s="966">
        <v>493</v>
      </c>
      <c r="TC20" s="966">
        <v>506</v>
      </c>
      <c r="TD20" s="966">
        <v>496</v>
      </c>
      <c r="TE20" s="966">
        <v>530</v>
      </c>
      <c r="TF20" s="966">
        <v>525</v>
      </c>
      <c r="TG20" s="966">
        <v>514</v>
      </c>
      <c r="TH20" s="966">
        <v>538</v>
      </c>
      <c r="TI20" s="966">
        <v>538</v>
      </c>
      <c r="TJ20" s="966">
        <v>567</v>
      </c>
      <c r="TK20" s="966">
        <v>565</v>
      </c>
      <c r="TL20" s="966">
        <v>579</v>
      </c>
      <c r="TM20" s="966">
        <v>578</v>
      </c>
      <c r="TN20" s="966">
        <v>574</v>
      </c>
      <c r="TO20" s="966">
        <v>568</v>
      </c>
      <c r="TP20" s="966">
        <v>558</v>
      </c>
      <c r="TQ20" s="966">
        <v>563</v>
      </c>
      <c r="TR20" s="966">
        <v>547</v>
      </c>
      <c r="TS20" s="966">
        <v>561</v>
      </c>
      <c r="TT20" s="966">
        <v>529</v>
      </c>
      <c r="TU20" s="966">
        <v>529</v>
      </c>
      <c r="TV20" s="966">
        <v>522</v>
      </c>
      <c r="TW20" s="966">
        <v>509</v>
      </c>
      <c r="TX20" s="966">
        <v>546</v>
      </c>
      <c r="TY20" s="966">
        <v>538</v>
      </c>
      <c r="TZ20" s="966">
        <f>'[1]отч дата'!Q58</f>
        <v>541</v>
      </c>
      <c r="UA20" s="73">
        <f t="shared" si="4"/>
        <v>1.0649606299212599</v>
      </c>
      <c r="UB20" s="2">
        <f t="shared" si="5"/>
        <v>33</v>
      </c>
      <c r="UC20" s="418">
        <v>0</v>
      </c>
      <c r="UD20" s="69">
        <v>0</v>
      </c>
      <c r="UE20" s="67">
        <v>0</v>
      </c>
      <c r="UF20" s="130">
        <v>0</v>
      </c>
      <c r="UG20" s="131">
        <v>0</v>
      </c>
      <c r="UH20" s="170">
        <v>0</v>
      </c>
      <c r="UI20" s="1011">
        <v>0</v>
      </c>
      <c r="UJ20" s="177">
        <v>0</v>
      </c>
      <c r="UK20" s="177">
        <v>0</v>
      </c>
      <c r="UL20" s="177">
        <v>0</v>
      </c>
      <c r="UM20" s="1004">
        <v>0</v>
      </c>
      <c r="UN20" s="1005">
        <v>0</v>
      </c>
      <c r="UO20" s="1006">
        <v>0</v>
      </c>
      <c r="UP20" s="1006">
        <v>0</v>
      </c>
      <c r="UQ20" s="1006">
        <v>0</v>
      </c>
      <c r="UR20" s="996">
        <v>0</v>
      </c>
      <c r="US20" s="996">
        <v>0</v>
      </c>
      <c r="UT20" s="997">
        <v>0</v>
      </c>
      <c r="UU20" s="1007">
        <v>0</v>
      </c>
      <c r="UV20" s="1007">
        <v>0</v>
      </c>
      <c r="UW20" s="1007">
        <v>0</v>
      </c>
      <c r="UX20" s="1007">
        <v>0</v>
      </c>
      <c r="UY20" s="1007">
        <v>0</v>
      </c>
      <c r="UZ20" s="1368">
        <v>0</v>
      </c>
      <c r="VA20" s="1007">
        <v>0</v>
      </c>
      <c r="VB20" s="1007">
        <v>0</v>
      </c>
      <c r="VC20" s="1007">
        <v>0</v>
      </c>
      <c r="VD20" s="1007">
        <v>0</v>
      </c>
      <c r="VE20" s="1007">
        <v>0</v>
      </c>
      <c r="VF20" s="1007">
        <v>0</v>
      </c>
      <c r="VG20" s="1007">
        <v>0</v>
      </c>
      <c r="VH20" s="1007">
        <v>0</v>
      </c>
      <c r="VI20" s="1007">
        <v>0</v>
      </c>
      <c r="VJ20" s="1007">
        <v>0</v>
      </c>
      <c r="VK20" s="1007">
        <v>0</v>
      </c>
      <c r="VL20" s="1007">
        <v>0</v>
      </c>
      <c r="VM20" s="1007">
        <v>0</v>
      </c>
      <c r="VN20" s="1007">
        <v>0</v>
      </c>
      <c r="VO20" s="1007">
        <v>0</v>
      </c>
      <c r="VP20" s="1007">
        <v>0</v>
      </c>
      <c r="VQ20" s="1007">
        <v>0</v>
      </c>
      <c r="VR20" s="1007">
        <v>0</v>
      </c>
      <c r="VS20" s="1007">
        <v>0</v>
      </c>
      <c r="VT20" s="1007">
        <v>0</v>
      </c>
      <c r="VU20" s="1007">
        <v>0</v>
      </c>
      <c r="VV20" s="1007">
        <v>0</v>
      </c>
      <c r="VW20" s="1007">
        <v>0</v>
      </c>
      <c r="VX20" s="1007">
        <v>0</v>
      </c>
      <c r="VY20" s="1007">
        <v>0</v>
      </c>
      <c r="VZ20" s="1007">
        <v>0</v>
      </c>
      <c r="WA20" s="1007">
        <v>0</v>
      </c>
      <c r="WB20" s="1007">
        <v>0</v>
      </c>
      <c r="WC20" s="1007">
        <v>0</v>
      </c>
      <c r="WD20" s="1007">
        <v>0</v>
      </c>
      <c r="WE20" s="1007">
        <v>0</v>
      </c>
      <c r="WF20" s="1007">
        <v>0</v>
      </c>
      <c r="WG20" s="1007">
        <v>0</v>
      </c>
      <c r="WH20" s="1007">
        <v>0</v>
      </c>
      <c r="WI20" s="1007">
        <v>0</v>
      </c>
      <c r="WJ20" s="1007">
        <v>0</v>
      </c>
      <c r="WK20" s="1007">
        <v>0</v>
      </c>
      <c r="WL20" s="1007">
        <v>0</v>
      </c>
      <c r="WM20" s="1007">
        <v>0</v>
      </c>
      <c r="WN20" s="1007">
        <v>0</v>
      </c>
      <c r="WO20" s="1007">
        <v>0</v>
      </c>
      <c r="WP20" s="1007">
        <v>0</v>
      </c>
      <c r="WQ20" s="1007">
        <v>0</v>
      </c>
      <c r="WR20" s="1007">
        <v>0</v>
      </c>
      <c r="WS20" s="1007">
        <v>0</v>
      </c>
      <c r="WT20" s="1007">
        <v>0</v>
      </c>
      <c r="WU20" s="1007">
        <v>0</v>
      </c>
      <c r="WV20" s="1007">
        <v>0</v>
      </c>
      <c r="WW20" s="1007">
        <v>0</v>
      </c>
      <c r="WX20" s="1007">
        <v>0</v>
      </c>
      <c r="WY20" s="1007">
        <v>0</v>
      </c>
      <c r="WZ20" s="1007">
        <v>0</v>
      </c>
      <c r="XA20" s="1007">
        <v>0</v>
      </c>
      <c r="XB20" s="1007">
        <v>0</v>
      </c>
      <c r="XC20" s="1007">
        <v>0</v>
      </c>
      <c r="XD20" s="1007">
        <v>0</v>
      </c>
      <c r="XE20" s="1007">
        <v>0</v>
      </c>
      <c r="XF20" s="1007">
        <v>0</v>
      </c>
      <c r="XG20" s="1007">
        <v>0</v>
      </c>
      <c r="XH20" s="1007">
        <v>0</v>
      </c>
      <c r="XI20" s="1007">
        <v>0</v>
      </c>
      <c r="XJ20" s="1007">
        <v>0</v>
      </c>
      <c r="XK20" s="1007">
        <v>0</v>
      </c>
      <c r="XL20" s="1007">
        <v>0</v>
      </c>
      <c r="XM20" s="1007">
        <v>0</v>
      </c>
      <c r="XN20" s="1007">
        <v>0</v>
      </c>
      <c r="XO20" s="1007">
        <v>0</v>
      </c>
      <c r="XP20" s="1007">
        <v>0</v>
      </c>
      <c r="XQ20" s="1007">
        <v>0</v>
      </c>
      <c r="XR20" s="1007">
        <v>0</v>
      </c>
      <c r="XS20" s="1007">
        <v>0</v>
      </c>
      <c r="XT20" s="1007">
        <v>0</v>
      </c>
      <c r="XU20" s="1007">
        <v>0</v>
      </c>
      <c r="XV20" s="1007">
        <v>0</v>
      </c>
      <c r="XW20" s="1007">
        <v>0</v>
      </c>
      <c r="XX20" s="1007">
        <v>0</v>
      </c>
      <c r="XY20" s="1007">
        <v>0</v>
      </c>
      <c r="XZ20" s="1007">
        <v>0</v>
      </c>
      <c r="YA20" s="1007">
        <v>0</v>
      </c>
      <c r="YB20" s="1007">
        <v>406</v>
      </c>
      <c r="YC20" s="1007">
        <v>402</v>
      </c>
      <c r="YD20" s="1007">
        <v>34</v>
      </c>
      <c r="YE20" s="1007">
        <v>34</v>
      </c>
      <c r="YF20" s="1007">
        <v>34</v>
      </c>
      <c r="YG20" s="1007">
        <v>33</v>
      </c>
      <c r="YH20" s="1007">
        <v>33</v>
      </c>
      <c r="YI20" s="1007">
        <v>31</v>
      </c>
      <c r="YJ20" s="1007">
        <v>34</v>
      </c>
      <c r="YK20" s="1007">
        <v>32</v>
      </c>
      <c r="YL20" s="1007">
        <v>31</v>
      </c>
      <c r="YM20" s="1007">
        <v>31</v>
      </c>
      <c r="YN20" s="1007">
        <v>50</v>
      </c>
      <c r="YO20" s="1007">
        <v>49</v>
      </c>
      <c r="YP20" s="1007">
        <v>46</v>
      </c>
      <c r="YQ20" s="1007">
        <v>48</v>
      </c>
      <c r="YR20" s="1007">
        <v>46</v>
      </c>
      <c r="YS20" s="1007">
        <v>42</v>
      </c>
      <c r="YT20" s="1007">
        <v>43</v>
      </c>
      <c r="ABA20" s="1">
        <v>0</v>
      </c>
      <c r="ABB20" s="1">
        <v>0</v>
      </c>
      <c r="ABC20" s="1">
        <v>0</v>
      </c>
      <c r="ABD20" s="1">
        <v>0</v>
      </c>
      <c r="ABE20" s="1">
        <v>0</v>
      </c>
      <c r="ABF20" s="1">
        <v>0</v>
      </c>
      <c r="ABG20" s="1">
        <v>0</v>
      </c>
      <c r="ABH20" s="1">
        <v>0</v>
      </c>
      <c r="ABI20" s="1">
        <v>0</v>
      </c>
      <c r="ABJ20" s="1">
        <v>0</v>
      </c>
      <c r="ABK20" s="1">
        <v>0</v>
      </c>
      <c r="ABL20" s="1">
        <v>0</v>
      </c>
      <c r="ABM20" s="1">
        <v>0</v>
      </c>
      <c r="ABN20" s="1">
        <v>0</v>
      </c>
      <c r="ABO20" s="1">
        <v>0</v>
      </c>
      <c r="ABP20" s="1">
        <v>0</v>
      </c>
      <c r="ABQ20" s="1">
        <v>0</v>
      </c>
      <c r="ABR20" s="1">
        <v>0</v>
      </c>
      <c r="ABS20" s="1">
        <v>0</v>
      </c>
      <c r="ABT20" s="1">
        <v>0</v>
      </c>
      <c r="ABU20" s="1">
        <v>0</v>
      </c>
      <c r="ABV20" s="1">
        <v>0</v>
      </c>
      <c r="ABW20" s="1">
        <v>0</v>
      </c>
      <c r="ABX20" s="1">
        <v>0</v>
      </c>
      <c r="ABY20" s="1">
        <v>0</v>
      </c>
      <c r="ABZ20" s="1">
        <v>0</v>
      </c>
      <c r="ACA20" s="1">
        <v>0</v>
      </c>
      <c r="ACB20" s="1">
        <v>0</v>
      </c>
      <c r="ACC20" s="1">
        <v>0</v>
      </c>
      <c r="ACD20" s="1">
        <v>0</v>
      </c>
      <c r="ACE20" s="1">
        <v>0</v>
      </c>
      <c r="ACF20" s="1">
        <v>0</v>
      </c>
      <c r="ACG20" s="1">
        <v>0</v>
      </c>
      <c r="ACH20" s="1">
        <v>0</v>
      </c>
      <c r="ACI20" s="1">
        <v>0</v>
      </c>
      <c r="ACJ20" s="1">
        <v>0</v>
      </c>
      <c r="ACK20" s="1">
        <v>0</v>
      </c>
      <c r="ACL20" s="1">
        <v>0</v>
      </c>
      <c r="ACM20" s="1">
        <v>0</v>
      </c>
      <c r="ACN20" s="1">
        <v>0</v>
      </c>
      <c r="ACO20" s="1">
        <v>0</v>
      </c>
      <c r="ACP20" s="1">
        <v>0</v>
      </c>
      <c r="ACQ20" s="1">
        <v>0</v>
      </c>
      <c r="ACR20" s="1">
        <v>0</v>
      </c>
      <c r="ACS20" s="1">
        <v>0</v>
      </c>
      <c r="ACT20" s="1">
        <v>0</v>
      </c>
      <c r="ACU20" s="1">
        <v>0</v>
      </c>
      <c r="ACV20" s="1">
        <v>0</v>
      </c>
      <c r="ACW20" s="1">
        <v>0</v>
      </c>
      <c r="ACX20" s="1">
        <v>0</v>
      </c>
      <c r="ACY20" s="1">
        <v>0</v>
      </c>
      <c r="ACZ20" s="1">
        <v>0</v>
      </c>
      <c r="ADA20" s="1">
        <v>0</v>
      </c>
      <c r="ADB20" s="1">
        <v>0</v>
      </c>
      <c r="ADC20" s="1">
        <v>0</v>
      </c>
      <c r="ADD20" s="1">
        <v>0</v>
      </c>
      <c r="ADE20" s="1">
        <v>0</v>
      </c>
      <c r="ADF20" s="1">
        <v>0</v>
      </c>
      <c r="ADG20" s="1">
        <v>0</v>
      </c>
      <c r="ADH20" s="1">
        <v>0</v>
      </c>
      <c r="ADI20" s="1">
        <v>0</v>
      </c>
      <c r="ADJ20" s="1">
        <v>0</v>
      </c>
      <c r="ADK20" s="1">
        <v>0</v>
      </c>
      <c r="ADL20" s="1">
        <v>0</v>
      </c>
      <c r="ADM20" s="1">
        <v>0</v>
      </c>
      <c r="ADN20" s="1">
        <v>0</v>
      </c>
      <c r="ADO20" s="1">
        <v>0</v>
      </c>
      <c r="ADP20" s="1">
        <v>0</v>
      </c>
      <c r="ADQ20" s="1">
        <v>0</v>
      </c>
      <c r="ADR20" s="1">
        <v>0</v>
      </c>
      <c r="ADS20" s="1">
        <v>0</v>
      </c>
      <c r="ADT20" s="1">
        <v>0</v>
      </c>
      <c r="ADU20" s="1">
        <v>0</v>
      </c>
      <c r="ADV20" s="1">
        <v>0</v>
      </c>
      <c r="ADW20" s="1">
        <v>0</v>
      </c>
      <c r="ADX20" s="1">
        <v>0</v>
      </c>
      <c r="ADY20" s="1">
        <v>0</v>
      </c>
      <c r="ADZ20" s="1">
        <v>0</v>
      </c>
      <c r="AEA20" s="1">
        <v>0</v>
      </c>
      <c r="AEB20" s="1">
        <v>0</v>
      </c>
      <c r="AEC20" s="1">
        <v>0</v>
      </c>
      <c r="AED20" s="1">
        <v>0</v>
      </c>
      <c r="AEE20" s="1">
        <v>0</v>
      </c>
      <c r="AEF20" s="1">
        <v>0</v>
      </c>
      <c r="AEG20" s="1">
        <v>0</v>
      </c>
      <c r="AEH20" s="1">
        <v>0</v>
      </c>
      <c r="AEI20" s="1">
        <v>0</v>
      </c>
      <c r="AEJ20" s="1">
        <v>0</v>
      </c>
      <c r="AEK20" s="1">
        <v>0</v>
      </c>
      <c r="AEL20" s="1">
        <v>0</v>
      </c>
      <c r="AEM20" s="1">
        <v>0</v>
      </c>
      <c r="AEN20" s="1">
        <v>0</v>
      </c>
      <c r="AEO20" s="1006">
        <f>'[1]отч дата'!Q89</f>
        <v>0</v>
      </c>
      <c r="AEP20" s="73" t="e">
        <f t="shared" si="0"/>
        <v>#DIV/0!</v>
      </c>
      <c r="AEQ20" s="2">
        <f t="shared" si="1"/>
        <v>0</v>
      </c>
      <c r="AER20" s="3" t="s">
        <v>60</v>
      </c>
    </row>
    <row r="21" spans="1:824" ht="17.25" customHeight="1" x14ac:dyDescent="0.25">
      <c r="A21" s="3" t="s">
        <v>61</v>
      </c>
      <c r="B21" s="417">
        <v>1315</v>
      </c>
      <c r="C21" s="131">
        <v>1449</v>
      </c>
      <c r="D21" s="176">
        <v>1663</v>
      </c>
      <c r="E21" s="170">
        <v>1807</v>
      </c>
      <c r="F21" s="177">
        <v>2149</v>
      </c>
      <c r="G21" s="170">
        <v>2247</v>
      </c>
      <c r="H21" s="170">
        <v>2655</v>
      </c>
      <c r="I21" s="1008">
        <v>3223</v>
      </c>
      <c r="J21" s="1009">
        <v>3525</v>
      </c>
      <c r="K21" s="1008">
        <v>3800</v>
      </c>
      <c r="L21" s="1010">
        <v>4216</v>
      </c>
      <c r="M21" s="993">
        <v>4134</v>
      </c>
      <c r="N21" s="994">
        <v>4165</v>
      </c>
      <c r="O21" s="994">
        <v>3772</v>
      </c>
      <c r="P21" s="994">
        <v>3496</v>
      </c>
      <c r="Q21" s="995">
        <v>3312</v>
      </c>
      <c r="R21" s="996">
        <v>2978</v>
      </c>
      <c r="S21" s="997">
        <v>3030</v>
      </c>
      <c r="T21" s="998">
        <v>2721</v>
      </c>
      <c r="U21" s="998">
        <v>2278</v>
      </c>
      <c r="V21" s="998">
        <v>1928</v>
      </c>
      <c r="W21" s="998">
        <v>1647</v>
      </c>
      <c r="X21" s="998">
        <v>1744</v>
      </c>
      <c r="Y21" s="1145">
        <v>2078</v>
      </c>
      <c r="Z21" s="1141">
        <v>1969</v>
      </c>
      <c r="AA21" s="998">
        <v>2019</v>
      </c>
      <c r="AB21" s="998">
        <v>2005</v>
      </c>
      <c r="AC21" s="998">
        <v>1896</v>
      </c>
      <c r="AD21" s="998">
        <v>1888</v>
      </c>
      <c r="AE21" s="998">
        <v>1743</v>
      </c>
      <c r="AF21" s="998">
        <v>1741</v>
      </c>
      <c r="AG21" s="998">
        <v>1681</v>
      </c>
      <c r="AH21" s="998">
        <v>1638</v>
      </c>
      <c r="AI21" s="998">
        <v>2320</v>
      </c>
      <c r="AJ21" s="998">
        <v>2080</v>
      </c>
      <c r="AK21" s="998">
        <v>2001</v>
      </c>
      <c r="AL21" s="998">
        <v>1932</v>
      </c>
      <c r="AM21" s="998">
        <v>1955</v>
      </c>
      <c r="AN21" s="998">
        <v>1917</v>
      </c>
      <c r="AO21" s="998">
        <v>1845</v>
      </c>
      <c r="AP21" s="998">
        <v>1827</v>
      </c>
      <c r="AQ21" s="998">
        <v>1821</v>
      </c>
      <c r="AR21" s="998">
        <v>1815</v>
      </c>
      <c r="AS21" s="998">
        <v>1835</v>
      </c>
      <c r="AT21" s="998">
        <v>1790</v>
      </c>
      <c r="AU21" s="998">
        <v>1789</v>
      </c>
      <c r="AV21" s="998">
        <v>1788</v>
      </c>
      <c r="AW21" s="998">
        <v>1744</v>
      </c>
      <c r="AX21" s="998">
        <v>1786</v>
      </c>
      <c r="AY21" s="998">
        <v>1556</v>
      </c>
      <c r="AZ21" s="998">
        <v>1571</v>
      </c>
      <c r="BA21" s="998">
        <v>1561</v>
      </c>
      <c r="BB21" s="998">
        <v>1540</v>
      </c>
      <c r="BC21" s="998">
        <v>1471</v>
      </c>
      <c r="BD21" s="998">
        <v>1451</v>
      </c>
      <c r="BE21" s="998">
        <v>2062</v>
      </c>
      <c r="BF21" s="998">
        <v>1968</v>
      </c>
      <c r="BG21" s="998">
        <v>1877</v>
      </c>
      <c r="BH21" s="998">
        <v>1791</v>
      </c>
      <c r="BI21" s="998">
        <v>1692</v>
      </c>
      <c r="BJ21" s="998">
        <v>1667</v>
      </c>
      <c r="BK21" s="998">
        <v>1689</v>
      </c>
      <c r="BL21" s="998">
        <v>1678</v>
      </c>
      <c r="BM21" s="998">
        <v>1663</v>
      </c>
      <c r="BN21" s="998">
        <v>1638</v>
      </c>
      <c r="BO21" s="998">
        <v>1602</v>
      </c>
      <c r="BP21" s="998">
        <v>1584</v>
      </c>
      <c r="BQ21" s="998">
        <v>1571</v>
      </c>
      <c r="BR21" s="998">
        <v>1520</v>
      </c>
      <c r="BS21" s="998">
        <v>1535</v>
      </c>
      <c r="BT21" s="998">
        <v>1524</v>
      </c>
      <c r="BU21" s="998">
        <v>1507</v>
      </c>
      <c r="BV21" s="998">
        <v>1311</v>
      </c>
      <c r="BW21" s="998">
        <v>1342</v>
      </c>
      <c r="BX21" s="998">
        <v>1972</v>
      </c>
      <c r="BY21" s="998">
        <v>1867</v>
      </c>
      <c r="BZ21" s="998">
        <v>1792</v>
      </c>
      <c r="CA21" s="998">
        <v>1682</v>
      </c>
      <c r="CB21" s="998">
        <v>1596</v>
      </c>
      <c r="CC21" s="998">
        <v>1556</v>
      </c>
      <c r="CD21" s="998">
        <v>1528</v>
      </c>
      <c r="CE21" s="998">
        <v>1497</v>
      </c>
      <c r="CF21" s="998">
        <v>1476</v>
      </c>
      <c r="CG21" s="998">
        <v>1431</v>
      </c>
      <c r="CH21" s="998">
        <v>1421</v>
      </c>
      <c r="CI21" s="998">
        <v>1409</v>
      </c>
      <c r="CJ21" s="998">
        <v>1402</v>
      </c>
      <c r="CK21" s="998">
        <v>1387</v>
      </c>
      <c r="CL21" s="998">
        <v>1363</v>
      </c>
      <c r="CM21" s="998">
        <v>1354</v>
      </c>
      <c r="CN21" s="998">
        <v>1348</v>
      </c>
      <c r="CO21" s="998">
        <v>1347</v>
      </c>
      <c r="CP21" s="998">
        <v>1340</v>
      </c>
      <c r="CQ21" s="998">
        <v>1260</v>
      </c>
      <c r="CR21" s="998">
        <v>1247</v>
      </c>
      <c r="CS21" s="998">
        <v>1244</v>
      </c>
      <c r="CT21" s="998">
        <v>1952</v>
      </c>
      <c r="CU21" s="998">
        <v>1775</v>
      </c>
      <c r="CV21" s="998">
        <v>1610</v>
      </c>
      <c r="CW21" s="998">
        <v>1553</v>
      </c>
      <c r="CX21" s="998">
        <v>1513</v>
      </c>
      <c r="CY21" s="998">
        <v>1485</v>
      </c>
      <c r="CZ21" s="998">
        <v>1446</v>
      </c>
      <c r="DA21" s="998">
        <v>3608</v>
      </c>
      <c r="DB21" s="998">
        <v>3569</v>
      </c>
      <c r="DC21" s="998">
        <v>2108</v>
      </c>
      <c r="DD21" s="998">
        <v>2237</v>
      </c>
      <c r="DE21" s="998">
        <v>2199</v>
      </c>
      <c r="DF21" s="998">
        <v>2219</v>
      </c>
      <c r="DG21" s="998">
        <v>2176</v>
      </c>
      <c r="DH21" s="998">
        <v>2133</v>
      </c>
      <c r="DI21" s="998">
        <v>2185</v>
      </c>
      <c r="DJ21" s="998">
        <v>2146</v>
      </c>
      <c r="DK21" s="998">
        <v>2100</v>
      </c>
      <c r="DL21" s="998">
        <v>2059</v>
      </c>
      <c r="DM21" s="998">
        <v>2080</v>
      </c>
      <c r="DN21" s="998">
        <v>2069</v>
      </c>
      <c r="DO21" s="998">
        <v>2155</v>
      </c>
      <c r="DP21" s="998">
        <v>2167</v>
      </c>
      <c r="DQ21" s="998">
        <v>2133</v>
      </c>
      <c r="DR21" s="998">
        <v>2167</v>
      </c>
      <c r="DS21" s="998">
        <v>1916</v>
      </c>
      <c r="DT21" s="998">
        <v>1898</v>
      </c>
      <c r="DU21" s="998">
        <v>1880</v>
      </c>
      <c r="DV21" s="998">
        <v>1890</v>
      </c>
      <c r="DW21" s="998">
        <v>1872</v>
      </c>
      <c r="DX21" s="998">
        <v>1868</v>
      </c>
      <c r="DY21" s="998">
        <v>1861</v>
      </c>
      <c r="DZ21" s="998">
        <v>1851</v>
      </c>
      <c r="EA21" s="998">
        <v>1834</v>
      </c>
      <c r="EB21" s="998">
        <v>1823</v>
      </c>
      <c r="EC21" s="998">
        <v>1846</v>
      </c>
      <c r="ED21" s="998">
        <v>1836</v>
      </c>
      <c r="EE21" s="998">
        <v>1819</v>
      </c>
      <c r="EF21" s="998">
        <v>1750</v>
      </c>
      <c r="EG21" s="998">
        <v>1750</v>
      </c>
      <c r="EH21" s="998">
        <v>2422</v>
      </c>
      <c r="EI21" s="998">
        <v>2283</v>
      </c>
      <c r="EJ21" s="998">
        <v>2237</v>
      </c>
      <c r="EK21" s="998">
        <v>2152</v>
      </c>
      <c r="EL21" s="998">
        <v>2049</v>
      </c>
      <c r="EM21" s="998">
        <v>2017</v>
      </c>
      <c r="EN21" s="998">
        <v>1990</v>
      </c>
      <c r="EO21" s="998">
        <v>1953</v>
      </c>
      <c r="EP21" s="998">
        <v>2306</v>
      </c>
      <c r="EQ21" s="998">
        <v>2263</v>
      </c>
      <c r="ER21" s="998">
        <v>2243</v>
      </c>
      <c r="ES21" s="998">
        <v>2270</v>
      </c>
      <c r="ET21" s="998">
        <v>2368</v>
      </c>
      <c r="EU21" s="998">
        <v>2372</v>
      </c>
      <c r="EV21" s="998">
        <v>2446</v>
      </c>
      <c r="EW21" s="998">
        <v>2453</v>
      </c>
      <c r="EX21" s="998">
        <v>2526</v>
      </c>
      <c r="EY21" s="998">
        <v>2498</v>
      </c>
      <c r="EZ21" s="998">
        <v>2533</v>
      </c>
      <c r="FA21" s="998">
        <v>2591</v>
      </c>
      <c r="FB21" s="998">
        <v>2601</v>
      </c>
      <c r="FC21" s="998">
        <v>2445</v>
      </c>
      <c r="FD21" s="998">
        <v>2550</v>
      </c>
      <c r="FE21" s="998">
        <v>2525</v>
      </c>
      <c r="FF21" s="998">
        <v>2474</v>
      </c>
      <c r="FG21" s="998">
        <v>2586</v>
      </c>
      <c r="FH21" s="998">
        <v>2654</v>
      </c>
      <c r="FI21" s="998">
        <v>2052</v>
      </c>
      <c r="FJ21" s="998">
        <v>2025</v>
      </c>
      <c r="FK21" s="998">
        <v>2011</v>
      </c>
      <c r="FL21" s="998">
        <v>1997</v>
      </c>
      <c r="FM21" s="998">
        <v>1985</v>
      </c>
      <c r="FN21" s="998">
        <v>1973</v>
      </c>
      <c r="FO21" s="998">
        <v>1957</v>
      </c>
      <c r="FP21" s="998">
        <v>1952</v>
      </c>
      <c r="FQ21" s="998">
        <v>1941</v>
      </c>
      <c r="FR21" s="998">
        <v>1932</v>
      </c>
      <c r="FS21" s="998">
        <v>1947</v>
      </c>
      <c r="FT21" s="998">
        <v>1912</v>
      </c>
      <c r="FU21" s="998">
        <v>1923</v>
      </c>
      <c r="FV21" s="998">
        <v>1952</v>
      </c>
      <c r="FW21" s="998">
        <v>1947</v>
      </c>
      <c r="FX21" s="998">
        <v>1855</v>
      </c>
      <c r="FY21" s="998">
        <v>1838</v>
      </c>
      <c r="FZ21" s="998">
        <v>2322</v>
      </c>
      <c r="GA21" s="998">
        <v>2242</v>
      </c>
      <c r="GB21" s="998">
        <v>2174</v>
      </c>
      <c r="GC21" s="998">
        <v>2110</v>
      </c>
      <c r="GD21" s="998">
        <v>2051</v>
      </c>
      <c r="GE21" s="998">
        <v>2023</v>
      </c>
      <c r="GF21" s="998">
        <v>1994</v>
      </c>
      <c r="GG21" s="998">
        <v>1994</v>
      </c>
      <c r="GH21" s="998">
        <v>2031</v>
      </c>
      <c r="GI21" s="998">
        <v>1959</v>
      </c>
      <c r="GJ21" s="998">
        <v>1966</v>
      </c>
      <c r="GK21" s="998">
        <v>1958</v>
      </c>
      <c r="GL21" s="998">
        <v>1949</v>
      </c>
      <c r="GM21" s="998">
        <v>1943</v>
      </c>
      <c r="GN21" s="998">
        <v>1784</v>
      </c>
      <c r="GO21" s="998">
        <v>1776</v>
      </c>
      <c r="GP21" s="998">
        <v>1771</v>
      </c>
      <c r="GQ21" s="998">
        <v>1786</v>
      </c>
      <c r="GR21" s="998">
        <v>1749</v>
      </c>
      <c r="GS21" s="998">
        <v>1711</v>
      </c>
      <c r="GT21" s="998">
        <v>1711</v>
      </c>
      <c r="GU21" s="998">
        <v>1697</v>
      </c>
      <c r="GV21" s="998">
        <v>2322</v>
      </c>
      <c r="GW21" s="998">
        <v>2199</v>
      </c>
      <c r="GX21" s="998">
        <v>2093</v>
      </c>
      <c r="GY21" s="998">
        <v>1816</v>
      </c>
      <c r="GZ21" s="998">
        <v>1780</v>
      </c>
      <c r="HA21" s="998">
        <v>1756</v>
      </c>
      <c r="HB21" s="998">
        <v>1736</v>
      </c>
      <c r="HC21" s="998">
        <v>1709</v>
      </c>
      <c r="HD21" s="998">
        <v>1671</v>
      </c>
      <c r="HE21" s="998">
        <v>1659</v>
      </c>
      <c r="HF21" s="998">
        <v>1652</v>
      </c>
      <c r="HG21" s="998">
        <v>1643</v>
      </c>
      <c r="HH21" s="998">
        <v>1600</v>
      </c>
      <c r="HI21" s="998">
        <v>1583</v>
      </c>
      <c r="HJ21" s="998">
        <v>1745</v>
      </c>
      <c r="HK21" s="998">
        <v>1739</v>
      </c>
      <c r="HL21" s="998">
        <v>1731</v>
      </c>
      <c r="HM21" s="998">
        <v>1721</v>
      </c>
      <c r="HN21" s="998">
        <v>1636</v>
      </c>
      <c r="HO21" s="998">
        <v>1623</v>
      </c>
      <c r="HP21" s="998">
        <v>1610</v>
      </c>
      <c r="HQ21" s="998">
        <v>1601</v>
      </c>
      <c r="HR21" s="998">
        <v>2141</v>
      </c>
      <c r="HS21" s="998">
        <v>1960</v>
      </c>
      <c r="HT21" s="998">
        <v>1894</v>
      </c>
      <c r="HU21" s="998">
        <v>1868</v>
      </c>
      <c r="HV21" s="998">
        <v>2050</v>
      </c>
      <c r="HW21" s="998">
        <v>2019</v>
      </c>
      <c r="HX21" s="998">
        <v>1973</v>
      </c>
      <c r="HY21" s="998">
        <v>1964</v>
      </c>
      <c r="HZ21" s="998">
        <v>1951</v>
      </c>
      <c r="IA21" s="998">
        <v>1935</v>
      </c>
      <c r="IB21" s="998">
        <v>1928</v>
      </c>
      <c r="IC21" s="998">
        <v>1865</v>
      </c>
      <c r="ID21" s="998">
        <v>1856</v>
      </c>
      <c r="IE21" s="998">
        <v>1849</v>
      </c>
      <c r="IF21" s="998">
        <v>1834</v>
      </c>
      <c r="IG21" s="998">
        <v>1822</v>
      </c>
      <c r="IH21" s="998">
        <v>1818</v>
      </c>
      <c r="II21" s="998">
        <v>1811</v>
      </c>
      <c r="IJ21" s="998">
        <v>1823</v>
      </c>
      <c r="IK21" s="998">
        <v>1684</v>
      </c>
      <c r="IL21" s="998">
        <v>1663</v>
      </c>
      <c r="IM21" s="998">
        <v>2180</v>
      </c>
      <c r="IN21" s="998">
        <v>2089</v>
      </c>
      <c r="IO21" s="998">
        <v>2025</v>
      </c>
      <c r="IP21" s="998">
        <v>1959</v>
      </c>
      <c r="IQ21" s="998">
        <v>1869</v>
      </c>
      <c r="IR21" s="998">
        <v>1844</v>
      </c>
      <c r="IS21" s="998">
        <v>1825</v>
      </c>
      <c r="IT21" s="998">
        <v>1822</v>
      </c>
      <c r="IU21" s="998">
        <v>1811</v>
      </c>
      <c r="IV21" s="998">
        <v>1784</v>
      </c>
      <c r="IW21" s="998">
        <v>1779</v>
      </c>
      <c r="IX21" s="998">
        <v>1773</v>
      </c>
      <c r="IY21" s="998">
        <v>1779</v>
      </c>
      <c r="IZ21" s="998">
        <v>1798</v>
      </c>
      <c r="JA21" s="998">
        <v>1787</v>
      </c>
      <c r="JB21" s="998">
        <v>1783</v>
      </c>
      <c r="JC21" s="998">
        <v>1782</v>
      </c>
      <c r="JD21" s="998">
        <v>1741</v>
      </c>
      <c r="JE21" s="998">
        <v>1283</v>
      </c>
      <c r="JF21" s="998">
        <v>1275</v>
      </c>
      <c r="JG21" s="998">
        <v>1708</v>
      </c>
      <c r="JH21" s="998">
        <v>1610</v>
      </c>
      <c r="JI21" s="998">
        <v>1500</v>
      </c>
      <c r="JJ21" s="998">
        <v>1473</v>
      </c>
      <c r="JK21" s="998">
        <v>1446</v>
      </c>
      <c r="JL21" s="998">
        <v>1423</v>
      </c>
      <c r="JM21" s="998">
        <f>'[1]отч дата'!R26</f>
        <v>1353</v>
      </c>
      <c r="JN21" s="73">
        <f t="shared" si="2"/>
        <v>0.68575772934617329</v>
      </c>
      <c r="JO21" s="2">
        <f t="shared" si="3"/>
        <v>-620</v>
      </c>
      <c r="JP21" s="218">
        <v>1278</v>
      </c>
      <c r="JQ21" s="71">
        <v>1410</v>
      </c>
      <c r="JR21" s="70">
        <v>1624</v>
      </c>
      <c r="JS21" s="112">
        <v>1764</v>
      </c>
      <c r="JT21" s="131">
        <v>2097</v>
      </c>
      <c r="JU21" s="170">
        <v>2220</v>
      </c>
      <c r="JV21" s="964">
        <v>2621</v>
      </c>
      <c r="JW21" s="966">
        <v>3132</v>
      </c>
      <c r="JX21" s="966">
        <v>3417</v>
      </c>
      <c r="JY21" s="966">
        <v>3596</v>
      </c>
      <c r="JZ21" s="985">
        <v>3974</v>
      </c>
      <c r="KA21" s="999">
        <v>3730</v>
      </c>
      <c r="KB21" s="989">
        <v>3764</v>
      </c>
      <c r="KC21" s="989">
        <v>3370</v>
      </c>
      <c r="KD21" s="989">
        <v>3104</v>
      </c>
      <c r="KE21" s="966">
        <v>2819</v>
      </c>
      <c r="KF21" s="966">
        <v>2431</v>
      </c>
      <c r="KG21" s="997">
        <v>2379</v>
      </c>
      <c r="KH21" s="966">
        <v>2214</v>
      </c>
      <c r="KI21" s="966">
        <v>1840</v>
      </c>
      <c r="KJ21" s="966">
        <v>1619</v>
      </c>
      <c r="KK21" s="966">
        <v>1367</v>
      </c>
      <c r="KL21" s="966">
        <v>1450</v>
      </c>
      <c r="KM21" s="966">
        <v>1283</v>
      </c>
      <c r="KN21" s="966">
        <v>1232</v>
      </c>
      <c r="KO21" s="966">
        <v>1284</v>
      </c>
      <c r="KP21" s="966">
        <v>1270</v>
      </c>
      <c r="KQ21" s="966">
        <v>1256</v>
      </c>
      <c r="KR21" s="966">
        <v>1248</v>
      </c>
      <c r="KS21" s="966">
        <v>1105</v>
      </c>
      <c r="KT21" s="966">
        <v>1103</v>
      </c>
      <c r="KU21" s="966">
        <v>1043</v>
      </c>
      <c r="KV21" s="966">
        <v>1026</v>
      </c>
      <c r="KW21" s="966">
        <v>1658</v>
      </c>
      <c r="KX21" s="966">
        <v>1443</v>
      </c>
      <c r="KY21" s="966">
        <v>1370</v>
      </c>
      <c r="KZ21" s="966">
        <v>1306</v>
      </c>
      <c r="LA21" s="966">
        <v>1332</v>
      </c>
      <c r="LB21" s="966">
        <v>1296</v>
      </c>
      <c r="LC21" s="966">
        <v>1229</v>
      </c>
      <c r="LD21" s="966">
        <v>1208</v>
      </c>
      <c r="LE21" s="966">
        <v>1204</v>
      </c>
      <c r="LF21" s="966">
        <v>1200</v>
      </c>
      <c r="LG21" s="966">
        <v>1220</v>
      </c>
      <c r="LH21" s="966">
        <v>1227</v>
      </c>
      <c r="LI21" s="966">
        <v>1226</v>
      </c>
      <c r="LJ21" s="966">
        <v>1227</v>
      </c>
      <c r="LK21" s="966">
        <v>1218</v>
      </c>
      <c r="LL21" s="966">
        <v>1203</v>
      </c>
      <c r="LM21" s="966">
        <v>1087</v>
      </c>
      <c r="LN21" s="966">
        <v>1104</v>
      </c>
      <c r="LO21" s="966">
        <v>1095</v>
      </c>
      <c r="LP21" s="966">
        <v>1074</v>
      </c>
      <c r="LQ21" s="966">
        <v>1005</v>
      </c>
      <c r="LR21" s="966">
        <v>988</v>
      </c>
      <c r="LS21" s="966">
        <v>1550</v>
      </c>
      <c r="LT21" s="966">
        <v>1470</v>
      </c>
      <c r="LU21" s="966">
        <v>1385</v>
      </c>
      <c r="LV21" s="966">
        <v>1307</v>
      </c>
      <c r="LW21" s="966">
        <v>1216</v>
      </c>
      <c r="LX21" s="966">
        <v>1191</v>
      </c>
      <c r="LY21" s="966">
        <v>1217</v>
      </c>
      <c r="LZ21" s="966">
        <v>1206</v>
      </c>
      <c r="MA21" s="966">
        <v>1193</v>
      </c>
      <c r="MB21" s="966">
        <v>1171</v>
      </c>
      <c r="MC21" s="966">
        <v>1136</v>
      </c>
      <c r="MD21" s="966">
        <v>1119</v>
      </c>
      <c r="ME21" s="966">
        <v>1106</v>
      </c>
      <c r="MF21" s="966">
        <v>1093</v>
      </c>
      <c r="MG21" s="966">
        <v>1109</v>
      </c>
      <c r="MH21" s="966">
        <v>1099</v>
      </c>
      <c r="MI21" s="966">
        <v>1083</v>
      </c>
      <c r="MJ21" s="966">
        <v>907</v>
      </c>
      <c r="MK21" s="966">
        <v>941</v>
      </c>
      <c r="ML21" s="966">
        <v>1511</v>
      </c>
      <c r="MM21" s="966">
        <v>1418</v>
      </c>
      <c r="MN21" s="966">
        <v>1351</v>
      </c>
      <c r="MO21" s="966">
        <v>1249</v>
      </c>
      <c r="MP21" s="966">
        <v>1169</v>
      </c>
      <c r="MQ21" s="966">
        <v>1134</v>
      </c>
      <c r="MR21" s="966">
        <v>1109</v>
      </c>
      <c r="MS21" s="966">
        <v>1085</v>
      </c>
      <c r="MT21" s="966">
        <v>1063</v>
      </c>
      <c r="MU21" s="966">
        <v>1022</v>
      </c>
      <c r="MV21" s="966">
        <v>1013</v>
      </c>
      <c r="MW21" s="966">
        <v>1003</v>
      </c>
      <c r="MX21" s="966">
        <v>996</v>
      </c>
      <c r="MY21" s="966">
        <v>983</v>
      </c>
      <c r="MZ21" s="966">
        <v>961</v>
      </c>
      <c r="NA21" s="966">
        <v>954</v>
      </c>
      <c r="NB21" s="966">
        <v>948</v>
      </c>
      <c r="NC21" s="966">
        <v>947</v>
      </c>
      <c r="ND21" s="966">
        <v>940</v>
      </c>
      <c r="NE21" s="966">
        <v>862</v>
      </c>
      <c r="NF21" s="966">
        <v>849</v>
      </c>
      <c r="NG21" s="966">
        <v>847</v>
      </c>
      <c r="NH21" s="966">
        <v>1481</v>
      </c>
      <c r="NI21" s="966">
        <v>1328</v>
      </c>
      <c r="NJ21" s="966">
        <v>1180</v>
      </c>
      <c r="NK21" s="966">
        <v>1095</v>
      </c>
      <c r="NL21" s="966">
        <v>1071</v>
      </c>
      <c r="NM21" s="966">
        <v>1040</v>
      </c>
      <c r="NN21" s="966">
        <v>3572</v>
      </c>
      <c r="NO21" s="966">
        <v>3534</v>
      </c>
      <c r="NP21" s="966">
        <v>2095</v>
      </c>
      <c r="NQ21" s="966">
        <v>2222</v>
      </c>
      <c r="NR21" s="966">
        <v>2184</v>
      </c>
      <c r="NS21" s="966">
        <v>2201</v>
      </c>
      <c r="NT21" s="966">
        <v>2158</v>
      </c>
      <c r="NU21" s="966">
        <v>2112</v>
      </c>
      <c r="NV21" s="966">
        <v>2163</v>
      </c>
      <c r="NW21" s="966">
        <v>2126</v>
      </c>
      <c r="NX21" s="966">
        <v>2080</v>
      </c>
      <c r="NY21" s="966">
        <v>2037</v>
      </c>
      <c r="NZ21" s="966">
        <v>2059</v>
      </c>
      <c r="OA21" s="966">
        <v>2046</v>
      </c>
      <c r="OB21" s="966">
        <v>2131</v>
      </c>
      <c r="OC21" s="966">
        <v>2144</v>
      </c>
      <c r="OD21" s="966">
        <v>2112</v>
      </c>
      <c r="OE21" s="966">
        <v>2148</v>
      </c>
      <c r="OF21" s="966">
        <v>1031</v>
      </c>
      <c r="OG21" s="966">
        <v>1016</v>
      </c>
      <c r="OH21" s="966">
        <v>1003</v>
      </c>
      <c r="OI21" s="966">
        <v>1014</v>
      </c>
      <c r="OJ21" s="966">
        <v>999</v>
      </c>
      <c r="OK21" s="966">
        <v>996</v>
      </c>
      <c r="OL21" s="966">
        <v>990</v>
      </c>
      <c r="OM21" s="966">
        <v>981</v>
      </c>
      <c r="ON21" s="966">
        <v>965</v>
      </c>
      <c r="OO21" s="966">
        <v>955</v>
      </c>
      <c r="OP21" s="966">
        <v>979</v>
      </c>
      <c r="OQ21" s="966">
        <v>970</v>
      </c>
      <c r="OR21" s="966">
        <v>954</v>
      </c>
      <c r="OS21" s="966">
        <v>885</v>
      </c>
      <c r="OT21" s="966">
        <v>852</v>
      </c>
      <c r="OU21" s="966">
        <v>1441</v>
      </c>
      <c r="OV21" s="966">
        <v>1321</v>
      </c>
      <c r="OW21" s="966">
        <v>1288</v>
      </c>
      <c r="OX21" s="966">
        <v>1213</v>
      </c>
      <c r="OY21" s="966">
        <v>1122</v>
      </c>
      <c r="OZ21" s="966">
        <v>1098</v>
      </c>
      <c r="PA21" s="966">
        <v>1074</v>
      </c>
      <c r="PB21" s="966">
        <v>1044</v>
      </c>
      <c r="PC21" s="966">
        <v>1022</v>
      </c>
      <c r="PD21" s="966">
        <v>1008</v>
      </c>
      <c r="PE21" s="966">
        <v>1002</v>
      </c>
      <c r="PF21" s="966">
        <v>999</v>
      </c>
      <c r="PG21" s="966">
        <v>992</v>
      </c>
      <c r="PH21" s="966">
        <v>980</v>
      </c>
      <c r="PI21" s="966">
        <v>966</v>
      </c>
      <c r="PJ21" s="966">
        <v>959</v>
      </c>
      <c r="PK21" s="966">
        <v>954</v>
      </c>
      <c r="PL21" s="966">
        <v>979</v>
      </c>
      <c r="PM21" s="966">
        <v>989</v>
      </c>
      <c r="PN21" s="966">
        <v>885</v>
      </c>
      <c r="PO21" s="966">
        <v>928</v>
      </c>
      <c r="PP21" s="966">
        <v>924</v>
      </c>
      <c r="PQ21" s="966">
        <v>1474</v>
      </c>
      <c r="PR21" s="966">
        <v>1387</v>
      </c>
      <c r="PS21" s="966">
        <v>1335</v>
      </c>
      <c r="PT21" s="966">
        <v>1283</v>
      </c>
      <c r="PU21" s="966">
        <v>1244</v>
      </c>
      <c r="PV21" s="966">
        <v>1214</v>
      </c>
      <c r="PW21" s="966">
        <v>1186</v>
      </c>
      <c r="PX21" s="966">
        <v>1156</v>
      </c>
      <c r="PY21" s="966">
        <v>1143</v>
      </c>
      <c r="PZ21" s="966">
        <v>1132</v>
      </c>
      <c r="QA21" s="966">
        <v>1123</v>
      </c>
      <c r="QB21" s="966">
        <v>1115</v>
      </c>
      <c r="QC21" s="966">
        <v>1102</v>
      </c>
      <c r="QD21" s="966">
        <v>1097</v>
      </c>
      <c r="QE21" s="966">
        <v>1088</v>
      </c>
      <c r="QF21" s="966">
        <v>1080</v>
      </c>
      <c r="QG21" s="966">
        <v>1095</v>
      </c>
      <c r="QH21" s="966">
        <v>1060</v>
      </c>
      <c r="QI21" s="966">
        <v>1073</v>
      </c>
      <c r="QJ21" s="966">
        <v>1102</v>
      </c>
      <c r="QK21" s="966">
        <v>1097</v>
      </c>
      <c r="QL21" s="966">
        <v>1006</v>
      </c>
      <c r="QM21" s="966">
        <v>991</v>
      </c>
      <c r="QN21" s="966">
        <v>1412</v>
      </c>
      <c r="QO21" s="966">
        <v>1347</v>
      </c>
      <c r="QP21" s="966">
        <v>1290</v>
      </c>
      <c r="QQ21" s="966">
        <v>1232</v>
      </c>
      <c r="QR21" s="966">
        <v>1183</v>
      </c>
      <c r="QS21" s="966">
        <v>1158</v>
      </c>
      <c r="QT21" s="966">
        <v>1136</v>
      </c>
      <c r="QU21" s="966">
        <v>1136</v>
      </c>
      <c r="QV21" s="966">
        <v>1098</v>
      </c>
      <c r="QW21" s="966">
        <v>1096</v>
      </c>
      <c r="QX21" s="966">
        <v>1105</v>
      </c>
      <c r="QY21" s="966">
        <v>1098</v>
      </c>
      <c r="QZ21" s="966">
        <v>1091</v>
      </c>
      <c r="RA21" s="966">
        <v>1085</v>
      </c>
      <c r="RB21" s="966">
        <v>1072</v>
      </c>
      <c r="RC21" s="966">
        <v>1067</v>
      </c>
      <c r="RD21" s="966">
        <v>1063</v>
      </c>
      <c r="RE21" s="966">
        <v>1078</v>
      </c>
      <c r="RF21" s="966">
        <v>1041</v>
      </c>
      <c r="RG21" s="966">
        <v>1005</v>
      </c>
      <c r="RH21" s="966">
        <v>1005</v>
      </c>
      <c r="RI21" s="966">
        <v>992</v>
      </c>
      <c r="RJ21" s="966">
        <v>1530</v>
      </c>
      <c r="RK21" s="966">
        <v>1430</v>
      </c>
      <c r="RL21" s="966">
        <v>1342</v>
      </c>
      <c r="RM21" s="966">
        <v>1231</v>
      </c>
      <c r="RN21" s="966">
        <v>1203</v>
      </c>
      <c r="RO21" s="966">
        <v>1181</v>
      </c>
      <c r="RP21" s="966">
        <v>1163</v>
      </c>
      <c r="RQ21" s="966">
        <v>1141</v>
      </c>
      <c r="RR21" s="966">
        <v>1103</v>
      </c>
      <c r="RS21" s="966">
        <v>1094</v>
      </c>
      <c r="RT21" s="966">
        <v>1088</v>
      </c>
      <c r="RU21" s="966">
        <v>1080</v>
      </c>
      <c r="RV21" s="966">
        <v>1040</v>
      </c>
      <c r="RW21" s="966">
        <v>1025</v>
      </c>
      <c r="RX21" s="966">
        <v>1017</v>
      </c>
      <c r="RY21" s="966">
        <v>1012</v>
      </c>
      <c r="RZ21" s="966">
        <v>1004</v>
      </c>
      <c r="SA21" s="966">
        <v>995</v>
      </c>
      <c r="SB21" s="966">
        <v>911</v>
      </c>
      <c r="SC21" s="966">
        <v>898</v>
      </c>
      <c r="SD21" s="966">
        <v>886</v>
      </c>
      <c r="SE21" s="966">
        <v>880</v>
      </c>
      <c r="SF21" s="966">
        <v>1339</v>
      </c>
      <c r="SG21" s="966">
        <v>1193</v>
      </c>
      <c r="SH21" s="966">
        <v>1136</v>
      </c>
      <c r="SI21" s="966">
        <v>1117</v>
      </c>
      <c r="SJ21" s="966">
        <v>1090</v>
      </c>
      <c r="SK21" s="966">
        <v>1063</v>
      </c>
      <c r="SL21" s="966">
        <v>1026</v>
      </c>
      <c r="SM21" s="966">
        <v>1014</v>
      </c>
      <c r="SN21" s="966">
        <v>1004</v>
      </c>
      <c r="SO21" s="966">
        <v>989</v>
      </c>
      <c r="SP21" s="966">
        <v>983</v>
      </c>
      <c r="SQ21" s="966">
        <v>972</v>
      </c>
      <c r="SR21" s="966">
        <v>967</v>
      </c>
      <c r="SS21" s="966">
        <v>961</v>
      </c>
      <c r="ST21" s="966">
        <v>948</v>
      </c>
      <c r="SU21" s="966">
        <v>939</v>
      </c>
      <c r="SV21" s="966">
        <v>935</v>
      </c>
      <c r="SW21" s="966">
        <v>929</v>
      </c>
      <c r="SX21" s="966">
        <v>941</v>
      </c>
      <c r="SY21" s="966">
        <v>805</v>
      </c>
      <c r="SZ21" s="966">
        <v>785</v>
      </c>
      <c r="TA21" s="966">
        <v>1235</v>
      </c>
      <c r="TB21" s="966">
        <v>1161</v>
      </c>
      <c r="TC21" s="966">
        <v>1109</v>
      </c>
      <c r="TD21" s="966">
        <v>1050</v>
      </c>
      <c r="TE21" s="966">
        <v>970</v>
      </c>
      <c r="TF21" s="966">
        <v>950</v>
      </c>
      <c r="TG21" s="966">
        <v>933</v>
      </c>
      <c r="TH21" s="966">
        <v>928</v>
      </c>
      <c r="TI21" s="966">
        <v>920</v>
      </c>
      <c r="TJ21" s="966">
        <v>902</v>
      </c>
      <c r="TK21" s="966">
        <v>898</v>
      </c>
      <c r="TL21" s="966">
        <v>892</v>
      </c>
      <c r="TM21" s="966">
        <v>900</v>
      </c>
      <c r="TN21" s="966">
        <v>921</v>
      </c>
      <c r="TO21" s="966">
        <v>911</v>
      </c>
      <c r="TP21" s="966">
        <v>907</v>
      </c>
      <c r="TQ21" s="966">
        <v>906</v>
      </c>
      <c r="TR21" s="966">
        <v>868</v>
      </c>
      <c r="TS21" s="966">
        <v>808</v>
      </c>
      <c r="TT21" s="966">
        <v>1176</v>
      </c>
      <c r="TU21" s="966">
        <v>1091</v>
      </c>
      <c r="TV21" s="966">
        <v>998</v>
      </c>
      <c r="TW21" s="966">
        <v>977</v>
      </c>
      <c r="TX21" s="966">
        <v>953</v>
      </c>
      <c r="TY21" s="966">
        <v>936</v>
      </c>
      <c r="TZ21" s="966">
        <f>'[1]отч дата'!R58</f>
        <v>873</v>
      </c>
      <c r="UA21" s="73">
        <f t="shared" si="4"/>
        <v>0.85087719298245612</v>
      </c>
      <c r="UB21" s="2">
        <f t="shared" si="5"/>
        <v>-153</v>
      </c>
      <c r="UC21" s="418">
        <v>37</v>
      </c>
      <c r="UD21" s="69">
        <v>39</v>
      </c>
      <c r="UE21" s="67">
        <v>39</v>
      </c>
      <c r="UF21" s="130">
        <v>43</v>
      </c>
      <c r="UG21" s="131">
        <v>52</v>
      </c>
      <c r="UH21" s="170">
        <v>27</v>
      </c>
      <c r="UI21" s="1011">
        <v>34</v>
      </c>
      <c r="UJ21" s="177">
        <v>91</v>
      </c>
      <c r="UK21" s="177">
        <v>108</v>
      </c>
      <c r="UL21" s="177">
        <v>204</v>
      </c>
      <c r="UM21" s="1004">
        <v>242</v>
      </c>
      <c r="UN21" s="1005">
        <v>404</v>
      </c>
      <c r="UO21" s="1006">
        <v>401</v>
      </c>
      <c r="UP21" s="1006">
        <v>402</v>
      </c>
      <c r="UQ21" s="1006">
        <v>392</v>
      </c>
      <c r="UR21" s="996">
        <v>493</v>
      </c>
      <c r="US21" s="996">
        <v>547</v>
      </c>
      <c r="UT21" s="997">
        <v>651</v>
      </c>
      <c r="UU21" s="1007">
        <v>507</v>
      </c>
      <c r="UV21" s="1007">
        <v>438</v>
      </c>
      <c r="UW21" s="1007">
        <v>309</v>
      </c>
      <c r="UX21" s="1007">
        <v>280</v>
      </c>
      <c r="UY21" s="1007">
        <v>294</v>
      </c>
      <c r="UZ21" s="1368">
        <v>795</v>
      </c>
      <c r="VA21" s="1007">
        <v>737</v>
      </c>
      <c r="VB21" s="1007">
        <v>735</v>
      </c>
      <c r="VC21" s="1007">
        <v>735</v>
      </c>
      <c r="VD21" s="1007">
        <v>640</v>
      </c>
      <c r="VE21" s="1007">
        <v>640</v>
      </c>
      <c r="VF21" s="1007">
        <v>638</v>
      </c>
      <c r="VG21" s="1007">
        <v>638</v>
      </c>
      <c r="VH21" s="1007">
        <v>638</v>
      </c>
      <c r="VI21" s="1007">
        <v>612</v>
      </c>
      <c r="VJ21" s="1007">
        <v>662</v>
      </c>
      <c r="VK21" s="1007">
        <v>637</v>
      </c>
      <c r="VL21" s="1007">
        <v>631</v>
      </c>
      <c r="VM21" s="1007">
        <v>626</v>
      </c>
      <c r="VN21" s="1007">
        <v>623</v>
      </c>
      <c r="VO21" s="1007">
        <v>621</v>
      </c>
      <c r="VP21" s="1007">
        <v>616</v>
      </c>
      <c r="VQ21" s="1007">
        <v>619</v>
      </c>
      <c r="VR21" s="1007">
        <v>617</v>
      </c>
      <c r="VS21" s="1007">
        <v>615</v>
      </c>
      <c r="VT21" s="1007">
        <v>615</v>
      </c>
      <c r="VU21" s="1007">
        <v>563</v>
      </c>
      <c r="VV21" s="1007">
        <v>563</v>
      </c>
      <c r="VW21" s="1007">
        <v>561</v>
      </c>
      <c r="VX21" s="1007">
        <v>526</v>
      </c>
      <c r="VY21" s="1007">
        <v>583</v>
      </c>
      <c r="VZ21" s="1007">
        <v>469</v>
      </c>
      <c r="WA21" s="1007">
        <v>467</v>
      </c>
      <c r="WB21" s="1007">
        <v>466</v>
      </c>
      <c r="WC21" s="1007">
        <v>466</v>
      </c>
      <c r="WD21" s="1007">
        <v>466</v>
      </c>
      <c r="WE21" s="1007">
        <v>463</v>
      </c>
      <c r="WF21" s="1007">
        <v>512</v>
      </c>
      <c r="WG21" s="1007">
        <v>498</v>
      </c>
      <c r="WH21" s="1007">
        <v>492</v>
      </c>
      <c r="WI21" s="1007">
        <v>484</v>
      </c>
      <c r="WJ21" s="1007">
        <v>476</v>
      </c>
      <c r="WK21" s="1007">
        <v>476</v>
      </c>
      <c r="WL21" s="1007">
        <v>472</v>
      </c>
      <c r="WM21" s="1007">
        <v>472</v>
      </c>
      <c r="WN21" s="1007">
        <v>470</v>
      </c>
      <c r="WO21" s="1007">
        <v>467</v>
      </c>
      <c r="WP21" s="1007">
        <v>466</v>
      </c>
      <c r="WQ21" s="1007">
        <v>465</v>
      </c>
      <c r="WR21" s="1007">
        <v>465</v>
      </c>
      <c r="WS21" s="1007">
        <v>427</v>
      </c>
      <c r="WT21" s="1007">
        <v>426</v>
      </c>
      <c r="WU21" s="1007">
        <v>425</v>
      </c>
      <c r="WV21" s="1007">
        <v>424</v>
      </c>
      <c r="WW21" s="1007">
        <v>404</v>
      </c>
      <c r="WX21" s="1007">
        <v>401</v>
      </c>
      <c r="WY21" s="1007">
        <v>461</v>
      </c>
      <c r="WZ21" s="1007">
        <v>449</v>
      </c>
      <c r="XA21" s="1007">
        <v>441</v>
      </c>
      <c r="XB21" s="1007">
        <v>433</v>
      </c>
      <c r="XC21" s="1007">
        <v>427</v>
      </c>
      <c r="XD21" s="1007">
        <v>422</v>
      </c>
      <c r="XE21" s="1007">
        <v>419</v>
      </c>
      <c r="XF21" s="1007">
        <v>412</v>
      </c>
      <c r="XG21" s="1007">
        <v>413</v>
      </c>
      <c r="XH21" s="1007">
        <v>409</v>
      </c>
      <c r="XI21" s="1007">
        <v>408</v>
      </c>
      <c r="XJ21" s="1007">
        <v>406</v>
      </c>
      <c r="XK21" s="1007">
        <v>406</v>
      </c>
      <c r="XL21" s="1007">
        <v>404</v>
      </c>
      <c r="XM21" s="1007">
        <v>402</v>
      </c>
      <c r="XN21" s="1007">
        <v>400</v>
      </c>
      <c r="XO21" s="1007">
        <v>400</v>
      </c>
      <c r="XP21" s="1007">
        <v>400</v>
      </c>
      <c r="XQ21" s="1007">
        <v>400</v>
      </c>
      <c r="XR21" s="1007">
        <v>398</v>
      </c>
      <c r="XS21" s="1007">
        <v>398</v>
      </c>
      <c r="XT21" s="1007">
        <v>397</v>
      </c>
      <c r="XU21" s="1007">
        <v>471</v>
      </c>
      <c r="XV21" s="1007">
        <v>447</v>
      </c>
      <c r="XW21" s="1007">
        <v>430</v>
      </c>
      <c r="XX21" s="1007">
        <v>423</v>
      </c>
      <c r="XY21" s="1007">
        <v>418</v>
      </c>
      <c r="XZ21" s="1007">
        <v>414</v>
      </c>
      <c r="YA21" s="1007">
        <v>406</v>
      </c>
      <c r="YB21" s="1007">
        <v>36</v>
      </c>
      <c r="YC21" s="1007">
        <v>35</v>
      </c>
      <c r="YD21" s="1007">
        <v>13</v>
      </c>
      <c r="YE21" s="1007">
        <v>15</v>
      </c>
      <c r="YF21" s="1007">
        <v>15</v>
      </c>
      <c r="YG21" s="1007">
        <v>18</v>
      </c>
      <c r="YH21" s="1007">
        <v>18</v>
      </c>
      <c r="YI21" s="1007">
        <v>21</v>
      </c>
      <c r="YJ21" s="1007">
        <v>22</v>
      </c>
      <c r="YK21" s="1007">
        <v>20</v>
      </c>
      <c r="YL21" s="1007">
        <v>20</v>
      </c>
      <c r="YM21" s="1007">
        <v>22</v>
      </c>
      <c r="YN21" s="1007">
        <v>21</v>
      </c>
      <c r="YO21" s="1007">
        <v>23</v>
      </c>
      <c r="YP21" s="1007">
        <v>24</v>
      </c>
      <c r="YQ21" s="1007">
        <v>23</v>
      </c>
      <c r="YR21" s="1007">
        <v>21</v>
      </c>
      <c r="YS21" s="1007">
        <v>19</v>
      </c>
      <c r="YT21" s="1007">
        <v>22</v>
      </c>
      <c r="YU21" s="1007">
        <v>885</v>
      </c>
      <c r="YV21" s="1007">
        <v>882</v>
      </c>
      <c r="YW21" s="1007">
        <v>877</v>
      </c>
      <c r="YX21" s="1007">
        <v>876</v>
      </c>
      <c r="YY21" s="1007">
        <v>873</v>
      </c>
      <c r="YZ21" s="1007">
        <v>872</v>
      </c>
      <c r="ZA21" s="1007">
        <v>871</v>
      </c>
      <c r="ZB21" s="1007">
        <v>870</v>
      </c>
      <c r="ZC21" s="1007">
        <v>869</v>
      </c>
      <c r="ZD21" s="1007">
        <v>868</v>
      </c>
      <c r="ZE21" s="1007">
        <v>867</v>
      </c>
      <c r="ZF21" s="1007">
        <v>866</v>
      </c>
      <c r="ZG21" s="1007">
        <v>865</v>
      </c>
      <c r="ZH21" s="1007">
        <v>865</v>
      </c>
      <c r="ZI21" s="1007">
        <v>898</v>
      </c>
      <c r="ZJ21" s="1007">
        <v>981</v>
      </c>
      <c r="ZK21" s="1007">
        <v>962</v>
      </c>
      <c r="ZL21" s="1007">
        <v>949</v>
      </c>
      <c r="ZM21" s="1007">
        <v>939</v>
      </c>
      <c r="ZN21" s="1007">
        <v>927</v>
      </c>
      <c r="ZO21" s="1007">
        <v>919</v>
      </c>
      <c r="ZP21" s="1007">
        <v>916</v>
      </c>
      <c r="ZQ21" s="1007">
        <v>909</v>
      </c>
      <c r="ZR21" s="1007">
        <v>914</v>
      </c>
      <c r="ZS21" s="1007">
        <v>911</v>
      </c>
      <c r="ZT21" s="1007">
        <v>910</v>
      </c>
      <c r="ZU21" s="1007">
        <v>909</v>
      </c>
      <c r="ZV21" s="1007">
        <v>908</v>
      </c>
      <c r="ZW21" s="1007">
        <v>867</v>
      </c>
      <c r="ZX21" s="1007">
        <v>864</v>
      </c>
      <c r="ZY21" s="1007">
        <v>864</v>
      </c>
      <c r="ZZ21" s="1007">
        <v>864</v>
      </c>
      <c r="AAA21" s="1007">
        <v>862</v>
      </c>
      <c r="AAB21" s="1007">
        <v>861</v>
      </c>
      <c r="AAC21" s="1007">
        <v>861</v>
      </c>
      <c r="AAD21" s="1007">
        <v>859</v>
      </c>
      <c r="AAE21" s="1007">
        <v>859</v>
      </c>
      <c r="AAF21" s="1007">
        <v>942</v>
      </c>
      <c r="AAG21" s="1007">
        <v>912</v>
      </c>
      <c r="AAH21" s="1007">
        <v>892</v>
      </c>
      <c r="AAI21" s="1007">
        <v>887</v>
      </c>
      <c r="AAJ21" s="1007">
        <v>879</v>
      </c>
      <c r="AAK21" s="1007">
        <v>875</v>
      </c>
      <c r="AAL21" s="1007">
        <v>866</v>
      </c>
      <c r="AAM21" s="1007">
        <v>869</v>
      </c>
      <c r="AAN21" s="1007">
        <v>868</v>
      </c>
      <c r="AAO21" s="1007">
        <v>865</v>
      </c>
      <c r="AAP21" s="1007">
        <v>862</v>
      </c>
      <c r="AAQ21" s="1007">
        <v>858</v>
      </c>
      <c r="AAR21" s="1007">
        <v>855</v>
      </c>
      <c r="AAS21" s="1007">
        <v>855</v>
      </c>
      <c r="AAT21" s="1007">
        <v>853</v>
      </c>
      <c r="AAU21" s="1007">
        <v>852</v>
      </c>
      <c r="AAV21" s="1007">
        <v>852</v>
      </c>
      <c r="AAW21" s="1007">
        <v>852</v>
      </c>
      <c r="AAX21" s="1007">
        <v>850</v>
      </c>
      <c r="AAY21" s="1007">
        <v>850</v>
      </c>
      <c r="AAZ21" s="1007">
        <v>850</v>
      </c>
      <c r="ABA21" s="1007">
        <v>849</v>
      </c>
      <c r="ABB21" s="1007">
        <v>847</v>
      </c>
      <c r="ABC21" s="1007">
        <v>910</v>
      </c>
      <c r="ABD21" s="1007">
        <v>895</v>
      </c>
      <c r="ABE21" s="1007">
        <v>884</v>
      </c>
      <c r="ABF21" s="1007">
        <v>878</v>
      </c>
      <c r="ABG21" s="1007">
        <v>868</v>
      </c>
      <c r="ABH21" s="1007">
        <v>865</v>
      </c>
      <c r="ABI21" s="1007">
        <v>858</v>
      </c>
      <c r="ABJ21" s="1007">
        <v>858</v>
      </c>
      <c r="ABK21" s="1007">
        <v>933</v>
      </c>
      <c r="ABL21" s="1007">
        <v>863</v>
      </c>
      <c r="ABM21" s="1007">
        <v>861</v>
      </c>
      <c r="ABN21" s="1007">
        <v>860</v>
      </c>
      <c r="ABO21" s="1007">
        <v>858</v>
      </c>
      <c r="ABP21" s="1007">
        <v>858</v>
      </c>
      <c r="ABQ21" s="1007">
        <v>712</v>
      </c>
      <c r="ABR21" s="1007">
        <v>709</v>
      </c>
      <c r="ABS21" s="1007">
        <v>708</v>
      </c>
      <c r="ABT21" s="1007">
        <v>708</v>
      </c>
      <c r="ABU21" s="1007">
        <v>708</v>
      </c>
      <c r="ABV21" s="1007">
        <v>706</v>
      </c>
      <c r="ABW21" s="1007">
        <v>706</v>
      </c>
      <c r="ABX21" s="1007">
        <v>705</v>
      </c>
      <c r="ABY21" s="1007">
        <v>792</v>
      </c>
      <c r="ABZ21" s="1007">
        <v>769</v>
      </c>
      <c r="ACA21" s="1007">
        <v>751</v>
      </c>
      <c r="ACB21" s="1007">
        <v>585</v>
      </c>
      <c r="ACC21" s="1007">
        <v>577</v>
      </c>
      <c r="ACD21" s="1007">
        <v>575</v>
      </c>
      <c r="ACE21" s="1007">
        <v>573</v>
      </c>
      <c r="ACF21" s="1007">
        <v>568</v>
      </c>
      <c r="ACG21" s="1007">
        <v>568</v>
      </c>
      <c r="ACH21" s="1007">
        <v>565</v>
      </c>
      <c r="ACI21" s="1007">
        <v>564</v>
      </c>
      <c r="ACJ21" s="1007">
        <v>563</v>
      </c>
      <c r="ACK21" s="1007">
        <v>560</v>
      </c>
      <c r="ACL21" s="1007">
        <v>558</v>
      </c>
      <c r="ACM21" s="1007">
        <v>728</v>
      </c>
      <c r="ACN21" s="1007">
        <v>727</v>
      </c>
      <c r="ACO21" s="1007">
        <v>727</v>
      </c>
      <c r="ACP21" s="1007">
        <v>726</v>
      </c>
      <c r="ACQ21" s="1007">
        <v>725</v>
      </c>
      <c r="ACR21" s="1007">
        <v>725</v>
      </c>
      <c r="ACS21" s="1007">
        <v>724</v>
      </c>
      <c r="ACT21" s="1007">
        <v>721</v>
      </c>
      <c r="ACU21" s="1007">
        <v>802</v>
      </c>
      <c r="ACV21" s="1007">
        <v>767</v>
      </c>
      <c r="ACW21" s="1007">
        <v>758</v>
      </c>
      <c r="ACX21" s="1007">
        <v>751</v>
      </c>
      <c r="ACY21" s="1007">
        <v>960</v>
      </c>
      <c r="ACZ21" s="1007">
        <v>956</v>
      </c>
      <c r="ADA21" s="1007">
        <v>947</v>
      </c>
      <c r="ADB21" s="1007">
        <v>950</v>
      </c>
      <c r="ADC21" s="1007">
        <v>947</v>
      </c>
      <c r="ADD21" s="1007">
        <v>946</v>
      </c>
      <c r="ADE21" s="1007">
        <v>945</v>
      </c>
      <c r="ADF21" s="1007">
        <v>893</v>
      </c>
      <c r="ADG21" s="1007">
        <v>889</v>
      </c>
      <c r="ADH21" s="1007">
        <v>888</v>
      </c>
      <c r="ADI21" s="1007">
        <v>886</v>
      </c>
      <c r="ADJ21" s="1007">
        <v>883</v>
      </c>
      <c r="ADK21" s="1007">
        <v>883</v>
      </c>
      <c r="ADL21" s="1007">
        <v>882</v>
      </c>
      <c r="ADM21" s="1007">
        <v>882</v>
      </c>
      <c r="ADN21" s="1007">
        <v>879</v>
      </c>
      <c r="ADO21" s="1007">
        <v>878</v>
      </c>
      <c r="ADP21" s="1007">
        <v>945</v>
      </c>
      <c r="ADQ21" s="1007">
        <v>928</v>
      </c>
      <c r="ADR21" s="1007">
        <v>916</v>
      </c>
      <c r="ADS21" s="1007">
        <v>909</v>
      </c>
      <c r="ADT21" s="1007">
        <v>899</v>
      </c>
      <c r="ADU21" s="1007">
        <v>894</v>
      </c>
      <c r="ADV21" s="1007">
        <v>892</v>
      </c>
      <c r="ADW21" s="1007">
        <v>894</v>
      </c>
      <c r="ADX21" s="1007">
        <v>891</v>
      </c>
      <c r="ADY21" s="1007">
        <v>882</v>
      </c>
      <c r="ADZ21" s="1007">
        <v>881</v>
      </c>
      <c r="AEA21" s="1007">
        <v>881</v>
      </c>
      <c r="AEB21" s="1007">
        <v>879</v>
      </c>
      <c r="AEC21" s="1007">
        <v>877</v>
      </c>
      <c r="AED21" s="1007">
        <v>876</v>
      </c>
      <c r="AEE21" s="1007">
        <v>876</v>
      </c>
      <c r="AEF21" s="1007">
        <v>876</v>
      </c>
      <c r="AEG21" s="1007">
        <v>873</v>
      </c>
      <c r="AEH21" s="1007">
        <v>475</v>
      </c>
      <c r="AEI21" s="1007">
        <v>532</v>
      </c>
      <c r="AEJ21" s="1007">
        <v>519</v>
      </c>
      <c r="AEK21" s="1007">
        <v>502</v>
      </c>
      <c r="AEL21" s="1007">
        <v>496</v>
      </c>
      <c r="AEM21" s="1007">
        <v>493</v>
      </c>
      <c r="AEN21" s="1007">
        <v>487</v>
      </c>
      <c r="AEO21" s="1006">
        <f>'[1]отч дата'!R89</f>
        <v>480</v>
      </c>
      <c r="AEP21" s="73">
        <f t="shared" si="0"/>
        <v>0.50686378035902846</v>
      </c>
      <c r="AEQ21" s="2">
        <f t="shared" si="1"/>
        <v>-467</v>
      </c>
      <c r="AER21" s="3" t="s">
        <v>61</v>
      </c>
    </row>
    <row r="22" spans="1:824" ht="17.25" customHeight="1" x14ac:dyDescent="0.25">
      <c r="A22" s="4" t="s">
        <v>62</v>
      </c>
      <c r="B22" s="417">
        <v>7926</v>
      </c>
      <c r="C22" s="131">
        <v>8855</v>
      </c>
      <c r="D22" s="176">
        <v>8639</v>
      </c>
      <c r="E22" s="170">
        <v>9677</v>
      </c>
      <c r="F22" s="177">
        <v>10217</v>
      </c>
      <c r="G22" s="170">
        <v>10916</v>
      </c>
      <c r="H22" s="170">
        <v>11499</v>
      </c>
      <c r="I22" s="1008">
        <v>12215</v>
      </c>
      <c r="J22" s="1009">
        <v>12357</v>
      </c>
      <c r="K22" s="1008">
        <v>11515</v>
      </c>
      <c r="L22" s="1010">
        <v>11225</v>
      </c>
      <c r="M22" s="993">
        <v>10280</v>
      </c>
      <c r="N22" s="994">
        <v>8958</v>
      </c>
      <c r="O22" s="994">
        <v>8210</v>
      </c>
      <c r="P22" s="994">
        <v>7499</v>
      </c>
      <c r="Q22" s="995">
        <v>6890</v>
      </c>
      <c r="R22" s="996">
        <v>6545</v>
      </c>
      <c r="S22" s="997">
        <v>6199</v>
      </c>
      <c r="T22" s="998">
        <v>6106</v>
      </c>
      <c r="U22" s="998">
        <v>5512</v>
      </c>
      <c r="V22" s="998">
        <v>5007</v>
      </c>
      <c r="W22" s="998">
        <v>4523</v>
      </c>
      <c r="X22" s="998">
        <v>3902</v>
      </c>
      <c r="Y22" s="1145">
        <v>3527</v>
      </c>
      <c r="Z22" s="1141">
        <v>3280</v>
      </c>
      <c r="AA22" s="998">
        <v>3231</v>
      </c>
      <c r="AB22" s="998">
        <v>3247</v>
      </c>
      <c r="AC22" s="998">
        <v>3199</v>
      </c>
      <c r="AD22" s="998">
        <v>2885</v>
      </c>
      <c r="AE22" s="998">
        <v>2909</v>
      </c>
      <c r="AF22" s="998">
        <v>2906</v>
      </c>
      <c r="AG22" s="998">
        <v>2873</v>
      </c>
      <c r="AH22" s="998">
        <v>2850</v>
      </c>
      <c r="AI22" s="998">
        <v>5890</v>
      </c>
      <c r="AJ22" s="998">
        <v>4661</v>
      </c>
      <c r="AK22" s="998">
        <v>4400</v>
      </c>
      <c r="AL22" s="998">
        <v>4067</v>
      </c>
      <c r="AM22" s="998">
        <v>3867</v>
      </c>
      <c r="AN22" s="998">
        <v>3740</v>
      </c>
      <c r="AO22" s="998">
        <v>3506</v>
      </c>
      <c r="AP22" s="998">
        <v>3439</v>
      </c>
      <c r="AQ22" s="998">
        <v>3374</v>
      </c>
      <c r="AR22" s="998">
        <v>3324</v>
      </c>
      <c r="AS22" s="998">
        <v>3279</v>
      </c>
      <c r="AT22" s="998">
        <v>3198</v>
      </c>
      <c r="AU22" s="998">
        <v>3159</v>
      </c>
      <c r="AV22" s="998">
        <v>3118</v>
      </c>
      <c r="AW22" s="998">
        <v>3110</v>
      </c>
      <c r="AX22" s="998">
        <v>3044</v>
      </c>
      <c r="AY22" s="998">
        <v>2950</v>
      </c>
      <c r="AZ22" s="998">
        <v>2938</v>
      </c>
      <c r="BA22" s="998">
        <v>2912</v>
      </c>
      <c r="BB22" s="998">
        <v>2887</v>
      </c>
      <c r="BC22" s="998">
        <v>2725</v>
      </c>
      <c r="BD22" s="998">
        <v>2663</v>
      </c>
      <c r="BE22" s="998">
        <v>5346</v>
      </c>
      <c r="BF22" s="998">
        <v>4866</v>
      </c>
      <c r="BG22" s="998">
        <v>4522</v>
      </c>
      <c r="BH22" s="998">
        <v>4189</v>
      </c>
      <c r="BI22" s="998">
        <v>3656</v>
      </c>
      <c r="BJ22" s="998">
        <v>3546</v>
      </c>
      <c r="BK22" s="998">
        <v>3464</v>
      </c>
      <c r="BL22" s="998">
        <v>3404</v>
      </c>
      <c r="BM22" s="998">
        <v>3335</v>
      </c>
      <c r="BN22" s="998">
        <v>3199</v>
      </c>
      <c r="BO22" s="998">
        <v>3218</v>
      </c>
      <c r="BP22" s="998">
        <v>3150</v>
      </c>
      <c r="BQ22" s="998">
        <v>3122</v>
      </c>
      <c r="BR22" s="998">
        <v>3224</v>
      </c>
      <c r="BS22" s="998">
        <v>3217</v>
      </c>
      <c r="BT22" s="998">
        <v>3183</v>
      </c>
      <c r="BU22" s="998">
        <v>3162</v>
      </c>
      <c r="BV22" s="998">
        <v>2885</v>
      </c>
      <c r="BW22" s="998">
        <v>2802</v>
      </c>
      <c r="BX22" s="998">
        <v>5829</v>
      </c>
      <c r="BY22" s="998">
        <v>5376</v>
      </c>
      <c r="BZ22" s="998">
        <v>5064</v>
      </c>
      <c r="CA22" s="998">
        <v>4629</v>
      </c>
      <c r="CB22" s="998">
        <v>4005</v>
      </c>
      <c r="CC22" s="998">
        <v>3893</v>
      </c>
      <c r="CD22" s="998">
        <v>3776</v>
      </c>
      <c r="CE22" s="998">
        <v>3673</v>
      </c>
      <c r="CF22" s="998">
        <v>3553</v>
      </c>
      <c r="CG22" s="998">
        <v>3434</v>
      </c>
      <c r="CH22" s="998">
        <v>3404</v>
      </c>
      <c r="CI22" s="998">
        <v>3340</v>
      </c>
      <c r="CJ22" s="998">
        <v>3403</v>
      </c>
      <c r="CK22" s="998">
        <v>3331</v>
      </c>
      <c r="CL22" s="998">
        <v>3206</v>
      </c>
      <c r="CM22" s="998">
        <v>3185</v>
      </c>
      <c r="CN22" s="998">
        <v>3387</v>
      </c>
      <c r="CO22" s="998">
        <v>3360</v>
      </c>
      <c r="CP22" s="998">
        <v>3157</v>
      </c>
      <c r="CQ22" s="998">
        <v>3052</v>
      </c>
      <c r="CR22" s="998">
        <v>3038</v>
      </c>
      <c r="CS22" s="998">
        <v>2978</v>
      </c>
      <c r="CT22" s="998">
        <v>6695</v>
      </c>
      <c r="CU22" s="998">
        <v>5649</v>
      </c>
      <c r="CV22" s="998">
        <v>4771</v>
      </c>
      <c r="CW22" s="998">
        <v>4451</v>
      </c>
      <c r="CX22" s="998">
        <v>4217</v>
      </c>
      <c r="CY22" s="998">
        <v>4048</v>
      </c>
      <c r="CZ22" s="998">
        <v>3903</v>
      </c>
      <c r="DA22" s="998">
        <v>2101</v>
      </c>
      <c r="DB22" s="998">
        <v>2173</v>
      </c>
      <c r="DC22" s="998">
        <v>145</v>
      </c>
      <c r="DD22" s="998">
        <v>146</v>
      </c>
      <c r="DE22" s="998">
        <v>144</v>
      </c>
      <c r="DF22" s="998">
        <v>142</v>
      </c>
      <c r="DG22" s="998">
        <v>140</v>
      </c>
      <c r="DH22" s="998">
        <v>138</v>
      </c>
      <c r="DI22" s="998">
        <v>144</v>
      </c>
      <c r="DJ22" s="998">
        <v>141</v>
      </c>
      <c r="DK22" s="998">
        <v>141</v>
      </c>
      <c r="DL22" s="998">
        <v>140</v>
      </c>
      <c r="DM22" s="998">
        <v>139</v>
      </c>
      <c r="DN22" s="998">
        <v>137</v>
      </c>
      <c r="DO22" s="998">
        <v>136</v>
      </c>
      <c r="DP22" s="998">
        <v>135</v>
      </c>
      <c r="DQ22" s="998">
        <v>135</v>
      </c>
      <c r="DR22" s="998">
        <v>132</v>
      </c>
      <c r="DS22" s="998">
        <v>3887</v>
      </c>
      <c r="DT22" s="998">
        <v>3777</v>
      </c>
      <c r="DU22" s="998">
        <v>3701</v>
      </c>
      <c r="DV22" s="998">
        <v>3634</v>
      </c>
      <c r="DW22" s="998">
        <v>3479</v>
      </c>
      <c r="DX22" s="998">
        <v>3468</v>
      </c>
      <c r="DY22" s="998">
        <v>3416</v>
      </c>
      <c r="DZ22" s="998">
        <v>3358</v>
      </c>
      <c r="EA22" s="998">
        <v>3309</v>
      </c>
      <c r="EB22" s="998">
        <v>3187</v>
      </c>
      <c r="EC22" s="998">
        <v>3179</v>
      </c>
      <c r="ED22" s="998">
        <v>3358</v>
      </c>
      <c r="EE22" s="998">
        <v>3311</v>
      </c>
      <c r="EF22" s="998">
        <v>3072</v>
      </c>
      <c r="EG22" s="998">
        <v>2967</v>
      </c>
      <c r="EH22" s="998">
        <v>7162</v>
      </c>
      <c r="EI22" s="998">
        <v>6155</v>
      </c>
      <c r="EJ22" s="998">
        <v>5603</v>
      </c>
      <c r="EK22" s="998">
        <v>5162</v>
      </c>
      <c r="EL22" s="998">
        <v>4384</v>
      </c>
      <c r="EM22" s="998">
        <v>4222</v>
      </c>
      <c r="EN22" s="998">
        <v>4072</v>
      </c>
      <c r="EO22" s="998">
        <v>3955</v>
      </c>
      <c r="EP22" s="998">
        <v>125</v>
      </c>
      <c r="EQ22" s="998">
        <v>120</v>
      </c>
      <c r="ER22" s="998">
        <v>118</v>
      </c>
      <c r="ES22" s="998">
        <v>117</v>
      </c>
      <c r="ET22" s="998">
        <v>115</v>
      </c>
      <c r="EU22" s="998">
        <v>115</v>
      </c>
      <c r="EV22" s="998">
        <v>114</v>
      </c>
      <c r="EW22" s="998">
        <v>113</v>
      </c>
      <c r="EX22" s="998">
        <v>113</v>
      </c>
      <c r="EY22" s="998">
        <v>111</v>
      </c>
      <c r="EZ22" s="998">
        <v>111</v>
      </c>
      <c r="FA22" s="998">
        <v>113</v>
      </c>
      <c r="FB22" s="998">
        <v>112</v>
      </c>
      <c r="FC22" s="998">
        <v>111</v>
      </c>
      <c r="FD22" s="998">
        <v>108</v>
      </c>
      <c r="FE22" s="998">
        <v>107</v>
      </c>
      <c r="FF22" s="998">
        <v>106</v>
      </c>
      <c r="FG22" s="998">
        <v>112</v>
      </c>
      <c r="FH22" s="998">
        <v>111</v>
      </c>
      <c r="FI22" s="998">
        <v>4021</v>
      </c>
      <c r="FJ22" s="998">
        <v>3784</v>
      </c>
      <c r="FK22" s="998">
        <v>3746</v>
      </c>
      <c r="FL22" s="998">
        <v>3686</v>
      </c>
      <c r="FM22" s="998">
        <v>3622</v>
      </c>
      <c r="FN22" s="998">
        <v>3540</v>
      </c>
      <c r="FO22" s="998">
        <v>3347</v>
      </c>
      <c r="FP22" s="998">
        <v>3311</v>
      </c>
      <c r="FQ22" s="998">
        <v>3248</v>
      </c>
      <c r="FR22" s="998">
        <v>3165</v>
      </c>
      <c r="FS22" s="998">
        <v>3548</v>
      </c>
      <c r="FT22" s="998">
        <v>3513</v>
      </c>
      <c r="FU22" s="998">
        <v>3501</v>
      </c>
      <c r="FV22" s="998">
        <v>3459</v>
      </c>
      <c r="FW22" s="998">
        <v>3432</v>
      </c>
      <c r="FX22" s="998">
        <v>3273</v>
      </c>
      <c r="FY22" s="998">
        <v>3182</v>
      </c>
      <c r="FZ22" s="998">
        <v>5902</v>
      </c>
      <c r="GA22" s="998">
        <v>5521</v>
      </c>
      <c r="GB22" s="998">
        <v>5190</v>
      </c>
      <c r="GC22" s="998">
        <v>4772</v>
      </c>
      <c r="GD22" s="998">
        <v>4341</v>
      </c>
      <c r="GE22" s="998">
        <v>4241</v>
      </c>
      <c r="GF22" s="998">
        <v>4123</v>
      </c>
      <c r="GG22" s="998">
        <v>4123</v>
      </c>
      <c r="GH22" s="998">
        <v>3907</v>
      </c>
      <c r="GI22" s="998">
        <v>3775</v>
      </c>
      <c r="GJ22" s="998">
        <v>3746</v>
      </c>
      <c r="GK22" s="998">
        <v>3687</v>
      </c>
      <c r="GL22" s="998">
        <v>3656</v>
      </c>
      <c r="GM22" s="998">
        <v>3562</v>
      </c>
      <c r="GN22" s="998">
        <v>3427</v>
      </c>
      <c r="GO22" s="998">
        <v>3624</v>
      </c>
      <c r="GP22" s="998">
        <v>3606</v>
      </c>
      <c r="GQ22" s="998">
        <v>3554</v>
      </c>
      <c r="GR22" s="998">
        <v>3318</v>
      </c>
      <c r="GS22" s="998">
        <v>3234</v>
      </c>
      <c r="GT22" s="998">
        <v>3234</v>
      </c>
      <c r="GU22" s="998">
        <v>3211</v>
      </c>
      <c r="GV22" s="998">
        <v>7050</v>
      </c>
      <c r="GW22" s="998">
        <v>6230</v>
      </c>
      <c r="GX22" s="998">
        <v>5674</v>
      </c>
      <c r="GY22" s="998">
        <v>4727</v>
      </c>
      <c r="GZ22" s="998">
        <v>4492</v>
      </c>
      <c r="HA22" s="998">
        <v>4328</v>
      </c>
      <c r="HB22" s="998">
        <v>4204</v>
      </c>
      <c r="HC22" s="998">
        <v>4077</v>
      </c>
      <c r="HD22" s="998">
        <v>3865</v>
      </c>
      <c r="HE22" s="998">
        <v>3776</v>
      </c>
      <c r="HF22" s="998">
        <v>3718</v>
      </c>
      <c r="HG22" s="998">
        <v>3656</v>
      </c>
      <c r="HH22" s="998">
        <v>3591</v>
      </c>
      <c r="HI22" s="998">
        <v>3495</v>
      </c>
      <c r="HJ22" s="998">
        <v>3471</v>
      </c>
      <c r="HK22" s="998">
        <v>3457</v>
      </c>
      <c r="HL22" s="998">
        <v>3411</v>
      </c>
      <c r="HM22" s="998">
        <v>3735</v>
      </c>
      <c r="HN22" s="998">
        <v>3458</v>
      </c>
      <c r="HO22" s="998">
        <v>3443</v>
      </c>
      <c r="HP22" s="998">
        <v>3411</v>
      </c>
      <c r="HQ22" s="998">
        <v>3359</v>
      </c>
      <c r="HR22" s="998">
        <v>6841</v>
      </c>
      <c r="HS22" s="998">
        <v>5488</v>
      </c>
      <c r="HT22" s="998">
        <v>5212</v>
      </c>
      <c r="HU22" s="998">
        <v>4833</v>
      </c>
      <c r="HV22" s="998">
        <v>4571</v>
      </c>
      <c r="HW22" s="998">
        <v>4341</v>
      </c>
      <c r="HX22" s="998">
        <v>4070</v>
      </c>
      <c r="HY22" s="998">
        <v>3982</v>
      </c>
      <c r="HZ22" s="998">
        <v>3905</v>
      </c>
      <c r="IA22" s="998">
        <v>3838</v>
      </c>
      <c r="IB22" s="998">
        <v>3766</v>
      </c>
      <c r="IC22" s="998">
        <v>3704</v>
      </c>
      <c r="ID22" s="998">
        <v>3626</v>
      </c>
      <c r="IE22" s="998">
        <v>3576</v>
      </c>
      <c r="IF22" s="998">
        <v>3412</v>
      </c>
      <c r="IG22" s="998">
        <v>3320</v>
      </c>
      <c r="IH22" s="998">
        <v>3331</v>
      </c>
      <c r="II22" s="998">
        <v>3285</v>
      </c>
      <c r="IJ22" s="998">
        <v>3249</v>
      </c>
      <c r="IK22" s="998">
        <v>2927</v>
      </c>
      <c r="IL22" s="998">
        <v>2825</v>
      </c>
      <c r="IM22" s="998">
        <v>5926</v>
      </c>
      <c r="IN22" s="998">
        <v>5371</v>
      </c>
      <c r="IO22" s="998">
        <v>5000</v>
      </c>
      <c r="IP22" s="998">
        <v>4635</v>
      </c>
      <c r="IQ22" s="998">
        <v>3988</v>
      </c>
      <c r="IR22" s="998">
        <v>3864</v>
      </c>
      <c r="IS22" s="998">
        <v>3774</v>
      </c>
      <c r="IT22" s="998">
        <v>3650</v>
      </c>
      <c r="IU22" s="998">
        <v>3569</v>
      </c>
      <c r="IV22" s="998">
        <v>3479</v>
      </c>
      <c r="IW22" s="998">
        <v>3449</v>
      </c>
      <c r="IX22" s="998">
        <v>3407</v>
      </c>
      <c r="IY22" s="998">
        <v>3351</v>
      </c>
      <c r="IZ22" s="998">
        <v>3214</v>
      </c>
      <c r="JA22" s="998">
        <v>3308</v>
      </c>
      <c r="JB22" s="998">
        <v>3292</v>
      </c>
      <c r="JC22" s="998">
        <v>3246</v>
      </c>
      <c r="JD22" s="998">
        <v>3187</v>
      </c>
      <c r="JE22" s="998">
        <v>3017</v>
      </c>
      <c r="JF22" s="998">
        <v>2967</v>
      </c>
      <c r="JG22" s="998">
        <v>5658</v>
      </c>
      <c r="JH22" s="998">
        <v>5150</v>
      </c>
      <c r="JI22" s="998">
        <v>4214</v>
      </c>
      <c r="JJ22" s="998">
        <v>3997</v>
      </c>
      <c r="JK22" s="998">
        <v>3798</v>
      </c>
      <c r="JL22" s="998">
        <v>3680</v>
      </c>
      <c r="JM22" s="998">
        <f>'[1]отч дата'!S26</f>
        <v>3154</v>
      </c>
      <c r="JN22" s="73">
        <f t="shared" si="2"/>
        <v>0.77493857493857499</v>
      </c>
      <c r="JO22" s="2">
        <f t="shared" si="3"/>
        <v>-916</v>
      </c>
      <c r="JP22" s="218">
        <v>7880</v>
      </c>
      <c r="JQ22" s="71">
        <v>8730</v>
      </c>
      <c r="JR22" s="70">
        <v>8515</v>
      </c>
      <c r="JS22" s="112">
        <v>9549</v>
      </c>
      <c r="JT22" s="131">
        <v>10090</v>
      </c>
      <c r="JU22" s="170">
        <v>10722</v>
      </c>
      <c r="JV22" s="964">
        <v>11380</v>
      </c>
      <c r="JW22" s="966">
        <v>12124</v>
      </c>
      <c r="JX22" s="966">
        <v>12270</v>
      </c>
      <c r="JY22" s="966">
        <v>11426</v>
      </c>
      <c r="JZ22" s="985">
        <v>11132</v>
      </c>
      <c r="KA22" s="999">
        <v>10253</v>
      </c>
      <c r="KB22" s="989">
        <v>8946</v>
      </c>
      <c r="KC22" s="989">
        <v>8194</v>
      </c>
      <c r="KD22" s="989">
        <v>7468</v>
      </c>
      <c r="KE22" s="966">
        <v>6853</v>
      </c>
      <c r="KF22" s="966">
        <v>6511</v>
      </c>
      <c r="KG22" s="997">
        <v>6154</v>
      </c>
      <c r="KH22" s="966">
        <v>6048</v>
      </c>
      <c r="KI22" s="966">
        <v>5460</v>
      </c>
      <c r="KJ22" s="966">
        <v>4987</v>
      </c>
      <c r="KK22" s="966">
        <v>4485</v>
      </c>
      <c r="KL22" s="966">
        <v>3861</v>
      </c>
      <c r="KM22" s="966">
        <v>3489</v>
      </c>
      <c r="KN22" s="966">
        <v>3250</v>
      </c>
      <c r="KO22" s="966">
        <v>3201</v>
      </c>
      <c r="KP22" s="966">
        <v>3217</v>
      </c>
      <c r="KQ22" s="966">
        <v>3170</v>
      </c>
      <c r="KR22" s="966">
        <v>2858</v>
      </c>
      <c r="KS22" s="966">
        <v>2881</v>
      </c>
      <c r="KT22" s="966">
        <v>2876</v>
      </c>
      <c r="KU22" s="966">
        <v>2844</v>
      </c>
      <c r="KV22" s="966">
        <v>2823</v>
      </c>
      <c r="KW22" s="966">
        <v>5842</v>
      </c>
      <c r="KX22" s="966">
        <v>4617</v>
      </c>
      <c r="KY22" s="966">
        <v>4358</v>
      </c>
      <c r="KZ22" s="966">
        <v>4027</v>
      </c>
      <c r="LA22" s="966">
        <v>3827</v>
      </c>
      <c r="LB22" s="966">
        <v>3702</v>
      </c>
      <c r="LC22" s="966">
        <v>3471</v>
      </c>
      <c r="LD22" s="966">
        <v>3405</v>
      </c>
      <c r="LE22" s="966">
        <v>3341</v>
      </c>
      <c r="LF22" s="966">
        <v>3291</v>
      </c>
      <c r="LG22" s="966">
        <v>3246</v>
      </c>
      <c r="LH22" s="966">
        <v>3165</v>
      </c>
      <c r="LI22" s="966">
        <v>3127</v>
      </c>
      <c r="LJ22" s="966">
        <v>3087</v>
      </c>
      <c r="LK22" s="966">
        <v>3079</v>
      </c>
      <c r="LL22" s="966">
        <v>3013</v>
      </c>
      <c r="LM22" s="966">
        <v>2920</v>
      </c>
      <c r="LN22" s="966">
        <v>2909</v>
      </c>
      <c r="LO22" s="966">
        <v>2879</v>
      </c>
      <c r="LP22" s="966">
        <v>2854</v>
      </c>
      <c r="LQ22" s="966">
        <v>2694</v>
      </c>
      <c r="LR22" s="966">
        <v>2632</v>
      </c>
      <c r="LS22" s="966">
        <v>5297</v>
      </c>
      <c r="LT22" s="966">
        <v>4818</v>
      </c>
      <c r="LU22" s="966">
        <v>4476</v>
      </c>
      <c r="LV22" s="966">
        <v>4146</v>
      </c>
      <c r="LW22" s="966">
        <v>3613</v>
      </c>
      <c r="LX22" s="966">
        <v>3503</v>
      </c>
      <c r="LY22" s="966">
        <v>3422</v>
      </c>
      <c r="LZ22" s="966">
        <v>3364</v>
      </c>
      <c r="MA22" s="966">
        <v>3297</v>
      </c>
      <c r="MB22" s="966">
        <v>3162</v>
      </c>
      <c r="MC22" s="966">
        <v>3181</v>
      </c>
      <c r="MD22" s="966">
        <v>3113</v>
      </c>
      <c r="ME22" s="966">
        <v>3085</v>
      </c>
      <c r="MF22" s="966">
        <v>3187</v>
      </c>
      <c r="MG22" s="966">
        <v>3180</v>
      </c>
      <c r="MH22" s="966">
        <v>3144</v>
      </c>
      <c r="MI22" s="966">
        <v>3123</v>
      </c>
      <c r="MJ22" s="966">
        <v>2846</v>
      </c>
      <c r="MK22" s="966">
        <v>2765</v>
      </c>
      <c r="ML22" s="966">
        <v>5769</v>
      </c>
      <c r="MM22" s="966">
        <v>5320</v>
      </c>
      <c r="MN22" s="966">
        <v>5008</v>
      </c>
      <c r="MO22" s="966">
        <v>4576</v>
      </c>
      <c r="MP22" s="966">
        <v>3964</v>
      </c>
      <c r="MQ22" s="966">
        <v>3853</v>
      </c>
      <c r="MR22" s="966">
        <v>3737</v>
      </c>
      <c r="MS22" s="966">
        <v>3635</v>
      </c>
      <c r="MT22" s="966">
        <v>3521</v>
      </c>
      <c r="MU22" s="966">
        <v>3403</v>
      </c>
      <c r="MV22" s="966">
        <v>3374</v>
      </c>
      <c r="MW22" s="966">
        <v>3310</v>
      </c>
      <c r="MX22" s="966">
        <v>3373</v>
      </c>
      <c r="MY22" s="966">
        <v>3302</v>
      </c>
      <c r="MZ22" s="966">
        <v>3178</v>
      </c>
      <c r="NA22" s="966">
        <v>3157</v>
      </c>
      <c r="NB22" s="966">
        <v>3359</v>
      </c>
      <c r="NC22" s="966">
        <v>3332</v>
      </c>
      <c r="ND22" s="966">
        <v>3131</v>
      </c>
      <c r="NE22" s="966">
        <v>3023</v>
      </c>
      <c r="NF22" s="966">
        <v>3011</v>
      </c>
      <c r="NG22" s="966">
        <v>2951</v>
      </c>
      <c r="NH22" s="966">
        <v>6645</v>
      </c>
      <c r="NI22" s="966">
        <v>5603</v>
      </c>
      <c r="NJ22" s="966">
        <v>4726</v>
      </c>
      <c r="NK22" s="966">
        <v>4175</v>
      </c>
      <c r="NL22" s="966">
        <v>4006</v>
      </c>
      <c r="NM22" s="966">
        <v>3863</v>
      </c>
      <c r="NN22" s="966">
        <v>2084</v>
      </c>
      <c r="NO22" s="966">
        <v>2152</v>
      </c>
      <c r="NP22" s="966">
        <v>95</v>
      </c>
      <c r="NQ22" s="966">
        <v>96</v>
      </c>
      <c r="NR22" s="966">
        <v>95</v>
      </c>
      <c r="NS22" s="966">
        <v>93</v>
      </c>
      <c r="NT22" s="966">
        <v>91</v>
      </c>
      <c r="NU22" s="966">
        <v>90</v>
      </c>
      <c r="NV22" s="966">
        <v>96</v>
      </c>
      <c r="NW22" s="966">
        <v>93</v>
      </c>
      <c r="NX22" s="966">
        <v>93</v>
      </c>
      <c r="NY22" s="966">
        <v>92</v>
      </c>
      <c r="NZ22" s="966">
        <v>91</v>
      </c>
      <c r="OA22" s="966">
        <v>90</v>
      </c>
      <c r="OB22" s="966">
        <v>89</v>
      </c>
      <c r="OC22" s="966">
        <v>88</v>
      </c>
      <c r="OD22" s="966">
        <v>88</v>
      </c>
      <c r="OE22" s="966">
        <v>87</v>
      </c>
      <c r="OF22" s="966">
        <v>3844</v>
      </c>
      <c r="OG22" s="966">
        <v>3735</v>
      </c>
      <c r="OH22" s="966">
        <v>3661</v>
      </c>
      <c r="OI22" s="966">
        <v>3594</v>
      </c>
      <c r="OJ22" s="966">
        <v>3440</v>
      </c>
      <c r="OK22" s="966">
        <v>3430</v>
      </c>
      <c r="OL22" s="966">
        <v>3380</v>
      </c>
      <c r="OM22" s="966">
        <v>3323</v>
      </c>
      <c r="ON22" s="966">
        <v>3274</v>
      </c>
      <c r="OO22" s="966">
        <v>3152</v>
      </c>
      <c r="OP22" s="966">
        <v>3144</v>
      </c>
      <c r="OQ22" s="966">
        <v>3324</v>
      </c>
      <c r="OR22" s="966">
        <v>3274</v>
      </c>
      <c r="OS22" s="966">
        <v>3061</v>
      </c>
      <c r="OT22" s="966">
        <v>2957</v>
      </c>
      <c r="OU22" s="966">
        <v>7131</v>
      </c>
      <c r="OV22" s="966">
        <v>6128</v>
      </c>
      <c r="OW22" s="966">
        <v>5578</v>
      </c>
      <c r="OX22" s="966">
        <v>5140</v>
      </c>
      <c r="OY22" s="966">
        <v>4364</v>
      </c>
      <c r="OZ22" s="966">
        <v>4202</v>
      </c>
      <c r="PA22" s="966">
        <v>4052</v>
      </c>
      <c r="PB22" s="966">
        <v>3935</v>
      </c>
      <c r="PC22" s="966">
        <v>3787</v>
      </c>
      <c r="PD22" s="966">
        <v>3648</v>
      </c>
      <c r="PE22" s="966">
        <v>3644</v>
      </c>
      <c r="PF22" s="966">
        <v>3575</v>
      </c>
      <c r="PG22" s="966">
        <v>3508</v>
      </c>
      <c r="PH22" s="966">
        <v>3428</v>
      </c>
      <c r="PI22" s="966">
        <v>3270</v>
      </c>
      <c r="PJ22" s="966">
        <v>3467</v>
      </c>
      <c r="PK22" s="966">
        <v>3496</v>
      </c>
      <c r="PL22" s="966">
        <v>3438</v>
      </c>
      <c r="PM22" s="966">
        <v>3158</v>
      </c>
      <c r="PN22" s="966">
        <v>3049</v>
      </c>
      <c r="PO22" s="966">
        <v>3029</v>
      </c>
      <c r="PP22" s="966">
        <v>2980</v>
      </c>
      <c r="PQ22" s="966">
        <v>6755</v>
      </c>
      <c r="PR22" s="966">
        <v>5929</v>
      </c>
      <c r="PS22" s="966">
        <v>5019</v>
      </c>
      <c r="PT22" s="966">
        <v>4643</v>
      </c>
      <c r="PU22" s="966">
        <v>4378</v>
      </c>
      <c r="PV22" s="966">
        <v>4198</v>
      </c>
      <c r="PW22" s="966">
        <v>4008</v>
      </c>
      <c r="PX22" s="966">
        <v>3774</v>
      </c>
      <c r="PY22" s="966">
        <v>3736</v>
      </c>
      <c r="PZ22" s="966">
        <v>3677</v>
      </c>
      <c r="QA22" s="966">
        <v>3614</v>
      </c>
      <c r="QB22" s="966">
        <v>3532</v>
      </c>
      <c r="QC22" s="966">
        <v>3339</v>
      </c>
      <c r="QD22" s="966">
        <v>3303</v>
      </c>
      <c r="QE22" s="966">
        <v>3241</v>
      </c>
      <c r="QF22" s="966">
        <v>3159</v>
      </c>
      <c r="QG22" s="966">
        <v>3542</v>
      </c>
      <c r="QH22" s="966">
        <v>3507</v>
      </c>
      <c r="QI22" s="966">
        <v>3493</v>
      </c>
      <c r="QJ22" s="966">
        <v>3452</v>
      </c>
      <c r="QK22" s="966">
        <v>3425</v>
      </c>
      <c r="QL22" s="966">
        <v>3267</v>
      </c>
      <c r="QM22" s="966">
        <v>3176</v>
      </c>
      <c r="QN22" s="966">
        <v>5878</v>
      </c>
      <c r="QO22" s="966">
        <v>5500</v>
      </c>
      <c r="QP22" s="966">
        <v>5171</v>
      </c>
      <c r="QQ22" s="966">
        <v>4752</v>
      </c>
      <c r="QR22" s="966">
        <v>4324</v>
      </c>
      <c r="QS22" s="966">
        <v>4224</v>
      </c>
      <c r="QT22" s="966">
        <v>4107</v>
      </c>
      <c r="QU22" s="966">
        <v>4107</v>
      </c>
      <c r="QV22" s="966">
        <v>3900</v>
      </c>
      <c r="QW22" s="966">
        <v>3769</v>
      </c>
      <c r="QX22" s="966">
        <v>3741</v>
      </c>
      <c r="QY22" s="966">
        <v>3682</v>
      </c>
      <c r="QZ22" s="966">
        <v>3651</v>
      </c>
      <c r="RA22" s="966">
        <v>3558</v>
      </c>
      <c r="RB22" s="966">
        <v>3424</v>
      </c>
      <c r="RC22" s="966">
        <v>3621</v>
      </c>
      <c r="RD22" s="966">
        <v>3603</v>
      </c>
      <c r="RE22" s="966">
        <v>3551</v>
      </c>
      <c r="RF22" s="966">
        <v>3314</v>
      </c>
      <c r="RG22" s="966">
        <v>3232</v>
      </c>
      <c r="RH22" s="966">
        <v>3232</v>
      </c>
      <c r="RI22" s="966">
        <v>3208</v>
      </c>
      <c r="RJ22" s="966">
        <v>7030</v>
      </c>
      <c r="RK22" s="966">
        <v>6211</v>
      </c>
      <c r="RL22" s="966">
        <v>5657</v>
      </c>
      <c r="RM22" s="966">
        <v>4713</v>
      </c>
      <c r="RN22" s="966">
        <v>4478</v>
      </c>
      <c r="RO22" s="966">
        <v>4314</v>
      </c>
      <c r="RP22" s="966">
        <v>4192</v>
      </c>
      <c r="RQ22" s="966">
        <v>4066</v>
      </c>
      <c r="RR22" s="966">
        <v>3854</v>
      </c>
      <c r="RS22" s="966">
        <v>3766</v>
      </c>
      <c r="RT22" s="966">
        <v>3708</v>
      </c>
      <c r="RU22" s="966">
        <v>3646</v>
      </c>
      <c r="RV22" s="966">
        <v>3582</v>
      </c>
      <c r="RW22" s="966">
        <v>3488</v>
      </c>
      <c r="RX22" s="966">
        <v>3464</v>
      </c>
      <c r="RY22" s="966">
        <v>3450</v>
      </c>
      <c r="RZ22" s="966">
        <v>3404</v>
      </c>
      <c r="SA22" s="966">
        <v>3728</v>
      </c>
      <c r="SB22" s="966">
        <v>3451</v>
      </c>
      <c r="SC22" s="966">
        <v>3434</v>
      </c>
      <c r="SD22" s="966">
        <v>3403</v>
      </c>
      <c r="SE22" s="966">
        <v>3351</v>
      </c>
      <c r="SF22" s="966">
        <v>6813</v>
      </c>
      <c r="SG22" s="966">
        <v>5467</v>
      </c>
      <c r="SH22" s="966">
        <v>5192</v>
      </c>
      <c r="SI22" s="966">
        <v>4813</v>
      </c>
      <c r="SJ22" s="966">
        <v>4552</v>
      </c>
      <c r="SK22" s="966">
        <v>4322</v>
      </c>
      <c r="SL22" s="966">
        <v>4052</v>
      </c>
      <c r="SM22" s="966">
        <v>3965</v>
      </c>
      <c r="SN22" s="966">
        <v>3889</v>
      </c>
      <c r="SO22" s="966">
        <v>3824</v>
      </c>
      <c r="SP22" s="966">
        <v>3752</v>
      </c>
      <c r="SQ22" s="966">
        <v>3691</v>
      </c>
      <c r="SR22" s="966">
        <v>3614</v>
      </c>
      <c r="SS22" s="966">
        <v>3564</v>
      </c>
      <c r="ST22" s="966">
        <v>3401</v>
      </c>
      <c r="SU22" s="966">
        <v>3309</v>
      </c>
      <c r="SV22" s="966">
        <v>3320</v>
      </c>
      <c r="SW22" s="966">
        <v>3273</v>
      </c>
      <c r="SX22" s="966">
        <v>3237</v>
      </c>
      <c r="SY22" s="966">
        <v>2915</v>
      </c>
      <c r="SZ22" s="966">
        <v>2822</v>
      </c>
      <c r="TA22" s="966">
        <v>5906</v>
      </c>
      <c r="TB22" s="966">
        <v>5356</v>
      </c>
      <c r="TC22" s="966">
        <v>4986</v>
      </c>
      <c r="TD22" s="966">
        <v>4622</v>
      </c>
      <c r="TE22" s="966">
        <v>3975</v>
      </c>
      <c r="TF22" s="966">
        <v>3853</v>
      </c>
      <c r="TG22" s="966">
        <v>3765</v>
      </c>
      <c r="TH22" s="966">
        <v>3641</v>
      </c>
      <c r="TI22" s="966">
        <v>3561</v>
      </c>
      <c r="TJ22" s="966">
        <v>3471</v>
      </c>
      <c r="TK22" s="966">
        <v>3443</v>
      </c>
      <c r="TL22" s="966">
        <v>3401</v>
      </c>
      <c r="TM22" s="966">
        <v>3346</v>
      </c>
      <c r="TN22" s="966">
        <v>3209</v>
      </c>
      <c r="TO22" s="966">
        <v>3303</v>
      </c>
      <c r="TP22" s="966">
        <v>3287</v>
      </c>
      <c r="TQ22" s="966">
        <v>3241</v>
      </c>
      <c r="TR22" s="966">
        <v>3183</v>
      </c>
      <c r="TS22" s="966">
        <v>3011</v>
      </c>
      <c r="TT22" s="966">
        <v>5636</v>
      </c>
      <c r="TU22" s="966">
        <v>5130</v>
      </c>
      <c r="TV22" s="966">
        <v>4198</v>
      </c>
      <c r="TW22" s="966">
        <v>3981</v>
      </c>
      <c r="TX22" s="966">
        <v>3782</v>
      </c>
      <c r="TY22" s="966">
        <v>3666</v>
      </c>
      <c r="TZ22" s="966">
        <f>'[1]отч дата'!S58</f>
        <v>3144</v>
      </c>
      <c r="UA22" s="73">
        <f t="shared" si="4"/>
        <v>0.77591312931885492</v>
      </c>
      <c r="UB22" s="2">
        <f t="shared" si="5"/>
        <v>-908</v>
      </c>
      <c r="UC22" s="418">
        <v>46</v>
      </c>
      <c r="UD22" s="69">
        <v>125</v>
      </c>
      <c r="UE22" s="67">
        <v>124</v>
      </c>
      <c r="UF22" s="130">
        <v>128</v>
      </c>
      <c r="UG22" s="131">
        <v>127</v>
      </c>
      <c r="UH22" s="170">
        <v>194</v>
      </c>
      <c r="UI22" s="1011">
        <v>119</v>
      </c>
      <c r="UJ22" s="177">
        <v>91</v>
      </c>
      <c r="UK22" s="177">
        <v>87</v>
      </c>
      <c r="UL22" s="177">
        <v>89</v>
      </c>
      <c r="UM22" s="1004">
        <v>93</v>
      </c>
      <c r="UN22" s="1005">
        <v>27</v>
      </c>
      <c r="UO22" s="1006">
        <v>12</v>
      </c>
      <c r="UP22" s="1006">
        <v>16</v>
      </c>
      <c r="UQ22" s="1006">
        <v>31</v>
      </c>
      <c r="UR22" s="996">
        <v>37</v>
      </c>
      <c r="US22" s="996">
        <v>34</v>
      </c>
      <c r="UT22" s="997">
        <v>45</v>
      </c>
      <c r="UU22" s="1007">
        <v>58</v>
      </c>
      <c r="UV22" s="1007">
        <v>52</v>
      </c>
      <c r="UW22" s="1007">
        <v>20</v>
      </c>
      <c r="UX22" s="1007">
        <v>38</v>
      </c>
      <c r="UY22" s="1007">
        <v>41</v>
      </c>
      <c r="UZ22" s="1368">
        <v>38</v>
      </c>
      <c r="VA22" s="1007">
        <v>30</v>
      </c>
      <c r="VB22" s="1007">
        <v>30</v>
      </c>
      <c r="VC22" s="1007">
        <v>30</v>
      </c>
      <c r="VD22" s="1007">
        <v>29</v>
      </c>
      <c r="VE22" s="1007">
        <v>27</v>
      </c>
      <c r="VF22" s="1007">
        <v>28</v>
      </c>
      <c r="VG22" s="1007">
        <v>30</v>
      </c>
      <c r="VH22" s="1007">
        <v>29</v>
      </c>
      <c r="VI22" s="1007">
        <v>27</v>
      </c>
      <c r="VJ22" s="1007">
        <v>48</v>
      </c>
      <c r="VK22" s="1007">
        <v>44</v>
      </c>
      <c r="VL22" s="1007">
        <v>42</v>
      </c>
      <c r="VM22" s="1007">
        <v>40</v>
      </c>
      <c r="VN22" s="1007">
        <v>40</v>
      </c>
      <c r="VO22" s="1007">
        <v>38</v>
      </c>
      <c r="VP22" s="1007">
        <v>35</v>
      </c>
      <c r="VQ22" s="1007">
        <v>34</v>
      </c>
      <c r="VR22" s="1007">
        <v>33</v>
      </c>
      <c r="VS22" s="1007">
        <v>33</v>
      </c>
      <c r="VT22" s="1007">
        <v>33</v>
      </c>
      <c r="VU22" s="1007">
        <v>33</v>
      </c>
      <c r="VV22" s="1007">
        <v>32</v>
      </c>
      <c r="VW22" s="1007">
        <v>31</v>
      </c>
      <c r="VX22" s="1007">
        <v>31</v>
      </c>
      <c r="VY22" s="1007">
        <v>31</v>
      </c>
      <c r="VZ22" s="1007">
        <v>30</v>
      </c>
      <c r="WA22" s="1007">
        <v>29</v>
      </c>
      <c r="WB22" s="1007">
        <v>33</v>
      </c>
      <c r="WC22" s="1007">
        <v>33</v>
      </c>
      <c r="WD22" s="1007">
        <v>31</v>
      </c>
      <c r="WE22" s="1007">
        <v>31</v>
      </c>
      <c r="WF22" s="1007">
        <v>49</v>
      </c>
      <c r="WG22" s="1007">
        <v>48</v>
      </c>
      <c r="WH22" s="1007">
        <v>46</v>
      </c>
      <c r="WI22" s="1007">
        <v>43</v>
      </c>
      <c r="WJ22" s="1007">
        <v>43</v>
      </c>
      <c r="WK22" s="1007">
        <v>43</v>
      </c>
      <c r="WL22" s="1007">
        <v>42</v>
      </c>
      <c r="WM22" s="1007">
        <v>40</v>
      </c>
      <c r="WN22" s="1007">
        <v>38</v>
      </c>
      <c r="WO22" s="1007">
        <v>37</v>
      </c>
      <c r="WP22" s="1007">
        <v>37</v>
      </c>
      <c r="WQ22" s="1007">
        <v>37</v>
      </c>
      <c r="WR22" s="1007">
        <v>37</v>
      </c>
      <c r="WS22" s="1007">
        <v>37</v>
      </c>
      <c r="WT22" s="1007">
        <v>37</v>
      </c>
      <c r="WU22" s="1007">
        <v>39</v>
      </c>
      <c r="WV22" s="1007">
        <v>39</v>
      </c>
      <c r="WW22" s="1007">
        <v>39</v>
      </c>
      <c r="WX22" s="1007">
        <v>37</v>
      </c>
      <c r="WY22" s="1007">
        <v>60</v>
      </c>
      <c r="WZ22" s="1007">
        <v>56</v>
      </c>
      <c r="XA22" s="1007">
        <v>56</v>
      </c>
      <c r="XB22" s="1007">
        <v>53</v>
      </c>
      <c r="XC22" s="1007">
        <v>41</v>
      </c>
      <c r="XD22" s="1007">
        <v>40</v>
      </c>
      <c r="XE22" s="1007">
        <v>39</v>
      </c>
      <c r="XF22" s="1007">
        <v>38</v>
      </c>
      <c r="XG22" s="1007">
        <v>32</v>
      </c>
      <c r="XH22" s="1007">
        <v>31</v>
      </c>
      <c r="XI22" s="1007">
        <v>30</v>
      </c>
      <c r="XJ22" s="1007">
        <v>30</v>
      </c>
      <c r="XK22" s="1007">
        <v>30</v>
      </c>
      <c r="XL22" s="1007">
        <v>29</v>
      </c>
      <c r="XM22" s="1007">
        <v>28</v>
      </c>
      <c r="XN22" s="1007">
        <v>28</v>
      </c>
      <c r="XO22" s="1007">
        <v>28</v>
      </c>
      <c r="XP22" s="1007">
        <v>28</v>
      </c>
      <c r="XQ22" s="1007">
        <v>26</v>
      </c>
      <c r="XR22" s="1007">
        <v>29</v>
      </c>
      <c r="XS22" s="1007">
        <v>27</v>
      </c>
      <c r="XT22" s="1007">
        <v>27</v>
      </c>
      <c r="XU22" s="1007">
        <v>50</v>
      </c>
      <c r="XV22" s="1007">
        <v>46</v>
      </c>
      <c r="XW22" s="1007">
        <v>45</v>
      </c>
      <c r="XX22" s="1007">
        <v>43</v>
      </c>
      <c r="XY22" s="1007">
        <v>42</v>
      </c>
      <c r="XZ22" s="1007">
        <v>42</v>
      </c>
      <c r="YU22" s="1007">
        <v>43</v>
      </c>
      <c r="YV22" s="1007">
        <v>42</v>
      </c>
      <c r="YW22" s="1007">
        <v>40</v>
      </c>
      <c r="YX22" s="1007">
        <v>40</v>
      </c>
      <c r="YY22" s="1007">
        <v>39</v>
      </c>
      <c r="YZ22" s="1007">
        <v>38</v>
      </c>
      <c r="ZA22" s="1007">
        <v>36</v>
      </c>
      <c r="ZB22" s="1007">
        <v>35</v>
      </c>
      <c r="ZC22" s="1007">
        <v>35</v>
      </c>
      <c r="ZD22" s="1007">
        <v>35</v>
      </c>
      <c r="ZE22" s="1007">
        <v>35</v>
      </c>
      <c r="ZF22" s="1007">
        <v>34</v>
      </c>
      <c r="ZG22" s="1007">
        <v>37</v>
      </c>
      <c r="ZH22" s="1007">
        <v>11</v>
      </c>
      <c r="ZI22" s="1007">
        <v>10</v>
      </c>
      <c r="ZJ22" s="1007">
        <v>31</v>
      </c>
      <c r="ZK22" s="1007">
        <v>27</v>
      </c>
      <c r="ZL22" s="1007">
        <v>25</v>
      </c>
      <c r="ZM22" s="1007">
        <v>22</v>
      </c>
      <c r="ZN22" s="1007">
        <v>20</v>
      </c>
      <c r="ZO22" s="1007">
        <v>20</v>
      </c>
      <c r="ZP22" s="1007">
        <v>20</v>
      </c>
      <c r="ZQ22" s="1007">
        <v>20</v>
      </c>
      <c r="ZR22" s="1007">
        <v>19</v>
      </c>
      <c r="ZS22" s="1007">
        <v>17</v>
      </c>
      <c r="ZT22" s="1007">
        <v>17</v>
      </c>
      <c r="ZU22" s="1007">
        <v>16</v>
      </c>
      <c r="ZV22" s="1007">
        <v>15</v>
      </c>
      <c r="ZW22" s="1007">
        <v>14</v>
      </c>
      <c r="ZX22" s="1007">
        <v>14</v>
      </c>
      <c r="ZY22" s="1007">
        <v>14</v>
      </c>
      <c r="ZZ22" s="1007">
        <v>14</v>
      </c>
      <c r="AAA22" s="1007">
        <v>14</v>
      </c>
      <c r="AAB22" s="1007">
        <v>13</v>
      </c>
      <c r="AAC22" s="1007">
        <v>15</v>
      </c>
      <c r="AAD22" s="1007">
        <v>3</v>
      </c>
      <c r="AAE22" s="1007">
        <v>3</v>
      </c>
      <c r="AAF22" s="1007">
        <v>26</v>
      </c>
      <c r="AAG22" s="1007">
        <v>22</v>
      </c>
      <c r="AAH22" s="1007">
        <v>18</v>
      </c>
      <c r="AAI22" s="1007">
        <v>16</v>
      </c>
      <c r="AAJ22" s="1007">
        <v>15</v>
      </c>
      <c r="AAK22" s="1007">
        <v>14</v>
      </c>
      <c r="AAL22" s="1007">
        <v>13</v>
      </c>
      <c r="AAM22" s="1007">
        <v>10</v>
      </c>
      <c r="AAN22" s="1007">
        <v>10</v>
      </c>
      <c r="AAO22" s="1007">
        <v>9</v>
      </c>
      <c r="AAP22" s="1007">
        <v>8</v>
      </c>
      <c r="AAQ22" s="1007">
        <v>8</v>
      </c>
      <c r="AAR22" s="1007">
        <v>8</v>
      </c>
      <c r="AAS22" s="1007">
        <v>8</v>
      </c>
      <c r="AAT22" s="1007">
        <v>7</v>
      </c>
      <c r="AAU22" s="1007">
        <v>6</v>
      </c>
      <c r="AAV22" s="1007">
        <v>6</v>
      </c>
      <c r="AAW22" s="1007">
        <v>6</v>
      </c>
      <c r="AAX22" s="1007">
        <v>8</v>
      </c>
      <c r="AAY22" s="1007">
        <v>7</v>
      </c>
      <c r="AAZ22" s="1007">
        <v>7</v>
      </c>
      <c r="ABA22" s="1007">
        <v>6</v>
      </c>
      <c r="ABB22" s="1007">
        <v>6</v>
      </c>
      <c r="ABC22" s="1007">
        <v>24</v>
      </c>
      <c r="ABD22" s="1007">
        <v>21</v>
      </c>
      <c r="ABE22" s="1007">
        <v>19</v>
      </c>
      <c r="ABF22" s="1007">
        <v>20</v>
      </c>
      <c r="ABG22" s="1007">
        <v>17</v>
      </c>
      <c r="ABH22" s="1007">
        <v>17</v>
      </c>
      <c r="ABI22" s="1007">
        <v>16</v>
      </c>
      <c r="ABJ22" s="1007">
        <v>16</v>
      </c>
      <c r="ABK22" s="1007">
        <v>7</v>
      </c>
      <c r="ABL22" s="1007">
        <v>6</v>
      </c>
      <c r="ABM22" s="1007">
        <v>5</v>
      </c>
      <c r="ABN22" s="1007">
        <v>5</v>
      </c>
      <c r="ABO22" s="1007">
        <v>5</v>
      </c>
      <c r="ABP22" s="1007">
        <v>4</v>
      </c>
      <c r="ABQ22" s="1007">
        <v>3</v>
      </c>
      <c r="ABR22" s="1007">
        <v>3</v>
      </c>
      <c r="ABS22" s="1007">
        <v>3</v>
      </c>
      <c r="ABT22" s="1007">
        <v>3</v>
      </c>
      <c r="ABU22" s="1007">
        <v>4</v>
      </c>
      <c r="ABV22" s="1007">
        <v>2</v>
      </c>
      <c r="ABW22" s="1007">
        <v>2</v>
      </c>
      <c r="ABX22" s="1007">
        <v>3</v>
      </c>
      <c r="ABY22" s="1007">
        <v>20</v>
      </c>
      <c r="ABZ22" s="1007">
        <v>19</v>
      </c>
      <c r="ACA22" s="1007">
        <v>17</v>
      </c>
      <c r="ACB22" s="1007">
        <v>14</v>
      </c>
      <c r="ACC22" s="1007">
        <v>14</v>
      </c>
      <c r="ACD22" s="1007">
        <v>14</v>
      </c>
      <c r="ACE22" s="1007">
        <v>12</v>
      </c>
      <c r="ACF22" s="1007">
        <v>11</v>
      </c>
      <c r="ACG22" s="1007">
        <v>11</v>
      </c>
      <c r="ACH22" s="1007">
        <v>10</v>
      </c>
      <c r="ACI22" s="1007">
        <v>10</v>
      </c>
      <c r="ACJ22" s="1007">
        <v>10</v>
      </c>
      <c r="ACK22" s="1007">
        <v>9</v>
      </c>
      <c r="ACL22" s="1007">
        <v>7</v>
      </c>
      <c r="ACM22" s="1007">
        <v>7</v>
      </c>
      <c r="ACN22" s="1007">
        <v>7</v>
      </c>
      <c r="ACO22" s="1007">
        <v>7</v>
      </c>
      <c r="ACP22" s="1007">
        <v>7</v>
      </c>
      <c r="ACQ22" s="1007">
        <v>7</v>
      </c>
      <c r="ACR22" s="1007">
        <v>9</v>
      </c>
      <c r="ACS22" s="1007">
        <v>8</v>
      </c>
      <c r="ACT22" s="1007">
        <v>8</v>
      </c>
      <c r="ACU22" s="1007">
        <v>28</v>
      </c>
      <c r="ACV22" s="1007">
        <v>21</v>
      </c>
      <c r="ACW22" s="1007">
        <v>20</v>
      </c>
      <c r="ACX22" s="1007">
        <v>20</v>
      </c>
      <c r="ACY22" s="1007">
        <v>19</v>
      </c>
      <c r="ACZ22" s="1007">
        <v>19</v>
      </c>
      <c r="ADA22" s="1007">
        <v>18</v>
      </c>
      <c r="ADB22" s="1007">
        <v>17</v>
      </c>
      <c r="ADC22" s="1007">
        <v>16</v>
      </c>
      <c r="ADD22" s="1007">
        <v>14</v>
      </c>
      <c r="ADE22" s="1007">
        <v>14</v>
      </c>
      <c r="ADF22" s="1007">
        <v>13</v>
      </c>
      <c r="ADG22" s="1007">
        <v>12</v>
      </c>
      <c r="ADH22" s="1007">
        <v>12</v>
      </c>
      <c r="ADI22" s="1007">
        <v>11</v>
      </c>
      <c r="ADJ22" s="1007">
        <v>11</v>
      </c>
      <c r="ADK22" s="1007">
        <v>11</v>
      </c>
      <c r="ADL22" s="1007">
        <v>12</v>
      </c>
      <c r="ADM22" s="1007">
        <v>12</v>
      </c>
      <c r="ADN22" s="1007">
        <v>12</v>
      </c>
      <c r="ADO22" s="1007">
        <v>3</v>
      </c>
      <c r="ADP22" s="1007">
        <v>20</v>
      </c>
      <c r="ADQ22" s="1007">
        <v>15</v>
      </c>
      <c r="ADR22" s="1007">
        <v>14</v>
      </c>
      <c r="ADS22" s="1007">
        <v>13</v>
      </c>
      <c r="ADT22" s="1007">
        <v>13</v>
      </c>
      <c r="ADU22" s="1007">
        <v>11</v>
      </c>
      <c r="ADV22" s="1007">
        <v>9</v>
      </c>
      <c r="ADW22" s="1007">
        <v>9</v>
      </c>
      <c r="ADX22" s="1007">
        <v>8</v>
      </c>
      <c r="ADY22" s="1007">
        <v>8</v>
      </c>
      <c r="ADZ22" s="1007">
        <v>6</v>
      </c>
      <c r="AEA22" s="1007">
        <v>6</v>
      </c>
      <c r="AEB22" s="1007">
        <v>5</v>
      </c>
      <c r="AEC22" s="1007">
        <v>5</v>
      </c>
      <c r="AED22" s="1007">
        <v>5</v>
      </c>
      <c r="AEE22" s="1007">
        <v>5</v>
      </c>
      <c r="AEF22" s="1007">
        <v>5</v>
      </c>
      <c r="AEG22" s="1007">
        <v>4</v>
      </c>
      <c r="AEH22" s="1007">
        <v>6</v>
      </c>
      <c r="AEI22" s="1007">
        <v>22</v>
      </c>
      <c r="AEJ22" s="1007">
        <v>20</v>
      </c>
      <c r="AEK22" s="1007">
        <v>16</v>
      </c>
      <c r="AEL22" s="1007">
        <v>16</v>
      </c>
      <c r="AEM22" s="1007">
        <v>16</v>
      </c>
      <c r="AEN22" s="1007">
        <v>14</v>
      </c>
      <c r="AEO22" s="1006">
        <f>'[1]отч дата'!S89</f>
        <v>10</v>
      </c>
      <c r="AEP22" s="73">
        <f t="shared" si="0"/>
        <v>0.55555555555555558</v>
      </c>
      <c r="AEQ22" s="2">
        <f t="shared" si="1"/>
        <v>-8</v>
      </c>
      <c r="AER22" s="4" t="s">
        <v>62</v>
      </c>
    </row>
    <row r="23" spans="1:824" ht="17.25" customHeight="1" x14ac:dyDescent="0.25">
      <c r="A23" s="3" t="s">
        <v>63</v>
      </c>
      <c r="B23" s="417">
        <v>1171</v>
      </c>
      <c r="C23" s="131">
        <v>1146</v>
      </c>
      <c r="D23" s="176">
        <v>1068</v>
      </c>
      <c r="E23" s="170">
        <v>1202</v>
      </c>
      <c r="F23" s="177">
        <v>1272</v>
      </c>
      <c r="G23" s="170">
        <v>1380</v>
      </c>
      <c r="H23" s="170">
        <v>1385</v>
      </c>
      <c r="I23" s="1008">
        <v>1456</v>
      </c>
      <c r="J23" s="1009">
        <v>1539</v>
      </c>
      <c r="K23" s="1008">
        <v>1651</v>
      </c>
      <c r="L23" s="1010">
        <v>1665</v>
      </c>
      <c r="M23" s="993">
        <v>1808</v>
      </c>
      <c r="N23" s="994">
        <v>2055</v>
      </c>
      <c r="O23" s="994">
        <v>1813</v>
      </c>
      <c r="P23" s="994">
        <v>1988</v>
      </c>
      <c r="Q23" s="995">
        <v>2105</v>
      </c>
      <c r="R23" s="996">
        <v>2072</v>
      </c>
      <c r="S23" s="997">
        <v>1989</v>
      </c>
      <c r="T23" s="998">
        <v>2008</v>
      </c>
      <c r="U23" s="998">
        <v>2097</v>
      </c>
      <c r="V23" s="998">
        <v>2105</v>
      </c>
      <c r="W23" s="998">
        <v>2038</v>
      </c>
      <c r="X23" s="998">
        <v>1914</v>
      </c>
      <c r="Y23" s="1145">
        <v>1742</v>
      </c>
      <c r="Z23" s="1141">
        <v>1642</v>
      </c>
      <c r="AA23" s="998">
        <v>1694</v>
      </c>
      <c r="AB23" s="998">
        <v>1656</v>
      </c>
      <c r="AC23" s="998">
        <v>1676</v>
      </c>
      <c r="AD23" s="998">
        <v>1626</v>
      </c>
      <c r="AE23" s="998">
        <v>1582</v>
      </c>
      <c r="AF23" s="998">
        <v>1565</v>
      </c>
      <c r="AG23" s="998">
        <v>1522</v>
      </c>
      <c r="AH23" s="998">
        <v>1493</v>
      </c>
      <c r="AI23" s="998">
        <v>1537</v>
      </c>
      <c r="AJ23" s="998">
        <v>1487</v>
      </c>
      <c r="AK23" s="998">
        <v>1519</v>
      </c>
      <c r="AL23" s="998">
        <v>1521</v>
      </c>
      <c r="AM23" s="998">
        <v>1501</v>
      </c>
      <c r="AN23" s="998">
        <v>1521</v>
      </c>
      <c r="AO23" s="998">
        <v>1645</v>
      </c>
      <c r="AP23" s="998">
        <v>1604</v>
      </c>
      <c r="AQ23" s="998">
        <v>1570</v>
      </c>
      <c r="AR23" s="998">
        <v>1558</v>
      </c>
      <c r="AS23" s="998">
        <v>1547</v>
      </c>
      <c r="AT23" s="998">
        <v>1560</v>
      </c>
      <c r="AU23" s="998">
        <v>1550</v>
      </c>
      <c r="AV23" s="998">
        <v>1665</v>
      </c>
      <c r="AW23" s="998">
        <v>1580</v>
      </c>
      <c r="AX23" s="998">
        <v>1538</v>
      </c>
      <c r="AY23" s="998">
        <v>1500</v>
      </c>
      <c r="AZ23" s="998">
        <v>1525</v>
      </c>
      <c r="BA23" s="998">
        <v>1529</v>
      </c>
      <c r="BB23" s="998">
        <v>1533</v>
      </c>
      <c r="BC23" s="998">
        <v>1483</v>
      </c>
      <c r="BD23" s="998">
        <v>1479</v>
      </c>
      <c r="BE23" s="998">
        <v>1550</v>
      </c>
      <c r="BF23" s="998">
        <v>1531</v>
      </c>
      <c r="BG23" s="998">
        <v>1558</v>
      </c>
      <c r="BH23" s="998">
        <v>1533</v>
      </c>
      <c r="BI23" s="998">
        <v>1520</v>
      </c>
      <c r="BJ23" s="998">
        <v>1834</v>
      </c>
      <c r="BK23" s="998">
        <v>1799</v>
      </c>
      <c r="BL23" s="998">
        <v>1781</v>
      </c>
      <c r="BM23" s="998">
        <v>1744</v>
      </c>
      <c r="BN23" s="998">
        <v>1682</v>
      </c>
      <c r="BO23" s="998">
        <v>1847</v>
      </c>
      <c r="BP23" s="998">
        <v>1794</v>
      </c>
      <c r="BQ23" s="998">
        <v>1766</v>
      </c>
      <c r="BR23" s="998">
        <v>1818</v>
      </c>
      <c r="BS23" s="998">
        <v>1790</v>
      </c>
      <c r="BT23" s="998">
        <v>1775</v>
      </c>
      <c r="BU23" s="998">
        <v>1794</v>
      </c>
      <c r="BV23" s="998">
        <v>1751</v>
      </c>
      <c r="BW23" s="998">
        <v>1684</v>
      </c>
      <c r="BX23" s="998">
        <v>1700</v>
      </c>
      <c r="BY23" s="998">
        <v>1681</v>
      </c>
      <c r="BZ23" s="998">
        <v>1652</v>
      </c>
      <c r="CA23" s="998">
        <v>1641</v>
      </c>
      <c r="CB23" s="998">
        <v>1652</v>
      </c>
      <c r="CC23" s="998">
        <v>1993</v>
      </c>
      <c r="CD23" s="998">
        <v>1916</v>
      </c>
      <c r="CE23" s="998">
        <v>1851</v>
      </c>
      <c r="CF23" s="998">
        <v>1780</v>
      </c>
      <c r="CG23" s="998">
        <v>1765</v>
      </c>
      <c r="CH23" s="998">
        <v>1815</v>
      </c>
      <c r="CI23" s="998">
        <v>1760</v>
      </c>
      <c r="CJ23" s="998">
        <v>1781</v>
      </c>
      <c r="CK23" s="998">
        <v>1734</v>
      </c>
      <c r="CL23" s="998">
        <v>1834</v>
      </c>
      <c r="CM23" s="998">
        <v>1865</v>
      </c>
      <c r="CN23" s="998">
        <v>1889</v>
      </c>
      <c r="CO23" s="998">
        <v>1859</v>
      </c>
      <c r="CP23" s="998">
        <v>1803</v>
      </c>
      <c r="CQ23" s="998">
        <v>1814</v>
      </c>
      <c r="CR23" s="998">
        <v>1831</v>
      </c>
      <c r="CS23" s="998">
        <v>1806</v>
      </c>
      <c r="CT23" s="998">
        <v>1899</v>
      </c>
      <c r="CU23" s="998">
        <v>1849</v>
      </c>
      <c r="CV23" s="998">
        <v>1868</v>
      </c>
      <c r="CW23" s="998">
        <v>1985</v>
      </c>
      <c r="CX23" s="998">
        <v>1962</v>
      </c>
      <c r="CY23" s="998">
        <v>2026</v>
      </c>
      <c r="CZ23" s="998">
        <v>2202</v>
      </c>
      <c r="DA23" s="998">
        <v>139</v>
      </c>
      <c r="DB23" s="998">
        <v>149</v>
      </c>
      <c r="DC23" s="998">
        <v>2121</v>
      </c>
      <c r="DD23" s="998">
        <v>2094</v>
      </c>
      <c r="DE23" s="998">
        <v>2206</v>
      </c>
      <c r="DF23" s="998">
        <v>2365</v>
      </c>
      <c r="DG23" s="998">
        <v>2444</v>
      </c>
      <c r="DH23" s="998">
        <v>2425</v>
      </c>
      <c r="DI23" s="998">
        <v>2497</v>
      </c>
      <c r="DJ23" s="998">
        <v>2579</v>
      </c>
      <c r="DK23" s="998">
        <v>2569</v>
      </c>
      <c r="DL23" s="998">
        <v>2546</v>
      </c>
      <c r="DM23" s="998">
        <v>2526</v>
      </c>
      <c r="DN23" s="998">
        <v>2509</v>
      </c>
      <c r="DO23" s="998">
        <v>2494</v>
      </c>
      <c r="DP23" s="998">
        <v>2473</v>
      </c>
      <c r="DQ23" s="998">
        <v>2461</v>
      </c>
      <c r="DR23" s="998">
        <v>2947</v>
      </c>
      <c r="DS23" s="998">
        <v>2406</v>
      </c>
      <c r="DT23" s="998">
        <v>2324</v>
      </c>
      <c r="DU23" s="998">
        <v>2267</v>
      </c>
      <c r="DV23" s="998">
        <v>2254</v>
      </c>
      <c r="DW23" s="998">
        <v>2208</v>
      </c>
      <c r="DX23" s="998">
        <v>2228</v>
      </c>
      <c r="DY23" s="998">
        <v>2201</v>
      </c>
      <c r="DZ23" s="998">
        <v>2335</v>
      </c>
      <c r="EA23" s="998">
        <v>2245</v>
      </c>
      <c r="EB23" s="998">
        <v>2189</v>
      </c>
      <c r="EC23" s="998">
        <v>2241</v>
      </c>
      <c r="ED23" s="998">
        <v>2218</v>
      </c>
      <c r="EE23" s="998">
        <v>2242</v>
      </c>
      <c r="EF23" s="998">
        <v>2243</v>
      </c>
      <c r="EG23" s="998">
        <v>2169</v>
      </c>
      <c r="EH23" s="998">
        <v>2141</v>
      </c>
      <c r="EI23" s="998">
        <v>2138</v>
      </c>
      <c r="EJ23" s="998">
        <v>2136</v>
      </c>
      <c r="EK23" s="998">
        <v>2078</v>
      </c>
      <c r="EL23" s="998">
        <v>2049</v>
      </c>
      <c r="EM23" s="998">
        <v>2262</v>
      </c>
      <c r="EN23" s="998">
        <v>2470</v>
      </c>
      <c r="EO23" s="998">
        <v>2375</v>
      </c>
      <c r="EP23" s="998">
        <v>3369</v>
      </c>
      <c r="EQ23" s="998">
        <v>3331</v>
      </c>
      <c r="ER23" s="998">
        <v>3312</v>
      </c>
      <c r="ES23" s="998">
        <v>3646</v>
      </c>
      <c r="ET23" s="998">
        <v>4032</v>
      </c>
      <c r="EU23" s="998">
        <v>4052</v>
      </c>
      <c r="EV23" s="998">
        <v>4153</v>
      </c>
      <c r="EW23" s="998">
        <v>4456</v>
      </c>
      <c r="EX23" s="998">
        <v>4814</v>
      </c>
      <c r="EY23" s="998">
        <v>4804</v>
      </c>
      <c r="EZ23" s="998">
        <v>4784</v>
      </c>
      <c r="FA23" s="998">
        <v>4759</v>
      </c>
      <c r="FB23" s="998">
        <v>4744</v>
      </c>
      <c r="FC23" s="998">
        <v>4720</v>
      </c>
      <c r="FD23" s="998">
        <v>4717</v>
      </c>
      <c r="FE23" s="998">
        <v>4699</v>
      </c>
      <c r="FF23" s="998">
        <v>4669</v>
      </c>
      <c r="FG23" s="998">
        <v>4642</v>
      </c>
      <c r="FH23" s="998">
        <v>5118</v>
      </c>
      <c r="FI23" s="998">
        <v>2846</v>
      </c>
      <c r="FJ23" s="998">
        <v>2718</v>
      </c>
      <c r="FK23" s="998">
        <v>2693</v>
      </c>
      <c r="FL23" s="998">
        <v>2683</v>
      </c>
      <c r="FM23" s="998">
        <v>2672</v>
      </c>
      <c r="FN23" s="998">
        <v>2718</v>
      </c>
      <c r="FO23" s="998">
        <v>2706</v>
      </c>
      <c r="FP23" s="998">
        <v>2797</v>
      </c>
      <c r="FQ23" s="998">
        <v>2707</v>
      </c>
      <c r="FR23" s="998">
        <v>2782</v>
      </c>
      <c r="FS23" s="998">
        <v>2746</v>
      </c>
      <c r="FT23" s="998">
        <v>2726</v>
      </c>
      <c r="FU23" s="998">
        <v>2725</v>
      </c>
      <c r="FV23" s="998">
        <v>2714</v>
      </c>
      <c r="FW23" s="998">
        <v>2690</v>
      </c>
      <c r="FX23" s="998">
        <v>2642</v>
      </c>
      <c r="FY23" s="998">
        <v>2632</v>
      </c>
      <c r="FZ23" s="998">
        <v>2591</v>
      </c>
      <c r="GA23" s="998">
        <v>2588</v>
      </c>
      <c r="GB23" s="998">
        <v>2593</v>
      </c>
      <c r="GC23" s="998">
        <v>2612</v>
      </c>
      <c r="GD23" s="998">
        <v>2684</v>
      </c>
      <c r="GE23" s="998">
        <v>3018</v>
      </c>
      <c r="GF23" s="998">
        <v>2951</v>
      </c>
      <c r="GG23" s="998">
        <v>2951</v>
      </c>
      <c r="GH23" s="998">
        <v>2879</v>
      </c>
      <c r="GI23" s="998">
        <v>2833</v>
      </c>
      <c r="GJ23" s="998">
        <v>2876</v>
      </c>
      <c r="GK23" s="998">
        <v>2884</v>
      </c>
      <c r="GL23" s="998">
        <v>2857</v>
      </c>
      <c r="GM23" s="998">
        <v>2917</v>
      </c>
      <c r="GN23" s="998">
        <v>2815</v>
      </c>
      <c r="GO23" s="998">
        <v>2849</v>
      </c>
      <c r="GP23" s="998">
        <v>2858</v>
      </c>
      <c r="GQ23" s="998">
        <v>2909</v>
      </c>
      <c r="GR23" s="998">
        <v>2904</v>
      </c>
      <c r="GS23" s="998">
        <v>2891</v>
      </c>
      <c r="GT23" s="998">
        <v>2891</v>
      </c>
      <c r="GU23" s="998">
        <v>2768</v>
      </c>
      <c r="GV23" s="998">
        <v>2826</v>
      </c>
      <c r="GW23" s="998">
        <v>2849</v>
      </c>
      <c r="GX23" s="998">
        <v>2812</v>
      </c>
      <c r="GY23" s="998">
        <v>2746</v>
      </c>
      <c r="GZ23" s="998">
        <v>2837</v>
      </c>
      <c r="HA23" s="998">
        <v>2893</v>
      </c>
      <c r="HB23" s="998">
        <v>3095</v>
      </c>
      <c r="HC23" s="998">
        <v>3010</v>
      </c>
      <c r="HD23" s="998">
        <v>2921</v>
      </c>
      <c r="HE23" s="998">
        <v>2880</v>
      </c>
      <c r="HF23" s="998">
        <v>2872</v>
      </c>
      <c r="HG23" s="998">
        <v>2892</v>
      </c>
      <c r="HH23" s="998">
        <v>2905</v>
      </c>
      <c r="HI23" s="998">
        <v>2831</v>
      </c>
      <c r="HJ23" s="998">
        <v>2834</v>
      </c>
      <c r="HK23" s="998">
        <v>2777</v>
      </c>
      <c r="HL23" s="998">
        <v>2825</v>
      </c>
      <c r="HM23" s="998">
        <v>2769</v>
      </c>
      <c r="HN23" s="998">
        <v>2700</v>
      </c>
      <c r="HO23" s="998">
        <v>2746</v>
      </c>
      <c r="HP23" s="998">
        <v>2670</v>
      </c>
      <c r="HQ23" s="998">
        <v>2687</v>
      </c>
      <c r="HR23" s="998">
        <v>2740</v>
      </c>
      <c r="HS23" s="998">
        <v>2661</v>
      </c>
      <c r="HT23" s="998">
        <v>2532</v>
      </c>
      <c r="HU23" s="998">
        <v>2553</v>
      </c>
      <c r="HV23" s="998">
        <v>2587</v>
      </c>
      <c r="HW23" s="998">
        <v>2619</v>
      </c>
      <c r="HX23" s="998">
        <v>2750</v>
      </c>
      <c r="HY23" s="998">
        <v>2758</v>
      </c>
      <c r="HZ23" s="998">
        <v>2752</v>
      </c>
      <c r="IA23" s="998">
        <v>2747</v>
      </c>
      <c r="IB23" s="998">
        <v>2727</v>
      </c>
      <c r="IC23" s="998">
        <v>2677</v>
      </c>
      <c r="ID23" s="998">
        <v>2884</v>
      </c>
      <c r="IE23" s="998">
        <v>2811</v>
      </c>
      <c r="IF23" s="998">
        <v>2753</v>
      </c>
      <c r="IG23" s="998">
        <v>2683</v>
      </c>
      <c r="IH23" s="998">
        <v>2650</v>
      </c>
      <c r="II23" s="998">
        <v>2664</v>
      </c>
      <c r="IJ23" s="998">
        <v>2680</v>
      </c>
      <c r="IK23" s="998">
        <v>2622</v>
      </c>
      <c r="IL23" s="998">
        <v>2579</v>
      </c>
      <c r="IM23" s="998">
        <v>2576</v>
      </c>
      <c r="IN23" s="998">
        <v>2563</v>
      </c>
      <c r="IO23" s="998">
        <v>2539</v>
      </c>
      <c r="IP23" s="998">
        <v>2509</v>
      </c>
      <c r="IQ23" s="998">
        <v>2518</v>
      </c>
      <c r="IR23" s="998">
        <v>2961</v>
      </c>
      <c r="IS23" s="998">
        <v>2872</v>
      </c>
      <c r="IT23" s="998">
        <v>2792</v>
      </c>
      <c r="IU23" s="998">
        <v>2788</v>
      </c>
      <c r="IV23" s="998">
        <v>2755</v>
      </c>
      <c r="IW23" s="998">
        <v>2782</v>
      </c>
      <c r="IX23" s="998">
        <v>2768</v>
      </c>
      <c r="IY23" s="998">
        <v>2742</v>
      </c>
      <c r="IZ23" s="998">
        <v>2782</v>
      </c>
      <c r="JA23" s="998">
        <v>2724</v>
      </c>
      <c r="JB23" s="998">
        <v>2717</v>
      </c>
      <c r="JC23" s="998">
        <v>2891</v>
      </c>
      <c r="JD23" s="998">
        <v>2840</v>
      </c>
      <c r="JE23" s="998">
        <v>2836</v>
      </c>
      <c r="JF23" s="998">
        <v>2849</v>
      </c>
      <c r="JG23" s="998">
        <v>2673</v>
      </c>
      <c r="JH23" s="998">
        <v>2633</v>
      </c>
      <c r="JI23" s="998">
        <v>2573</v>
      </c>
      <c r="JJ23" s="998">
        <v>2573</v>
      </c>
      <c r="JK23" s="998">
        <v>2652</v>
      </c>
      <c r="JL23" s="998">
        <v>2828</v>
      </c>
      <c r="JM23" s="998">
        <f>'[1]отч дата'!T26</f>
        <v>2703</v>
      </c>
      <c r="JN23" s="73">
        <f t="shared" si="2"/>
        <v>0.98290909090909095</v>
      </c>
      <c r="JO23" s="2">
        <f t="shared" si="3"/>
        <v>-47</v>
      </c>
      <c r="JP23" s="218">
        <v>1105</v>
      </c>
      <c r="JQ23" s="71">
        <v>1074</v>
      </c>
      <c r="JR23" s="70">
        <v>1050</v>
      </c>
      <c r="JS23" s="112">
        <v>1187</v>
      </c>
      <c r="JT23" s="131">
        <v>1257</v>
      </c>
      <c r="JU23" s="170">
        <v>1367</v>
      </c>
      <c r="JV23" s="964">
        <v>1371</v>
      </c>
      <c r="JW23" s="966">
        <v>1440</v>
      </c>
      <c r="JX23" s="966">
        <v>1520</v>
      </c>
      <c r="JY23" s="966">
        <v>1634</v>
      </c>
      <c r="JZ23" s="985">
        <v>1647</v>
      </c>
      <c r="KA23" s="999">
        <v>1790</v>
      </c>
      <c r="KB23" s="989">
        <v>2036</v>
      </c>
      <c r="KC23" s="989">
        <v>1792</v>
      </c>
      <c r="KD23" s="989">
        <v>1960</v>
      </c>
      <c r="KE23" s="966">
        <v>2080</v>
      </c>
      <c r="KF23" s="966">
        <v>2046</v>
      </c>
      <c r="KG23" s="997">
        <v>1966</v>
      </c>
      <c r="KH23" s="966">
        <v>1987</v>
      </c>
      <c r="KI23" s="966">
        <v>2075</v>
      </c>
      <c r="KJ23" s="966">
        <v>2088</v>
      </c>
      <c r="KK23" s="966">
        <v>2019</v>
      </c>
      <c r="KL23" s="966">
        <v>1900</v>
      </c>
      <c r="KM23" s="966">
        <v>1729</v>
      </c>
      <c r="KN23" s="966">
        <v>1630</v>
      </c>
      <c r="KO23" s="966">
        <v>1682</v>
      </c>
      <c r="KP23" s="966">
        <v>1644</v>
      </c>
      <c r="KQ23" s="966">
        <v>1661</v>
      </c>
      <c r="KR23" s="966">
        <v>1612</v>
      </c>
      <c r="KS23" s="966">
        <v>1566</v>
      </c>
      <c r="KT23" s="966">
        <v>1547</v>
      </c>
      <c r="KU23" s="966">
        <v>1503</v>
      </c>
      <c r="KV23" s="966">
        <v>1474</v>
      </c>
      <c r="KW23" s="966">
        <v>1518</v>
      </c>
      <c r="KX23" s="966">
        <v>1468</v>
      </c>
      <c r="KY23" s="966">
        <v>1499</v>
      </c>
      <c r="KZ23" s="966">
        <v>1500</v>
      </c>
      <c r="LA23" s="966">
        <v>1480</v>
      </c>
      <c r="LB23" s="966">
        <v>1503</v>
      </c>
      <c r="LC23" s="966">
        <v>1631</v>
      </c>
      <c r="LD23" s="966">
        <v>1591</v>
      </c>
      <c r="LE23" s="966">
        <v>1558</v>
      </c>
      <c r="LF23" s="966">
        <v>1546</v>
      </c>
      <c r="LG23" s="966">
        <v>1533</v>
      </c>
      <c r="LH23" s="966">
        <v>1548</v>
      </c>
      <c r="LI23" s="966">
        <v>1536</v>
      </c>
      <c r="LJ23" s="966">
        <v>1650</v>
      </c>
      <c r="LK23" s="966">
        <v>1567</v>
      </c>
      <c r="LL23" s="966">
        <v>1525</v>
      </c>
      <c r="LM23" s="966">
        <v>1488</v>
      </c>
      <c r="LN23" s="966">
        <v>1508</v>
      </c>
      <c r="LO23" s="966">
        <v>1513</v>
      </c>
      <c r="LP23" s="966">
        <v>1515</v>
      </c>
      <c r="LQ23" s="966">
        <v>1465</v>
      </c>
      <c r="LR23" s="966">
        <v>1462</v>
      </c>
      <c r="LS23" s="966">
        <v>1531</v>
      </c>
      <c r="LT23" s="966">
        <v>1510</v>
      </c>
      <c r="LU23" s="966">
        <v>1533</v>
      </c>
      <c r="LV23" s="966">
        <v>1513</v>
      </c>
      <c r="LW23" s="966">
        <v>1501</v>
      </c>
      <c r="LX23" s="966">
        <v>1810</v>
      </c>
      <c r="LY23" s="966">
        <v>1779</v>
      </c>
      <c r="LZ23" s="966">
        <v>1761</v>
      </c>
      <c r="MA23" s="966">
        <v>1724</v>
      </c>
      <c r="MB23" s="966">
        <v>1667</v>
      </c>
      <c r="MC23" s="966">
        <v>1829</v>
      </c>
      <c r="MD23" s="966">
        <v>1778</v>
      </c>
      <c r="ME23" s="966">
        <v>1749</v>
      </c>
      <c r="MF23" s="966">
        <v>1800</v>
      </c>
      <c r="MG23" s="966">
        <v>1767</v>
      </c>
      <c r="MH23" s="966">
        <v>1753</v>
      </c>
      <c r="MI23" s="966">
        <v>1772</v>
      </c>
      <c r="MJ23" s="966">
        <v>1731</v>
      </c>
      <c r="MK23" s="966">
        <v>1666</v>
      </c>
      <c r="ML23" s="966">
        <v>1680</v>
      </c>
      <c r="MM23" s="966">
        <v>1659</v>
      </c>
      <c r="MN23" s="966">
        <v>1629</v>
      </c>
      <c r="MO23" s="966">
        <v>1619</v>
      </c>
      <c r="MP23" s="966">
        <v>1630</v>
      </c>
      <c r="MQ23" s="966">
        <v>1969</v>
      </c>
      <c r="MR23" s="966">
        <v>1891</v>
      </c>
      <c r="MS23" s="966">
        <v>1829</v>
      </c>
      <c r="MT23" s="966">
        <v>1760</v>
      </c>
      <c r="MU23" s="966">
        <v>1746</v>
      </c>
      <c r="MV23" s="966">
        <v>1795</v>
      </c>
      <c r="MW23" s="966">
        <v>1743</v>
      </c>
      <c r="MX23" s="966">
        <v>1764</v>
      </c>
      <c r="MY23" s="966">
        <v>1719</v>
      </c>
      <c r="MZ23" s="966">
        <v>1820</v>
      </c>
      <c r="NA23" s="966">
        <v>1849</v>
      </c>
      <c r="NB23" s="966">
        <v>1873</v>
      </c>
      <c r="NC23" s="966">
        <v>1842</v>
      </c>
      <c r="ND23" s="966">
        <v>1786</v>
      </c>
      <c r="NE23" s="966">
        <v>1797</v>
      </c>
      <c r="NF23" s="966">
        <v>1811</v>
      </c>
      <c r="NG23" s="966">
        <v>1785</v>
      </c>
      <c r="NH23" s="966">
        <v>1880</v>
      </c>
      <c r="NI23" s="966">
        <v>1828</v>
      </c>
      <c r="NJ23" s="966">
        <v>1847</v>
      </c>
      <c r="NK23" s="966">
        <v>1942</v>
      </c>
      <c r="NL23" s="966">
        <v>2007</v>
      </c>
      <c r="NM23" s="966">
        <v>2184</v>
      </c>
      <c r="NN23" s="966">
        <v>89</v>
      </c>
      <c r="NO23" s="966">
        <v>99</v>
      </c>
      <c r="NP23" s="966">
        <v>2121</v>
      </c>
      <c r="NQ23" s="966">
        <v>2094</v>
      </c>
      <c r="NR23" s="966">
        <v>2206</v>
      </c>
      <c r="NS23" s="966">
        <v>2365</v>
      </c>
      <c r="NT23" s="966">
        <v>2444</v>
      </c>
      <c r="NU23" s="966">
        <v>2425</v>
      </c>
      <c r="NV23" s="966">
        <v>2497</v>
      </c>
      <c r="NW23" s="966">
        <v>2579</v>
      </c>
      <c r="NX23" s="966">
        <v>2569</v>
      </c>
      <c r="NY23" s="966">
        <v>2546</v>
      </c>
      <c r="NZ23" s="966">
        <v>2526</v>
      </c>
      <c r="OA23" s="966">
        <v>2509</v>
      </c>
      <c r="OB23" s="966">
        <v>2494</v>
      </c>
      <c r="OC23" s="966">
        <v>2473</v>
      </c>
      <c r="OD23" s="966">
        <v>2461</v>
      </c>
      <c r="OE23" s="966">
        <v>2947</v>
      </c>
      <c r="OF23" s="966">
        <v>2384</v>
      </c>
      <c r="OG23" s="966">
        <v>2305</v>
      </c>
      <c r="OH23" s="966">
        <v>2247</v>
      </c>
      <c r="OI23" s="966">
        <v>2235</v>
      </c>
      <c r="OJ23" s="966">
        <v>2190</v>
      </c>
      <c r="OK23" s="966">
        <v>2209</v>
      </c>
      <c r="OL23" s="966">
        <v>2181</v>
      </c>
      <c r="OM23" s="966">
        <v>2317</v>
      </c>
      <c r="ON23" s="966">
        <v>2226</v>
      </c>
      <c r="OO23" s="966">
        <v>2171</v>
      </c>
      <c r="OP23" s="966">
        <v>2218</v>
      </c>
      <c r="OQ23" s="966">
        <v>2191</v>
      </c>
      <c r="OR23" s="966">
        <v>2217</v>
      </c>
      <c r="OS23" s="966">
        <v>2217</v>
      </c>
      <c r="OT23" s="966">
        <v>2144</v>
      </c>
      <c r="OU23" s="966">
        <v>2114</v>
      </c>
      <c r="OV23" s="966">
        <v>2111</v>
      </c>
      <c r="OW23" s="966">
        <v>2106</v>
      </c>
      <c r="OX23" s="966">
        <v>2049</v>
      </c>
      <c r="OY23" s="966">
        <v>2021</v>
      </c>
      <c r="OZ23" s="966">
        <v>2230</v>
      </c>
      <c r="PA23" s="966">
        <v>2438</v>
      </c>
      <c r="PB23" s="966">
        <v>2345</v>
      </c>
      <c r="PC23" s="966">
        <v>2276</v>
      </c>
      <c r="PD23" s="966">
        <v>2235</v>
      </c>
      <c r="PE23" s="966">
        <v>2214</v>
      </c>
      <c r="PF23" s="966">
        <v>2242</v>
      </c>
      <c r="PG23" s="966">
        <v>2342</v>
      </c>
      <c r="PH23" s="966">
        <v>2347</v>
      </c>
      <c r="PI23" s="966">
        <v>2425</v>
      </c>
      <c r="PJ23" s="966">
        <v>2430</v>
      </c>
      <c r="PK23" s="966">
        <v>2501</v>
      </c>
      <c r="PL23" s="966">
        <v>2472</v>
      </c>
      <c r="PM23" s="966">
        <v>2503</v>
      </c>
      <c r="PN23" s="966">
        <v>2563</v>
      </c>
      <c r="PO23" s="966">
        <v>2569</v>
      </c>
      <c r="PP23" s="966">
        <v>2416</v>
      </c>
      <c r="PQ23" s="966">
        <v>2521</v>
      </c>
      <c r="PR23" s="966">
        <v>2498</v>
      </c>
      <c r="PS23" s="966">
        <v>2445</v>
      </c>
      <c r="PT23" s="966">
        <v>2583</v>
      </c>
      <c r="PU23" s="966">
        <v>2558</v>
      </c>
      <c r="PV23" s="966">
        <v>2626</v>
      </c>
      <c r="PW23" s="966">
        <v>2818</v>
      </c>
      <c r="PX23" s="966">
        <v>2693</v>
      </c>
      <c r="PY23" s="966">
        <v>2666</v>
      </c>
      <c r="PZ23" s="966">
        <v>2658</v>
      </c>
      <c r="QA23" s="966">
        <v>2644</v>
      </c>
      <c r="QB23" s="966">
        <v>2690</v>
      </c>
      <c r="QC23" s="966">
        <v>2679</v>
      </c>
      <c r="QD23" s="966">
        <v>2776</v>
      </c>
      <c r="QE23" s="966">
        <v>2686</v>
      </c>
      <c r="QF23" s="966">
        <v>2763</v>
      </c>
      <c r="QG23" s="966">
        <v>2728</v>
      </c>
      <c r="QH23" s="966">
        <v>2710</v>
      </c>
      <c r="QI23" s="966">
        <v>2701</v>
      </c>
      <c r="QJ23" s="966">
        <v>2691</v>
      </c>
      <c r="QK23" s="966">
        <v>2665</v>
      </c>
      <c r="QL23" s="966">
        <v>2619</v>
      </c>
      <c r="QM23" s="966">
        <v>2609</v>
      </c>
      <c r="QN23" s="966">
        <v>2566</v>
      </c>
      <c r="QO23" s="966">
        <v>2563</v>
      </c>
      <c r="QP23" s="966">
        <v>2569</v>
      </c>
      <c r="QQ23" s="966">
        <v>2589</v>
      </c>
      <c r="QR23" s="966">
        <v>2661</v>
      </c>
      <c r="QS23" s="966">
        <v>2990</v>
      </c>
      <c r="QT23" s="966">
        <v>2923</v>
      </c>
      <c r="QU23" s="966">
        <v>2923</v>
      </c>
      <c r="QV23" s="966">
        <v>2856</v>
      </c>
      <c r="QW23" s="966">
        <v>2811</v>
      </c>
      <c r="QX23" s="966">
        <v>2850</v>
      </c>
      <c r="QY23" s="966">
        <v>2859</v>
      </c>
      <c r="QZ23" s="966">
        <v>2832</v>
      </c>
      <c r="RA23" s="966">
        <v>2892</v>
      </c>
      <c r="RB23" s="966">
        <v>2789</v>
      </c>
      <c r="RC23" s="966">
        <v>2820</v>
      </c>
      <c r="RD23" s="966">
        <v>2830</v>
      </c>
      <c r="RE23" s="966">
        <v>2879</v>
      </c>
      <c r="RF23" s="966">
        <v>2876</v>
      </c>
      <c r="RG23" s="966">
        <v>2864</v>
      </c>
      <c r="RH23" s="966">
        <v>2864</v>
      </c>
      <c r="RI23" s="966">
        <v>2740</v>
      </c>
      <c r="RJ23" s="966">
        <v>2798</v>
      </c>
      <c r="RK23" s="966">
        <v>2821</v>
      </c>
      <c r="RL23" s="966">
        <v>2782</v>
      </c>
      <c r="RM23" s="966">
        <v>2718</v>
      </c>
      <c r="RN23" s="966">
        <v>2806</v>
      </c>
      <c r="RO23" s="966">
        <v>2869</v>
      </c>
      <c r="RP23" s="966">
        <v>3068</v>
      </c>
      <c r="RQ23" s="966">
        <v>2989</v>
      </c>
      <c r="RR23" s="966">
        <v>2900</v>
      </c>
      <c r="RS23" s="966">
        <v>2854</v>
      </c>
      <c r="RT23" s="966">
        <v>2847</v>
      </c>
      <c r="RU23" s="966">
        <v>2868</v>
      </c>
      <c r="RV23" s="966">
        <v>2842</v>
      </c>
      <c r="RW23" s="966">
        <v>2769</v>
      </c>
      <c r="RX23" s="966">
        <v>2772</v>
      </c>
      <c r="RY23" s="966">
        <v>2715</v>
      </c>
      <c r="RZ23" s="966">
        <v>2761</v>
      </c>
      <c r="SA23" s="966">
        <v>2705</v>
      </c>
      <c r="SB23" s="966">
        <v>2632</v>
      </c>
      <c r="SC23" s="966">
        <v>2675</v>
      </c>
      <c r="SD23" s="966">
        <v>2602</v>
      </c>
      <c r="SE23" s="966">
        <v>2619</v>
      </c>
      <c r="SF23" s="966">
        <v>2673</v>
      </c>
      <c r="SG23" s="966">
        <v>2598</v>
      </c>
      <c r="SH23" s="966">
        <v>2466</v>
      </c>
      <c r="SI23" s="966">
        <v>2487</v>
      </c>
      <c r="SJ23" s="966">
        <v>2520</v>
      </c>
      <c r="SK23" s="966">
        <v>2553</v>
      </c>
      <c r="SL23" s="966">
        <v>2685</v>
      </c>
      <c r="SM23" s="966">
        <v>2692</v>
      </c>
      <c r="SN23" s="966">
        <v>2687</v>
      </c>
      <c r="SO23" s="966">
        <v>2682</v>
      </c>
      <c r="SP23" s="966">
        <v>2659</v>
      </c>
      <c r="SQ23" s="966">
        <v>2611</v>
      </c>
      <c r="SR23" s="966">
        <v>2818</v>
      </c>
      <c r="SS23" s="966">
        <v>2743</v>
      </c>
      <c r="ST23" s="966">
        <v>2686</v>
      </c>
      <c r="SU23" s="966">
        <v>2620</v>
      </c>
      <c r="SV23" s="966">
        <v>2580</v>
      </c>
      <c r="SW23" s="966">
        <v>2595</v>
      </c>
      <c r="SX23" s="966">
        <v>2608</v>
      </c>
      <c r="SY23" s="966">
        <v>2551</v>
      </c>
      <c r="SZ23" s="966">
        <v>2513</v>
      </c>
      <c r="TA23" s="966">
        <v>2508</v>
      </c>
      <c r="TB23" s="966">
        <v>2494</v>
      </c>
      <c r="TC23" s="966">
        <v>2472</v>
      </c>
      <c r="TD23" s="966">
        <v>2444</v>
      </c>
      <c r="TE23" s="966">
        <v>2455</v>
      </c>
      <c r="TF23" s="966">
        <v>2892</v>
      </c>
      <c r="TG23" s="966">
        <v>2802</v>
      </c>
      <c r="TH23" s="966">
        <v>2726</v>
      </c>
      <c r="TI23" s="966">
        <v>2722</v>
      </c>
      <c r="TJ23" s="966">
        <v>2690</v>
      </c>
      <c r="TK23" s="966">
        <v>2712</v>
      </c>
      <c r="TL23" s="966">
        <v>2701</v>
      </c>
      <c r="TM23" s="966">
        <v>2675</v>
      </c>
      <c r="TN23" s="966">
        <v>2716</v>
      </c>
      <c r="TO23" s="966">
        <v>2657</v>
      </c>
      <c r="TP23" s="966">
        <v>2651</v>
      </c>
      <c r="TQ23" s="966">
        <v>2826</v>
      </c>
      <c r="TR23" s="966">
        <v>2771</v>
      </c>
      <c r="TS23" s="966">
        <v>2767</v>
      </c>
      <c r="TT23" s="966">
        <v>2600</v>
      </c>
      <c r="TU23" s="966">
        <v>2557</v>
      </c>
      <c r="TV23" s="966">
        <v>2499</v>
      </c>
      <c r="TW23" s="966">
        <v>2499</v>
      </c>
      <c r="TX23" s="966">
        <v>2578</v>
      </c>
      <c r="TY23" s="966">
        <v>2753</v>
      </c>
      <c r="TZ23" s="966">
        <f>'[1]отч дата'!T58</f>
        <v>2632</v>
      </c>
      <c r="UA23" s="73">
        <f t="shared" si="4"/>
        <v>0.98026070763500928</v>
      </c>
      <c r="UB23" s="2">
        <f t="shared" si="5"/>
        <v>-53</v>
      </c>
      <c r="UC23" s="418">
        <v>66</v>
      </c>
      <c r="UD23" s="69">
        <v>72</v>
      </c>
      <c r="UE23" s="67">
        <v>18</v>
      </c>
      <c r="UF23" s="130">
        <v>15</v>
      </c>
      <c r="UG23" s="131">
        <v>15</v>
      </c>
      <c r="UH23" s="170">
        <v>13</v>
      </c>
      <c r="UI23" s="1011">
        <v>14</v>
      </c>
      <c r="UJ23" s="177">
        <v>16</v>
      </c>
      <c r="UK23" s="177">
        <v>19</v>
      </c>
      <c r="UL23" s="177">
        <v>17</v>
      </c>
      <c r="UM23" s="1004">
        <v>18</v>
      </c>
      <c r="UN23" s="1005">
        <v>18</v>
      </c>
      <c r="UO23" s="1006">
        <v>19</v>
      </c>
      <c r="UP23" s="1006">
        <v>21</v>
      </c>
      <c r="UQ23" s="1006">
        <v>28</v>
      </c>
      <c r="UR23" s="996">
        <v>25</v>
      </c>
      <c r="US23" s="996">
        <v>26</v>
      </c>
      <c r="UT23" s="997">
        <v>23</v>
      </c>
      <c r="UU23" s="1007">
        <v>21</v>
      </c>
      <c r="UV23" s="1007">
        <v>22</v>
      </c>
      <c r="UW23" s="1007">
        <v>17</v>
      </c>
      <c r="UX23" s="1007">
        <v>19</v>
      </c>
      <c r="UY23" s="1007">
        <v>14</v>
      </c>
      <c r="UZ23" s="1368">
        <v>13</v>
      </c>
      <c r="VA23" s="1007">
        <v>12</v>
      </c>
      <c r="VB23" s="1007">
        <v>12</v>
      </c>
      <c r="VC23" s="1007">
        <v>12</v>
      </c>
      <c r="VD23" s="1007">
        <v>15</v>
      </c>
      <c r="VE23" s="1007">
        <v>14</v>
      </c>
      <c r="VF23" s="1007">
        <v>16</v>
      </c>
      <c r="VG23" s="1007">
        <v>18</v>
      </c>
      <c r="VH23" s="1007">
        <v>19</v>
      </c>
      <c r="VI23" s="1007">
        <v>19</v>
      </c>
      <c r="VJ23" s="1007">
        <v>19</v>
      </c>
      <c r="VK23" s="1007">
        <v>19</v>
      </c>
      <c r="VL23" s="1007">
        <v>20</v>
      </c>
      <c r="VM23" s="1007">
        <v>21</v>
      </c>
      <c r="VN23" s="1007">
        <v>21</v>
      </c>
      <c r="VO23" s="1007">
        <v>18</v>
      </c>
      <c r="VP23" s="1007">
        <v>14</v>
      </c>
      <c r="VQ23" s="1007">
        <v>13</v>
      </c>
      <c r="VR23" s="1007">
        <v>12</v>
      </c>
      <c r="VS23" s="1007">
        <v>12</v>
      </c>
      <c r="VT23" s="1007">
        <v>14</v>
      </c>
      <c r="VU23" s="1007">
        <v>12</v>
      </c>
      <c r="VV23" s="1007">
        <v>14</v>
      </c>
      <c r="VW23" s="1007">
        <v>15</v>
      </c>
      <c r="VX23" s="1007">
        <v>13</v>
      </c>
      <c r="VY23" s="1007">
        <v>13</v>
      </c>
      <c r="VZ23" s="1007">
        <v>12</v>
      </c>
      <c r="WA23" s="1007">
        <v>17</v>
      </c>
      <c r="WB23" s="1007">
        <v>16</v>
      </c>
      <c r="WC23" s="1007">
        <v>18</v>
      </c>
      <c r="WD23" s="1007">
        <v>18</v>
      </c>
      <c r="WE23" s="1007">
        <v>17</v>
      </c>
      <c r="WF23" s="1007">
        <v>19</v>
      </c>
      <c r="WG23" s="1007">
        <v>21</v>
      </c>
      <c r="WH23" s="1007">
        <v>25</v>
      </c>
      <c r="WI23" s="1007">
        <v>20</v>
      </c>
      <c r="WJ23" s="1007">
        <v>19</v>
      </c>
      <c r="WK23" s="1007">
        <v>24</v>
      </c>
      <c r="WL23" s="1007">
        <v>20</v>
      </c>
      <c r="WM23" s="1007">
        <v>20</v>
      </c>
      <c r="WN23" s="1007">
        <v>20</v>
      </c>
      <c r="WO23" s="1007">
        <v>15</v>
      </c>
      <c r="WP23" s="1007">
        <v>18</v>
      </c>
      <c r="WQ23" s="1007">
        <v>16</v>
      </c>
      <c r="WR23" s="1007">
        <v>17</v>
      </c>
      <c r="WS23" s="1007">
        <v>18</v>
      </c>
      <c r="WT23" s="1007">
        <v>23</v>
      </c>
      <c r="WU23" s="1007">
        <v>22</v>
      </c>
      <c r="WV23" s="1007">
        <v>22</v>
      </c>
      <c r="WW23" s="1007">
        <v>20</v>
      </c>
      <c r="WX23" s="1007">
        <v>18</v>
      </c>
      <c r="WY23" s="1007">
        <v>20</v>
      </c>
      <c r="WZ23" s="1007">
        <v>22</v>
      </c>
      <c r="XA23" s="1007">
        <v>23</v>
      </c>
      <c r="XB23" s="1007">
        <v>22</v>
      </c>
      <c r="XC23" s="1007">
        <v>22</v>
      </c>
      <c r="XD23" s="1007">
        <v>24</v>
      </c>
      <c r="XE23" s="1007">
        <v>25</v>
      </c>
      <c r="XF23" s="1007">
        <v>22</v>
      </c>
      <c r="XG23" s="1007">
        <v>20</v>
      </c>
      <c r="XH23" s="1007">
        <v>19</v>
      </c>
      <c r="XI23" s="1007">
        <v>20</v>
      </c>
      <c r="XJ23" s="1007">
        <v>17</v>
      </c>
      <c r="XK23" s="1007">
        <v>17</v>
      </c>
      <c r="XL23" s="1007">
        <v>15</v>
      </c>
      <c r="XM23" s="1007">
        <v>14</v>
      </c>
      <c r="XN23" s="1007">
        <v>16</v>
      </c>
      <c r="XO23" s="1007">
        <v>16</v>
      </c>
      <c r="XP23" s="1007">
        <v>17</v>
      </c>
      <c r="XQ23" s="1007">
        <v>17</v>
      </c>
      <c r="XR23" s="1007">
        <v>17</v>
      </c>
      <c r="XS23" s="1007">
        <v>20</v>
      </c>
      <c r="XT23" s="1007">
        <v>21</v>
      </c>
      <c r="XU23" s="1007">
        <v>19</v>
      </c>
      <c r="XV23" s="1007">
        <v>21</v>
      </c>
      <c r="XW23" s="1007">
        <v>21</v>
      </c>
      <c r="XX23" s="1007">
        <v>21</v>
      </c>
      <c r="XY23" s="1007">
        <v>20</v>
      </c>
      <c r="XZ23" s="1007">
        <v>19</v>
      </c>
      <c r="YA23" s="1007">
        <v>18</v>
      </c>
      <c r="YB23" s="1007">
        <v>50</v>
      </c>
      <c r="YC23" s="1007">
        <v>50</v>
      </c>
      <c r="YD23" s="1007">
        <v>0</v>
      </c>
      <c r="YE23" s="1007">
        <v>0</v>
      </c>
      <c r="YF23" s="1007">
        <v>0</v>
      </c>
      <c r="YG23" s="1007">
        <v>0</v>
      </c>
      <c r="YH23" s="1007">
        <v>0</v>
      </c>
      <c r="YI23" s="1007">
        <v>0</v>
      </c>
      <c r="YJ23" s="1007">
        <v>0</v>
      </c>
      <c r="YK23" s="1007">
        <v>0</v>
      </c>
      <c r="YL23" s="1007">
        <v>0</v>
      </c>
      <c r="YM23" s="1007">
        <v>0</v>
      </c>
      <c r="YN23" s="1007">
        <v>0</v>
      </c>
      <c r="YO23" s="1007">
        <v>0</v>
      </c>
      <c r="YP23" s="1007">
        <v>0</v>
      </c>
      <c r="YQ23" s="1007">
        <v>0</v>
      </c>
      <c r="YR23" s="1007">
        <v>0</v>
      </c>
      <c r="YS23" s="1007">
        <v>0</v>
      </c>
      <c r="YT23" s="1007">
        <v>0</v>
      </c>
      <c r="YU23" s="1007">
        <v>22</v>
      </c>
      <c r="YV23" s="1007">
        <v>19</v>
      </c>
      <c r="YW23" s="1007">
        <v>20</v>
      </c>
      <c r="YX23" s="1007">
        <v>19</v>
      </c>
      <c r="YY23" s="1007">
        <v>18</v>
      </c>
      <c r="YZ23" s="1007">
        <v>19</v>
      </c>
      <c r="ZA23" s="1007">
        <v>20</v>
      </c>
      <c r="ZB23" s="1007">
        <v>18</v>
      </c>
      <c r="ZC23" s="1007">
        <v>19</v>
      </c>
      <c r="ZD23" s="1007">
        <v>18</v>
      </c>
      <c r="ZE23" s="1007">
        <v>23</v>
      </c>
      <c r="ZF23" s="1007">
        <v>27</v>
      </c>
      <c r="ZG23" s="1007">
        <v>25</v>
      </c>
      <c r="ZH23" s="1007">
        <v>26</v>
      </c>
      <c r="ZI23" s="1007">
        <v>25</v>
      </c>
      <c r="ZJ23" s="1007">
        <v>27</v>
      </c>
      <c r="ZK23" s="1007">
        <v>27</v>
      </c>
      <c r="ZL23" s="1007">
        <v>30</v>
      </c>
      <c r="ZM23" s="1007">
        <v>29</v>
      </c>
      <c r="ZN23" s="1007">
        <v>28</v>
      </c>
      <c r="ZO23" s="1007">
        <v>32</v>
      </c>
      <c r="ZP23" s="1007">
        <v>32</v>
      </c>
      <c r="ZQ23" s="1007">
        <v>30</v>
      </c>
      <c r="ZR23" s="1007">
        <v>30</v>
      </c>
      <c r="ZS23" s="1007">
        <v>28</v>
      </c>
      <c r="ZT23" s="1007">
        <v>29</v>
      </c>
      <c r="ZU23" s="1007">
        <v>28</v>
      </c>
      <c r="ZV23" s="1007">
        <v>26</v>
      </c>
      <c r="ZW23" s="1007">
        <v>25</v>
      </c>
      <c r="ZX23" s="1007">
        <v>21</v>
      </c>
      <c r="ZY23" s="1007">
        <v>23</v>
      </c>
      <c r="ZZ23" s="1007">
        <v>25</v>
      </c>
      <c r="AAA23" s="1007">
        <v>26</v>
      </c>
      <c r="AAB23" s="1007">
        <v>30</v>
      </c>
      <c r="AAC23" s="1007">
        <v>28</v>
      </c>
      <c r="AAD23" s="1007">
        <v>32</v>
      </c>
      <c r="AAE23" s="1007">
        <v>29</v>
      </c>
      <c r="AAF23" s="1007">
        <v>29</v>
      </c>
      <c r="AAG23" s="1007">
        <v>27</v>
      </c>
      <c r="AAH23" s="1007">
        <v>29</v>
      </c>
      <c r="AAI23" s="1007">
        <v>28</v>
      </c>
      <c r="AAJ23" s="1007">
        <v>28</v>
      </c>
      <c r="AAK23" s="1007">
        <v>28</v>
      </c>
      <c r="AAL23" s="1007">
        <v>28</v>
      </c>
      <c r="AAM23" s="1007">
        <v>25</v>
      </c>
      <c r="AAN23" s="1007">
        <v>27</v>
      </c>
      <c r="AAO23" s="1007">
        <v>25</v>
      </c>
      <c r="AAP23" s="1007">
        <v>28</v>
      </c>
      <c r="AAQ23" s="1007">
        <v>28</v>
      </c>
      <c r="AAR23" s="1007">
        <v>27</v>
      </c>
      <c r="AAS23" s="1007">
        <v>21</v>
      </c>
      <c r="AAT23" s="1007">
        <v>21</v>
      </c>
      <c r="AAU23" s="1007">
        <v>19</v>
      </c>
      <c r="AAV23" s="1007">
        <v>18</v>
      </c>
      <c r="AAW23" s="1007">
        <v>16</v>
      </c>
      <c r="AAX23" s="1007">
        <v>24</v>
      </c>
      <c r="AAY23" s="1007">
        <v>23</v>
      </c>
      <c r="AAZ23" s="1007">
        <v>25</v>
      </c>
      <c r="ABA23" s="1007">
        <v>23</v>
      </c>
      <c r="ABB23" s="1007">
        <v>23</v>
      </c>
      <c r="ABC23" s="1007">
        <v>25</v>
      </c>
      <c r="ABD23" s="1007">
        <v>25</v>
      </c>
      <c r="ABE23" s="1007">
        <v>24</v>
      </c>
      <c r="ABF23" s="1007">
        <v>23</v>
      </c>
      <c r="ABG23" s="1007">
        <v>23</v>
      </c>
      <c r="ABH23" s="1007">
        <v>28</v>
      </c>
      <c r="ABI23" s="1007">
        <v>28</v>
      </c>
      <c r="ABJ23" s="1007">
        <v>28</v>
      </c>
      <c r="ABK23" s="1007">
        <v>23</v>
      </c>
      <c r="ABL23" s="1007">
        <v>22</v>
      </c>
      <c r="ABM23" s="1007">
        <v>26</v>
      </c>
      <c r="ABN23" s="1007">
        <v>25</v>
      </c>
      <c r="ABO23" s="1007">
        <v>25</v>
      </c>
      <c r="ABP23" s="1007">
        <v>25</v>
      </c>
      <c r="ABQ23" s="1007">
        <v>26</v>
      </c>
      <c r="ABR23" s="1007">
        <v>29</v>
      </c>
      <c r="ABS23" s="1007">
        <v>28</v>
      </c>
      <c r="ABT23" s="1007">
        <v>30</v>
      </c>
      <c r="ABU23" s="1007">
        <v>28</v>
      </c>
      <c r="ABV23" s="1007">
        <v>27</v>
      </c>
      <c r="ABW23" s="1007">
        <v>27</v>
      </c>
      <c r="ABX23" s="1007">
        <v>28</v>
      </c>
      <c r="ABY23" s="1007">
        <v>28</v>
      </c>
      <c r="ABZ23" s="1007">
        <v>28</v>
      </c>
      <c r="ACA23" s="1007">
        <v>30</v>
      </c>
      <c r="ACB23" s="1007">
        <v>28</v>
      </c>
      <c r="ACC23" s="1007">
        <v>31</v>
      </c>
      <c r="ACD23" s="1007">
        <v>24</v>
      </c>
      <c r="ACE23" s="1007">
        <v>27</v>
      </c>
      <c r="ACF23" s="1007">
        <v>21</v>
      </c>
      <c r="ACG23" s="1007">
        <v>21</v>
      </c>
      <c r="ACH23" s="1007">
        <v>26</v>
      </c>
      <c r="ACI23" s="1007">
        <v>25</v>
      </c>
      <c r="ACJ23" s="1007">
        <v>24</v>
      </c>
      <c r="ACK23" s="1007">
        <v>63</v>
      </c>
      <c r="ACL23" s="1007">
        <v>62</v>
      </c>
      <c r="ACM23" s="1007">
        <v>62</v>
      </c>
      <c r="ACN23" s="1007">
        <v>62</v>
      </c>
      <c r="ACO23" s="1007">
        <v>64</v>
      </c>
      <c r="ACP23" s="1007">
        <v>64</v>
      </c>
      <c r="ACQ23" s="1007">
        <v>68</v>
      </c>
      <c r="ACR23" s="1007">
        <v>71</v>
      </c>
      <c r="ACS23" s="1007">
        <v>68</v>
      </c>
      <c r="ACT23" s="1007">
        <v>68</v>
      </c>
      <c r="ACU23" s="1007">
        <v>67</v>
      </c>
      <c r="ACV23" s="1007">
        <v>63</v>
      </c>
      <c r="ACW23" s="1007">
        <v>66</v>
      </c>
      <c r="ACX23" s="1007">
        <v>66</v>
      </c>
      <c r="ACY23" s="1007">
        <v>67</v>
      </c>
      <c r="ACZ23" s="1007">
        <v>66</v>
      </c>
      <c r="ADA23" s="1007">
        <v>65</v>
      </c>
      <c r="ADB23" s="1007">
        <v>66</v>
      </c>
      <c r="ADC23" s="1007">
        <v>65</v>
      </c>
      <c r="ADD23" s="1007">
        <v>65</v>
      </c>
      <c r="ADE23" s="1007">
        <v>68</v>
      </c>
      <c r="ADF23" s="1007">
        <v>66</v>
      </c>
      <c r="ADG23" s="1007">
        <v>66</v>
      </c>
      <c r="ADH23" s="1007">
        <v>68</v>
      </c>
      <c r="ADI23" s="1007">
        <v>67</v>
      </c>
      <c r="ADJ23" s="1007">
        <v>63</v>
      </c>
      <c r="ADK23" s="1007">
        <v>70</v>
      </c>
      <c r="ADL23" s="1007">
        <v>69</v>
      </c>
      <c r="ADM23" s="1007">
        <v>72</v>
      </c>
      <c r="ADN23" s="1007">
        <v>71</v>
      </c>
      <c r="ADO23" s="1007">
        <v>66</v>
      </c>
      <c r="ADP23" s="1007">
        <v>68</v>
      </c>
      <c r="ADQ23" s="1007">
        <v>69</v>
      </c>
      <c r="ADR23" s="1007">
        <v>67</v>
      </c>
      <c r="ADS23" s="1007">
        <v>65</v>
      </c>
      <c r="ADT23" s="1007">
        <v>63</v>
      </c>
      <c r="ADU23" s="1007">
        <v>69</v>
      </c>
      <c r="ADV23" s="1007">
        <v>70</v>
      </c>
      <c r="ADW23" s="1007">
        <v>66</v>
      </c>
      <c r="ADX23" s="1007">
        <v>66</v>
      </c>
      <c r="ADY23" s="1007">
        <v>65</v>
      </c>
      <c r="ADZ23" s="1007">
        <v>70</v>
      </c>
      <c r="AEA23" s="1007">
        <v>67</v>
      </c>
      <c r="AEB23" s="1007">
        <v>67</v>
      </c>
      <c r="AEC23" s="1007">
        <v>66</v>
      </c>
      <c r="AED23" s="1007">
        <v>67</v>
      </c>
      <c r="AEE23" s="1007">
        <v>66</v>
      </c>
      <c r="AEF23" s="1007">
        <v>65</v>
      </c>
      <c r="AEG23" s="1007">
        <v>69</v>
      </c>
      <c r="AEH23" s="1007">
        <v>69</v>
      </c>
      <c r="AEI23" s="1007">
        <v>73</v>
      </c>
      <c r="AEJ23" s="1007">
        <v>76</v>
      </c>
      <c r="AEK23" s="1007">
        <v>74</v>
      </c>
      <c r="AEL23" s="1007">
        <v>74</v>
      </c>
      <c r="AEM23" s="1007">
        <v>74</v>
      </c>
      <c r="AEN23" s="1007">
        <v>75</v>
      </c>
      <c r="AEO23" s="1006">
        <f>'[1]отч дата'!T89</f>
        <v>71</v>
      </c>
      <c r="AEP23" s="73">
        <f t="shared" si="0"/>
        <v>1.0923076923076922</v>
      </c>
      <c r="AEQ23" s="2">
        <f t="shared" si="1"/>
        <v>6</v>
      </c>
      <c r="AER23" s="3" t="s">
        <v>63</v>
      </c>
    </row>
    <row r="24" spans="1:824" ht="17.25" customHeight="1" x14ac:dyDescent="0.25">
      <c r="A24" s="3" t="s">
        <v>64</v>
      </c>
      <c r="B24" s="417">
        <v>2178</v>
      </c>
      <c r="C24" s="131">
        <v>2298</v>
      </c>
      <c r="D24" s="176">
        <v>2429</v>
      </c>
      <c r="E24" s="170">
        <v>2860</v>
      </c>
      <c r="F24" s="177">
        <v>3082</v>
      </c>
      <c r="G24" s="170">
        <v>3211</v>
      </c>
      <c r="H24" s="170">
        <v>3285</v>
      </c>
      <c r="I24" s="1008">
        <v>3374</v>
      </c>
      <c r="J24" s="1009">
        <v>3415</v>
      </c>
      <c r="K24" s="1008">
        <v>3375</v>
      </c>
      <c r="L24" s="1010">
        <v>3207</v>
      </c>
      <c r="M24" s="993">
        <v>3467</v>
      </c>
      <c r="N24" s="994">
        <v>3234</v>
      </c>
      <c r="O24" s="994">
        <v>3013</v>
      </c>
      <c r="P24" s="994">
        <v>2859</v>
      </c>
      <c r="Q24" s="995">
        <v>2665</v>
      </c>
      <c r="R24" s="996">
        <v>2478</v>
      </c>
      <c r="S24" s="997">
        <v>2364</v>
      </c>
      <c r="T24" s="998">
        <v>2292</v>
      </c>
      <c r="U24" s="998">
        <v>2152</v>
      </c>
      <c r="V24" s="998">
        <v>2003</v>
      </c>
      <c r="W24" s="998">
        <v>0</v>
      </c>
      <c r="X24" s="998">
        <v>0</v>
      </c>
      <c r="Y24" s="1145">
        <v>0</v>
      </c>
      <c r="Z24" s="1141">
        <v>0</v>
      </c>
      <c r="AA24" s="998">
        <v>0</v>
      </c>
      <c r="AB24" s="998">
        <v>0</v>
      </c>
      <c r="AC24" s="998">
        <v>0</v>
      </c>
      <c r="AD24" s="998">
        <v>0</v>
      </c>
      <c r="AE24" s="998">
        <v>0</v>
      </c>
      <c r="AF24" s="998">
        <v>0</v>
      </c>
      <c r="AG24" s="998">
        <v>0</v>
      </c>
      <c r="AH24" s="998">
        <v>0</v>
      </c>
      <c r="AI24" s="998">
        <v>0</v>
      </c>
      <c r="AJ24" s="998">
        <v>0</v>
      </c>
      <c r="AK24" s="998">
        <v>0</v>
      </c>
      <c r="AL24" s="998">
        <v>0</v>
      </c>
      <c r="AM24" s="998">
        <v>0</v>
      </c>
      <c r="AN24" s="998">
        <v>0</v>
      </c>
      <c r="AO24" s="998">
        <v>0</v>
      </c>
      <c r="AP24" s="998">
        <v>0</v>
      </c>
      <c r="AQ24" s="998">
        <v>0</v>
      </c>
      <c r="AR24" s="998">
        <v>0</v>
      </c>
      <c r="AS24" s="998">
        <v>0</v>
      </c>
      <c r="AT24" s="998">
        <v>0</v>
      </c>
      <c r="AU24" s="998">
        <v>0</v>
      </c>
      <c r="AV24" s="998">
        <v>0</v>
      </c>
      <c r="AW24" s="998">
        <v>0</v>
      </c>
      <c r="AX24" s="998">
        <v>0</v>
      </c>
      <c r="AY24" s="998">
        <v>0</v>
      </c>
      <c r="AZ24" s="998">
        <v>0</v>
      </c>
      <c r="BA24" s="998">
        <v>0</v>
      </c>
      <c r="BB24" s="998">
        <v>0</v>
      </c>
      <c r="BC24" s="998">
        <v>0</v>
      </c>
      <c r="BD24" s="998">
        <v>0</v>
      </c>
      <c r="BE24" s="998">
        <v>0</v>
      </c>
      <c r="BF24" s="998">
        <v>0</v>
      </c>
      <c r="BG24" s="998">
        <v>0</v>
      </c>
      <c r="BH24" s="998">
        <v>0</v>
      </c>
      <c r="BI24" s="998">
        <v>0</v>
      </c>
      <c r="BJ24" s="998">
        <v>0</v>
      </c>
      <c r="BK24" s="998">
        <v>0</v>
      </c>
      <c r="BL24" s="998">
        <v>0</v>
      </c>
      <c r="BM24" s="998">
        <v>0</v>
      </c>
      <c r="BN24" s="998">
        <v>0</v>
      </c>
      <c r="BO24" s="998">
        <v>0</v>
      </c>
      <c r="BP24" s="998">
        <v>0</v>
      </c>
      <c r="BQ24" s="998">
        <v>0</v>
      </c>
      <c r="BR24" s="998">
        <v>0</v>
      </c>
      <c r="BS24" s="998">
        <v>0</v>
      </c>
      <c r="BT24" s="998">
        <v>0</v>
      </c>
      <c r="BU24" s="998">
        <v>0</v>
      </c>
      <c r="BV24" s="998">
        <v>0</v>
      </c>
      <c r="BW24" s="998">
        <v>0</v>
      </c>
      <c r="BX24" s="998">
        <v>0</v>
      </c>
      <c r="BY24" s="998">
        <v>0</v>
      </c>
      <c r="BZ24" s="998">
        <v>0</v>
      </c>
      <c r="CA24" s="998">
        <v>0</v>
      </c>
      <c r="CB24" s="998">
        <v>0</v>
      </c>
      <c r="CC24" s="998">
        <v>0</v>
      </c>
      <c r="CD24" s="998">
        <v>0</v>
      </c>
      <c r="CE24" s="998">
        <v>0</v>
      </c>
      <c r="CF24" s="998">
        <v>0</v>
      </c>
      <c r="CG24" s="998">
        <v>0</v>
      </c>
      <c r="CH24" s="998">
        <v>0</v>
      </c>
      <c r="CI24" s="998">
        <v>0</v>
      </c>
      <c r="CJ24" s="998">
        <v>0</v>
      </c>
      <c r="CK24" s="998">
        <v>0</v>
      </c>
      <c r="CL24" s="998">
        <v>0</v>
      </c>
      <c r="CM24" s="998">
        <v>0</v>
      </c>
      <c r="CN24" s="998">
        <v>0</v>
      </c>
      <c r="CO24" s="998">
        <v>0</v>
      </c>
      <c r="CP24" s="998">
        <v>0</v>
      </c>
      <c r="CQ24" s="998">
        <v>0</v>
      </c>
      <c r="CR24" s="998">
        <v>0</v>
      </c>
      <c r="CS24" s="998">
        <v>0</v>
      </c>
      <c r="CT24" s="998">
        <v>0</v>
      </c>
      <c r="CU24" s="998">
        <v>0</v>
      </c>
      <c r="CV24" s="998">
        <v>0</v>
      </c>
      <c r="CW24" s="998">
        <v>0</v>
      </c>
      <c r="CX24" s="998">
        <v>0</v>
      </c>
      <c r="CY24" s="998">
        <v>0</v>
      </c>
      <c r="CZ24" s="998">
        <v>0</v>
      </c>
      <c r="DA24" s="998">
        <v>0</v>
      </c>
      <c r="DB24" s="998">
        <v>0</v>
      </c>
      <c r="DC24" s="998">
        <v>0</v>
      </c>
      <c r="DD24" s="998">
        <v>0</v>
      </c>
      <c r="DE24" s="998">
        <v>0</v>
      </c>
      <c r="DF24" s="998">
        <v>0</v>
      </c>
      <c r="DG24" s="998">
        <v>0</v>
      </c>
      <c r="DH24" s="998">
        <v>0</v>
      </c>
      <c r="DI24" s="998">
        <v>0</v>
      </c>
      <c r="DJ24" s="998">
        <v>0</v>
      </c>
      <c r="DK24" s="998">
        <v>0</v>
      </c>
      <c r="DL24" s="998">
        <v>0</v>
      </c>
      <c r="DM24" s="998">
        <v>0</v>
      </c>
      <c r="DN24" s="998">
        <v>0</v>
      </c>
      <c r="DO24" s="998">
        <v>0</v>
      </c>
      <c r="DP24" s="998">
        <v>0</v>
      </c>
      <c r="DQ24" s="998">
        <v>0</v>
      </c>
      <c r="DR24" s="998">
        <v>0</v>
      </c>
      <c r="DS24" s="998">
        <v>0</v>
      </c>
      <c r="DT24" s="998">
        <v>0</v>
      </c>
      <c r="DU24" s="998">
        <v>0</v>
      </c>
      <c r="DV24" s="998">
        <v>0</v>
      </c>
      <c r="DW24" s="998">
        <v>0</v>
      </c>
      <c r="DX24" s="998">
        <v>0</v>
      </c>
      <c r="DY24" s="998">
        <v>0</v>
      </c>
      <c r="DZ24" s="998">
        <v>0</v>
      </c>
      <c r="EA24" s="998">
        <v>0</v>
      </c>
      <c r="EB24" s="998">
        <v>0</v>
      </c>
      <c r="EC24" s="998">
        <v>0</v>
      </c>
      <c r="ED24" s="998">
        <v>0</v>
      </c>
      <c r="EE24" s="998">
        <v>0</v>
      </c>
      <c r="EF24" s="998">
        <v>0</v>
      </c>
      <c r="EG24" s="998">
        <v>0</v>
      </c>
      <c r="EH24" s="998">
        <v>0</v>
      </c>
      <c r="EI24" s="998">
        <v>0</v>
      </c>
      <c r="EJ24" s="998">
        <v>0</v>
      </c>
      <c r="EK24" s="998">
        <v>0</v>
      </c>
      <c r="EL24" s="998">
        <v>0</v>
      </c>
      <c r="EM24" s="998">
        <v>0</v>
      </c>
      <c r="EN24" s="998">
        <v>0</v>
      </c>
      <c r="EO24" s="998">
        <v>0</v>
      </c>
      <c r="EP24" s="998">
        <v>0</v>
      </c>
      <c r="EQ24" s="998">
        <v>0</v>
      </c>
      <c r="ER24" s="998">
        <v>0</v>
      </c>
      <c r="ES24" s="998">
        <v>0</v>
      </c>
      <c r="ET24" s="998">
        <v>0</v>
      </c>
      <c r="EU24" s="998">
        <v>0</v>
      </c>
      <c r="EV24" s="998">
        <v>0</v>
      </c>
      <c r="EW24" s="998">
        <v>0</v>
      </c>
      <c r="EX24" s="998">
        <v>0</v>
      </c>
      <c r="EY24" s="998">
        <v>0</v>
      </c>
      <c r="EZ24" s="998">
        <v>0</v>
      </c>
      <c r="FA24" s="998">
        <v>0</v>
      </c>
      <c r="FB24" s="998">
        <v>0</v>
      </c>
      <c r="FC24" s="998">
        <v>0</v>
      </c>
      <c r="FD24" s="998">
        <v>0</v>
      </c>
      <c r="FE24" s="998">
        <v>0</v>
      </c>
      <c r="FF24" s="998">
        <v>0</v>
      </c>
      <c r="FG24" s="998">
        <v>0</v>
      </c>
      <c r="FH24" s="998">
        <v>0</v>
      </c>
      <c r="FI24" s="998">
        <v>0</v>
      </c>
      <c r="FJ24" s="998">
        <v>0</v>
      </c>
      <c r="FK24" s="998">
        <v>0</v>
      </c>
      <c r="FL24" s="998">
        <v>0</v>
      </c>
      <c r="FM24" s="998">
        <v>0</v>
      </c>
      <c r="FN24" s="998">
        <v>0</v>
      </c>
      <c r="FO24" s="998">
        <v>0</v>
      </c>
      <c r="FP24" s="998">
        <v>0</v>
      </c>
      <c r="FQ24" s="998">
        <v>0</v>
      </c>
      <c r="FR24" s="998">
        <v>0</v>
      </c>
      <c r="FS24" s="998">
        <v>0</v>
      </c>
      <c r="FT24" s="998">
        <v>0</v>
      </c>
      <c r="FU24" s="998">
        <v>0</v>
      </c>
      <c r="FV24" s="998">
        <v>0</v>
      </c>
      <c r="FW24" s="998">
        <v>0</v>
      </c>
      <c r="FX24" s="998">
        <v>0</v>
      </c>
      <c r="FY24" s="998">
        <v>0</v>
      </c>
      <c r="FZ24" s="998">
        <v>0</v>
      </c>
      <c r="GA24" s="998">
        <v>0</v>
      </c>
      <c r="GB24" s="998">
        <v>0</v>
      </c>
      <c r="GC24" s="998">
        <v>0</v>
      </c>
      <c r="GD24" s="998">
        <v>0</v>
      </c>
      <c r="GE24" s="998">
        <v>0</v>
      </c>
      <c r="GF24" s="998">
        <v>0</v>
      </c>
      <c r="GG24" s="998">
        <v>0</v>
      </c>
      <c r="GH24" s="998">
        <v>0</v>
      </c>
      <c r="GI24" s="998">
        <v>0</v>
      </c>
      <c r="GJ24" s="998">
        <v>0</v>
      </c>
      <c r="GK24" s="998">
        <v>0</v>
      </c>
      <c r="GL24" s="998">
        <v>0</v>
      </c>
      <c r="GM24" s="998">
        <v>0</v>
      </c>
      <c r="GN24" s="998">
        <v>0</v>
      </c>
      <c r="GO24" s="998">
        <v>0</v>
      </c>
      <c r="GP24" s="998">
        <v>0</v>
      </c>
      <c r="GQ24" s="998">
        <v>0</v>
      </c>
      <c r="GR24" s="998">
        <v>0</v>
      </c>
      <c r="GS24" s="998">
        <v>0</v>
      </c>
      <c r="GT24" s="998">
        <v>0</v>
      </c>
      <c r="GU24" s="998">
        <v>0</v>
      </c>
      <c r="GV24" s="998">
        <v>0</v>
      </c>
      <c r="GW24" s="998">
        <v>0</v>
      </c>
      <c r="GX24" s="998">
        <v>0</v>
      </c>
      <c r="GY24" s="998">
        <v>0</v>
      </c>
      <c r="GZ24" s="998">
        <v>0</v>
      </c>
      <c r="HA24" s="998">
        <v>0</v>
      </c>
      <c r="HB24" s="998">
        <v>0</v>
      </c>
      <c r="HC24" s="998">
        <v>0</v>
      </c>
      <c r="HD24" s="998">
        <v>0</v>
      </c>
      <c r="HE24" s="998">
        <v>0</v>
      </c>
      <c r="HF24" s="998">
        <v>0</v>
      </c>
      <c r="HG24" s="998">
        <v>0</v>
      </c>
      <c r="HH24" s="998">
        <v>0</v>
      </c>
      <c r="HI24" s="998">
        <v>0</v>
      </c>
      <c r="HJ24" s="998">
        <v>0</v>
      </c>
      <c r="HK24" s="998">
        <v>0</v>
      </c>
      <c r="HL24" s="998">
        <v>0</v>
      </c>
      <c r="HM24" s="998">
        <v>0</v>
      </c>
      <c r="HN24" s="998">
        <v>0</v>
      </c>
      <c r="HO24" s="998">
        <v>0</v>
      </c>
      <c r="HP24" s="998">
        <v>0</v>
      </c>
      <c r="HQ24" s="998">
        <v>0</v>
      </c>
      <c r="HR24" s="998">
        <v>0</v>
      </c>
      <c r="HS24" s="998">
        <v>0</v>
      </c>
      <c r="HT24" s="998">
        <v>0</v>
      </c>
      <c r="HU24" s="998">
        <v>0</v>
      </c>
      <c r="HV24" s="998">
        <v>0</v>
      </c>
      <c r="HW24" s="998">
        <v>0</v>
      </c>
      <c r="HX24" s="998">
        <v>0</v>
      </c>
      <c r="HY24" s="998">
        <v>0</v>
      </c>
      <c r="HZ24" s="998">
        <v>0</v>
      </c>
      <c r="IA24" s="998">
        <v>0</v>
      </c>
      <c r="IB24" s="998">
        <v>0</v>
      </c>
      <c r="IC24" s="998">
        <v>0</v>
      </c>
      <c r="ID24" s="998">
        <v>0</v>
      </c>
      <c r="IE24" s="998">
        <v>0</v>
      </c>
      <c r="IF24" s="998">
        <v>0</v>
      </c>
      <c r="IG24" s="998">
        <v>0</v>
      </c>
      <c r="IH24" s="998">
        <v>0</v>
      </c>
      <c r="II24" s="998">
        <v>0</v>
      </c>
      <c r="IJ24" s="998">
        <v>0</v>
      </c>
      <c r="IK24" s="998">
        <v>0</v>
      </c>
      <c r="IL24" s="998">
        <v>0</v>
      </c>
      <c r="IM24" s="998">
        <v>0</v>
      </c>
      <c r="IN24" s="998">
        <v>0</v>
      </c>
      <c r="IO24" s="998">
        <v>0</v>
      </c>
      <c r="IP24" s="998">
        <v>0</v>
      </c>
      <c r="IQ24" s="998">
        <v>0</v>
      </c>
      <c r="IR24" s="998">
        <v>0</v>
      </c>
      <c r="IS24" s="998">
        <v>0</v>
      </c>
      <c r="IT24" s="998">
        <v>0</v>
      </c>
      <c r="IU24" s="998">
        <v>0</v>
      </c>
      <c r="IV24" s="998">
        <v>0</v>
      </c>
      <c r="IW24" s="998">
        <v>0</v>
      </c>
      <c r="IX24" s="998">
        <v>0</v>
      </c>
      <c r="IY24" s="998">
        <v>0</v>
      </c>
      <c r="IZ24" s="998">
        <v>0</v>
      </c>
      <c r="JA24" s="998">
        <v>0</v>
      </c>
      <c r="JB24" s="998">
        <v>0</v>
      </c>
      <c r="JC24" s="998">
        <v>0</v>
      </c>
      <c r="JD24" s="998">
        <v>0</v>
      </c>
      <c r="JE24" s="998">
        <v>0</v>
      </c>
      <c r="JF24" s="998">
        <v>0</v>
      </c>
      <c r="JG24" s="998">
        <v>0</v>
      </c>
      <c r="JH24" s="998">
        <v>0</v>
      </c>
      <c r="JI24" s="998">
        <v>0</v>
      </c>
      <c r="JJ24" s="998">
        <v>0</v>
      </c>
      <c r="JK24" s="998">
        <v>0</v>
      </c>
      <c r="JL24" s="998">
        <v>0</v>
      </c>
      <c r="JM24" s="998">
        <v>0</v>
      </c>
      <c r="JN24" s="73" t="e">
        <f t="shared" si="2"/>
        <v>#DIV/0!</v>
      </c>
      <c r="JO24" s="2">
        <f t="shared" si="3"/>
        <v>0</v>
      </c>
      <c r="JP24" s="218">
        <v>2178</v>
      </c>
      <c r="JQ24" s="71">
        <v>2298</v>
      </c>
      <c r="JR24" s="70">
        <v>2429</v>
      </c>
      <c r="JS24" s="112">
        <v>2860</v>
      </c>
      <c r="JT24" s="131">
        <v>3082</v>
      </c>
      <c r="JU24" s="170">
        <v>3211</v>
      </c>
      <c r="JV24" s="964">
        <v>3285</v>
      </c>
      <c r="JW24" s="966">
        <v>3374</v>
      </c>
      <c r="JX24" s="966">
        <v>3415</v>
      </c>
      <c r="JY24" s="966">
        <v>3375</v>
      </c>
      <c r="JZ24" s="985">
        <v>3207</v>
      </c>
      <c r="KA24" s="999">
        <v>3467</v>
      </c>
      <c r="KB24" s="989">
        <v>3234</v>
      </c>
      <c r="KC24" s="989">
        <v>3013</v>
      </c>
      <c r="KD24" s="989">
        <v>2859</v>
      </c>
      <c r="KE24" s="966">
        <v>2665</v>
      </c>
      <c r="KF24" s="966">
        <v>2478</v>
      </c>
      <c r="KG24" s="997">
        <v>2364</v>
      </c>
      <c r="KH24" s="966">
        <v>2292</v>
      </c>
      <c r="KI24" s="966">
        <v>2152</v>
      </c>
      <c r="KJ24" s="966">
        <v>2003</v>
      </c>
      <c r="KK24" s="966">
        <v>0</v>
      </c>
      <c r="KL24" s="966">
        <v>0</v>
      </c>
      <c r="KM24" s="966">
        <v>0</v>
      </c>
      <c r="KN24" s="966">
        <v>0</v>
      </c>
      <c r="KO24" s="966">
        <v>0</v>
      </c>
      <c r="KP24" s="966">
        <v>0</v>
      </c>
      <c r="KQ24" s="966">
        <v>0</v>
      </c>
      <c r="KR24" s="966">
        <v>0</v>
      </c>
      <c r="KS24" s="966">
        <v>0</v>
      </c>
      <c r="KT24" s="966">
        <v>0</v>
      </c>
      <c r="KU24" s="966">
        <v>0</v>
      </c>
      <c r="KV24" s="966">
        <v>0</v>
      </c>
      <c r="KW24" s="966">
        <v>0</v>
      </c>
      <c r="KX24" s="966">
        <v>0</v>
      </c>
      <c r="KY24" s="966">
        <v>0</v>
      </c>
      <c r="KZ24" s="966">
        <v>0</v>
      </c>
      <c r="LA24" s="966">
        <v>0</v>
      </c>
      <c r="LB24" s="966">
        <v>0</v>
      </c>
      <c r="LC24" s="966">
        <v>0</v>
      </c>
      <c r="LD24" s="966">
        <v>0</v>
      </c>
      <c r="LE24" s="966">
        <v>0</v>
      </c>
      <c r="LF24" s="966">
        <v>0</v>
      </c>
      <c r="LG24" s="966">
        <v>0</v>
      </c>
      <c r="LH24" s="966">
        <v>0</v>
      </c>
      <c r="LI24" s="966">
        <v>0</v>
      </c>
      <c r="LJ24" s="966">
        <v>0</v>
      </c>
      <c r="LK24" s="966">
        <v>0</v>
      </c>
      <c r="LL24" s="966">
        <v>0</v>
      </c>
      <c r="LM24" s="966">
        <v>0</v>
      </c>
      <c r="LN24" s="966">
        <v>0</v>
      </c>
      <c r="LO24" s="966">
        <v>0</v>
      </c>
      <c r="LP24" s="966">
        <v>0</v>
      </c>
      <c r="LQ24" s="966">
        <v>0</v>
      </c>
      <c r="LR24" s="966">
        <v>0</v>
      </c>
      <c r="LS24" s="966">
        <v>0</v>
      </c>
      <c r="LT24" s="966">
        <v>0</v>
      </c>
      <c r="LU24" s="966">
        <v>0</v>
      </c>
      <c r="LV24" s="966">
        <v>0</v>
      </c>
      <c r="LW24" s="966">
        <v>0</v>
      </c>
      <c r="LX24" s="966">
        <v>0</v>
      </c>
      <c r="LY24" s="966">
        <v>0</v>
      </c>
      <c r="LZ24" s="966">
        <v>0</v>
      </c>
      <c r="MA24" s="966">
        <v>0</v>
      </c>
      <c r="MB24" s="966">
        <v>0</v>
      </c>
      <c r="MC24" s="966">
        <v>0</v>
      </c>
      <c r="MD24" s="966">
        <v>0</v>
      </c>
      <c r="ME24" s="966">
        <v>0</v>
      </c>
      <c r="MF24" s="966">
        <v>0</v>
      </c>
      <c r="MG24" s="966">
        <v>0</v>
      </c>
      <c r="MH24" s="966">
        <v>0</v>
      </c>
      <c r="MI24" s="966">
        <v>0</v>
      </c>
      <c r="MJ24" s="966">
        <v>0</v>
      </c>
      <c r="MK24" s="966">
        <v>0</v>
      </c>
      <c r="ML24" s="966">
        <v>0</v>
      </c>
      <c r="MM24" s="966">
        <v>0</v>
      </c>
      <c r="MN24" s="966">
        <v>0</v>
      </c>
      <c r="MO24" s="966">
        <v>0</v>
      </c>
      <c r="MP24" s="966">
        <v>0</v>
      </c>
      <c r="MQ24" s="966">
        <v>0</v>
      </c>
      <c r="MR24" s="966">
        <v>0</v>
      </c>
      <c r="MS24" s="966">
        <v>0</v>
      </c>
      <c r="MT24" s="966">
        <v>0</v>
      </c>
      <c r="MU24" s="966">
        <v>0</v>
      </c>
      <c r="MV24" s="966">
        <v>0</v>
      </c>
      <c r="MW24" s="966">
        <v>0</v>
      </c>
      <c r="MX24" s="966">
        <v>0</v>
      </c>
      <c r="MY24" s="966">
        <v>0</v>
      </c>
      <c r="MZ24" s="966">
        <v>0</v>
      </c>
      <c r="NA24" s="966">
        <v>0</v>
      </c>
      <c r="NB24" s="966">
        <v>0</v>
      </c>
      <c r="NC24" s="966">
        <v>0</v>
      </c>
      <c r="ND24" s="966">
        <v>0</v>
      </c>
      <c r="NE24" s="966">
        <v>0</v>
      </c>
      <c r="NF24" s="966">
        <v>0</v>
      </c>
      <c r="NG24" s="966">
        <v>0</v>
      </c>
      <c r="NH24" s="966">
        <v>0</v>
      </c>
      <c r="NI24" s="966">
        <v>0</v>
      </c>
      <c r="NJ24" s="966">
        <v>0</v>
      </c>
      <c r="NK24" s="966">
        <v>0</v>
      </c>
      <c r="NL24" s="966">
        <v>0</v>
      </c>
      <c r="NM24" s="966">
        <v>0</v>
      </c>
      <c r="NN24" s="966">
        <v>0</v>
      </c>
      <c r="NO24" s="966">
        <v>0</v>
      </c>
      <c r="NP24" s="966">
        <v>0</v>
      </c>
      <c r="NQ24" s="966">
        <v>0</v>
      </c>
      <c r="NR24" s="966">
        <v>0</v>
      </c>
      <c r="NS24" s="966">
        <v>0</v>
      </c>
      <c r="NT24" s="966">
        <v>0</v>
      </c>
      <c r="NU24" s="966">
        <v>0</v>
      </c>
      <c r="NV24" s="966">
        <v>0</v>
      </c>
      <c r="NW24" s="966">
        <v>0</v>
      </c>
      <c r="NX24" s="966">
        <v>0</v>
      </c>
      <c r="NY24" s="966">
        <v>0</v>
      </c>
      <c r="NZ24" s="966">
        <v>0</v>
      </c>
      <c r="OA24" s="966">
        <v>0</v>
      </c>
      <c r="OB24" s="966">
        <v>0</v>
      </c>
      <c r="OC24" s="966">
        <v>0</v>
      </c>
      <c r="OD24" s="966">
        <v>0</v>
      </c>
      <c r="OE24" s="966">
        <v>0</v>
      </c>
      <c r="OF24" s="966">
        <v>0</v>
      </c>
      <c r="OG24" s="966">
        <v>0</v>
      </c>
      <c r="OH24" s="966">
        <v>0</v>
      </c>
      <c r="OI24" s="966">
        <v>0</v>
      </c>
      <c r="OJ24" s="966">
        <v>0</v>
      </c>
      <c r="OK24" s="966">
        <v>0</v>
      </c>
      <c r="OL24" s="966">
        <v>0</v>
      </c>
      <c r="OM24" s="966">
        <v>0</v>
      </c>
      <c r="ON24" s="966">
        <v>0</v>
      </c>
      <c r="OO24" s="966">
        <v>0</v>
      </c>
      <c r="OP24" s="966">
        <v>0</v>
      </c>
      <c r="OQ24" s="966">
        <v>0</v>
      </c>
      <c r="OR24" s="966">
        <v>0</v>
      </c>
      <c r="OS24" s="966">
        <v>0</v>
      </c>
      <c r="OT24" s="966">
        <v>0</v>
      </c>
      <c r="OU24" s="966">
        <v>0</v>
      </c>
      <c r="OV24" s="966">
        <v>0</v>
      </c>
      <c r="OW24" s="966">
        <v>0</v>
      </c>
      <c r="OX24" s="966">
        <v>0</v>
      </c>
      <c r="OY24" s="966">
        <v>0</v>
      </c>
      <c r="OZ24" s="966">
        <v>0</v>
      </c>
      <c r="PA24" s="966">
        <v>0</v>
      </c>
      <c r="PB24" s="966">
        <v>0</v>
      </c>
      <c r="PC24" s="966">
        <v>0</v>
      </c>
      <c r="PD24" s="966">
        <v>0</v>
      </c>
      <c r="PE24" s="966">
        <v>0</v>
      </c>
      <c r="PF24" s="966">
        <v>0</v>
      </c>
      <c r="PG24" s="966">
        <v>0</v>
      </c>
      <c r="PH24" s="966">
        <v>0</v>
      </c>
      <c r="PI24" s="966">
        <v>0</v>
      </c>
      <c r="PJ24" s="966">
        <v>0</v>
      </c>
      <c r="PK24" s="966">
        <v>0</v>
      </c>
      <c r="PL24" s="966">
        <v>0</v>
      </c>
      <c r="PM24" s="966">
        <v>0</v>
      </c>
      <c r="PN24" s="966">
        <v>0</v>
      </c>
      <c r="PO24" s="966">
        <v>0</v>
      </c>
      <c r="PP24" s="966">
        <v>0</v>
      </c>
      <c r="PQ24" s="966">
        <v>0</v>
      </c>
      <c r="PR24" s="966">
        <v>0</v>
      </c>
      <c r="PS24" s="966">
        <v>0</v>
      </c>
      <c r="PT24" s="966">
        <v>0</v>
      </c>
      <c r="PU24" s="966">
        <v>0</v>
      </c>
      <c r="PV24" s="966">
        <v>0</v>
      </c>
      <c r="PW24" s="966">
        <v>0</v>
      </c>
      <c r="PX24" s="966">
        <v>0</v>
      </c>
      <c r="PY24" s="966">
        <v>0</v>
      </c>
      <c r="PZ24" s="966">
        <v>0</v>
      </c>
      <c r="QA24" s="966">
        <v>0</v>
      </c>
      <c r="QB24" s="966">
        <v>0</v>
      </c>
      <c r="QC24" s="966">
        <v>0</v>
      </c>
      <c r="QD24" s="966">
        <v>0</v>
      </c>
      <c r="QE24" s="966">
        <v>0</v>
      </c>
      <c r="QF24" s="966">
        <v>0</v>
      </c>
      <c r="QG24" s="966">
        <v>0</v>
      </c>
      <c r="QH24" s="966">
        <v>0</v>
      </c>
      <c r="QI24" s="966">
        <v>0</v>
      </c>
      <c r="QJ24" s="966">
        <v>0</v>
      </c>
      <c r="QK24" s="966">
        <v>0</v>
      </c>
      <c r="QL24" s="966">
        <v>0</v>
      </c>
      <c r="QM24" s="966">
        <v>0</v>
      </c>
      <c r="QN24" s="966">
        <v>0</v>
      </c>
      <c r="QO24" s="966">
        <v>0</v>
      </c>
      <c r="QP24" s="966">
        <v>0</v>
      </c>
      <c r="QQ24" s="966">
        <v>0</v>
      </c>
      <c r="QR24" s="966">
        <v>0</v>
      </c>
      <c r="QS24" s="966">
        <v>0</v>
      </c>
      <c r="QT24" s="966">
        <v>0</v>
      </c>
      <c r="QU24" s="966">
        <v>0</v>
      </c>
      <c r="QV24" s="966">
        <v>0</v>
      </c>
      <c r="QW24" s="966">
        <v>0</v>
      </c>
      <c r="QX24" s="966">
        <v>0</v>
      </c>
      <c r="QY24" s="966">
        <v>0</v>
      </c>
      <c r="QZ24" s="966">
        <v>0</v>
      </c>
      <c r="RA24" s="966">
        <v>0</v>
      </c>
      <c r="RB24" s="966">
        <v>0</v>
      </c>
      <c r="RC24" s="966">
        <v>0</v>
      </c>
      <c r="RD24" s="966">
        <v>0</v>
      </c>
      <c r="RE24" s="966">
        <v>0</v>
      </c>
      <c r="RF24" s="966">
        <v>0</v>
      </c>
      <c r="RG24" s="966">
        <v>0</v>
      </c>
      <c r="RH24" s="966">
        <v>0</v>
      </c>
      <c r="RI24" s="966">
        <v>0</v>
      </c>
      <c r="RJ24" s="966">
        <v>0</v>
      </c>
      <c r="RK24" s="966">
        <v>0</v>
      </c>
      <c r="RL24" s="966">
        <v>0</v>
      </c>
      <c r="RM24" s="966">
        <v>0</v>
      </c>
      <c r="RN24" s="966">
        <v>0</v>
      </c>
      <c r="RO24" s="966">
        <v>0</v>
      </c>
      <c r="RP24" s="966">
        <v>0</v>
      </c>
      <c r="RQ24" s="966">
        <v>0</v>
      </c>
      <c r="RR24" s="966">
        <v>0</v>
      </c>
      <c r="RS24" s="966">
        <v>0</v>
      </c>
      <c r="RT24" s="966">
        <v>0</v>
      </c>
      <c r="RU24" s="966">
        <v>0</v>
      </c>
      <c r="RV24" s="966">
        <v>0</v>
      </c>
      <c r="RW24" s="966">
        <v>0</v>
      </c>
      <c r="RX24" s="966">
        <v>0</v>
      </c>
      <c r="RY24" s="966">
        <v>0</v>
      </c>
      <c r="RZ24" s="966">
        <v>0</v>
      </c>
      <c r="SA24" s="966">
        <v>0</v>
      </c>
      <c r="SB24" s="966">
        <v>0</v>
      </c>
      <c r="SC24" s="966">
        <v>0</v>
      </c>
      <c r="SD24" s="966">
        <v>0</v>
      </c>
      <c r="SE24" s="966">
        <v>0</v>
      </c>
      <c r="SF24" s="966">
        <v>0</v>
      </c>
      <c r="SG24" s="966">
        <v>0</v>
      </c>
      <c r="SH24" s="966">
        <v>0</v>
      </c>
      <c r="SI24" s="966">
        <v>0</v>
      </c>
      <c r="SJ24" s="966">
        <v>0</v>
      </c>
      <c r="SK24" s="966">
        <v>0</v>
      </c>
      <c r="SL24" s="966">
        <v>0</v>
      </c>
      <c r="SM24" s="966">
        <v>0</v>
      </c>
      <c r="SN24" s="966">
        <v>0</v>
      </c>
      <c r="SO24" s="966">
        <v>0</v>
      </c>
      <c r="SP24" s="966">
        <v>0</v>
      </c>
      <c r="SQ24" s="966">
        <v>0</v>
      </c>
      <c r="SR24" s="966">
        <v>0</v>
      </c>
      <c r="SS24" s="966">
        <v>0</v>
      </c>
      <c r="ST24" s="966">
        <v>0</v>
      </c>
      <c r="SU24" s="966">
        <v>0</v>
      </c>
      <c r="SV24" s="966">
        <v>0</v>
      </c>
      <c r="SW24" s="966">
        <v>0</v>
      </c>
      <c r="SX24" s="966">
        <v>0</v>
      </c>
      <c r="SY24" s="966">
        <v>0</v>
      </c>
      <c r="SZ24" s="966">
        <v>0</v>
      </c>
      <c r="TA24" s="966">
        <v>0</v>
      </c>
      <c r="TB24" s="966">
        <v>0</v>
      </c>
      <c r="TC24" s="966">
        <v>0</v>
      </c>
      <c r="TD24" s="966">
        <v>0</v>
      </c>
      <c r="TE24" s="966">
        <v>0</v>
      </c>
      <c r="TF24" s="966">
        <v>0</v>
      </c>
      <c r="TG24" s="966">
        <v>0</v>
      </c>
      <c r="TH24" s="966">
        <v>0</v>
      </c>
      <c r="TI24" s="966">
        <v>0</v>
      </c>
      <c r="TJ24" s="966">
        <v>0</v>
      </c>
      <c r="TK24" s="966">
        <v>0</v>
      </c>
      <c r="TL24" s="966">
        <v>0</v>
      </c>
      <c r="TM24" s="966">
        <v>0</v>
      </c>
      <c r="TN24" s="966">
        <v>0</v>
      </c>
      <c r="TO24" s="966">
        <v>0</v>
      </c>
      <c r="TP24" s="966">
        <v>0</v>
      </c>
      <c r="TQ24" s="966">
        <v>0</v>
      </c>
      <c r="TR24" s="966">
        <v>0</v>
      </c>
      <c r="TS24" s="966">
        <v>0</v>
      </c>
      <c r="TT24" s="966">
        <v>0</v>
      </c>
      <c r="TU24" s="966">
        <v>0</v>
      </c>
      <c r="TV24" s="966">
        <v>0</v>
      </c>
      <c r="TW24" s="966">
        <v>0</v>
      </c>
      <c r="TX24" s="966">
        <v>0</v>
      </c>
      <c r="TY24" s="966">
        <v>0</v>
      </c>
      <c r="TZ24" s="966">
        <v>0</v>
      </c>
      <c r="UA24" s="73" t="e">
        <f t="shared" si="4"/>
        <v>#DIV/0!</v>
      </c>
      <c r="UB24" s="2">
        <f t="shared" si="5"/>
        <v>0</v>
      </c>
      <c r="UC24" s="418">
        <v>0</v>
      </c>
      <c r="UD24" s="69">
        <v>0</v>
      </c>
      <c r="UE24" s="67">
        <v>0</v>
      </c>
      <c r="UF24" s="130">
        <v>0</v>
      </c>
      <c r="UG24" s="131">
        <v>0</v>
      </c>
      <c r="UH24" s="170">
        <v>0</v>
      </c>
      <c r="UI24" s="1011">
        <v>0</v>
      </c>
      <c r="UJ24" s="177">
        <v>0</v>
      </c>
      <c r="UK24" s="177">
        <v>0</v>
      </c>
      <c r="UL24" s="177">
        <v>0</v>
      </c>
      <c r="UM24" s="1004">
        <v>0</v>
      </c>
      <c r="UN24" s="1005">
        <v>0</v>
      </c>
      <c r="UO24" s="1006">
        <v>0</v>
      </c>
      <c r="UP24" s="1006">
        <v>0</v>
      </c>
      <c r="UQ24" s="1006">
        <v>0</v>
      </c>
      <c r="UR24" s="996">
        <v>0</v>
      </c>
      <c r="US24" s="996">
        <v>0</v>
      </c>
      <c r="UT24" s="997">
        <v>0</v>
      </c>
      <c r="UU24" s="1007">
        <v>0</v>
      </c>
      <c r="UV24" s="1007">
        <v>0</v>
      </c>
      <c r="UW24" s="1007">
        <v>0</v>
      </c>
      <c r="UX24" s="1007">
        <v>0</v>
      </c>
      <c r="UY24" s="1007">
        <v>0</v>
      </c>
      <c r="UZ24" s="1368">
        <v>0</v>
      </c>
      <c r="VA24" s="1007">
        <v>0</v>
      </c>
      <c r="VB24" s="1007">
        <v>0</v>
      </c>
      <c r="VC24" s="1007">
        <v>0</v>
      </c>
      <c r="VD24" s="1007" t="e">
        <v>#REF!</v>
      </c>
      <c r="VE24" s="1007" t="e">
        <v>#REF!</v>
      </c>
      <c r="VF24" s="1007" t="e">
        <v>#REF!</v>
      </c>
      <c r="VG24" s="1007" t="e">
        <v>#REF!</v>
      </c>
      <c r="VH24" s="1007" t="e">
        <v>#REF!</v>
      </c>
      <c r="VI24" s="1007" t="e">
        <v>#REF!</v>
      </c>
      <c r="VJ24" s="1007" t="e">
        <v>#REF!</v>
      </c>
      <c r="VK24" s="1007" t="e">
        <v>#REF!</v>
      </c>
      <c r="VL24" s="1007" t="e">
        <v>#REF!</v>
      </c>
      <c r="VM24" s="1007" t="e">
        <v>#REF!</v>
      </c>
      <c r="VN24" s="1007" t="e">
        <v>#REF!</v>
      </c>
      <c r="VO24" s="1007" t="e">
        <v>#REF!</v>
      </c>
      <c r="VP24" s="1007" t="e">
        <v>#REF!</v>
      </c>
      <c r="VQ24" s="1007" t="e">
        <v>#REF!</v>
      </c>
      <c r="VR24" s="1007" t="e">
        <v>#REF!</v>
      </c>
      <c r="VS24" s="1007" t="e">
        <v>#REF!</v>
      </c>
      <c r="VT24" s="1007" t="e">
        <v>#REF!</v>
      </c>
      <c r="VU24" s="1007" t="e">
        <v>#REF!</v>
      </c>
      <c r="VV24" s="1007" t="e">
        <v>#REF!</v>
      </c>
      <c r="VW24" s="1007" t="e">
        <v>#REF!</v>
      </c>
      <c r="VX24" s="1007" t="e">
        <v>#REF!</v>
      </c>
      <c r="VY24" s="1007" t="e">
        <v>#REF!</v>
      </c>
      <c r="VZ24" s="1007" t="e">
        <v>#REF!</v>
      </c>
      <c r="WA24" s="1007" t="e">
        <v>#REF!</v>
      </c>
      <c r="WB24" s="1007" t="e">
        <v>#REF!</v>
      </c>
      <c r="WC24" s="1007" t="e">
        <v>#REF!</v>
      </c>
      <c r="WD24" s="1007" t="e">
        <v>#REF!</v>
      </c>
      <c r="WE24" s="1007" t="e">
        <v>#REF!</v>
      </c>
      <c r="WF24" s="1007" t="e">
        <v>#REF!</v>
      </c>
      <c r="WG24" s="1007" t="e">
        <v>#REF!</v>
      </c>
      <c r="WH24" s="1007" t="e">
        <v>#REF!</v>
      </c>
      <c r="WI24" s="1007" t="e">
        <v>#REF!</v>
      </c>
      <c r="WJ24" s="1007" t="e">
        <v>#REF!</v>
      </c>
      <c r="WK24" s="1007" t="e">
        <v>#REF!</v>
      </c>
      <c r="WL24" s="1007" t="e">
        <v>#REF!</v>
      </c>
      <c r="WM24" s="1007" t="e">
        <v>#REF!</v>
      </c>
      <c r="WN24" s="1007" t="e">
        <v>#REF!</v>
      </c>
      <c r="WO24" s="1007" t="e">
        <v>#REF!</v>
      </c>
      <c r="WP24" s="1007" t="e">
        <v>#REF!</v>
      </c>
      <c r="WQ24" s="1007" t="e">
        <v>#REF!</v>
      </c>
      <c r="WR24" s="1007" t="e">
        <v>#REF!</v>
      </c>
      <c r="WS24" s="1007" t="e">
        <v>#REF!</v>
      </c>
      <c r="WT24" s="1007" t="e">
        <v>#REF!</v>
      </c>
      <c r="WU24" s="1007" t="e">
        <v>#REF!</v>
      </c>
      <c r="WV24" s="1007" t="e">
        <v>#REF!</v>
      </c>
      <c r="WW24" s="1007" t="e">
        <v>#REF!</v>
      </c>
      <c r="WX24" s="1007" t="e">
        <v>#REF!</v>
      </c>
      <c r="WY24" s="1007" t="e">
        <v>#REF!</v>
      </c>
      <c r="WZ24" s="1007" t="e">
        <v>#REF!</v>
      </c>
      <c r="XA24" s="1007" t="e">
        <v>#REF!</v>
      </c>
      <c r="XB24" s="1007" t="e">
        <v>#REF!</v>
      </c>
      <c r="XC24" s="1007" t="e">
        <v>#REF!</v>
      </c>
      <c r="XD24" s="1007" t="e">
        <v>#REF!</v>
      </c>
      <c r="XE24" s="1007" t="e">
        <v>#REF!</v>
      </c>
      <c r="XF24" s="1007" t="e">
        <v>#REF!</v>
      </c>
      <c r="XG24" s="1007" t="e">
        <v>#REF!</v>
      </c>
      <c r="XH24" s="1007" t="e">
        <v>#REF!</v>
      </c>
      <c r="XI24" s="1007" t="e">
        <v>#REF!</v>
      </c>
      <c r="XJ24" s="1007" t="e">
        <v>#REF!</v>
      </c>
      <c r="XK24" s="1007" t="e">
        <v>#REF!</v>
      </c>
      <c r="XL24" s="1007" t="e">
        <v>#REF!</v>
      </c>
      <c r="XM24" s="1007" t="e">
        <v>#REF!</v>
      </c>
      <c r="XN24" s="1007" t="e">
        <v>#REF!</v>
      </c>
      <c r="XO24" s="1007" t="e">
        <v>#REF!</v>
      </c>
      <c r="XP24" s="1007" t="e">
        <v>#REF!</v>
      </c>
      <c r="XQ24" s="1007" t="e">
        <v>#REF!</v>
      </c>
      <c r="XR24" s="1007" t="e">
        <v>#REF!</v>
      </c>
      <c r="XS24" s="1007" t="e">
        <v>#REF!</v>
      </c>
      <c r="XT24" s="1007" t="e">
        <v>#REF!</v>
      </c>
      <c r="XU24" s="1007" t="e">
        <v>#REF!</v>
      </c>
      <c r="XV24" s="1007" t="e">
        <v>#REF!</v>
      </c>
      <c r="XW24" s="1007" t="e">
        <v>#REF!</v>
      </c>
      <c r="XX24" s="1007" t="e">
        <v>#REF!</v>
      </c>
      <c r="XY24" s="1007" t="e">
        <v>#REF!</v>
      </c>
      <c r="XZ24" s="1007" t="e">
        <v>#REF!</v>
      </c>
      <c r="YA24" s="1006">
        <v>0</v>
      </c>
      <c r="YB24" s="1006">
        <v>0</v>
      </c>
      <c r="YC24" s="1006">
        <v>0</v>
      </c>
      <c r="YD24" s="1006">
        <v>0</v>
      </c>
      <c r="YE24" s="1006">
        <v>0</v>
      </c>
      <c r="YF24" s="1006">
        <v>0</v>
      </c>
      <c r="YG24" s="1006">
        <v>0</v>
      </c>
      <c r="YH24" s="1006">
        <v>0</v>
      </c>
      <c r="YI24" s="1006">
        <v>0</v>
      </c>
      <c r="YJ24" s="1006">
        <v>0</v>
      </c>
      <c r="YK24" s="1006">
        <v>0</v>
      </c>
      <c r="YL24" s="1006">
        <v>0</v>
      </c>
      <c r="YM24" s="1006">
        <v>0</v>
      </c>
      <c r="YN24" s="1006">
        <v>0</v>
      </c>
      <c r="YO24" s="1006">
        <v>0</v>
      </c>
      <c r="YP24" s="1006">
        <v>0</v>
      </c>
      <c r="YQ24" s="1006">
        <v>0</v>
      </c>
      <c r="YR24" s="1006">
        <v>0</v>
      </c>
      <c r="YS24" s="1006">
        <v>0</v>
      </c>
      <c r="YT24" s="1006">
        <v>0</v>
      </c>
      <c r="YU24" s="1006">
        <v>0</v>
      </c>
      <c r="YV24" s="1006">
        <v>0</v>
      </c>
      <c r="YW24" s="1006">
        <v>0</v>
      </c>
      <c r="YX24" s="1006">
        <v>0</v>
      </c>
      <c r="YY24" s="1006">
        <v>0</v>
      </c>
      <c r="YZ24" s="1006">
        <v>0</v>
      </c>
      <c r="ZA24" s="1006">
        <v>0</v>
      </c>
      <c r="ZB24" s="1006">
        <v>0</v>
      </c>
      <c r="ZC24" s="1006">
        <v>0</v>
      </c>
      <c r="ZD24" s="1006">
        <v>0</v>
      </c>
      <c r="ZE24" s="1006">
        <v>0</v>
      </c>
      <c r="ZF24" s="1006">
        <v>0</v>
      </c>
      <c r="ZG24" s="1006">
        <v>0</v>
      </c>
      <c r="ZH24" s="1006">
        <v>0</v>
      </c>
      <c r="ZI24" s="1006">
        <v>0</v>
      </c>
      <c r="ZJ24" s="1006">
        <v>0</v>
      </c>
      <c r="ZK24" s="1006">
        <v>0</v>
      </c>
      <c r="ZL24" s="1006">
        <v>0</v>
      </c>
      <c r="ZM24" s="1006">
        <v>0</v>
      </c>
      <c r="ZN24" s="1006">
        <v>0</v>
      </c>
      <c r="ZO24" s="1006">
        <v>0</v>
      </c>
      <c r="ZP24" s="1006">
        <v>0</v>
      </c>
      <c r="ZQ24" s="1006">
        <v>0</v>
      </c>
      <c r="ZR24" s="1006">
        <v>0</v>
      </c>
      <c r="ZS24" s="1006">
        <v>0</v>
      </c>
      <c r="ZT24" s="1006">
        <v>0</v>
      </c>
      <c r="ZU24" s="1006">
        <v>0</v>
      </c>
      <c r="ZV24" s="1006">
        <v>0</v>
      </c>
      <c r="ZW24" s="1006">
        <v>0</v>
      </c>
      <c r="ZX24" s="1006">
        <v>0</v>
      </c>
      <c r="ZY24" s="1006">
        <v>0</v>
      </c>
      <c r="ZZ24" s="1006">
        <v>0</v>
      </c>
      <c r="AAA24" s="1006">
        <v>0</v>
      </c>
      <c r="AAB24" s="1006">
        <v>0</v>
      </c>
      <c r="AAC24" s="1006">
        <v>0</v>
      </c>
      <c r="AAD24" s="1006">
        <v>0</v>
      </c>
      <c r="AAE24" s="1006">
        <v>0</v>
      </c>
      <c r="AAF24" s="1006">
        <v>0</v>
      </c>
      <c r="AAG24" s="1006">
        <v>0</v>
      </c>
      <c r="AAH24" s="1006">
        <v>0</v>
      </c>
      <c r="AAI24" s="1006">
        <v>0</v>
      </c>
      <c r="AAJ24" s="1006">
        <v>0</v>
      </c>
      <c r="AAK24" s="1006">
        <v>0</v>
      </c>
      <c r="AAL24" s="1006">
        <v>0</v>
      </c>
      <c r="AAM24" s="1006">
        <v>0</v>
      </c>
      <c r="AAN24" s="1006">
        <v>0</v>
      </c>
      <c r="AAO24" s="1006">
        <v>0</v>
      </c>
      <c r="AAP24" s="1006">
        <v>0</v>
      </c>
      <c r="AAQ24" s="1006">
        <v>0</v>
      </c>
      <c r="AAR24" s="1006">
        <v>0</v>
      </c>
      <c r="AAS24" s="1006">
        <v>0</v>
      </c>
      <c r="AAT24" s="1006">
        <v>0</v>
      </c>
      <c r="AAU24" s="1006">
        <v>0</v>
      </c>
      <c r="AAV24" s="1006">
        <v>0</v>
      </c>
      <c r="AAW24" s="1006">
        <v>0</v>
      </c>
      <c r="AAX24" s="1006">
        <v>0</v>
      </c>
      <c r="AAY24" s="1006">
        <v>0</v>
      </c>
      <c r="AAZ24" s="1006">
        <v>0</v>
      </c>
      <c r="ABA24" s="1006">
        <v>0</v>
      </c>
      <c r="ABB24" s="1006">
        <v>0</v>
      </c>
      <c r="ABC24" s="1006">
        <v>0</v>
      </c>
      <c r="ABD24" s="1006">
        <v>0</v>
      </c>
      <c r="ABE24" s="1006">
        <v>0</v>
      </c>
      <c r="ABF24" s="1006">
        <v>0</v>
      </c>
      <c r="ABG24" s="1006">
        <v>0</v>
      </c>
      <c r="ABH24" s="1006">
        <v>0</v>
      </c>
      <c r="ABI24" s="1006">
        <v>0</v>
      </c>
      <c r="ABJ24" s="1006">
        <v>0</v>
      </c>
      <c r="ABK24" s="1006">
        <v>0</v>
      </c>
      <c r="ABL24" s="1006">
        <v>0</v>
      </c>
      <c r="ABM24" s="1006">
        <v>0</v>
      </c>
      <c r="ABN24" s="1006">
        <v>0</v>
      </c>
      <c r="ABO24" s="1006">
        <v>0</v>
      </c>
      <c r="ABP24" s="1006">
        <v>0</v>
      </c>
      <c r="ABQ24" s="1006">
        <v>0</v>
      </c>
      <c r="ABR24" s="1006">
        <v>0</v>
      </c>
      <c r="ABS24" s="1006">
        <v>0</v>
      </c>
      <c r="ABT24" s="1006">
        <v>0</v>
      </c>
      <c r="ABU24" s="1006">
        <v>0</v>
      </c>
      <c r="ABV24" s="1006">
        <v>0</v>
      </c>
      <c r="ABW24" s="1006">
        <v>0</v>
      </c>
      <c r="ABX24" s="1006">
        <v>0</v>
      </c>
      <c r="ABY24" s="1006">
        <v>0</v>
      </c>
      <c r="ABZ24" s="1006">
        <v>0</v>
      </c>
      <c r="ACA24" s="1006">
        <v>0</v>
      </c>
      <c r="ACB24" s="1006">
        <v>0</v>
      </c>
      <c r="ACC24" s="1006">
        <v>0</v>
      </c>
      <c r="ACD24" s="1006">
        <v>0</v>
      </c>
      <c r="ACE24" s="1006">
        <v>0</v>
      </c>
      <c r="ACF24" s="1006">
        <v>0</v>
      </c>
      <c r="ACG24" s="1006">
        <v>0</v>
      </c>
      <c r="ACH24" s="1006">
        <v>0</v>
      </c>
      <c r="ACI24" s="1006">
        <v>0</v>
      </c>
      <c r="ACJ24" s="1006">
        <v>0</v>
      </c>
      <c r="ACK24" s="1006">
        <v>0</v>
      </c>
      <c r="ACL24" s="1006">
        <v>0</v>
      </c>
      <c r="ACM24" s="1006">
        <v>0</v>
      </c>
      <c r="ACN24" s="1006">
        <v>0</v>
      </c>
      <c r="ACO24" s="1006">
        <v>0</v>
      </c>
      <c r="ACP24" s="1006">
        <v>0</v>
      </c>
      <c r="ACQ24" s="1006">
        <v>0</v>
      </c>
      <c r="ACR24" s="1006">
        <v>0</v>
      </c>
      <c r="ACS24" s="1006">
        <v>0</v>
      </c>
      <c r="ACT24" s="1006">
        <v>0</v>
      </c>
      <c r="ACU24" s="1006">
        <v>0</v>
      </c>
      <c r="ACV24" s="1006">
        <v>0</v>
      </c>
      <c r="ACW24" s="1006">
        <v>0</v>
      </c>
      <c r="ACX24" s="1006">
        <v>0</v>
      </c>
      <c r="ACY24" s="1006">
        <v>0</v>
      </c>
      <c r="ACZ24" s="1006">
        <v>0</v>
      </c>
      <c r="ADA24" s="1006">
        <v>0</v>
      </c>
      <c r="ADB24" s="1006">
        <v>0</v>
      </c>
      <c r="ADC24" s="1006">
        <v>0</v>
      </c>
      <c r="ADD24" s="1006">
        <v>0</v>
      </c>
      <c r="ADE24" s="1006">
        <v>0</v>
      </c>
      <c r="ADF24" s="1006">
        <v>0</v>
      </c>
      <c r="ADG24" s="1006">
        <v>0</v>
      </c>
      <c r="ADH24" s="1006">
        <v>0</v>
      </c>
      <c r="ADI24" s="1006">
        <v>0</v>
      </c>
      <c r="ADJ24" s="1006">
        <v>0</v>
      </c>
      <c r="ADK24" s="1006">
        <v>0</v>
      </c>
      <c r="ADL24" s="1006">
        <v>0</v>
      </c>
      <c r="ADM24" s="1006">
        <v>0</v>
      </c>
      <c r="ADN24" s="1006">
        <v>0</v>
      </c>
      <c r="ADO24" s="1006">
        <v>0</v>
      </c>
      <c r="ADP24" s="1006">
        <v>0</v>
      </c>
      <c r="ADQ24" s="1006">
        <v>0</v>
      </c>
      <c r="ADR24" s="1006">
        <v>0</v>
      </c>
      <c r="ADS24" s="1006">
        <v>0</v>
      </c>
      <c r="ADT24" s="1006">
        <v>0</v>
      </c>
      <c r="ADU24" s="1006">
        <v>0</v>
      </c>
      <c r="ADV24" s="1006">
        <v>0</v>
      </c>
      <c r="ADW24" s="1006">
        <v>0</v>
      </c>
      <c r="ADX24" s="1006">
        <v>0</v>
      </c>
      <c r="ADY24" s="1006">
        <v>0</v>
      </c>
      <c r="ADZ24" s="1006">
        <v>0</v>
      </c>
      <c r="AEA24" s="1006">
        <v>0</v>
      </c>
      <c r="AEB24" s="1006">
        <v>0</v>
      </c>
      <c r="AEC24" s="1006">
        <v>0</v>
      </c>
      <c r="AED24" s="1006">
        <v>0</v>
      </c>
      <c r="AEE24" s="1006">
        <v>0</v>
      </c>
      <c r="AEF24" s="1006">
        <v>0</v>
      </c>
      <c r="AEG24" s="1006">
        <v>0</v>
      </c>
      <c r="AEH24" s="1006">
        <v>0</v>
      </c>
      <c r="AEI24" s="1006">
        <v>0</v>
      </c>
      <c r="AEJ24" s="1006">
        <v>0</v>
      </c>
      <c r="AEK24" s="1006">
        <v>0</v>
      </c>
      <c r="AEL24" s="1006">
        <v>0</v>
      </c>
      <c r="AEM24" s="1006">
        <v>0</v>
      </c>
      <c r="AEN24" s="1006">
        <v>0</v>
      </c>
      <c r="AEO24" s="1006">
        <v>0</v>
      </c>
      <c r="AEP24" s="73" t="e">
        <f t="shared" si="0"/>
        <v>#DIV/0!</v>
      </c>
      <c r="AEQ24" s="2">
        <f t="shared" si="1"/>
        <v>0</v>
      </c>
      <c r="AER24" s="3" t="s">
        <v>64</v>
      </c>
    </row>
    <row r="25" spans="1:824" ht="17.25" customHeight="1" x14ac:dyDescent="0.25">
      <c r="A25" s="3" t="s">
        <v>65</v>
      </c>
      <c r="B25" s="417">
        <v>134</v>
      </c>
      <c r="C25" s="131">
        <v>138</v>
      </c>
      <c r="D25" s="176">
        <v>158</v>
      </c>
      <c r="E25" s="170">
        <v>178</v>
      </c>
      <c r="F25" s="177">
        <v>240</v>
      </c>
      <c r="G25" s="170">
        <v>232</v>
      </c>
      <c r="H25" s="170">
        <v>195</v>
      </c>
      <c r="I25" s="1008">
        <v>165</v>
      </c>
      <c r="J25" s="1009">
        <v>202</v>
      </c>
      <c r="K25" s="1008">
        <v>174</v>
      </c>
      <c r="L25" s="1010">
        <v>130</v>
      </c>
      <c r="M25" s="993">
        <v>125</v>
      </c>
      <c r="N25" s="994">
        <v>128</v>
      </c>
      <c r="O25" s="994">
        <v>84</v>
      </c>
      <c r="P25" s="994">
        <v>193</v>
      </c>
      <c r="Q25" s="995">
        <v>188</v>
      </c>
      <c r="R25" s="996">
        <v>181</v>
      </c>
      <c r="S25" s="997">
        <v>159</v>
      </c>
      <c r="T25" s="998">
        <v>143</v>
      </c>
      <c r="U25" s="998">
        <v>131</v>
      </c>
      <c r="V25" s="998">
        <v>288</v>
      </c>
      <c r="W25" s="998">
        <v>239</v>
      </c>
      <c r="X25" s="998">
        <v>65</v>
      </c>
      <c r="Y25" s="1145">
        <v>39</v>
      </c>
      <c r="Z25" s="1141">
        <v>23</v>
      </c>
      <c r="AA25" s="998">
        <v>25</v>
      </c>
      <c r="AB25" s="998">
        <v>65</v>
      </c>
      <c r="AC25" s="998">
        <v>64</v>
      </c>
      <c r="AD25" s="998">
        <v>63</v>
      </c>
      <c r="AE25" s="998">
        <v>61</v>
      </c>
      <c r="AF25" s="998">
        <v>67</v>
      </c>
      <c r="AG25" s="998">
        <v>66</v>
      </c>
      <c r="AH25" s="998">
        <v>64</v>
      </c>
      <c r="AI25" s="998">
        <v>63</v>
      </c>
      <c r="AJ25" s="998">
        <v>61</v>
      </c>
      <c r="AK25" s="998">
        <v>61</v>
      </c>
      <c r="AL25" s="998">
        <v>60</v>
      </c>
      <c r="AM25" s="998">
        <v>59</v>
      </c>
      <c r="AN25" s="998">
        <v>59</v>
      </c>
      <c r="AO25" s="998">
        <v>82</v>
      </c>
      <c r="AP25" s="998">
        <v>72</v>
      </c>
      <c r="AQ25" s="998">
        <v>69</v>
      </c>
      <c r="AR25" s="998">
        <v>66</v>
      </c>
      <c r="AS25" s="998">
        <v>65</v>
      </c>
      <c r="AT25" s="998">
        <v>64</v>
      </c>
      <c r="AU25" s="998">
        <v>63</v>
      </c>
      <c r="AV25" s="998">
        <v>62</v>
      </c>
      <c r="AW25" s="998">
        <v>61</v>
      </c>
      <c r="AX25" s="998">
        <v>62</v>
      </c>
      <c r="AY25" s="998">
        <v>60</v>
      </c>
      <c r="AZ25" s="998">
        <v>59</v>
      </c>
      <c r="BA25" s="998">
        <v>69</v>
      </c>
      <c r="BB25" s="998">
        <v>67</v>
      </c>
      <c r="BC25" s="998">
        <v>64</v>
      </c>
      <c r="BD25" s="998">
        <v>61</v>
      </c>
      <c r="BE25" s="998">
        <v>60</v>
      </c>
      <c r="BF25" s="998">
        <v>58</v>
      </c>
      <c r="BG25" s="998">
        <v>58</v>
      </c>
      <c r="BH25" s="998">
        <v>57</v>
      </c>
      <c r="BI25" s="998">
        <v>56</v>
      </c>
      <c r="BJ25" s="998">
        <v>84</v>
      </c>
      <c r="BK25" s="998">
        <v>76</v>
      </c>
      <c r="BL25" s="998">
        <v>74</v>
      </c>
      <c r="BM25" s="998">
        <v>72</v>
      </c>
      <c r="BN25" s="998">
        <v>70</v>
      </c>
      <c r="BO25" s="998">
        <v>70</v>
      </c>
      <c r="BP25" s="998">
        <v>70</v>
      </c>
      <c r="BQ25" s="998">
        <v>68</v>
      </c>
      <c r="BR25" s="998">
        <v>66</v>
      </c>
      <c r="BS25" s="998">
        <v>65</v>
      </c>
      <c r="BT25" s="998">
        <v>72</v>
      </c>
      <c r="BU25" s="998">
        <v>90</v>
      </c>
      <c r="BV25" s="998">
        <v>88</v>
      </c>
      <c r="BW25" s="998">
        <v>85</v>
      </c>
      <c r="BX25" s="998">
        <v>84</v>
      </c>
      <c r="BY25" s="998">
        <v>84</v>
      </c>
      <c r="BZ25" s="998">
        <v>83</v>
      </c>
      <c r="CA25" s="998">
        <v>82</v>
      </c>
      <c r="CB25" s="998">
        <v>81</v>
      </c>
      <c r="CC25" s="998">
        <v>116</v>
      </c>
      <c r="CD25" s="998">
        <v>107</v>
      </c>
      <c r="CE25" s="998">
        <v>103</v>
      </c>
      <c r="CF25" s="998">
        <v>94</v>
      </c>
      <c r="CG25" s="998">
        <v>90</v>
      </c>
      <c r="CH25" s="998">
        <v>88</v>
      </c>
      <c r="CI25" s="998">
        <v>86</v>
      </c>
      <c r="CJ25" s="998">
        <v>86</v>
      </c>
      <c r="CK25" s="998">
        <v>85</v>
      </c>
      <c r="CL25" s="998">
        <v>83</v>
      </c>
      <c r="CM25" s="998">
        <v>83</v>
      </c>
      <c r="CN25" s="998">
        <v>81</v>
      </c>
      <c r="CO25" s="998">
        <v>81</v>
      </c>
      <c r="CP25" s="998">
        <v>79</v>
      </c>
      <c r="CQ25" s="998">
        <v>84</v>
      </c>
      <c r="CR25" s="998">
        <v>82</v>
      </c>
      <c r="CS25" s="998">
        <v>82</v>
      </c>
      <c r="CT25" s="998">
        <v>81</v>
      </c>
      <c r="CU25" s="998">
        <v>81</v>
      </c>
      <c r="CV25" s="998">
        <v>80</v>
      </c>
      <c r="CW25" s="998">
        <v>78</v>
      </c>
      <c r="CX25" s="998">
        <v>77</v>
      </c>
      <c r="CY25" s="998">
        <v>77</v>
      </c>
      <c r="CZ25" s="998">
        <v>152</v>
      </c>
      <c r="DA25" s="998">
        <v>2191</v>
      </c>
      <c r="DB25" s="998">
        <v>2177</v>
      </c>
      <c r="DC25" s="998">
        <v>2580</v>
      </c>
      <c r="DD25" s="998">
        <v>2463</v>
      </c>
      <c r="DE25" s="998">
        <v>2378</v>
      </c>
      <c r="DF25" s="998">
        <v>2303</v>
      </c>
      <c r="DG25" s="998">
        <v>2230</v>
      </c>
      <c r="DH25" s="998">
        <v>2147</v>
      </c>
      <c r="DI25" s="998">
        <v>2087</v>
      </c>
      <c r="DJ25" s="998">
        <v>2030</v>
      </c>
      <c r="DK25" s="998">
        <v>1967</v>
      </c>
      <c r="DL25" s="998">
        <v>1894</v>
      </c>
      <c r="DM25" s="998">
        <v>1775</v>
      </c>
      <c r="DN25" s="998">
        <v>1717</v>
      </c>
      <c r="DO25" s="998">
        <v>1657</v>
      </c>
      <c r="DP25" s="998">
        <v>1592</v>
      </c>
      <c r="DQ25" s="998">
        <v>1444</v>
      </c>
      <c r="DR25" s="998">
        <v>1359</v>
      </c>
      <c r="DS25" s="998">
        <v>153</v>
      </c>
      <c r="DT25" s="998">
        <v>115</v>
      </c>
      <c r="DU25" s="998">
        <v>112</v>
      </c>
      <c r="DV25" s="998">
        <v>110</v>
      </c>
      <c r="DW25" s="998">
        <v>108</v>
      </c>
      <c r="DX25" s="998">
        <v>106</v>
      </c>
      <c r="DY25" s="998">
        <v>105</v>
      </c>
      <c r="DZ25" s="998">
        <v>104</v>
      </c>
      <c r="EA25" s="998">
        <v>103</v>
      </c>
      <c r="EB25" s="998">
        <v>104</v>
      </c>
      <c r="EC25" s="998">
        <v>117</v>
      </c>
      <c r="ED25" s="998">
        <v>116</v>
      </c>
      <c r="EE25" s="998">
        <v>124</v>
      </c>
      <c r="EF25" s="998">
        <v>121</v>
      </c>
      <c r="EG25" s="998">
        <v>119</v>
      </c>
      <c r="EH25" s="998">
        <v>118</v>
      </c>
      <c r="EI25" s="998">
        <v>115</v>
      </c>
      <c r="EJ25" s="998">
        <v>114</v>
      </c>
      <c r="EK25" s="998">
        <v>113</v>
      </c>
      <c r="EL25" s="998">
        <v>112</v>
      </c>
      <c r="EM25" s="998">
        <v>111</v>
      </c>
      <c r="EN25" s="998">
        <v>150</v>
      </c>
      <c r="EO25" s="998">
        <v>139</v>
      </c>
      <c r="EP25" s="998">
        <v>3682</v>
      </c>
      <c r="EQ25" s="998">
        <v>3169</v>
      </c>
      <c r="ER25" s="998">
        <v>2905</v>
      </c>
      <c r="ES25" s="998">
        <v>2747</v>
      </c>
      <c r="ET25" s="998">
        <v>2640</v>
      </c>
      <c r="EU25" s="998">
        <v>2555</v>
      </c>
      <c r="EV25" s="998">
        <v>2385</v>
      </c>
      <c r="EW25" s="998">
        <v>2309</v>
      </c>
      <c r="EX25" s="998">
        <v>2242</v>
      </c>
      <c r="EY25" s="998">
        <v>2182</v>
      </c>
      <c r="EZ25" s="998">
        <v>2122</v>
      </c>
      <c r="FA25" s="998">
        <v>2017</v>
      </c>
      <c r="FB25" s="998">
        <v>1957</v>
      </c>
      <c r="FC25" s="998">
        <v>1883</v>
      </c>
      <c r="FD25" s="998">
        <v>1811</v>
      </c>
      <c r="FE25" s="998">
        <v>1731</v>
      </c>
      <c r="FF25" s="998">
        <v>1632</v>
      </c>
      <c r="FG25" s="998">
        <v>1492</v>
      </c>
      <c r="FH25" s="998">
        <v>1414</v>
      </c>
      <c r="FI25" s="998">
        <v>150</v>
      </c>
      <c r="FJ25" s="998">
        <v>121</v>
      </c>
      <c r="FK25" s="998">
        <v>117</v>
      </c>
      <c r="FL25" s="998">
        <v>114</v>
      </c>
      <c r="FM25" s="998">
        <v>112</v>
      </c>
      <c r="FN25" s="998">
        <v>109</v>
      </c>
      <c r="FO25" s="998">
        <v>108</v>
      </c>
      <c r="FP25" s="998">
        <v>108</v>
      </c>
      <c r="FQ25" s="998">
        <v>106</v>
      </c>
      <c r="FR25" s="998">
        <v>107</v>
      </c>
      <c r="FS25" s="998">
        <v>106</v>
      </c>
      <c r="FT25" s="998">
        <v>105</v>
      </c>
      <c r="FU25" s="998">
        <v>95</v>
      </c>
      <c r="FV25" s="998">
        <v>90</v>
      </c>
      <c r="FW25" s="998">
        <v>88</v>
      </c>
      <c r="FX25" s="998">
        <v>122</v>
      </c>
      <c r="FY25" s="998">
        <v>120</v>
      </c>
      <c r="FZ25" s="998">
        <v>119</v>
      </c>
      <c r="GA25" s="998">
        <v>118</v>
      </c>
      <c r="GB25" s="998">
        <v>118</v>
      </c>
      <c r="GC25" s="998">
        <v>115</v>
      </c>
      <c r="GD25" s="998">
        <v>115</v>
      </c>
      <c r="GE25" s="998">
        <v>150</v>
      </c>
      <c r="GF25" s="998">
        <v>142</v>
      </c>
      <c r="GG25" s="998">
        <v>142</v>
      </c>
      <c r="GH25" s="998">
        <v>198</v>
      </c>
      <c r="GI25" s="998">
        <v>194</v>
      </c>
      <c r="GJ25" s="998">
        <v>194</v>
      </c>
      <c r="GK25" s="998">
        <v>193</v>
      </c>
      <c r="GL25" s="998">
        <v>191</v>
      </c>
      <c r="GM25" s="998">
        <v>190</v>
      </c>
      <c r="GN25" s="998">
        <v>189</v>
      </c>
      <c r="GO25" s="998">
        <v>176</v>
      </c>
      <c r="GP25" s="998">
        <v>174</v>
      </c>
      <c r="GQ25" s="998">
        <v>174</v>
      </c>
      <c r="GR25" s="998">
        <v>181</v>
      </c>
      <c r="GS25" s="998">
        <v>175</v>
      </c>
      <c r="GT25" s="998">
        <v>175</v>
      </c>
      <c r="GU25" s="998">
        <v>172</v>
      </c>
      <c r="GV25" s="998">
        <v>170</v>
      </c>
      <c r="GW25" s="998">
        <v>170</v>
      </c>
      <c r="GX25" s="998">
        <v>169</v>
      </c>
      <c r="GY25" s="998">
        <v>165</v>
      </c>
      <c r="GZ25" s="998">
        <v>166</v>
      </c>
      <c r="HA25" s="998">
        <v>165</v>
      </c>
      <c r="HB25" s="998">
        <v>200</v>
      </c>
      <c r="HC25" s="998">
        <v>193</v>
      </c>
      <c r="HD25" s="998">
        <v>157</v>
      </c>
      <c r="HE25" s="998">
        <v>154</v>
      </c>
      <c r="HF25" s="998">
        <v>153</v>
      </c>
      <c r="HG25" s="998">
        <v>151</v>
      </c>
      <c r="HH25" s="998">
        <v>151</v>
      </c>
      <c r="HI25" s="998">
        <v>148</v>
      </c>
      <c r="HJ25" s="998">
        <v>149</v>
      </c>
      <c r="HK25" s="998">
        <v>147</v>
      </c>
      <c r="HL25" s="998">
        <v>150</v>
      </c>
      <c r="HM25" s="998">
        <v>149</v>
      </c>
      <c r="HN25" s="998">
        <v>148</v>
      </c>
      <c r="HO25" s="998">
        <v>149</v>
      </c>
      <c r="HP25" s="998">
        <v>148</v>
      </c>
      <c r="HQ25" s="998">
        <v>146</v>
      </c>
      <c r="HR25" s="998">
        <v>146</v>
      </c>
      <c r="HS25" s="998">
        <v>143</v>
      </c>
      <c r="HT25" s="998">
        <v>213</v>
      </c>
      <c r="HU25" s="998">
        <v>212</v>
      </c>
      <c r="HV25" s="998">
        <v>212</v>
      </c>
      <c r="HW25" s="998">
        <v>211</v>
      </c>
      <c r="HX25" s="998">
        <v>239</v>
      </c>
      <c r="HY25" s="998">
        <v>227</v>
      </c>
      <c r="HZ25" s="998">
        <v>182</v>
      </c>
      <c r="IA25" s="998">
        <v>180</v>
      </c>
      <c r="IB25" s="998">
        <v>179</v>
      </c>
      <c r="IC25" s="998">
        <v>174</v>
      </c>
      <c r="ID25" s="998">
        <v>180</v>
      </c>
      <c r="IE25" s="998">
        <v>179</v>
      </c>
      <c r="IF25" s="998">
        <v>179</v>
      </c>
      <c r="IG25" s="998">
        <v>174</v>
      </c>
      <c r="IH25" s="998">
        <v>174</v>
      </c>
      <c r="II25" s="998">
        <v>181</v>
      </c>
      <c r="IJ25" s="998">
        <v>178</v>
      </c>
      <c r="IK25" s="998">
        <v>177</v>
      </c>
      <c r="IL25" s="998">
        <v>176</v>
      </c>
      <c r="IM25" s="998">
        <v>175</v>
      </c>
      <c r="IN25" s="998">
        <v>175</v>
      </c>
      <c r="IO25" s="998">
        <v>173</v>
      </c>
      <c r="IP25" s="998">
        <v>171</v>
      </c>
      <c r="IQ25" s="998">
        <v>170</v>
      </c>
      <c r="IR25" s="998">
        <v>210</v>
      </c>
      <c r="IS25" s="998">
        <v>200</v>
      </c>
      <c r="IT25" s="998">
        <v>173</v>
      </c>
      <c r="IU25" s="998">
        <v>169</v>
      </c>
      <c r="IV25" s="998">
        <v>167</v>
      </c>
      <c r="IW25" s="998">
        <v>164</v>
      </c>
      <c r="IX25" s="998">
        <v>163</v>
      </c>
      <c r="IY25" s="998">
        <v>162</v>
      </c>
      <c r="IZ25" s="998">
        <v>162</v>
      </c>
      <c r="JA25" s="998">
        <v>159</v>
      </c>
      <c r="JB25" s="998">
        <v>158</v>
      </c>
      <c r="JC25" s="998">
        <v>157</v>
      </c>
      <c r="JD25" s="998">
        <v>157</v>
      </c>
      <c r="JE25" s="998">
        <v>161</v>
      </c>
      <c r="JF25" s="998">
        <v>157</v>
      </c>
      <c r="JG25" s="998">
        <v>154</v>
      </c>
      <c r="JH25" s="998">
        <v>153</v>
      </c>
      <c r="JI25" s="998">
        <v>152</v>
      </c>
      <c r="JJ25" s="998">
        <v>127</v>
      </c>
      <c r="JK25" s="998">
        <v>126</v>
      </c>
      <c r="JL25" s="998">
        <v>155</v>
      </c>
      <c r="JM25" s="998">
        <f>'[1]отч дата'!U26</f>
        <v>208</v>
      </c>
      <c r="JN25" s="73">
        <f t="shared" si="2"/>
        <v>0.87029288702928875</v>
      </c>
      <c r="JO25" s="2">
        <f t="shared" si="3"/>
        <v>-31</v>
      </c>
      <c r="JP25" s="218">
        <v>134</v>
      </c>
      <c r="JQ25" s="71">
        <v>138</v>
      </c>
      <c r="JR25" s="70">
        <v>154</v>
      </c>
      <c r="JS25" s="112">
        <v>168</v>
      </c>
      <c r="JT25" s="131">
        <v>230</v>
      </c>
      <c r="JU25" s="170">
        <v>209</v>
      </c>
      <c r="JV25" s="964">
        <v>186</v>
      </c>
      <c r="JW25" s="966">
        <v>155</v>
      </c>
      <c r="JX25" s="966">
        <v>194</v>
      </c>
      <c r="JY25" s="966">
        <v>166</v>
      </c>
      <c r="JZ25" s="985">
        <v>127</v>
      </c>
      <c r="KA25" s="999">
        <v>123</v>
      </c>
      <c r="KB25" s="989">
        <v>126</v>
      </c>
      <c r="KC25" s="989">
        <v>84</v>
      </c>
      <c r="KD25" s="989">
        <v>192</v>
      </c>
      <c r="KE25" s="966">
        <v>186</v>
      </c>
      <c r="KF25" s="966">
        <v>179</v>
      </c>
      <c r="KG25" s="997">
        <v>157</v>
      </c>
      <c r="KH25" s="966">
        <v>140</v>
      </c>
      <c r="KI25" s="966">
        <v>129</v>
      </c>
      <c r="KJ25" s="966">
        <v>122</v>
      </c>
      <c r="KK25" s="966">
        <v>73</v>
      </c>
      <c r="KL25" s="966">
        <v>64</v>
      </c>
      <c r="KM25" s="966">
        <v>38</v>
      </c>
      <c r="KN25" s="966">
        <v>22</v>
      </c>
      <c r="KO25" s="966">
        <v>24</v>
      </c>
      <c r="KP25" s="966">
        <v>64</v>
      </c>
      <c r="KQ25" s="966">
        <v>63</v>
      </c>
      <c r="KR25" s="966">
        <v>62</v>
      </c>
      <c r="KS25" s="966">
        <v>60</v>
      </c>
      <c r="KT25" s="966">
        <v>66</v>
      </c>
      <c r="KU25" s="966">
        <v>65</v>
      </c>
      <c r="KV25" s="966">
        <v>63</v>
      </c>
      <c r="KW25" s="966">
        <v>62</v>
      </c>
      <c r="KX25" s="966">
        <v>60</v>
      </c>
      <c r="KY25" s="966">
        <v>60</v>
      </c>
      <c r="KZ25" s="966">
        <v>59</v>
      </c>
      <c r="LA25" s="966">
        <v>58</v>
      </c>
      <c r="LB25" s="966">
        <v>58</v>
      </c>
      <c r="LC25" s="966">
        <v>80</v>
      </c>
      <c r="LD25" s="966">
        <v>70</v>
      </c>
      <c r="LE25" s="966">
        <v>67</v>
      </c>
      <c r="LF25" s="966">
        <v>64</v>
      </c>
      <c r="LG25" s="966">
        <v>63</v>
      </c>
      <c r="LH25" s="966">
        <v>62</v>
      </c>
      <c r="LI25" s="966">
        <v>61</v>
      </c>
      <c r="LJ25" s="966">
        <v>60</v>
      </c>
      <c r="LK25" s="966">
        <v>59</v>
      </c>
      <c r="LL25" s="966">
        <v>60</v>
      </c>
      <c r="LM25" s="966">
        <v>58</v>
      </c>
      <c r="LN25" s="966">
        <v>57</v>
      </c>
      <c r="LO25" s="966">
        <v>67</v>
      </c>
      <c r="LP25" s="966">
        <v>65</v>
      </c>
      <c r="LQ25" s="966">
        <v>62</v>
      </c>
      <c r="LR25" s="966">
        <v>59</v>
      </c>
      <c r="LS25" s="966">
        <v>58</v>
      </c>
      <c r="LT25" s="966">
        <v>56</v>
      </c>
      <c r="LU25" s="966">
        <v>56</v>
      </c>
      <c r="LV25" s="966">
        <v>55</v>
      </c>
      <c r="LW25" s="966">
        <v>54</v>
      </c>
      <c r="LX25" s="966">
        <v>78</v>
      </c>
      <c r="LY25" s="966">
        <v>71</v>
      </c>
      <c r="LZ25" s="966">
        <v>69</v>
      </c>
      <c r="MA25" s="966">
        <v>67</v>
      </c>
      <c r="MB25" s="966">
        <v>65</v>
      </c>
      <c r="MC25" s="966">
        <v>65</v>
      </c>
      <c r="MD25" s="966">
        <v>65</v>
      </c>
      <c r="ME25" s="966">
        <v>63</v>
      </c>
      <c r="MF25" s="966">
        <v>61</v>
      </c>
      <c r="MG25" s="966">
        <v>60</v>
      </c>
      <c r="MH25" s="966">
        <v>67</v>
      </c>
      <c r="MI25" s="966">
        <v>88</v>
      </c>
      <c r="MJ25" s="966">
        <v>86</v>
      </c>
      <c r="MK25" s="966">
        <v>84</v>
      </c>
      <c r="ML25" s="966">
        <v>83</v>
      </c>
      <c r="MM25" s="966">
        <v>83</v>
      </c>
      <c r="MN25" s="966">
        <v>82</v>
      </c>
      <c r="MO25" s="966">
        <v>81</v>
      </c>
      <c r="MP25" s="966">
        <v>80</v>
      </c>
      <c r="MQ25" s="966">
        <v>112</v>
      </c>
      <c r="MR25" s="966">
        <v>103</v>
      </c>
      <c r="MS25" s="966">
        <v>100</v>
      </c>
      <c r="MT25" s="966">
        <v>91</v>
      </c>
      <c r="MU25" s="966">
        <v>87</v>
      </c>
      <c r="MV25" s="966">
        <v>85</v>
      </c>
      <c r="MW25" s="966">
        <v>83</v>
      </c>
      <c r="MX25" s="966">
        <v>83</v>
      </c>
      <c r="MY25" s="966">
        <v>82</v>
      </c>
      <c r="MZ25" s="966">
        <v>80</v>
      </c>
      <c r="NA25" s="966">
        <v>80</v>
      </c>
      <c r="NB25" s="966">
        <v>78</v>
      </c>
      <c r="NC25" s="966">
        <v>78</v>
      </c>
      <c r="ND25" s="966">
        <v>76</v>
      </c>
      <c r="NE25" s="966">
        <v>81</v>
      </c>
      <c r="NF25" s="966">
        <v>79</v>
      </c>
      <c r="NG25" s="966">
        <v>79</v>
      </c>
      <c r="NH25" s="966">
        <v>78</v>
      </c>
      <c r="NI25" s="966">
        <v>78</v>
      </c>
      <c r="NJ25" s="966">
        <v>77</v>
      </c>
      <c r="NK25" s="966">
        <v>74</v>
      </c>
      <c r="NL25" s="966">
        <v>74</v>
      </c>
      <c r="NM25" s="966">
        <v>102</v>
      </c>
      <c r="NN25" s="966">
        <v>2191</v>
      </c>
      <c r="NO25" s="966">
        <v>2177</v>
      </c>
      <c r="NP25" s="966">
        <v>1962</v>
      </c>
      <c r="NQ25" s="966">
        <v>1903</v>
      </c>
      <c r="NR25" s="966">
        <v>1859</v>
      </c>
      <c r="NS25" s="966">
        <v>1815</v>
      </c>
      <c r="NT25" s="966">
        <v>1768</v>
      </c>
      <c r="NU25" s="966">
        <v>1716</v>
      </c>
      <c r="NV25" s="966">
        <v>1681</v>
      </c>
      <c r="NW25" s="966">
        <v>1645</v>
      </c>
      <c r="NX25" s="966">
        <v>1602</v>
      </c>
      <c r="NY25" s="966">
        <v>1555</v>
      </c>
      <c r="NZ25" s="966">
        <v>1481</v>
      </c>
      <c r="OA25" s="966">
        <v>1445</v>
      </c>
      <c r="OB25" s="966">
        <v>1403</v>
      </c>
      <c r="OC25" s="966">
        <v>1362</v>
      </c>
      <c r="OD25" s="966">
        <v>1234</v>
      </c>
      <c r="OE25" s="966">
        <v>1177</v>
      </c>
      <c r="OF25" s="966">
        <v>109</v>
      </c>
      <c r="OG25" s="966">
        <v>73</v>
      </c>
      <c r="OH25" s="966">
        <v>70</v>
      </c>
      <c r="OI25" s="966">
        <v>68</v>
      </c>
      <c r="OJ25" s="966">
        <v>66</v>
      </c>
      <c r="OK25" s="966">
        <v>65</v>
      </c>
      <c r="OL25" s="966">
        <v>64</v>
      </c>
      <c r="OM25" s="966">
        <v>63</v>
      </c>
      <c r="ON25" s="966">
        <v>62</v>
      </c>
      <c r="OO25" s="966">
        <v>63</v>
      </c>
      <c r="OP25" s="966">
        <v>76</v>
      </c>
      <c r="OQ25" s="966">
        <v>75</v>
      </c>
      <c r="OR25" s="966">
        <v>83</v>
      </c>
      <c r="OS25" s="966">
        <v>80</v>
      </c>
      <c r="OT25" s="966">
        <v>78</v>
      </c>
      <c r="OU25" s="966">
        <v>77</v>
      </c>
      <c r="OV25" s="966">
        <v>74</v>
      </c>
      <c r="OW25" s="966">
        <v>73</v>
      </c>
      <c r="OX25" s="966">
        <v>72</v>
      </c>
      <c r="OY25" s="966">
        <v>71</v>
      </c>
      <c r="OZ25" s="966">
        <v>70</v>
      </c>
      <c r="PA25" s="966">
        <v>105</v>
      </c>
      <c r="PB25" s="966">
        <v>95</v>
      </c>
      <c r="PC25" s="966">
        <v>82</v>
      </c>
      <c r="PD25" s="966">
        <v>78</v>
      </c>
      <c r="PE25" s="966">
        <v>77</v>
      </c>
      <c r="PF25" s="966">
        <v>76</v>
      </c>
      <c r="PG25" s="966">
        <v>74</v>
      </c>
      <c r="PH25" s="966">
        <v>74</v>
      </c>
      <c r="PI25" s="966">
        <v>73</v>
      </c>
      <c r="PJ25" s="966">
        <v>72</v>
      </c>
      <c r="PK25" s="966">
        <v>72</v>
      </c>
      <c r="PL25" s="966">
        <v>70</v>
      </c>
      <c r="PM25" s="966">
        <v>70</v>
      </c>
      <c r="PN25" s="966">
        <v>72</v>
      </c>
      <c r="PO25" s="966">
        <v>71</v>
      </c>
      <c r="PP25" s="966">
        <v>70</v>
      </c>
      <c r="PQ25" s="966">
        <v>67</v>
      </c>
      <c r="PR25" s="966">
        <v>66</v>
      </c>
      <c r="PS25" s="966">
        <v>65</v>
      </c>
      <c r="PT25" s="966">
        <v>71</v>
      </c>
      <c r="PU25" s="966">
        <v>71</v>
      </c>
      <c r="PV25" s="966">
        <v>70</v>
      </c>
      <c r="PW25" s="966">
        <v>104</v>
      </c>
      <c r="PX25" s="966">
        <v>77</v>
      </c>
      <c r="PY25" s="966">
        <v>73</v>
      </c>
      <c r="PZ25" s="966">
        <v>70</v>
      </c>
      <c r="QA25" s="966">
        <v>69</v>
      </c>
      <c r="QB25" s="966">
        <v>67</v>
      </c>
      <c r="QC25" s="966">
        <v>66</v>
      </c>
      <c r="QD25" s="966">
        <v>66</v>
      </c>
      <c r="QE25" s="966">
        <v>64</v>
      </c>
      <c r="QF25" s="966">
        <v>65</v>
      </c>
      <c r="QG25" s="966">
        <v>64</v>
      </c>
      <c r="QH25" s="966">
        <v>63</v>
      </c>
      <c r="QI25" s="966">
        <v>53</v>
      </c>
      <c r="QJ25" s="966">
        <v>48</v>
      </c>
      <c r="QK25" s="966">
        <v>46</v>
      </c>
      <c r="QL25" s="966">
        <v>80</v>
      </c>
      <c r="QM25" s="966">
        <v>78</v>
      </c>
      <c r="QN25" s="966">
        <v>77</v>
      </c>
      <c r="QO25" s="966">
        <v>76</v>
      </c>
      <c r="QP25" s="966">
        <v>76</v>
      </c>
      <c r="QQ25" s="966">
        <v>75</v>
      </c>
      <c r="QR25" s="966">
        <v>75</v>
      </c>
      <c r="QS25" s="966">
        <v>106</v>
      </c>
      <c r="QT25" s="966">
        <v>98</v>
      </c>
      <c r="QU25" s="966">
        <v>98</v>
      </c>
      <c r="QV25" s="966">
        <v>155</v>
      </c>
      <c r="QW25" s="966">
        <v>152</v>
      </c>
      <c r="QX25" s="966">
        <v>152</v>
      </c>
      <c r="QY25" s="966">
        <v>151</v>
      </c>
      <c r="QZ25" s="966">
        <v>149</v>
      </c>
      <c r="RA25" s="966">
        <v>148</v>
      </c>
      <c r="RB25" s="966">
        <v>147</v>
      </c>
      <c r="RC25" s="966">
        <v>134</v>
      </c>
      <c r="RD25" s="966">
        <v>132</v>
      </c>
      <c r="RE25" s="966">
        <v>132</v>
      </c>
      <c r="RF25" s="966">
        <v>139</v>
      </c>
      <c r="RG25" s="966">
        <v>133</v>
      </c>
      <c r="RH25" s="966">
        <v>133</v>
      </c>
      <c r="RI25" s="966">
        <v>131</v>
      </c>
      <c r="RJ25" s="966">
        <v>129</v>
      </c>
      <c r="RK25" s="966">
        <v>129</v>
      </c>
      <c r="RL25" s="966">
        <v>128</v>
      </c>
      <c r="RM25" s="966">
        <v>125</v>
      </c>
      <c r="RN25" s="966">
        <v>126</v>
      </c>
      <c r="RO25" s="966">
        <v>125</v>
      </c>
      <c r="RP25" s="966">
        <v>158</v>
      </c>
      <c r="RQ25" s="966">
        <v>151</v>
      </c>
      <c r="RR25" s="966">
        <v>116</v>
      </c>
      <c r="RS25" s="966">
        <v>113</v>
      </c>
      <c r="RT25" s="966">
        <v>112</v>
      </c>
      <c r="RU25" s="966">
        <v>110</v>
      </c>
      <c r="RV25" s="966">
        <v>110</v>
      </c>
      <c r="RW25" s="966">
        <v>107</v>
      </c>
      <c r="RX25" s="966">
        <v>108</v>
      </c>
      <c r="RY25" s="966">
        <v>106</v>
      </c>
      <c r="RZ25" s="966">
        <v>109</v>
      </c>
      <c r="SA25" s="966">
        <v>108</v>
      </c>
      <c r="SB25" s="966">
        <v>107</v>
      </c>
      <c r="SC25" s="966">
        <v>108</v>
      </c>
      <c r="SD25" s="966">
        <v>107</v>
      </c>
      <c r="SE25" s="966">
        <v>105</v>
      </c>
      <c r="SF25" s="966">
        <v>105</v>
      </c>
      <c r="SG25" s="966">
        <v>102</v>
      </c>
      <c r="SH25" s="966">
        <v>172</v>
      </c>
      <c r="SI25" s="966">
        <v>171</v>
      </c>
      <c r="SJ25" s="966">
        <v>171</v>
      </c>
      <c r="SK25" s="966">
        <v>170</v>
      </c>
      <c r="SL25" s="966">
        <v>195</v>
      </c>
      <c r="SM25" s="966">
        <v>185</v>
      </c>
      <c r="SN25" s="966">
        <v>180</v>
      </c>
      <c r="SO25" s="966">
        <v>178</v>
      </c>
      <c r="SP25" s="966">
        <v>177</v>
      </c>
      <c r="SQ25" s="966">
        <v>172</v>
      </c>
      <c r="SR25" s="966">
        <v>178</v>
      </c>
      <c r="SS25" s="966">
        <v>177</v>
      </c>
      <c r="ST25" s="966">
        <v>177</v>
      </c>
      <c r="SU25" s="966">
        <v>172</v>
      </c>
      <c r="SV25" s="966">
        <v>172</v>
      </c>
      <c r="SW25" s="966">
        <v>179</v>
      </c>
      <c r="SX25" s="966">
        <v>176</v>
      </c>
      <c r="SY25" s="966">
        <v>175</v>
      </c>
      <c r="SZ25" s="966">
        <v>174</v>
      </c>
      <c r="TA25" s="966">
        <v>173</v>
      </c>
      <c r="TB25" s="966">
        <v>173</v>
      </c>
      <c r="TC25" s="966">
        <v>171</v>
      </c>
      <c r="TD25" s="966">
        <v>170</v>
      </c>
      <c r="TE25" s="966">
        <v>169</v>
      </c>
      <c r="TF25" s="966">
        <v>206</v>
      </c>
      <c r="TG25" s="966">
        <v>196</v>
      </c>
      <c r="TH25" s="966">
        <v>170</v>
      </c>
      <c r="TI25" s="966">
        <v>166</v>
      </c>
      <c r="TJ25" s="966">
        <v>164</v>
      </c>
      <c r="TK25" s="966">
        <v>161</v>
      </c>
      <c r="TL25" s="966">
        <v>160</v>
      </c>
      <c r="TM25" s="966">
        <v>159</v>
      </c>
      <c r="TN25" s="966">
        <v>159</v>
      </c>
      <c r="TO25" s="966">
        <v>156</v>
      </c>
      <c r="TP25" s="966">
        <v>155</v>
      </c>
      <c r="TQ25" s="966">
        <v>154</v>
      </c>
      <c r="TR25" s="966">
        <v>154</v>
      </c>
      <c r="TS25" s="966">
        <v>158</v>
      </c>
      <c r="TT25" s="966">
        <v>152</v>
      </c>
      <c r="TU25" s="966">
        <v>151</v>
      </c>
      <c r="TV25" s="966">
        <v>150</v>
      </c>
      <c r="TW25" s="966">
        <v>125</v>
      </c>
      <c r="TX25" s="966">
        <v>125</v>
      </c>
      <c r="TY25" s="966">
        <v>152</v>
      </c>
      <c r="TZ25" s="966">
        <f>'[1]отч дата'!U58</f>
        <v>207</v>
      </c>
      <c r="UA25" s="73">
        <f t="shared" si="4"/>
        <v>1.0615384615384615</v>
      </c>
      <c r="UB25" s="2">
        <f t="shared" si="5"/>
        <v>12</v>
      </c>
      <c r="UC25" s="418">
        <v>0</v>
      </c>
      <c r="UD25" s="69">
        <v>0</v>
      </c>
      <c r="UE25" s="67">
        <v>4</v>
      </c>
      <c r="UF25" s="130">
        <v>10</v>
      </c>
      <c r="UG25" s="131">
        <v>10</v>
      </c>
      <c r="UH25" s="170">
        <v>23</v>
      </c>
      <c r="UI25" s="1011">
        <v>9</v>
      </c>
      <c r="UJ25" s="177">
        <v>10</v>
      </c>
      <c r="UK25" s="177">
        <v>8</v>
      </c>
      <c r="UL25" s="177">
        <v>8</v>
      </c>
      <c r="UM25" s="1004">
        <v>3</v>
      </c>
      <c r="UN25" s="1005">
        <v>2</v>
      </c>
      <c r="UO25" s="1006">
        <v>2</v>
      </c>
      <c r="UP25" s="1006">
        <v>0</v>
      </c>
      <c r="UQ25" s="1006">
        <v>1</v>
      </c>
      <c r="UR25" s="996">
        <v>2</v>
      </c>
      <c r="US25" s="996">
        <v>2</v>
      </c>
      <c r="UT25" s="997">
        <v>2</v>
      </c>
      <c r="UU25" s="1007">
        <v>3</v>
      </c>
      <c r="UV25" s="1007">
        <v>2</v>
      </c>
      <c r="UW25" s="1007">
        <v>166</v>
      </c>
      <c r="UX25" s="1007">
        <v>166</v>
      </c>
      <c r="UY25" s="1007">
        <v>1</v>
      </c>
      <c r="UZ25" s="1368">
        <v>1</v>
      </c>
      <c r="VA25" s="1007">
        <v>1</v>
      </c>
      <c r="VB25" s="1007">
        <v>1</v>
      </c>
      <c r="VC25" s="1007">
        <v>1</v>
      </c>
      <c r="VD25" s="1007">
        <v>1</v>
      </c>
      <c r="VE25" s="1007">
        <v>1</v>
      </c>
      <c r="VF25" s="1007">
        <v>1</v>
      </c>
      <c r="VG25" s="1007">
        <v>1</v>
      </c>
      <c r="VH25" s="1007">
        <v>1</v>
      </c>
      <c r="VI25" s="1007">
        <v>1</v>
      </c>
      <c r="VJ25" s="1007">
        <v>1</v>
      </c>
      <c r="VK25" s="1007">
        <v>1</v>
      </c>
      <c r="VL25" s="1007">
        <v>1</v>
      </c>
      <c r="VM25" s="1007">
        <v>1</v>
      </c>
      <c r="VN25" s="1007">
        <v>1</v>
      </c>
      <c r="VO25" s="1007">
        <v>1</v>
      </c>
      <c r="VP25" s="1007">
        <v>2</v>
      </c>
      <c r="VQ25" s="1007">
        <v>2</v>
      </c>
      <c r="VR25" s="1007">
        <v>2</v>
      </c>
      <c r="VS25" s="1007">
        <v>2</v>
      </c>
      <c r="VT25" s="1007">
        <v>2</v>
      </c>
      <c r="VU25" s="1007">
        <v>2</v>
      </c>
      <c r="VV25" s="1007">
        <v>2</v>
      </c>
      <c r="VW25" s="1007">
        <v>2</v>
      </c>
      <c r="VX25" s="1007">
        <v>2</v>
      </c>
      <c r="VY25" s="1007">
        <v>2</v>
      </c>
      <c r="VZ25" s="1007">
        <v>2</v>
      </c>
      <c r="WA25" s="1007">
        <v>2</v>
      </c>
      <c r="WB25" s="1007">
        <v>2</v>
      </c>
      <c r="WC25" s="1007">
        <v>2</v>
      </c>
      <c r="WD25" s="1007">
        <v>2</v>
      </c>
      <c r="WE25" s="1007">
        <v>2</v>
      </c>
      <c r="WF25" s="1007">
        <v>2</v>
      </c>
      <c r="WG25" s="1007">
        <v>2</v>
      </c>
      <c r="WH25" s="1007">
        <v>2</v>
      </c>
      <c r="WI25" s="1007">
        <v>2</v>
      </c>
      <c r="WJ25" s="1007">
        <v>2</v>
      </c>
      <c r="WK25" s="1007">
        <v>6</v>
      </c>
      <c r="WL25" s="1007">
        <v>5</v>
      </c>
      <c r="WM25" s="1007">
        <v>5</v>
      </c>
      <c r="WN25" s="1007">
        <v>5</v>
      </c>
      <c r="WO25" s="1007">
        <v>5</v>
      </c>
      <c r="WP25" s="1007">
        <v>5</v>
      </c>
      <c r="WQ25" s="1007">
        <v>5</v>
      </c>
      <c r="WR25" s="1007">
        <v>5</v>
      </c>
      <c r="WS25" s="1007">
        <v>5</v>
      </c>
      <c r="WT25" s="1007">
        <v>5</v>
      </c>
      <c r="WU25" s="1007">
        <v>5</v>
      </c>
      <c r="WV25" s="1007">
        <v>2</v>
      </c>
      <c r="WW25" s="1007">
        <v>2</v>
      </c>
      <c r="WX25" s="1007">
        <v>1</v>
      </c>
      <c r="WY25" s="1007">
        <v>1</v>
      </c>
      <c r="WZ25" s="1007">
        <v>1</v>
      </c>
      <c r="XA25" s="1007">
        <v>1</v>
      </c>
      <c r="XB25" s="1007">
        <v>1</v>
      </c>
      <c r="XC25" s="1007">
        <v>1</v>
      </c>
      <c r="XD25" s="1007">
        <v>4</v>
      </c>
      <c r="XE25" s="1007">
        <v>4</v>
      </c>
      <c r="XF25" s="1007">
        <v>3</v>
      </c>
      <c r="XG25" s="1007">
        <v>3</v>
      </c>
      <c r="XH25" s="1007">
        <v>3</v>
      </c>
      <c r="XI25" s="1007">
        <v>3</v>
      </c>
      <c r="XJ25" s="1007">
        <v>3</v>
      </c>
      <c r="XK25" s="1007">
        <v>3</v>
      </c>
      <c r="XL25" s="1007">
        <v>3</v>
      </c>
      <c r="XM25" s="1007">
        <v>3</v>
      </c>
      <c r="XN25" s="1007">
        <v>3</v>
      </c>
      <c r="XO25" s="1007">
        <v>3</v>
      </c>
      <c r="XP25" s="1007">
        <v>3</v>
      </c>
      <c r="XQ25" s="1007">
        <v>3</v>
      </c>
      <c r="XR25" s="1007">
        <v>3</v>
      </c>
      <c r="XS25" s="1007">
        <v>3</v>
      </c>
      <c r="XT25" s="1007">
        <v>3</v>
      </c>
      <c r="XU25" s="1007">
        <v>3</v>
      </c>
      <c r="XV25" s="1007">
        <v>3</v>
      </c>
      <c r="XW25" s="1007">
        <v>3</v>
      </c>
      <c r="XX25" s="1007">
        <v>3</v>
      </c>
      <c r="XY25" s="1007">
        <v>3</v>
      </c>
      <c r="XZ25" s="1007">
        <v>3</v>
      </c>
      <c r="YA25" s="1007">
        <v>40</v>
      </c>
      <c r="YB25" s="1007">
        <v>17</v>
      </c>
      <c r="YC25" s="1007">
        <v>21</v>
      </c>
      <c r="YD25" s="1007">
        <v>50</v>
      </c>
      <c r="YE25" s="1007">
        <v>50</v>
      </c>
      <c r="YF25" s="1007">
        <v>49</v>
      </c>
      <c r="YG25" s="1007">
        <v>49</v>
      </c>
      <c r="YH25" s="1007">
        <v>49</v>
      </c>
      <c r="YI25" s="1007">
        <v>48</v>
      </c>
      <c r="YJ25" s="1007">
        <v>48</v>
      </c>
      <c r="YK25" s="1007">
        <v>48</v>
      </c>
      <c r="YL25" s="1007">
        <v>48</v>
      </c>
      <c r="YM25" s="1007">
        <v>48</v>
      </c>
      <c r="YN25" s="1007">
        <v>48</v>
      </c>
      <c r="YO25" s="1007">
        <v>47</v>
      </c>
      <c r="YP25" s="1007">
        <v>47</v>
      </c>
      <c r="YQ25" s="1007">
        <v>47</v>
      </c>
      <c r="YR25" s="1007">
        <v>47</v>
      </c>
      <c r="YS25" s="1007">
        <v>45</v>
      </c>
      <c r="YT25" s="1007">
        <v>44</v>
      </c>
      <c r="YU25" s="1007">
        <v>44</v>
      </c>
      <c r="YV25" s="1007">
        <v>42</v>
      </c>
      <c r="YW25" s="1007">
        <v>42</v>
      </c>
      <c r="YX25" s="1007">
        <v>42</v>
      </c>
      <c r="YY25" s="1007">
        <v>42</v>
      </c>
      <c r="YZ25" s="1007">
        <v>41</v>
      </c>
      <c r="ZA25" s="1007">
        <v>41</v>
      </c>
      <c r="ZB25" s="1007">
        <v>41</v>
      </c>
      <c r="ZC25" s="1007">
        <v>41</v>
      </c>
      <c r="ZD25" s="1007">
        <v>41</v>
      </c>
      <c r="ZE25" s="1007">
        <v>41</v>
      </c>
      <c r="ZF25" s="1007">
        <v>41</v>
      </c>
      <c r="ZG25" s="1007">
        <v>41</v>
      </c>
      <c r="ZH25" s="1007">
        <v>41</v>
      </c>
      <c r="ZI25" s="1007">
        <v>41</v>
      </c>
      <c r="ZJ25" s="1007">
        <v>41</v>
      </c>
      <c r="ZK25" s="1007">
        <v>41</v>
      </c>
      <c r="ZL25" s="1007">
        <v>41</v>
      </c>
      <c r="ZM25" s="1007">
        <v>41</v>
      </c>
      <c r="ZN25" s="1007">
        <v>41</v>
      </c>
      <c r="ZO25" s="1007">
        <v>41</v>
      </c>
      <c r="ZP25" s="1007">
        <v>45</v>
      </c>
      <c r="ZQ25" s="1007">
        <v>44</v>
      </c>
      <c r="ZR25" s="1007">
        <v>43</v>
      </c>
      <c r="ZS25" s="1007">
        <v>42</v>
      </c>
      <c r="ZT25" s="1007">
        <v>41</v>
      </c>
      <c r="ZU25" s="1007">
        <v>41</v>
      </c>
      <c r="ZV25" s="1007">
        <v>41</v>
      </c>
      <c r="ZW25" s="1007">
        <v>41</v>
      </c>
      <c r="ZX25" s="1007">
        <v>41</v>
      </c>
      <c r="ZY25" s="1007">
        <v>41</v>
      </c>
      <c r="ZZ25" s="1007">
        <v>41</v>
      </c>
      <c r="AAA25" s="1007">
        <v>41</v>
      </c>
      <c r="AAB25" s="1007">
        <v>41</v>
      </c>
      <c r="AAC25" s="1007">
        <v>41</v>
      </c>
      <c r="AAD25" s="1007">
        <v>41</v>
      </c>
      <c r="AAE25" s="1007">
        <v>41</v>
      </c>
      <c r="AAF25" s="1007">
        <v>41</v>
      </c>
      <c r="AAG25" s="1007">
        <v>41</v>
      </c>
      <c r="AAH25" s="1007">
        <v>41</v>
      </c>
      <c r="AAI25" s="1007">
        <v>41</v>
      </c>
      <c r="AAJ25" s="1007">
        <v>41</v>
      </c>
      <c r="AAK25" s="1007">
        <v>41</v>
      </c>
      <c r="AAL25" s="1007">
        <v>46</v>
      </c>
      <c r="AAM25" s="1007">
        <v>44</v>
      </c>
      <c r="AAN25" s="1007">
        <v>44</v>
      </c>
      <c r="AAO25" s="1007">
        <v>44</v>
      </c>
      <c r="AAP25" s="1007">
        <v>43</v>
      </c>
      <c r="AAQ25" s="1007">
        <v>42</v>
      </c>
      <c r="AAR25" s="1007">
        <v>42</v>
      </c>
      <c r="AAS25" s="1007">
        <v>42</v>
      </c>
      <c r="AAT25" s="1007">
        <v>42</v>
      </c>
      <c r="AAU25" s="1007">
        <v>42</v>
      </c>
      <c r="AAV25" s="1007">
        <v>42</v>
      </c>
      <c r="AAW25" s="1007">
        <v>42</v>
      </c>
      <c r="AAX25" s="1007">
        <v>42</v>
      </c>
      <c r="AAY25" s="1007">
        <v>42</v>
      </c>
      <c r="AAZ25" s="1007">
        <v>42</v>
      </c>
      <c r="ABA25" s="1007">
        <v>42</v>
      </c>
      <c r="ABB25" s="1007">
        <v>42</v>
      </c>
      <c r="ABC25" s="1007">
        <v>42</v>
      </c>
      <c r="ABD25" s="1007">
        <v>42</v>
      </c>
      <c r="ABE25" s="1007">
        <v>42</v>
      </c>
      <c r="ABF25" s="1007">
        <v>40</v>
      </c>
      <c r="ABG25" s="1007">
        <v>40</v>
      </c>
      <c r="ABH25" s="1007">
        <v>44</v>
      </c>
      <c r="ABI25" s="1007">
        <v>44</v>
      </c>
      <c r="ABJ25" s="1007">
        <v>44</v>
      </c>
      <c r="ABK25" s="1007">
        <v>43</v>
      </c>
      <c r="ABL25" s="1007">
        <v>42</v>
      </c>
      <c r="ABM25" s="1007">
        <v>42</v>
      </c>
      <c r="ABN25" s="1007">
        <v>42</v>
      </c>
      <c r="ABO25" s="1007">
        <v>42</v>
      </c>
      <c r="ABP25" s="1007">
        <v>42</v>
      </c>
      <c r="ABQ25" s="1007">
        <v>42</v>
      </c>
      <c r="ABR25" s="1007">
        <v>42</v>
      </c>
      <c r="ABS25" s="1007">
        <v>42</v>
      </c>
      <c r="ABT25" s="1007">
        <v>42</v>
      </c>
      <c r="ABU25" s="1007">
        <v>42</v>
      </c>
      <c r="ABV25" s="1007">
        <v>42</v>
      </c>
      <c r="ABW25" s="1007">
        <v>42</v>
      </c>
      <c r="ABX25" s="1007">
        <v>41</v>
      </c>
      <c r="ABY25" s="1007">
        <v>41</v>
      </c>
      <c r="ABZ25" s="1007">
        <v>41</v>
      </c>
      <c r="ACA25" s="1007">
        <v>41</v>
      </c>
      <c r="ACB25" s="1007">
        <v>40</v>
      </c>
      <c r="ACC25" s="1007">
        <v>40</v>
      </c>
      <c r="ACD25" s="1007">
        <v>40</v>
      </c>
      <c r="ACE25" s="1007">
        <v>42</v>
      </c>
      <c r="ACF25" s="1007">
        <v>42</v>
      </c>
      <c r="ACG25" s="1007">
        <v>41</v>
      </c>
      <c r="ACH25" s="1007">
        <v>41</v>
      </c>
      <c r="ACI25" s="1007">
        <v>41</v>
      </c>
      <c r="ACJ25" s="1007">
        <v>41</v>
      </c>
      <c r="ACK25" s="1007">
        <v>41</v>
      </c>
      <c r="ACL25" s="1007">
        <v>41</v>
      </c>
      <c r="ACM25" s="1007">
        <v>41</v>
      </c>
      <c r="ACN25" s="1007">
        <v>41</v>
      </c>
      <c r="ACO25" s="1007">
        <v>41</v>
      </c>
      <c r="ACP25" s="1007">
        <v>41</v>
      </c>
      <c r="ACQ25" s="1007">
        <v>41</v>
      </c>
      <c r="ACR25" s="1007">
        <v>41</v>
      </c>
      <c r="ACS25" s="1007">
        <v>41</v>
      </c>
      <c r="ACT25" s="1007">
        <v>41</v>
      </c>
      <c r="ACU25" s="1007">
        <v>41</v>
      </c>
      <c r="ACV25" s="1007">
        <v>41</v>
      </c>
      <c r="ACW25" s="1007">
        <v>41</v>
      </c>
      <c r="ACX25" s="1007">
        <v>41</v>
      </c>
      <c r="ACY25" s="1007">
        <v>41</v>
      </c>
      <c r="ACZ25" s="1007">
        <v>41</v>
      </c>
      <c r="ADA25" s="1007">
        <v>44</v>
      </c>
      <c r="ADB25" s="1007">
        <v>42</v>
      </c>
      <c r="ADC25" s="1007">
        <v>2</v>
      </c>
      <c r="ADD25" s="1007">
        <v>2</v>
      </c>
      <c r="ADE25" s="1007">
        <v>2</v>
      </c>
      <c r="ADF25" s="1007">
        <v>2</v>
      </c>
      <c r="ADG25" s="1007">
        <v>2</v>
      </c>
      <c r="ADH25" s="1007">
        <v>2</v>
      </c>
      <c r="ADI25" s="1007">
        <v>2</v>
      </c>
      <c r="ADJ25" s="1007">
        <v>2</v>
      </c>
      <c r="ADK25" s="1007">
        <v>2</v>
      </c>
      <c r="ADL25" s="1007">
        <v>2</v>
      </c>
      <c r="ADM25" s="1007">
        <v>2</v>
      </c>
      <c r="ADN25" s="1007">
        <v>2</v>
      </c>
      <c r="ADO25" s="1007">
        <v>2</v>
      </c>
      <c r="ADP25" s="1007">
        <v>2</v>
      </c>
      <c r="ADQ25" s="1007">
        <v>2</v>
      </c>
      <c r="ADR25" s="1007">
        <v>2</v>
      </c>
      <c r="ADS25" s="1007">
        <v>1</v>
      </c>
      <c r="ADT25" s="1007">
        <v>1</v>
      </c>
      <c r="ADU25" s="1007">
        <v>4</v>
      </c>
      <c r="ADV25" s="1007">
        <v>4</v>
      </c>
      <c r="ADW25" s="1007">
        <v>3</v>
      </c>
      <c r="ADX25" s="1007">
        <v>3</v>
      </c>
      <c r="ADY25" s="1007">
        <v>3</v>
      </c>
      <c r="ADZ25" s="1007">
        <v>3</v>
      </c>
      <c r="AEA25" s="1007">
        <v>3</v>
      </c>
      <c r="AEB25" s="1007">
        <v>3</v>
      </c>
      <c r="AEC25" s="1007">
        <v>3</v>
      </c>
      <c r="AED25" s="1007">
        <v>3</v>
      </c>
      <c r="AEE25" s="1007">
        <v>3</v>
      </c>
      <c r="AEF25" s="1007">
        <v>3</v>
      </c>
      <c r="AEG25" s="1007">
        <v>3</v>
      </c>
      <c r="AEH25" s="1007">
        <v>3</v>
      </c>
      <c r="AEI25" s="1007">
        <v>2</v>
      </c>
      <c r="AEJ25" s="1007">
        <v>2</v>
      </c>
      <c r="AEK25" s="1007">
        <v>2</v>
      </c>
      <c r="AEL25" s="1007">
        <v>2</v>
      </c>
      <c r="AEM25" s="1007">
        <v>1</v>
      </c>
      <c r="AEN25" s="1007">
        <v>3</v>
      </c>
      <c r="AEO25" s="1006">
        <f>'[1]отч дата'!U89</f>
        <v>1</v>
      </c>
      <c r="AEP25" s="73">
        <f t="shared" si="0"/>
        <v>2.2727272727272728E-2</v>
      </c>
      <c r="AEQ25" s="2">
        <f t="shared" si="1"/>
        <v>-43</v>
      </c>
      <c r="AER25" s="3" t="s">
        <v>65</v>
      </c>
    </row>
    <row r="26" spans="1:824" ht="17.25" customHeight="1" x14ac:dyDescent="0.25">
      <c r="A26" s="3" t="s">
        <v>66</v>
      </c>
      <c r="B26" s="417">
        <v>1254</v>
      </c>
      <c r="C26" s="131">
        <v>1233</v>
      </c>
      <c r="D26" s="176">
        <v>1361</v>
      </c>
      <c r="E26" s="170">
        <v>1297</v>
      </c>
      <c r="F26" s="177">
        <v>1339</v>
      </c>
      <c r="G26" s="170">
        <v>1587</v>
      </c>
      <c r="H26" s="170">
        <v>1356</v>
      </c>
      <c r="I26" s="1008">
        <v>1604</v>
      </c>
      <c r="J26" s="1009">
        <v>1440</v>
      </c>
      <c r="K26" s="1008">
        <v>1679</v>
      </c>
      <c r="L26" s="1010">
        <v>1619</v>
      </c>
      <c r="M26" s="993">
        <v>1788</v>
      </c>
      <c r="N26" s="994">
        <v>2182</v>
      </c>
      <c r="O26" s="994">
        <v>1161</v>
      </c>
      <c r="P26" s="994">
        <v>1721</v>
      </c>
      <c r="Q26" s="995">
        <v>2013</v>
      </c>
      <c r="R26" s="996">
        <v>1998</v>
      </c>
      <c r="S26" s="997">
        <v>2285</v>
      </c>
      <c r="T26" s="998">
        <v>2661</v>
      </c>
      <c r="U26" s="998">
        <v>2948</v>
      </c>
      <c r="V26" s="998">
        <v>3177</v>
      </c>
      <c r="W26" s="998">
        <v>3218</v>
      </c>
      <c r="X26" s="998">
        <v>3120</v>
      </c>
      <c r="Y26" s="1145">
        <v>2769</v>
      </c>
      <c r="Z26" s="1141">
        <v>2893</v>
      </c>
      <c r="AA26" s="998">
        <v>3051</v>
      </c>
      <c r="AB26" s="998">
        <v>3195</v>
      </c>
      <c r="AC26" s="998">
        <v>3178</v>
      </c>
      <c r="AD26" s="998">
        <v>3161</v>
      </c>
      <c r="AE26" s="998">
        <v>3141</v>
      </c>
      <c r="AF26" s="998">
        <v>3132</v>
      </c>
      <c r="AG26" s="998">
        <v>3121</v>
      </c>
      <c r="AH26" s="998">
        <v>3107</v>
      </c>
      <c r="AI26" s="998">
        <v>3097</v>
      </c>
      <c r="AJ26" s="998">
        <v>3075</v>
      </c>
      <c r="AK26" s="998">
        <v>3058</v>
      </c>
      <c r="AL26" s="998">
        <v>3048</v>
      </c>
      <c r="AM26" s="998">
        <v>3037</v>
      </c>
      <c r="AN26" s="998">
        <v>3416</v>
      </c>
      <c r="AO26" s="998">
        <v>2585</v>
      </c>
      <c r="AP26" s="998">
        <v>2565</v>
      </c>
      <c r="AQ26" s="998">
        <v>2550</v>
      </c>
      <c r="AR26" s="998">
        <v>2535</v>
      </c>
      <c r="AS26" s="998">
        <v>2518</v>
      </c>
      <c r="AT26" s="998">
        <v>2497</v>
      </c>
      <c r="AU26" s="998">
        <v>2645</v>
      </c>
      <c r="AV26" s="998">
        <v>2785</v>
      </c>
      <c r="AW26" s="998">
        <v>2951</v>
      </c>
      <c r="AX26" s="998">
        <v>2931</v>
      </c>
      <c r="AY26" s="998">
        <v>2902</v>
      </c>
      <c r="AZ26" s="998">
        <v>2882</v>
      </c>
      <c r="BA26" s="998">
        <v>2871</v>
      </c>
      <c r="BB26" s="998">
        <v>2858</v>
      </c>
      <c r="BC26" s="998">
        <v>2841</v>
      </c>
      <c r="BD26" s="998">
        <v>2811</v>
      </c>
      <c r="BE26" s="998">
        <v>2804</v>
      </c>
      <c r="BF26" s="998">
        <v>2793</v>
      </c>
      <c r="BG26" s="998">
        <v>2773</v>
      </c>
      <c r="BH26" s="998">
        <v>2753</v>
      </c>
      <c r="BI26" s="998">
        <v>2725</v>
      </c>
      <c r="BJ26" s="998">
        <v>3066</v>
      </c>
      <c r="BK26" s="998">
        <v>3026</v>
      </c>
      <c r="BL26" s="998">
        <v>3008</v>
      </c>
      <c r="BM26" s="998">
        <v>2983</v>
      </c>
      <c r="BN26" s="998">
        <v>2947</v>
      </c>
      <c r="BO26" s="998">
        <v>2923</v>
      </c>
      <c r="BP26" s="998">
        <v>3021</v>
      </c>
      <c r="BQ26" s="998">
        <v>3018</v>
      </c>
      <c r="BR26" s="998">
        <v>3133</v>
      </c>
      <c r="BS26" s="998">
        <v>3242</v>
      </c>
      <c r="BT26" s="998">
        <v>2750</v>
      </c>
      <c r="BU26" s="998">
        <v>2735</v>
      </c>
      <c r="BV26" s="998">
        <v>2325</v>
      </c>
      <c r="BW26" s="998">
        <v>1995</v>
      </c>
      <c r="BX26" s="998">
        <v>1989</v>
      </c>
      <c r="BY26" s="998">
        <v>1978</v>
      </c>
      <c r="BZ26" s="998">
        <v>1972</v>
      </c>
      <c r="CA26" s="998">
        <v>1957</v>
      </c>
      <c r="CB26" s="998">
        <v>1932</v>
      </c>
      <c r="CC26" s="998">
        <v>2364</v>
      </c>
      <c r="CD26" s="998">
        <v>2309</v>
      </c>
      <c r="CE26" s="998">
        <v>2267</v>
      </c>
      <c r="CF26" s="998">
        <v>2252</v>
      </c>
      <c r="CG26" s="998">
        <v>2224</v>
      </c>
      <c r="CH26" s="998">
        <v>2209</v>
      </c>
      <c r="CI26" s="998">
        <v>2354</v>
      </c>
      <c r="CJ26" s="998">
        <v>2368</v>
      </c>
      <c r="CK26" s="998">
        <v>2476</v>
      </c>
      <c r="CL26" s="998">
        <v>2569</v>
      </c>
      <c r="CM26" s="998">
        <v>2731</v>
      </c>
      <c r="CN26" s="998">
        <v>2722</v>
      </c>
      <c r="CO26" s="998">
        <v>2707</v>
      </c>
      <c r="CP26" s="998">
        <v>2690</v>
      </c>
      <c r="CQ26" s="998">
        <v>2668</v>
      </c>
      <c r="CR26" s="998">
        <v>2659</v>
      </c>
      <c r="CS26" s="998">
        <v>2642</v>
      </c>
      <c r="CT26" s="998">
        <v>2635</v>
      </c>
      <c r="CU26" s="998">
        <v>2619</v>
      </c>
      <c r="CV26" s="998">
        <v>2591</v>
      </c>
      <c r="CW26" s="998">
        <v>2578</v>
      </c>
      <c r="CX26" s="998">
        <v>2567</v>
      </c>
      <c r="CY26" s="998">
        <v>2917</v>
      </c>
      <c r="CZ26" s="998">
        <v>2264</v>
      </c>
      <c r="DA26" s="998">
        <v>1229</v>
      </c>
      <c r="DB26" s="998">
        <v>3063</v>
      </c>
      <c r="DC26" s="998">
        <v>2</v>
      </c>
      <c r="DD26" s="998">
        <v>2</v>
      </c>
      <c r="DE26" s="998">
        <v>2</v>
      </c>
      <c r="DF26" s="998">
        <v>2</v>
      </c>
      <c r="DG26" s="998">
        <v>2</v>
      </c>
      <c r="DH26" s="998">
        <v>2</v>
      </c>
      <c r="DI26" s="998">
        <v>2</v>
      </c>
      <c r="DJ26" s="998">
        <v>1</v>
      </c>
      <c r="DK26" s="998">
        <v>1</v>
      </c>
      <c r="DL26" s="998">
        <v>1</v>
      </c>
      <c r="DM26" s="998">
        <v>8</v>
      </c>
      <c r="DN26" s="998">
        <v>5</v>
      </c>
      <c r="DO26" s="998">
        <v>4</v>
      </c>
      <c r="DP26" s="998">
        <v>3</v>
      </c>
      <c r="DQ26" s="998">
        <v>3</v>
      </c>
      <c r="DR26" s="998">
        <v>3</v>
      </c>
      <c r="DS26" s="998">
        <v>2828</v>
      </c>
      <c r="DT26" s="998">
        <v>2791</v>
      </c>
      <c r="DU26" s="998">
        <v>2762</v>
      </c>
      <c r="DV26" s="998">
        <v>2739</v>
      </c>
      <c r="DW26" s="998">
        <v>2701</v>
      </c>
      <c r="DX26" s="998">
        <v>2766</v>
      </c>
      <c r="DY26" s="998">
        <v>3033</v>
      </c>
      <c r="DZ26" s="998">
        <v>3216</v>
      </c>
      <c r="EA26" s="998">
        <v>3392</v>
      </c>
      <c r="EB26" s="998">
        <v>3428</v>
      </c>
      <c r="EC26" s="998">
        <v>3582</v>
      </c>
      <c r="ED26" s="998">
        <v>3562</v>
      </c>
      <c r="EE26" s="998">
        <v>3549</v>
      </c>
      <c r="EF26" s="998">
        <v>3532</v>
      </c>
      <c r="EG26" s="998">
        <v>3495</v>
      </c>
      <c r="EH26" s="998">
        <v>3483</v>
      </c>
      <c r="EI26" s="998">
        <v>3467</v>
      </c>
      <c r="EJ26" s="998">
        <v>3452</v>
      </c>
      <c r="EK26" s="998">
        <v>3435</v>
      </c>
      <c r="EL26" s="998">
        <v>3403</v>
      </c>
      <c r="EM26" s="998">
        <v>3717</v>
      </c>
      <c r="EN26" s="998">
        <v>3447</v>
      </c>
      <c r="EO26" s="998">
        <v>3402</v>
      </c>
      <c r="EP26" s="998">
        <v>1</v>
      </c>
      <c r="EQ26" s="998">
        <v>1</v>
      </c>
      <c r="ER26" s="998">
        <v>2</v>
      </c>
      <c r="ES26" s="998">
        <v>2</v>
      </c>
      <c r="ET26" s="998">
        <v>2</v>
      </c>
      <c r="EU26" s="998">
        <v>2</v>
      </c>
      <c r="EV26" s="998">
        <v>2</v>
      </c>
      <c r="EW26" s="998">
        <v>2</v>
      </c>
      <c r="EX26" s="998">
        <v>2</v>
      </c>
      <c r="EY26" s="998">
        <v>2</v>
      </c>
      <c r="EZ26" s="998">
        <v>1</v>
      </c>
      <c r="FA26" s="998">
        <v>1</v>
      </c>
      <c r="FB26" s="998">
        <v>2</v>
      </c>
      <c r="FC26" s="998">
        <v>2</v>
      </c>
      <c r="FD26" s="998">
        <v>8</v>
      </c>
      <c r="FE26" s="998">
        <v>6</v>
      </c>
      <c r="FF26" s="998">
        <v>4</v>
      </c>
      <c r="FG26" s="998">
        <v>3</v>
      </c>
      <c r="FH26" s="998">
        <v>3</v>
      </c>
      <c r="FI26" s="998">
        <v>5053</v>
      </c>
      <c r="FJ26" s="998">
        <v>4992</v>
      </c>
      <c r="FK26" s="998">
        <v>4955</v>
      </c>
      <c r="FL26" s="998">
        <v>4929</v>
      </c>
      <c r="FM26" s="998">
        <v>4913</v>
      </c>
      <c r="FN26" s="998">
        <v>4898</v>
      </c>
      <c r="FO26" s="998">
        <v>5116</v>
      </c>
      <c r="FP26" s="998">
        <v>5386</v>
      </c>
      <c r="FQ26" s="998">
        <v>5621</v>
      </c>
      <c r="FR26" s="998">
        <v>5600</v>
      </c>
      <c r="FS26" s="998">
        <v>5702</v>
      </c>
      <c r="FT26" s="998">
        <v>5783</v>
      </c>
      <c r="FU26" s="998">
        <v>5968</v>
      </c>
      <c r="FV26" s="998">
        <v>5987</v>
      </c>
      <c r="FW26" s="998">
        <v>5964</v>
      </c>
      <c r="FX26" s="998">
        <v>5935</v>
      </c>
      <c r="FY26" s="998">
        <v>5893</v>
      </c>
      <c r="FZ26" s="998">
        <v>5890</v>
      </c>
      <c r="GA26" s="998">
        <v>4708</v>
      </c>
      <c r="GB26" s="998">
        <v>4679</v>
      </c>
      <c r="GC26" s="998">
        <v>4662</v>
      </c>
      <c r="GD26" s="998">
        <v>4641</v>
      </c>
      <c r="GE26" s="998">
        <v>5034</v>
      </c>
      <c r="GF26" s="998">
        <v>4997</v>
      </c>
      <c r="GG26" s="998">
        <v>4997</v>
      </c>
      <c r="GH26" s="998">
        <v>4941</v>
      </c>
      <c r="GI26" s="998">
        <v>4905</v>
      </c>
      <c r="GJ26" s="998">
        <v>5090</v>
      </c>
      <c r="GK26" s="998">
        <v>5260</v>
      </c>
      <c r="GL26" s="998">
        <v>5400</v>
      </c>
      <c r="GM26" s="998">
        <v>5401</v>
      </c>
      <c r="GN26" s="998">
        <v>5546</v>
      </c>
      <c r="GO26" s="998">
        <v>5599</v>
      </c>
      <c r="GP26" s="998">
        <v>5709</v>
      </c>
      <c r="GQ26" s="998">
        <v>5689</v>
      </c>
      <c r="GR26" s="998">
        <v>5672</v>
      </c>
      <c r="GS26" s="998">
        <v>5642</v>
      </c>
      <c r="GT26" s="998">
        <v>5642</v>
      </c>
      <c r="GU26" s="998">
        <v>5626</v>
      </c>
      <c r="GV26" s="998">
        <v>5611</v>
      </c>
      <c r="GW26" s="998">
        <v>5583</v>
      </c>
      <c r="GX26" s="998">
        <v>5562</v>
      </c>
      <c r="GY26" s="998">
        <v>5530</v>
      </c>
      <c r="GZ26" s="998">
        <v>5510</v>
      </c>
      <c r="HA26" s="998">
        <v>5953</v>
      </c>
      <c r="HB26" s="998">
        <v>5875</v>
      </c>
      <c r="HC26" s="998">
        <v>5827</v>
      </c>
      <c r="HD26" s="998">
        <v>5785</v>
      </c>
      <c r="HE26" s="998">
        <v>5759</v>
      </c>
      <c r="HF26" s="998">
        <v>5733</v>
      </c>
      <c r="HG26" s="998">
        <v>5712</v>
      </c>
      <c r="HH26" s="998">
        <v>5850</v>
      </c>
      <c r="HI26" s="998">
        <v>5990</v>
      </c>
      <c r="HJ26" s="998">
        <v>5640</v>
      </c>
      <c r="HK26" s="998">
        <v>4688</v>
      </c>
      <c r="HL26" s="998">
        <v>4672</v>
      </c>
      <c r="HM26" s="998">
        <v>4651</v>
      </c>
      <c r="HN26" s="998">
        <v>4628</v>
      </c>
      <c r="HO26" s="998">
        <v>4622</v>
      </c>
      <c r="HP26" s="998">
        <v>4608</v>
      </c>
      <c r="HQ26" s="998">
        <v>4579</v>
      </c>
      <c r="HR26" s="998">
        <v>4562</v>
      </c>
      <c r="HS26" s="998">
        <v>4535</v>
      </c>
      <c r="HT26" s="998">
        <v>4514</v>
      </c>
      <c r="HU26" s="998">
        <v>4490</v>
      </c>
      <c r="HV26" s="998">
        <v>4473</v>
      </c>
      <c r="HW26" s="998">
        <v>4908</v>
      </c>
      <c r="HX26" s="998">
        <v>4817</v>
      </c>
      <c r="HY26" s="998">
        <v>4783</v>
      </c>
      <c r="HZ26" s="998">
        <v>4754</v>
      </c>
      <c r="IA26" s="998">
        <v>4736</v>
      </c>
      <c r="IB26" s="998">
        <v>4707</v>
      </c>
      <c r="IC26" s="998">
        <v>4665</v>
      </c>
      <c r="ID26" s="998">
        <v>4894</v>
      </c>
      <c r="IE26" s="998">
        <v>5108</v>
      </c>
      <c r="IF26" s="998">
        <v>5281</v>
      </c>
      <c r="IG26" s="998">
        <v>5580</v>
      </c>
      <c r="IH26" s="998">
        <v>5793</v>
      </c>
      <c r="II26" s="998">
        <v>5773</v>
      </c>
      <c r="IJ26" s="998">
        <v>5757</v>
      </c>
      <c r="IK26" s="998">
        <v>5736</v>
      </c>
      <c r="IL26" s="998">
        <v>5715</v>
      </c>
      <c r="IM26" s="998">
        <v>5712</v>
      </c>
      <c r="IN26" s="998">
        <v>5697</v>
      </c>
      <c r="IO26" s="998">
        <v>5681</v>
      </c>
      <c r="IP26" s="998">
        <v>5652</v>
      </c>
      <c r="IQ26" s="998">
        <v>5615</v>
      </c>
      <c r="IR26" s="998">
        <v>6010</v>
      </c>
      <c r="IS26" s="998">
        <v>5962</v>
      </c>
      <c r="IT26" s="998">
        <v>5536</v>
      </c>
      <c r="IU26" s="998">
        <v>4507</v>
      </c>
      <c r="IV26" s="998">
        <v>3827</v>
      </c>
      <c r="IW26" s="998">
        <v>3813</v>
      </c>
      <c r="IX26" s="998">
        <v>4044</v>
      </c>
      <c r="IY26" s="998">
        <v>4278</v>
      </c>
      <c r="IZ26" s="998">
        <v>4418</v>
      </c>
      <c r="JA26" s="998">
        <v>4530</v>
      </c>
      <c r="JB26" s="998">
        <v>4580</v>
      </c>
      <c r="JC26" s="998">
        <v>4570</v>
      </c>
      <c r="JD26" s="998">
        <v>4551</v>
      </c>
      <c r="JE26" s="998">
        <v>4534</v>
      </c>
      <c r="JF26" s="998">
        <v>4505</v>
      </c>
      <c r="JG26" s="998">
        <v>4441</v>
      </c>
      <c r="JH26" s="998">
        <v>4420</v>
      </c>
      <c r="JI26" s="998">
        <v>4385</v>
      </c>
      <c r="JJ26" s="998">
        <v>4353</v>
      </c>
      <c r="JK26" s="998">
        <v>4776</v>
      </c>
      <c r="JL26" s="998">
        <v>4461</v>
      </c>
      <c r="JM26" s="998">
        <f>'[1]отч дата'!V26</f>
        <v>4344</v>
      </c>
      <c r="JN26" s="73">
        <f t="shared" si="2"/>
        <v>0.90180610338384892</v>
      </c>
      <c r="JO26" s="2">
        <f t="shared" si="3"/>
        <v>-473</v>
      </c>
      <c r="JP26" s="218">
        <v>1252</v>
      </c>
      <c r="JQ26" s="71">
        <v>1232</v>
      </c>
      <c r="JR26" s="70">
        <v>1360</v>
      </c>
      <c r="JS26" s="112">
        <v>1296</v>
      </c>
      <c r="JT26" s="131">
        <v>1339</v>
      </c>
      <c r="JU26" s="170">
        <v>1582</v>
      </c>
      <c r="JV26" s="964">
        <v>1351</v>
      </c>
      <c r="JW26" s="966">
        <v>1599</v>
      </c>
      <c r="JX26" s="966">
        <v>1435</v>
      </c>
      <c r="JY26" s="966">
        <v>1674</v>
      </c>
      <c r="JZ26" s="985">
        <v>1613</v>
      </c>
      <c r="KA26" s="999">
        <v>1783</v>
      </c>
      <c r="KB26" s="989">
        <v>2142</v>
      </c>
      <c r="KC26" s="989">
        <v>1124</v>
      </c>
      <c r="KD26" s="989">
        <v>1684</v>
      </c>
      <c r="KE26" s="966">
        <v>1977</v>
      </c>
      <c r="KF26" s="966">
        <v>1963</v>
      </c>
      <c r="KG26" s="997">
        <v>2250</v>
      </c>
      <c r="KH26" s="966">
        <v>2627</v>
      </c>
      <c r="KI26" s="966">
        <v>2914</v>
      </c>
      <c r="KJ26" s="966">
        <v>3176</v>
      </c>
      <c r="KK26" s="966">
        <v>3217</v>
      </c>
      <c r="KL26" s="966">
        <v>3120</v>
      </c>
      <c r="KM26" s="966">
        <v>2769</v>
      </c>
      <c r="KN26" s="966">
        <v>2893</v>
      </c>
      <c r="KO26" s="966">
        <v>3051</v>
      </c>
      <c r="KP26" s="966">
        <v>3195</v>
      </c>
      <c r="KQ26" s="966">
        <v>3178</v>
      </c>
      <c r="KR26" s="966">
        <v>3161</v>
      </c>
      <c r="KS26" s="966">
        <v>3141</v>
      </c>
      <c r="KT26" s="966">
        <v>3132</v>
      </c>
      <c r="KU26" s="966">
        <v>3121</v>
      </c>
      <c r="KV26" s="966">
        <v>3107</v>
      </c>
      <c r="KW26" s="966">
        <v>3097</v>
      </c>
      <c r="KX26" s="966">
        <v>3075</v>
      </c>
      <c r="KY26" s="966">
        <v>3058</v>
      </c>
      <c r="KZ26" s="966">
        <v>3048</v>
      </c>
      <c r="LA26" s="966">
        <v>3037</v>
      </c>
      <c r="LB26" s="966">
        <v>3416</v>
      </c>
      <c r="LC26" s="966">
        <v>2585</v>
      </c>
      <c r="LD26" s="966">
        <v>2565</v>
      </c>
      <c r="LE26" s="966">
        <v>2550</v>
      </c>
      <c r="LF26" s="966">
        <v>2535</v>
      </c>
      <c r="LG26" s="966">
        <v>2518</v>
      </c>
      <c r="LH26" s="966">
        <v>2497</v>
      </c>
      <c r="LI26" s="966">
        <v>2645</v>
      </c>
      <c r="LJ26" s="966">
        <v>2785</v>
      </c>
      <c r="LK26" s="966">
        <v>2951</v>
      </c>
      <c r="LL26" s="966">
        <v>2931</v>
      </c>
      <c r="LM26" s="966">
        <v>2902</v>
      </c>
      <c r="LN26" s="966">
        <v>2882</v>
      </c>
      <c r="LO26" s="966">
        <v>2871</v>
      </c>
      <c r="LP26" s="966">
        <v>2858</v>
      </c>
      <c r="LQ26" s="966">
        <v>2841</v>
      </c>
      <c r="LR26" s="966">
        <v>2811</v>
      </c>
      <c r="LS26" s="966">
        <v>2802</v>
      </c>
      <c r="LT26" s="966">
        <v>2791</v>
      </c>
      <c r="LU26" s="966">
        <v>2773</v>
      </c>
      <c r="LV26" s="966">
        <v>2753</v>
      </c>
      <c r="LW26" s="966">
        <v>2725</v>
      </c>
      <c r="LX26" s="966">
        <v>3066</v>
      </c>
      <c r="LY26" s="966">
        <v>3026</v>
      </c>
      <c r="LZ26" s="966">
        <v>3008</v>
      </c>
      <c r="MA26" s="966">
        <v>2983</v>
      </c>
      <c r="MB26" s="966">
        <v>2947</v>
      </c>
      <c r="MC26" s="966">
        <v>2923</v>
      </c>
      <c r="MD26" s="966">
        <v>3021</v>
      </c>
      <c r="ME26" s="966">
        <v>3018</v>
      </c>
      <c r="MF26" s="966">
        <v>3133</v>
      </c>
      <c r="MG26" s="966">
        <v>3242</v>
      </c>
      <c r="MH26" s="966">
        <v>2750</v>
      </c>
      <c r="MI26" s="966">
        <v>2735</v>
      </c>
      <c r="MJ26" s="966">
        <v>2325</v>
      </c>
      <c r="MK26" s="966">
        <v>1995</v>
      </c>
      <c r="ML26" s="966">
        <v>1989</v>
      </c>
      <c r="MM26" s="966">
        <v>1978</v>
      </c>
      <c r="MN26" s="966">
        <v>1972</v>
      </c>
      <c r="MO26" s="966">
        <v>1957</v>
      </c>
      <c r="MP26" s="966">
        <v>1932</v>
      </c>
      <c r="MQ26" s="966">
        <v>2364</v>
      </c>
      <c r="MR26" s="966">
        <v>2309</v>
      </c>
      <c r="MS26" s="966">
        <v>2267</v>
      </c>
      <c r="MT26" s="966">
        <v>2252</v>
      </c>
      <c r="MU26" s="966">
        <v>2224</v>
      </c>
      <c r="MV26" s="966">
        <v>2209</v>
      </c>
      <c r="MW26" s="966">
        <v>2354</v>
      </c>
      <c r="MX26" s="966">
        <v>2368</v>
      </c>
      <c r="MY26" s="966">
        <v>2476</v>
      </c>
      <c r="MZ26" s="966">
        <v>2569</v>
      </c>
      <c r="NA26" s="966">
        <v>2731</v>
      </c>
      <c r="NB26" s="966">
        <v>2722</v>
      </c>
      <c r="NC26" s="966">
        <v>2707</v>
      </c>
      <c r="ND26" s="966">
        <v>2690</v>
      </c>
      <c r="NE26" s="966">
        <v>2668</v>
      </c>
      <c r="NF26" s="966">
        <v>2659</v>
      </c>
      <c r="NG26" s="966">
        <v>2642</v>
      </c>
      <c r="NH26" s="966">
        <v>2634</v>
      </c>
      <c r="NI26" s="966">
        <v>2619</v>
      </c>
      <c r="NJ26" s="966">
        <v>2591</v>
      </c>
      <c r="NK26" s="966">
        <v>2567</v>
      </c>
      <c r="NL26" s="966">
        <v>2917</v>
      </c>
      <c r="NM26" s="966">
        <v>2264</v>
      </c>
      <c r="NN26" s="966">
        <v>1101</v>
      </c>
      <c r="NO26" s="966">
        <v>2174</v>
      </c>
      <c r="NP26" s="966">
        <v>2</v>
      </c>
      <c r="NQ26" s="966">
        <v>2</v>
      </c>
      <c r="NR26" s="966">
        <v>2</v>
      </c>
      <c r="NS26" s="966">
        <v>2</v>
      </c>
      <c r="NT26" s="966">
        <v>2</v>
      </c>
      <c r="NU26" s="966">
        <v>2</v>
      </c>
      <c r="NV26" s="966">
        <v>2</v>
      </c>
      <c r="NW26" s="966">
        <v>1</v>
      </c>
      <c r="NX26" s="966">
        <v>1</v>
      </c>
      <c r="NY26" s="966">
        <v>1</v>
      </c>
      <c r="NZ26" s="966">
        <v>8</v>
      </c>
      <c r="OA26" s="966">
        <v>5</v>
      </c>
      <c r="OB26" s="966">
        <v>4</v>
      </c>
      <c r="OC26" s="966">
        <v>3</v>
      </c>
      <c r="OD26" s="966">
        <v>3</v>
      </c>
      <c r="OE26" s="966">
        <v>3</v>
      </c>
      <c r="OF26" s="966">
        <v>2828</v>
      </c>
      <c r="OG26" s="966">
        <v>2791</v>
      </c>
      <c r="OH26" s="966">
        <v>2762</v>
      </c>
      <c r="OI26" s="966">
        <v>2739</v>
      </c>
      <c r="OJ26" s="966">
        <v>2701</v>
      </c>
      <c r="OK26" s="966">
        <v>2766</v>
      </c>
      <c r="OL26" s="966">
        <v>3033</v>
      </c>
      <c r="OM26" s="966">
        <v>3216</v>
      </c>
      <c r="ON26" s="966">
        <v>3392</v>
      </c>
      <c r="OO26" s="966">
        <v>3428</v>
      </c>
      <c r="OP26" s="966">
        <v>3582</v>
      </c>
      <c r="OQ26" s="966">
        <v>3562</v>
      </c>
      <c r="OR26" s="966">
        <v>3549</v>
      </c>
      <c r="OS26" s="966">
        <v>3532</v>
      </c>
      <c r="OT26" s="966">
        <v>3495</v>
      </c>
      <c r="OU26" s="966">
        <v>3483</v>
      </c>
      <c r="OV26" s="966">
        <v>3467</v>
      </c>
      <c r="OW26" s="966">
        <v>3452</v>
      </c>
      <c r="OX26" s="966">
        <v>3435</v>
      </c>
      <c r="OY26" s="966">
        <v>3403</v>
      </c>
      <c r="OZ26" s="966">
        <v>3717</v>
      </c>
      <c r="PA26" s="966">
        <v>3447</v>
      </c>
      <c r="PB26" s="966">
        <v>3402</v>
      </c>
      <c r="PC26" s="966">
        <v>3369</v>
      </c>
      <c r="PD26" s="966">
        <v>3331</v>
      </c>
      <c r="PE26" s="966">
        <v>3312</v>
      </c>
      <c r="PF26" s="966">
        <v>3646</v>
      </c>
      <c r="PG26" s="966">
        <v>4032</v>
      </c>
      <c r="PH26" s="966">
        <v>4052</v>
      </c>
      <c r="PI26" s="966">
        <v>4153</v>
      </c>
      <c r="PJ26" s="966">
        <v>4456</v>
      </c>
      <c r="PK26" s="966">
        <v>4814</v>
      </c>
      <c r="PL26" s="966">
        <v>4804</v>
      </c>
      <c r="PM26" s="966">
        <v>4784</v>
      </c>
      <c r="PN26" s="966">
        <v>4759</v>
      </c>
      <c r="PO26" s="966">
        <v>4744</v>
      </c>
      <c r="PP26" s="966">
        <v>4720</v>
      </c>
      <c r="PQ26" s="966">
        <v>4715</v>
      </c>
      <c r="PR26" s="966">
        <v>4699</v>
      </c>
      <c r="PS26" s="966">
        <v>4669</v>
      </c>
      <c r="PT26" s="966">
        <v>4655</v>
      </c>
      <c r="PU26" s="966">
        <v>4642</v>
      </c>
      <c r="PV26" s="966">
        <v>5118</v>
      </c>
      <c r="PW26" s="966">
        <v>5053</v>
      </c>
      <c r="PX26" s="966">
        <v>4992</v>
      </c>
      <c r="PY26" s="966">
        <v>4955</v>
      </c>
      <c r="PZ26" s="966">
        <v>4929</v>
      </c>
      <c r="QA26" s="966">
        <v>4913</v>
      </c>
      <c r="QB26" s="966">
        <v>4898</v>
      </c>
      <c r="QC26" s="966">
        <v>5116</v>
      </c>
      <c r="QD26" s="966">
        <v>5386</v>
      </c>
      <c r="QE26" s="966">
        <v>5621</v>
      </c>
      <c r="QF26" s="966">
        <v>5600</v>
      </c>
      <c r="QG26" s="966">
        <v>5702</v>
      </c>
      <c r="QH26" s="966">
        <v>5783</v>
      </c>
      <c r="QI26" s="966">
        <v>5968</v>
      </c>
      <c r="QJ26" s="966">
        <v>5987</v>
      </c>
      <c r="QK26" s="966">
        <v>5964</v>
      </c>
      <c r="QL26" s="966">
        <v>5935</v>
      </c>
      <c r="QM26" s="966">
        <v>5893</v>
      </c>
      <c r="QN26" s="966">
        <v>5887</v>
      </c>
      <c r="QO26" s="966">
        <v>4705</v>
      </c>
      <c r="QP26" s="966">
        <v>4676</v>
      </c>
      <c r="QQ26" s="966">
        <v>4659</v>
      </c>
      <c r="QR26" s="966">
        <v>4638</v>
      </c>
      <c r="QS26" s="966">
        <v>5031</v>
      </c>
      <c r="QT26" s="966">
        <v>4997</v>
      </c>
      <c r="QU26" s="966">
        <v>4997</v>
      </c>
      <c r="QV26" s="966">
        <v>4941</v>
      </c>
      <c r="QW26" s="966">
        <v>4905</v>
      </c>
      <c r="QX26" s="966">
        <v>5090</v>
      </c>
      <c r="QY26" s="966">
        <v>5260</v>
      </c>
      <c r="QZ26" s="966">
        <v>5400</v>
      </c>
      <c r="RA26" s="966">
        <v>5401</v>
      </c>
      <c r="RB26" s="966">
        <v>5546</v>
      </c>
      <c r="RC26" s="966">
        <v>5599</v>
      </c>
      <c r="RD26" s="966">
        <v>5709</v>
      </c>
      <c r="RE26" s="966">
        <v>5689</v>
      </c>
      <c r="RF26" s="966">
        <v>5672</v>
      </c>
      <c r="RG26" s="966">
        <v>5642</v>
      </c>
      <c r="RH26" s="966">
        <v>5642</v>
      </c>
      <c r="RI26" s="966">
        <v>5626</v>
      </c>
      <c r="RJ26" s="966">
        <v>5609</v>
      </c>
      <c r="RK26" s="966">
        <v>5581</v>
      </c>
      <c r="RL26" s="966">
        <v>5562</v>
      </c>
      <c r="RM26" s="966">
        <v>5530</v>
      </c>
      <c r="RN26" s="966">
        <v>5510</v>
      </c>
      <c r="RO26" s="966">
        <v>5953</v>
      </c>
      <c r="RP26" s="966">
        <v>5875</v>
      </c>
      <c r="RQ26" s="966">
        <v>5827</v>
      </c>
      <c r="RR26" s="966">
        <v>5785</v>
      </c>
      <c r="RS26" s="966">
        <v>5759</v>
      </c>
      <c r="RT26" s="966">
        <v>5733</v>
      </c>
      <c r="RU26" s="966">
        <v>5712</v>
      </c>
      <c r="RV26" s="966">
        <v>5850</v>
      </c>
      <c r="RW26" s="966">
        <v>5990</v>
      </c>
      <c r="RX26" s="966">
        <v>5640</v>
      </c>
      <c r="RY26" s="966">
        <v>4688</v>
      </c>
      <c r="RZ26" s="966">
        <v>4672</v>
      </c>
      <c r="SA26" s="966">
        <v>4651</v>
      </c>
      <c r="SB26" s="966">
        <v>4628</v>
      </c>
      <c r="SC26" s="966">
        <v>4622</v>
      </c>
      <c r="SD26" s="966">
        <v>4608</v>
      </c>
      <c r="SE26" s="966">
        <v>4579</v>
      </c>
      <c r="SF26" s="966">
        <v>4560</v>
      </c>
      <c r="SG26" s="966">
        <v>4533</v>
      </c>
      <c r="SH26" s="966">
        <v>4513</v>
      </c>
      <c r="SI26" s="966">
        <v>4489</v>
      </c>
      <c r="SJ26" s="966">
        <v>4473</v>
      </c>
      <c r="SK26" s="966">
        <v>4908</v>
      </c>
      <c r="SL26" s="966">
        <v>4817</v>
      </c>
      <c r="SM26" s="966">
        <v>4783</v>
      </c>
      <c r="SN26" s="966">
        <v>4754</v>
      </c>
      <c r="SO26" s="966">
        <v>4736</v>
      </c>
      <c r="SP26" s="966">
        <v>4707</v>
      </c>
      <c r="SQ26" s="966">
        <v>4665</v>
      </c>
      <c r="SR26" s="966">
        <v>4894</v>
      </c>
      <c r="SS26" s="966">
        <v>5108</v>
      </c>
      <c r="ST26" s="966">
        <v>5281</v>
      </c>
      <c r="SU26" s="966">
        <v>5580</v>
      </c>
      <c r="SV26" s="966">
        <v>5793</v>
      </c>
      <c r="SW26" s="966">
        <v>5773</v>
      </c>
      <c r="SX26" s="966">
        <v>5757</v>
      </c>
      <c r="SY26" s="966">
        <v>5736</v>
      </c>
      <c r="SZ26" s="966">
        <v>5715</v>
      </c>
      <c r="TA26" s="966">
        <v>5712</v>
      </c>
      <c r="TB26" s="966">
        <v>5697</v>
      </c>
      <c r="TC26" s="966">
        <v>5681</v>
      </c>
      <c r="TD26" s="966">
        <v>5652</v>
      </c>
      <c r="TE26" s="966">
        <v>5615</v>
      </c>
      <c r="TF26" s="966">
        <v>6010</v>
      </c>
      <c r="TG26" s="966">
        <v>5962</v>
      </c>
      <c r="TH26" s="966">
        <v>5536</v>
      </c>
      <c r="TI26" s="966">
        <v>4507</v>
      </c>
      <c r="TJ26" s="966">
        <v>3827</v>
      </c>
      <c r="TK26" s="966">
        <v>3813</v>
      </c>
      <c r="TL26" s="966">
        <v>4044</v>
      </c>
      <c r="TM26" s="966">
        <v>4278</v>
      </c>
      <c r="TN26" s="966">
        <v>4418</v>
      </c>
      <c r="TO26" s="966">
        <v>4530</v>
      </c>
      <c r="TP26" s="966">
        <v>4580</v>
      </c>
      <c r="TQ26" s="966">
        <v>4570</v>
      </c>
      <c r="TR26" s="966">
        <v>4551</v>
      </c>
      <c r="TS26" s="966">
        <v>4534</v>
      </c>
      <c r="TT26" s="966">
        <v>4441</v>
      </c>
      <c r="TU26" s="966">
        <v>4420</v>
      </c>
      <c r="TV26" s="966">
        <v>4385</v>
      </c>
      <c r="TW26" s="966">
        <v>4353</v>
      </c>
      <c r="TX26" s="966">
        <v>4776</v>
      </c>
      <c r="TY26" s="966">
        <v>4461</v>
      </c>
      <c r="TZ26" s="966">
        <f>'[1]отч дата'!V58</f>
        <v>4344</v>
      </c>
      <c r="UA26" s="73">
        <f t="shared" si="4"/>
        <v>0.90180610338384892</v>
      </c>
      <c r="UB26" s="2">
        <f t="shared" si="5"/>
        <v>-473</v>
      </c>
      <c r="UC26" s="418">
        <v>2</v>
      </c>
      <c r="UD26" s="69">
        <v>1</v>
      </c>
      <c r="UE26" s="67">
        <v>1</v>
      </c>
      <c r="UF26" s="130">
        <v>1</v>
      </c>
      <c r="UG26" s="131">
        <v>0</v>
      </c>
      <c r="UH26" s="170">
        <v>5</v>
      </c>
      <c r="UI26" s="1011">
        <v>5</v>
      </c>
      <c r="UJ26" s="177">
        <v>5</v>
      </c>
      <c r="UK26" s="177">
        <v>5</v>
      </c>
      <c r="UL26" s="177">
        <v>5</v>
      </c>
      <c r="UM26" s="1004">
        <v>6</v>
      </c>
      <c r="UN26" s="1005">
        <v>5</v>
      </c>
      <c r="UO26" s="1006">
        <v>40</v>
      </c>
      <c r="UP26" s="1006">
        <v>37</v>
      </c>
      <c r="UQ26" s="1006">
        <v>37</v>
      </c>
      <c r="UR26" s="996">
        <v>36</v>
      </c>
      <c r="US26" s="996">
        <v>35</v>
      </c>
      <c r="UT26" s="997">
        <v>35</v>
      </c>
      <c r="UU26" s="1007">
        <v>34</v>
      </c>
      <c r="UV26" s="1007">
        <v>34</v>
      </c>
      <c r="UW26" s="1007">
        <v>1</v>
      </c>
      <c r="UX26" s="1007">
        <v>1</v>
      </c>
      <c r="UY26" s="1007">
        <v>0</v>
      </c>
      <c r="UZ26" s="1368">
        <v>0</v>
      </c>
      <c r="VA26" s="1007">
        <v>0</v>
      </c>
      <c r="VB26" s="1007">
        <v>0</v>
      </c>
      <c r="VC26" s="1007">
        <v>0</v>
      </c>
      <c r="VD26" s="1007">
        <v>0</v>
      </c>
      <c r="VE26" s="1007">
        <v>0</v>
      </c>
      <c r="VF26" s="1007">
        <v>0</v>
      </c>
      <c r="VG26" s="1007">
        <v>0</v>
      </c>
      <c r="VH26" s="1007">
        <v>0</v>
      </c>
      <c r="VI26" s="1007">
        <v>0</v>
      </c>
      <c r="VJ26" s="1007">
        <v>0</v>
      </c>
      <c r="VK26" s="1007">
        <v>0</v>
      </c>
      <c r="VL26" s="1007">
        <v>0</v>
      </c>
      <c r="VM26" s="1007">
        <v>0</v>
      </c>
      <c r="VN26" s="1007">
        <v>0</v>
      </c>
      <c r="VO26" s="1007">
        <v>0</v>
      </c>
      <c r="VP26" s="1007">
        <v>0</v>
      </c>
      <c r="VQ26" s="1007">
        <v>0</v>
      </c>
      <c r="VR26" s="1007">
        <v>0</v>
      </c>
      <c r="VS26" s="1007">
        <v>0</v>
      </c>
      <c r="VT26" s="1007">
        <v>0</v>
      </c>
      <c r="VU26" s="1007">
        <v>0</v>
      </c>
      <c r="VV26" s="1007">
        <v>0</v>
      </c>
      <c r="VW26" s="1007">
        <v>0</v>
      </c>
      <c r="VX26" s="1007">
        <v>0</v>
      </c>
      <c r="VY26" s="1007">
        <v>0</v>
      </c>
      <c r="VZ26" s="1007">
        <v>0</v>
      </c>
      <c r="WA26" s="1007">
        <v>0</v>
      </c>
      <c r="WB26" s="1007">
        <v>0</v>
      </c>
      <c r="WC26" s="1007">
        <v>0</v>
      </c>
      <c r="WD26" s="1007">
        <v>0</v>
      </c>
      <c r="WE26" s="1007">
        <v>0</v>
      </c>
      <c r="WF26" s="1007">
        <v>2</v>
      </c>
      <c r="WG26" s="1007">
        <v>2</v>
      </c>
      <c r="WH26" s="1007">
        <v>0</v>
      </c>
      <c r="WI26" s="1007">
        <v>0</v>
      </c>
      <c r="WJ26" s="1007">
        <v>0</v>
      </c>
      <c r="WK26" s="1007">
        <v>0</v>
      </c>
      <c r="WL26" s="1007">
        <v>0</v>
      </c>
      <c r="WM26" s="1007">
        <v>0</v>
      </c>
      <c r="WN26" s="1007">
        <v>0</v>
      </c>
      <c r="WO26" s="1007">
        <v>0</v>
      </c>
      <c r="WP26" s="1007">
        <v>0</v>
      </c>
      <c r="WQ26" s="1007">
        <v>0</v>
      </c>
      <c r="WR26" s="1007">
        <v>0</v>
      </c>
      <c r="WS26" s="1007">
        <v>0</v>
      </c>
      <c r="WT26" s="1007">
        <v>0</v>
      </c>
      <c r="WU26" s="1007">
        <v>0</v>
      </c>
      <c r="WV26" s="1007">
        <v>0</v>
      </c>
      <c r="WW26" s="1007">
        <v>0</v>
      </c>
      <c r="WX26" s="1007">
        <v>0</v>
      </c>
      <c r="WY26" s="1007">
        <v>0</v>
      </c>
      <c r="WZ26" s="1007">
        <v>0</v>
      </c>
      <c r="XA26" s="1007">
        <v>0</v>
      </c>
      <c r="XB26" s="1007">
        <v>0</v>
      </c>
      <c r="XC26" s="1007">
        <v>0</v>
      </c>
      <c r="XD26" s="1007">
        <v>0</v>
      </c>
      <c r="XE26" s="1007">
        <v>0</v>
      </c>
      <c r="XF26" s="1007">
        <v>0</v>
      </c>
      <c r="XG26" s="1007">
        <v>0</v>
      </c>
      <c r="XH26" s="1007">
        <v>0</v>
      </c>
      <c r="XI26" s="1007">
        <v>0</v>
      </c>
      <c r="XJ26" s="1007">
        <v>0</v>
      </c>
      <c r="XK26" s="1007">
        <v>0</v>
      </c>
      <c r="XL26" s="1007">
        <v>0</v>
      </c>
      <c r="XM26" s="1007">
        <v>0</v>
      </c>
      <c r="XN26" s="1007">
        <v>0</v>
      </c>
      <c r="XO26" s="1007">
        <v>0</v>
      </c>
      <c r="XP26" s="1007">
        <v>0</v>
      </c>
      <c r="XQ26" s="1007">
        <v>0</v>
      </c>
      <c r="XR26" s="1007">
        <v>0</v>
      </c>
      <c r="XS26" s="1007">
        <v>0</v>
      </c>
      <c r="XT26" s="1007">
        <v>0</v>
      </c>
      <c r="XU26" s="1007">
        <v>1</v>
      </c>
      <c r="XV26" s="1007">
        <v>0</v>
      </c>
      <c r="XW26" s="1007">
        <v>0</v>
      </c>
      <c r="XX26" s="1007">
        <v>0</v>
      </c>
      <c r="XY26" s="1007">
        <v>0</v>
      </c>
      <c r="XZ26" s="1007">
        <v>0</v>
      </c>
      <c r="YA26" s="1007">
        <v>0</v>
      </c>
      <c r="YB26" s="1007">
        <v>128</v>
      </c>
      <c r="YC26" s="1007">
        <v>889</v>
      </c>
      <c r="YD26" s="1007">
        <v>0</v>
      </c>
      <c r="YE26" s="1007">
        <v>0</v>
      </c>
      <c r="YF26" s="1007">
        <v>0</v>
      </c>
      <c r="YG26" s="1007">
        <v>0</v>
      </c>
      <c r="YH26" s="1007">
        <v>0</v>
      </c>
      <c r="YI26" s="1007">
        <v>0</v>
      </c>
      <c r="YJ26" s="1007">
        <v>0</v>
      </c>
      <c r="YK26" s="1007">
        <v>0</v>
      </c>
      <c r="YL26" s="1007">
        <v>0</v>
      </c>
      <c r="YM26" s="1007">
        <v>0</v>
      </c>
      <c r="YN26" s="1007">
        <v>0</v>
      </c>
      <c r="YO26" s="1007">
        <v>0</v>
      </c>
      <c r="YP26" s="1007">
        <v>0</v>
      </c>
      <c r="YQ26" s="1007">
        <v>0</v>
      </c>
      <c r="YR26" s="1007">
        <v>0</v>
      </c>
      <c r="YS26" s="1007">
        <v>0</v>
      </c>
      <c r="YT26" s="1007">
        <v>0</v>
      </c>
      <c r="YU26" s="1007">
        <v>0</v>
      </c>
      <c r="YV26" s="1007">
        <v>0</v>
      </c>
      <c r="YW26" s="1007">
        <v>0</v>
      </c>
      <c r="YX26" s="1007">
        <v>0</v>
      </c>
      <c r="YY26" s="1007">
        <v>0</v>
      </c>
      <c r="YZ26" s="1007">
        <v>0</v>
      </c>
      <c r="ZA26" s="1007">
        <v>0</v>
      </c>
      <c r="ZB26" s="1007">
        <v>0</v>
      </c>
      <c r="ZC26" s="1007">
        <v>0</v>
      </c>
      <c r="ZD26" s="1007">
        <v>0</v>
      </c>
      <c r="ZE26" s="1007">
        <v>0</v>
      </c>
      <c r="ZF26" s="1007">
        <v>0</v>
      </c>
      <c r="ZG26" s="1007">
        <v>0</v>
      </c>
      <c r="ZH26" s="1007">
        <v>0</v>
      </c>
      <c r="ZI26" s="1007">
        <v>0</v>
      </c>
      <c r="ZJ26" s="1007">
        <v>0</v>
      </c>
      <c r="ZK26" s="1007">
        <v>0</v>
      </c>
      <c r="ZL26" s="1007">
        <v>0</v>
      </c>
      <c r="ZM26" s="1007">
        <v>0</v>
      </c>
      <c r="ZN26" s="1007">
        <v>0</v>
      </c>
      <c r="ZO26" s="1007">
        <v>0</v>
      </c>
      <c r="ZP26" s="1007">
        <v>0</v>
      </c>
      <c r="ZQ26" s="1007">
        <v>0</v>
      </c>
      <c r="ZR26" s="1007">
        <v>0</v>
      </c>
      <c r="ZS26" s="1007">
        <v>0</v>
      </c>
      <c r="ZT26" s="1007">
        <v>0</v>
      </c>
      <c r="ZU26" s="1007">
        <v>0</v>
      </c>
      <c r="ZV26" s="1007">
        <v>0</v>
      </c>
      <c r="ZW26" s="1007">
        <v>0</v>
      </c>
      <c r="ZX26" s="1007">
        <v>0</v>
      </c>
      <c r="ZY26" s="1007">
        <v>0</v>
      </c>
      <c r="ZZ26" s="1007">
        <v>0</v>
      </c>
      <c r="AAA26" s="1007">
        <v>0</v>
      </c>
      <c r="AAB26" s="1007">
        <v>0</v>
      </c>
      <c r="AAC26" s="1007">
        <v>0</v>
      </c>
      <c r="AAD26" s="1007">
        <v>0</v>
      </c>
      <c r="AAE26" s="1007">
        <v>0</v>
      </c>
      <c r="AAF26" s="1007">
        <v>0</v>
      </c>
      <c r="AAG26" s="1007">
        <v>0</v>
      </c>
      <c r="AAH26" s="1007">
        <v>0</v>
      </c>
      <c r="AAI26" s="1007">
        <v>0</v>
      </c>
      <c r="AAJ26" s="1007">
        <v>0</v>
      </c>
      <c r="AAK26" s="1007">
        <v>0</v>
      </c>
      <c r="AAL26" s="1007">
        <v>0</v>
      </c>
      <c r="AAM26" s="1007">
        <v>0</v>
      </c>
      <c r="AAN26" s="1007">
        <v>0</v>
      </c>
      <c r="AAO26" s="1007">
        <v>0</v>
      </c>
      <c r="AAP26" s="1007">
        <v>0</v>
      </c>
      <c r="AAQ26" s="1007">
        <v>0</v>
      </c>
      <c r="AAR26" s="1007">
        <v>0</v>
      </c>
      <c r="AAS26" s="1007">
        <v>0</v>
      </c>
      <c r="AAT26" s="1007">
        <v>0</v>
      </c>
      <c r="AAU26" s="1007">
        <v>0</v>
      </c>
      <c r="AAV26" s="1007">
        <v>0</v>
      </c>
      <c r="AAW26" s="1007">
        <v>0</v>
      </c>
      <c r="AAX26" s="1007">
        <v>0</v>
      </c>
      <c r="AAY26" s="1007">
        <v>0</v>
      </c>
      <c r="AAZ26" s="1007">
        <v>0</v>
      </c>
      <c r="ABA26" s="1007">
        <v>0</v>
      </c>
      <c r="ABB26" s="1007">
        <v>0</v>
      </c>
      <c r="ABC26" s="1007">
        <v>3</v>
      </c>
      <c r="ABD26" s="1007">
        <v>3</v>
      </c>
      <c r="ABE26" s="1007">
        <v>3</v>
      </c>
      <c r="ABF26" s="1007">
        <v>3</v>
      </c>
      <c r="ABG26" s="1007">
        <v>3</v>
      </c>
      <c r="ABH26" s="1007">
        <v>3</v>
      </c>
      <c r="ABI26" s="1007">
        <v>0</v>
      </c>
      <c r="ABJ26" s="1007">
        <v>0</v>
      </c>
      <c r="ABK26" s="1007">
        <v>0</v>
      </c>
      <c r="ABL26" s="1007">
        <v>0</v>
      </c>
      <c r="ABM26" s="1007">
        <v>0</v>
      </c>
      <c r="ABN26" s="1007">
        <v>0</v>
      </c>
      <c r="ABO26" s="1007">
        <v>0</v>
      </c>
      <c r="ABP26" s="1007">
        <v>0</v>
      </c>
      <c r="ABQ26" s="1007">
        <v>0</v>
      </c>
      <c r="ABR26" s="1007">
        <v>0</v>
      </c>
      <c r="ABS26" s="1007">
        <v>0</v>
      </c>
      <c r="ABT26" s="1007">
        <v>0</v>
      </c>
      <c r="ABU26" s="1007">
        <v>0</v>
      </c>
      <c r="ABV26" s="1007">
        <v>0</v>
      </c>
      <c r="ABW26" s="1007">
        <v>0</v>
      </c>
      <c r="ABX26" s="1007">
        <v>0</v>
      </c>
      <c r="ABY26" s="1007">
        <v>2</v>
      </c>
      <c r="ABZ26" s="1007">
        <v>2</v>
      </c>
      <c r="ACA26" s="1007">
        <v>0</v>
      </c>
      <c r="ACB26" s="1007">
        <v>0</v>
      </c>
      <c r="ACC26" s="1007">
        <v>0</v>
      </c>
      <c r="ACD26" s="1007">
        <v>0</v>
      </c>
      <c r="ACE26" s="1007">
        <v>0</v>
      </c>
      <c r="ACF26" s="1007">
        <v>0</v>
      </c>
      <c r="ACG26" s="1007">
        <v>0</v>
      </c>
      <c r="ACH26" s="1007">
        <v>0</v>
      </c>
      <c r="ACI26" s="1007">
        <v>0</v>
      </c>
      <c r="ACJ26" s="1007">
        <v>0</v>
      </c>
      <c r="ACK26" s="1007">
        <v>0</v>
      </c>
      <c r="ACL26" s="1007">
        <v>0</v>
      </c>
      <c r="ACM26" s="1007">
        <v>0</v>
      </c>
      <c r="ACN26" s="1007">
        <v>0</v>
      </c>
      <c r="ACO26" s="1007">
        <v>0</v>
      </c>
      <c r="ACP26" s="1007">
        <v>0</v>
      </c>
      <c r="ACQ26" s="1007">
        <v>0</v>
      </c>
      <c r="ACR26" s="1007">
        <v>0</v>
      </c>
      <c r="ACS26" s="1007">
        <v>0</v>
      </c>
      <c r="ACT26" s="1007">
        <v>0</v>
      </c>
      <c r="ACU26" s="1007">
        <v>2</v>
      </c>
      <c r="ACV26" s="1007">
        <v>2</v>
      </c>
      <c r="ACW26" s="1007">
        <v>1</v>
      </c>
      <c r="ACX26" s="1007">
        <v>1</v>
      </c>
      <c r="ACY26" s="1007">
        <v>0</v>
      </c>
      <c r="ACZ26" s="1007">
        <v>0</v>
      </c>
      <c r="ADA26" s="1007">
        <v>0</v>
      </c>
      <c r="ADB26" s="1007">
        <v>0</v>
      </c>
      <c r="ADC26" s="1007">
        <v>0</v>
      </c>
      <c r="ADD26" s="1007">
        <v>0</v>
      </c>
      <c r="ADE26" s="1007">
        <v>0</v>
      </c>
      <c r="ADF26" s="1007">
        <v>0</v>
      </c>
      <c r="ADG26" s="1007">
        <v>0</v>
      </c>
      <c r="ADH26" s="1007">
        <v>0</v>
      </c>
      <c r="ADI26" s="1007">
        <v>0</v>
      </c>
      <c r="ADJ26" s="1007">
        <v>0</v>
      </c>
      <c r="ADK26" s="1007">
        <v>0</v>
      </c>
      <c r="ADL26" s="1007">
        <v>0</v>
      </c>
      <c r="ADM26" s="1007">
        <v>0</v>
      </c>
      <c r="ADN26" s="1007">
        <v>0</v>
      </c>
      <c r="ADO26" s="1007">
        <v>0</v>
      </c>
      <c r="ADP26" s="1007">
        <v>0</v>
      </c>
      <c r="ADQ26" s="1007">
        <v>0</v>
      </c>
      <c r="ADR26" s="1007">
        <v>0</v>
      </c>
      <c r="ADS26" s="1007">
        <v>0</v>
      </c>
      <c r="ADT26" s="1007">
        <v>0</v>
      </c>
      <c r="ADU26" s="1007">
        <v>0</v>
      </c>
      <c r="ADV26" s="1007">
        <v>0</v>
      </c>
      <c r="ADW26" s="1007">
        <v>0</v>
      </c>
      <c r="ADX26" s="1007">
        <v>0</v>
      </c>
      <c r="ADY26" s="1007">
        <v>0</v>
      </c>
      <c r="ADZ26" s="1007">
        <v>0</v>
      </c>
      <c r="AEA26" s="1007">
        <v>0</v>
      </c>
      <c r="AEB26" s="1007">
        <v>0</v>
      </c>
      <c r="AEC26" s="1007">
        <v>0</v>
      </c>
      <c r="AED26" s="1007">
        <v>0</v>
      </c>
      <c r="AEE26" s="1007">
        <v>0</v>
      </c>
      <c r="AEF26" s="1007">
        <v>0</v>
      </c>
      <c r="AEG26" s="1007">
        <v>0</v>
      </c>
      <c r="AEH26" s="1007">
        <v>0</v>
      </c>
      <c r="AEI26" s="1007">
        <v>0</v>
      </c>
      <c r="AEJ26" s="1007">
        <v>0</v>
      </c>
      <c r="AEK26" s="1007">
        <v>0</v>
      </c>
      <c r="AEL26" s="1007">
        <v>0</v>
      </c>
      <c r="AEM26" s="1007">
        <v>0</v>
      </c>
      <c r="AEN26" s="1007">
        <v>0</v>
      </c>
      <c r="AEO26" s="1006">
        <f>'[1]отч дата'!V89</f>
        <v>0</v>
      </c>
      <c r="AEP26" s="73" t="e">
        <f t="shared" si="0"/>
        <v>#DIV/0!</v>
      </c>
      <c r="AEQ26" s="2">
        <f t="shared" si="1"/>
        <v>0</v>
      </c>
      <c r="AER26" s="3" t="s">
        <v>66</v>
      </c>
    </row>
    <row r="27" spans="1:824" s="935" customFormat="1" ht="17.25" customHeight="1" x14ac:dyDescent="0.25">
      <c r="A27" s="4" t="s">
        <v>67</v>
      </c>
      <c r="B27" s="1256">
        <v>1725</v>
      </c>
      <c r="C27" s="170">
        <v>2066</v>
      </c>
      <c r="D27" s="170">
        <v>2091</v>
      </c>
      <c r="E27" s="170">
        <v>2334</v>
      </c>
      <c r="F27" s="170">
        <v>2425</v>
      </c>
      <c r="G27" s="170">
        <v>2558</v>
      </c>
      <c r="H27" s="170">
        <v>2563</v>
      </c>
      <c r="I27" s="1009">
        <v>2682</v>
      </c>
      <c r="J27" s="1009">
        <v>2841</v>
      </c>
      <c r="K27" s="1009">
        <v>2727</v>
      </c>
      <c r="L27" s="1257">
        <v>2727</v>
      </c>
      <c r="M27" s="1258">
        <v>2519</v>
      </c>
      <c r="N27" s="1259">
        <v>2523</v>
      </c>
      <c r="O27" s="1259">
        <v>2482</v>
      </c>
      <c r="P27" s="1259">
        <v>2224</v>
      </c>
      <c r="Q27" s="1260">
        <v>2058</v>
      </c>
      <c r="R27" s="170">
        <v>1995</v>
      </c>
      <c r="S27" s="1261">
        <v>1870</v>
      </c>
      <c r="T27" s="1262">
        <v>1858</v>
      </c>
      <c r="U27" s="1262">
        <v>1770</v>
      </c>
      <c r="V27" s="1262">
        <v>1780</v>
      </c>
      <c r="W27" s="1262">
        <v>1674</v>
      </c>
      <c r="X27" s="1262">
        <v>1503</v>
      </c>
      <c r="Y27" s="1263">
        <v>1367</v>
      </c>
      <c r="Z27" s="1259">
        <v>2549</v>
      </c>
      <c r="AA27" s="1262">
        <v>2449</v>
      </c>
      <c r="AB27" s="1262">
        <v>2360</v>
      </c>
      <c r="AC27" s="1262">
        <v>2273</v>
      </c>
      <c r="AD27" s="1262">
        <v>2206</v>
      </c>
      <c r="AE27" s="1262">
        <v>2094</v>
      </c>
      <c r="AF27" s="1262">
        <v>2029</v>
      </c>
      <c r="AG27" s="1262">
        <v>1972</v>
      </c>
      <c r="AH27" s="1262">
        <v>1905</v>
      </c>
      <c r="AI27" s="1262">
        <v>1833</v>
      </c>
      <c r="AJ27" s="1262">
        <v>1737</v>
      </c>
      <c r="AK27" s="1262">
        <v>1679</v>
      </c>
      <c r="AL27" s="1262">
        <v>1566</v>
      </c>
      <c r="AM27" s="1262">
        <v>1511</v>
      </c>
      <c r="AN27" s="1262">
        <v>1378</v>
      </c>
      <c r="AO27" s="1262">
        <v>1309</v>
      </c>
      <c r="AP27" s="1262">
        <v>3492</v>
      </c>
      <c r="AQ27" s="1262">
        <v>3158</v>
      </c>
      <c r="AR27" s="1262">
        <v>2894</v>
      </c>
      <c r="AS27" s="1262">
        <v>2733</v>
      </c>
      <c r="AT27" s="1262">
        <v>2571</v>
      </c>
      <c r="AU27" s="1262">
        <v>2496</v>
      </c>
      <c r="AV27" s="1262">
        <v>2424</v>
      </c>
      <c r="AW27" s="1262">
        <v>2353</v>
      </c>
      <c r="AX27" s="1262">
        <v>2265</v>
      </c>
      <c r="AY27" s="1262">
        <v>2150</v>
      </c>
      <c r="AZ27" s="1262">
        <v>2091</v>
      </c>
      <c r="BA27" s="1262">
        <v>2024</v>
      </c>
      <c r="BB27" s="1262">
        <v>1954</v>
      </c>
      <c r="BC27" s="1262">
        <v>1886</v>
      </c>
      <c r="BD27" s="1262">
        <v>1776</v>
      </c>
      <c r="BE27" s="1262">
        <v>1718</v>
      </c>
      <c r="BF27" s="1262">
        <v>1659</v>
      </c>
      <c r="BG27" s="1262">
        <v>1602</v>
      </c>
      <c r="BH27" s="1262">
        <v>1423</v>
      </c>
      <c r="BI27" s="1262">
        <v>1310</v>
      </c>
      <c r="BJ27" s="1262">
        <v>3797</v>
      </c>
      <c r="BK27" s="1262">
        <v>3333</v>
      </c>
      <c r="BL27" s="1262">
        <v>3110</v>
      </c>
      <c r="BM27" s="1262">
        <v>2897</v>
      </c>
      <c r="BN27" s="1262">
        <v>2605</v>
      </c>
      <c r="BO27" s="1262">
        <v>2526</v>
      </c>
      <c r="BP27" s="1262">
        <v>2436</v>
      </c>
      <c r="BQ27" s="1262">
        <v>2365</v>
      </c>
      <c r="BR27" s="1262">
        <v>2293</v>
      </c>
      <c r="BS27" s="1262">
        <v>2221</v>
      </c>
      <c r="BT27" s="1262">
        <v>2157</v>
      </c>
      <c r="BU27" s="1262">
        <v>2092</v>
      </c>
      <c r="BV27" s="1262">
        <v>2015</v>
      </c>
      <c r="BW27" s="1262">
        <v>1895</v>
      </c>
      <c r="BX27" s="1262">
        <v>1824</v>
      </c>
      <c r="BY27" s="1262">
        <v>1764</v>
      </c>
      <c r="BZ27" s="1262">
        <v>1702</v>
      </c>
      <c r="CA27" s="1262">
        <v>1649</v>
      </c>
      <c r="CB27" s="1262">
        <v>1454</v>
      </c>
      <c r="CC27" s="1262">
        <v>1392</v>
      </c>
      <c r="CD27" s="1262">
        <v>1348</v>
      </c>
      <c r="CE27" s="1262">
        <v>1293</v>
      </c>
      <c r="CF27" s="1262">
        <v>3374</v>
      </c>
      <c r="CG27" s="1262">
        <v>2987</v>
      </c>
      <c r="CH27" s="1262">
        <v>2781</v>
      </c>
      <c r="CI27" s="1262">
        <v>2653</v>
      </c>
      <c r="CJ27" s="1262">
        <v>2548</v>
      </c>
      <c r="CK27" s="1262">
        <v>2469</v>
      </c>
      <c r="CL27" s="1262">
        <v>2319</v>
      </c>
      <c r="CM27" s="1262">
        <v>2249</v>
      </c>
      <c r="CN27" s="1262">
        <v>2189</v>
      </c>
      <c r="CO27" s="1262">
        <v>2141</v>
      </c>
      <c r="CP27" s="1262">
        <v>2087</v>
      </c>
      <c r="CQ27" s="1262">
        <v>1990</v>
      </c>
      <c r="CR27" s="1262">
        <v>1930</v>
      </c>
      <c r="CS27" s="1262">
        <v>1854</v>
      </c>
      <c r="CT27" s="1262">
        <v>1792</v>
      </c>
      <c r="CU27" s="1262">
        <v>1721</v>
      </c>
      <c r="CV27" s="1262">
        <v>1631</v>
      </c>
      <c r="CW27" s="1262">
        <v>1570</v>
      </c>
      <c r="CX27" s="1262">
        <v>1513</v>
      </c>
      <c r="CY27" s="1262">
        <v>1455</v>
      </c>
      <c r="CZ27" s="1262">
        <v>1305</v>
      </c>
      <c r="DA27" s="1262">
        <v>2</v>
      </c>
      <c r="DB27" s="1262">
        <v>2</v>
      </c>
      <c r="DC27" s="1262">
        <v>5</v>
      </c>
      <c r="DD27" s="1262">
        <v>6</v>
      </c>
      <c r="DE27" s="1262">
        <v>5</v>
      </c>
      <c r="DF27" s="1262">
        <v>5</v>
      </c>
      <c r="DG27" s="1262">
        <v>4</v>
      </c>
      <c r="DH27" s="1262">
        <v>4</v>
      </c>
      <c r="DI27" s="1262">
        <v>4</v>
      </c>
      <c r="DJ27" s="1262">
        <v>4</v>
      </c>
      <c r="DK27" s="1262">
        <v>4</v>
      </c>
      <c r="DL27" s="1262">
        <v>4</v>
      </c>
      <c r="DM27" s="1262">
        <v>4</v>
      </c>
      <c r="DN27" s="1262">
        <v>4</v>
      </c>
      <c r="DO27" s="1262">
        <v>4</v>
      </c>
      <c r="DP27" s="1262">
        <v>4</v>
      </c>
      <c r="DQ27" s="1262">
        <v>4</v>
      </c>
      <c r="DR27" s="1262">
        <v>4</v>
      </c>
      <c r="DS27" s="998">
        <v>1304</v>
      </c>
      <c r="DT27" s="998">
        <v>3576</v>
      </c>
      <c r="DU27" s="998">
        <v>3240</v>
      </c>
      <c r="DV27" s="998">
        <v>2978</v>
      </c>
      <c r="DW27" s="998">
        <v>2748</v>
      </c>
      <c r="DX27" s="998">
        <v>2656</v>
      </c>
      <c r="DY27" s="998">
        <v>2571</v>
      </c>
      <c r="DZ27" s="998">
        <v>2493</v>
      </c>
      <c r="EA27" s="998">
        <v>2424</v>
      </c>
      <c r="EB27" s="998">
        <v>2288</v>
      </c>
      <c r="EC27" s="998">
        <v>2226</v>
      </c>
      <c r="ED27" s="998">
        <v>2165</v>
      </c>
      <c r="EE27" s="998">
        <v>2087</v>
      </c>
      <c r="EF27" s="998">
        <v>2017</v>
      </c>
      <c r="EG27" s="998">
        <v>1923</v>
      </c>
      <c r="EH27" s="998">
        <v>1839</v>
      </c>
      <c r="EI27" s="998">
        <v>1776</v>
      </c>
      <c r="EJ27" s="998">
        <v>1717</v>
      </c>
      <c r="EK27" s="998">
        <v>1651</v>
      </c>
      <c r="EL27" s="998">
        <v>1541</v>
      </c>
      <c r="EM27" s="998">
        <v>1390</v>
      </c>
      <c r="EN27" s="998">
        <v>1331</v>
      </c>
      <c r="EO27" s="998">
        <v>1264</v>
      </c>
      <c r="EP27" s="1262">
        <v>4</v>
      </c>
      <c r="EQ27" s="1262">
        <v>851</v>
      </c>
      <c r="ER27" s="1262">
        <v>821</v>
      </c>
      <c r="ES27" s="1262">
        <v>796</v>
      </c>
      <c r="ET27" s="1262">
        <v>783</v>
      </c>
      <c r="EU27" s="1262">
        <v>770</v>
      </c>
      <c r="EV27" s="1262">
        <v>741</v>
      </c>
      <c r="EW27" s="1262">
        <v>732</v>
      </c>
      <c r="EX27" s="1262">
        <v>725</v>
      </c>
      <c r="EY27" s="1262">
        <v>716</v>
      </c>
      <c r="EZ27" s="1262">
        <v>706</v>
      </c>
      <c r="FA27" s="1262">
        <v>698</v>
      </c>
      <c r="FB27" s="1262">
        <v>687</v>
      </c>
      <c r="FC27" s="1262">
        <v>674</v>
      </c>
      <c r="FD27" s="1262">
        <v>658</v>
      </c>
      <c r="FE27" s="1262">
        <v>643</v>
      </c>
      <c r="FF27" s="1262">
        <v>617</v>
      </c>
      <c r="FG27" s="1262">
        <v>527</v>
      </c>
      <c r="FH27" s="1262">
        <v>518</v>
      </c>
      <c r="FI27" s="998">
        <v>1348</v>
      </c>
      <c r="FJ27" s="998">
        <v>1279</v>
      </c>
      <c r="FK27" s="998">
        <v>3106</v>
      </c>
      <c r="FL27" s="998">
        <v>2909</v>
      </c>
      <c r="FM27" s="998">
        <v>2711</v>
      </c>
      <c r="FN27" s="998">
        <v>2585</v>
      </c>
      <c r="FO27" s="998">
        <v>2442</v>
      </c>
      <c r="FP27" s="998">
        <v>2361</v>
      </c>
      <c r="FQ27" s="998">
        <v>2293</v>
      </c>
      <c r="FR27" s="998">
        <v>2213</v>
      </c>
      <c r="FS27" s="998">
        <v>2128</v>
      </c>
      <c r="FT27" s="998">
        <v>2023</v>
      </c>
      <c r="FU27" s="998">
        <v>1973</v>
      </c>
      <c r="FV27" s="998">
        <v>1896</v>
      </c>
      <c r="FW27" s="998">
        <v>1831</v>
      </c>
      <c r="FX27" s="998">
        <v>1766</v>
      </c>
      <c r="FY27" s="998">
        <v>1655</v>
      </c>
      <c r="FZ27" s="998">
        <v>1606</v>
      </c>
      <c r="GA27" s="998">
        <v>1550</v>
      </c>
      <c r="GB27" s="998">
        <v>1498</v>
      </c>
      <c r="GC27" s="998">
        <v>1353</v>
      </c>
      <c r="GD27" s="998">
        <v>1278</v>
      </c>
      <c r="GE27" s="998">
        <v>1224</v>
      </c>
      <c r="GF27" s="998">
        <v>1162</v>
      </c>
      <c r="GG27" s="998">
        <v>1162</v>
      </c>
      <c r="GH27" s="998">
        <v>3053</v>
      </c>
      <c r="GI27" s="998">
        <v>2661</v>
      </c>
      <c r="GJ27" s="998">
        <v>2545</v>
      </c>
      <c r="GK27" s="998">
        <v>2461</v>
      </c>
      <c r="GL27" s="998">
        <v>2390</v>
      </c>
      <c r="GM27" s="998">
        <v>2318</v>
      </c>
      <c r="GN27" s="998">
        <v>2174</v>
      </c>
      <c r="GO27" s="998">
        <v>2099</v>
      </c>
      <c r="GP27" s="998">
        <v>2043</v>
      </c>
      <c r="GQ27" s="998">
        <v>1997</v>
      </c>
      <c r="GR27" s="998">
        <v>1940</v>
      </c>
      <c r="GS27" s="998">
        <v>1845</v>
      </c>
      <c r="GT27" s="998">
        <v>1845</v>
      </c>
      <c r="GU27" s="998">
        <v>1776</v>
      </c>
      <c r="GV27" s="998">
        <v>1705</v>
      </c>
      <c r="GW27" s="998">
        <v>1636</v>
      </c>
      <c r="GX27" s="998">
        <v>1574</v>
      </c>
      <c r="GY27" s="998">
        <v>1471</v>
      </c>
      <c r="GZ27" s="998">
        <v>1389</v>
      </c>
      <c r="HA27" s="998">
        <v>1302</v>
      </c>
      <c r="HB27" s="998">
        <v>1253</v>
      </c>
      <c r="HC27" s="998">
        <v>1147</v>
      </c>
      <c r="HD27" s="998">
        <v>3067</v>
      </c>
      <c r="HE27" s="998">
        <v>2871</v>
      </c>
      <c r="HF27" s="998">
        <v>2636</v>
      </c>
      <c r="HG27" s="998">
        <v>2494</v>
      </c>
      <c r="HH27" s="998">
        <v>2402</v>
      </c>
      <c r="HI27" s="998">
        <v>2250</v>
      </c>
      <c r="HJ27" s="998">
        <v>2159</v>
      </c>
      <c r="HK27" s="998">
        <v>2083</v>
      </c>
      <c r="HL27" s="998">
        <v>2013</v>
      </c>
      <c r="HM27" s="998">
        <v>1963</v>
      </c>
      <c r="HN27" s="998">
        <v>1871</v>
      </c>
      <c r="HO27" s="998">
        <v>1799</v>
      </c>
      <c r="HP27" s="998">
        <v>1743</v>
      </c>
      <c r="HQ27" s="998">
        <v>1668</v>
      </c>
      <c r="HR27" s="998">
        <v>1595</v>
      </c>
      <c r="HS27" s="998">
        <v>1490</v>
      </c>
      <c r="HT27" s="998">
        <v>1419</v>
      </c>
      <c r="HU27" s="998">
        <v>1354</v>
      </c>
      <c r="HV27" s="998">
        <v>1302</v>
      </c>
      <c r="HW27" s="998">
        <v>1184</v>
      </c>
      <c r="HX27" s="998">
        <v>1108</v>
      </c>
      <c r="HY27" s="998">
        <v>3149</v>
      </c>
      <c r="HZ27" s="1262">
        <v>2813</v>
      </c>
      <c r="IA27" s="1262">
        <v>2570</v>
      </c>
      <c r="IB27" s="1262">
        <v>2430</v>
      </c>
      <c r="IC27" s="1262">
        <v>2220</v>
      </c>
      <c r="ID27" s="1262">
        <v>2145</v>
      </c>
      <c r="IE27" s="1262">
        <v>2075</v>
      </c>
      <c r="IF27" s="1262">
        <v>1994</v>
      </c>
      <c r="IG27" s="1262">
        <v>1884</v>
      </c>
      <c r="IH27" s="1262">
        <v>1832</v>
      </c>
      <c r="II27" s="1262">
        <v>1773</v>
      </c>
      <c r="IJ27" s="1262">
        <v>1705</v>
      </c>
      <c r="IK27" s="1262">
        <v>1638</v>
      </c>
      <c r="IL27" s="1262">
        <v>1535</v>
      </c>
      <c r="IM27" s="1262">
        <v>1477</v>
      </c>
      <c r="IN27" s="1262">
        <v>1425</v>
      </c>
      <c r="IO27" s="1262">
        <v>1370</v>
      </c>
      <c r="IP27" s="1262">
        <v>1244</v>
      </c>
      <c r="IQ27" s="1262">
        <v>1159</v>
      </c>
      <c r="IR27" s="1262">
        <v>1101</v>
      </c>
      <c r="IS27" s="1262">
        <v>1052</v>
      </c>
      <c r="IT27" s="1262">
        <v>3182</v>
      </c>
      <c r="IU27" s="1262">
        <v>2837</v>
      </c>
      <c r="IV27" s="1262">
        <v>2458</v>
      </c>
      <c r="IW27" s="1262">
        <v>2347</v>
      </c>
      <c r="IX27" s="1262">
        <v>2261</v>
      </c>
      <c r="IY27" s="1262">
        <v>2187</v>
      </c>
      <c r="IZ27" s="1262">
        <v>2108</v>
      </c>
      <c r="JA27" s="1262">
        <v>1975</v>
      </c>
      <c r="JB27" s="1262">
        <v>1913</v>
      </c>
      <c r="JC27" s="1262">
        <v>1863</v>
      </c>
      <c r="JD27" s="1262">
        <v>1812</v>
      </c>
      <c r="JE27" s="1262">
        <v>1750</v>
      </c>
      <c r="JF27" s="1262">
        <v>1648</v>
      </c>
      <c r="JG27" s="1262">
        <v>1464</v>
      </c>
      <c r="JH27" s="1262">
        <v>1404</v>
      </c>
      <c r="JI27" s="1262">
        <v>1309</v>
      </c>
      <c r="JJ27" s="1262">
        <v>1186</v>
      </c>
      <c r="JK27" s="1262">
        <v>1134</v>
      </c>
      <c r="JL27" s="1262">
        <v>1088</v>
      </c>
      <c r="JM27" s="1262">
        <f>'[1]отч дата'!W26</f>
        <v>2404</v>
      </c>
      <c r="JN27" s="73">
        <f t="shared" si="2"/>
        <v>2.1696750902527078</v>
      </c>
      <c r="JO27" s="2">
        <f t="shared" si="3"/>
        <v>1296</v>
      </c>
      <c r="JP27" s="1264">
        <v>1634</v>
      </c>
      <c r="JQ27" s="1265">
        <v>1954</v>
      </c>
      <c r="JR27" s="70">
        <v>1975</v>
      </c>
      <c r="JS27" s="70">
        <v>2200</v>
      </c>
      <c r="JT27" s="170">
        <v>2286</v>
      </c>
      <c r="JU27" s="170">
        <v>2424</v>
      </c>
      <c r="JV27" s="966">
        <v>2444</v>
      </c>
      <c r="JW27" s="966">
        <v>2546</v>
      </c>
      <c r="JX27" s="966">
        <v>2705</v>
      </c>
      <c r="JY27" s="966">
        <v>2605</v>
      </c>
      <c r="JZ27" s="985">
        <v>2586</v>
      </c>
      <c r="KA27" s="1266">
        <v>2400</v>
      </c>
      <c r="KB27" s="989">
        <v>2391</v>
      </c>
      <c r="KC27" s="989">
        <v>2322</v>
      </c>
      <c r="KD27" s="989">
        <v>2105</v>
      </c>
      <c r="KE27" s="966">
        <v>1928</v>
      </c>
      <c r="KF27" s="966">
        <v>1852</v>
      </c>
      <c r="KG27" s="1261">
        <v>1738</v>
      </c>
      <c r="KH27" s="966">
        <v>1728</v>
      </c>
      <c r="KI27" s="966">
        <v>1641</v>
      </c>
      <c r="KJ27" s="966">
        <v>1642</v>
      </c>
      <c r="KK27" s="966">
        <v>1531</v>
      </c>
      <c r="KL27" s="966">
        <v>1376</v>
      </c>
      <c r="KM27" s="966">
        <v>1250</v>
      </c>
      <c r="KN27" s="966">
        <v>2089</v>
      </c>
      <c r="KO27" s="966">
        <v>2030</v>
      </c>
      <c r="KP27" s="966">
        <v>1971</v>
      </c>
      <c r="KQ27" s="966">
        <v>1910</v>
      </c>
      <c r="KR27" s="966">
        <v>1863</v>
      </c>
      <c r="KS27" s="966">
        <v>1790</v>
      </c>
      <c r="KT27" s="966">
        <v>1742</v>
      </c>
      <c r="KU27" s="966">
        <v>1704</v>
      </c>
      <c r="KV27" s="966">
        <v>1657</v>
      </c>
      <c r="KW27" s="966">
        <v>1600</v>
      </c>
      <c r="KX27" s="966">
        <v>1533</v>
      </c>
      <c r="KY27" s="966">
        <v>1490</v>
      </c>
      <c r="KZ27" s="966">
        <v>1399</v>
      </c>
      <c r="LA27" s="966">
        <v>1357</v>
      </c>
      <c r="LB27" s="966">
        <v>1241</v>
      </c>
      <c r="LC27" s="966">
        <v>1192</v>
      </c>
      <c r="LD27" s="966">
        <v>2556</v>
      </c>
      <c r="LE27" s="966">
        <v>2376</v>
      </c>
      <c r="LF27" s="966">
        <v>2250</v>
      </c>
      <c r="LG27" s="966">
        <v>2153</v>
      </c>
      <c r="LH27" s="966">
        <v>2069</v>
      </c>
      <c r="LI27" s="966">
        <v>2023</v>
      </c>
      <c r="LJ27" s="966">
        <v>1973</v>
      </c>
      <c r="LK27" s="966">
        <v>1924</v>
      </c>
      <c r="LL27" s="966">
        <v>1865</v>
      </c>
      <c r="LM27" s="966">
        <v>1790</v>
      </c>
      <c r="LN27" s="966">
        <v>1751</v>
      </c>
      <c r="LO27" s="966">
        <v>1706</v>
      </c>
      <c r="LP27" s="966">
        <v>1651</v>
      </c>
      <c r="LQ27" s="966">
        <v>1604</v>
      </c>
      <c r="LR27" s="966">
        <v>1529</v>
      </c>
      <c r="LS27" s="966">
        <v>1485</v>
      </c>
      <c r="LT27" s="966">
        <v>1441</v>
      </c>
      <c r="LU27" s="966">
        <v>1401</v>
      </c>
      <c r="LV27" s="966">
        <v>1237</v>
      </c>
      <c r="LW27" s="966">
        <v>1159</v>
      </c>
      <c r="LX27" s="966">
        <v>2511</v>
      </c>
      <c r="LY27" s="966">
        <v>2331</v>
      </c>
      <c r="LZ27" s="966">
        <v>2228</v>
      </c>
      <c r="MA27" s="966">
        <v>2143</v>
      </c>
      <c r="MB27" s="966">
        <v>2017</v>
      </c>
      <c r="MC27" s="966">
        <v>1973</v>
      </c>
      <c r="MD27" s="966">
        <v>1922</v>
      </c>
      <c r="ME27" s="966">
        <v>1881</v>
      </c>
      <c r="MF27" s="966">
        <v>1836</v>
      </c>
      <c r="MG27" s="966">
        <v>1789</v>
      </c>
      <c r="MH27" s="966">
        <v>1746</v>
      </c>
      <c r="MI27" s="966">
        <v>1706</v>
      </c>
      <c r="MJ27" s="966">
        <v>1650</v>
      </c>
      <c r="MK27" s="966">
        <v>1575</v>
      </c>
      <c r="ML27" s="966">
        <v>1527</v>
      </c>
      <c r="MM27" s="966">
        <v>1490</v>
      </c>
      <c r="MN27" s="966">
        <v>1444</v>
      </c>
      <c r="MO27" s="966">
        <v>1408</v>
      </c>
      <c r="MP27" s="966">
        <v>1250</v>
      </c>
      <c r="MQ27" s="966">
        <v>1206</v>
      </c>
      <c r="MR27" s="966">
        <v>1178</v>
      </c>
      <c r="MS27" s="966">
        <v>1143</v>
      </c>
      <c r="MT27" s="966">
        <v>2356</v>
      </c>
      <c r="MU27" s="966">
        <v>2172</v>
      </c>
      <c r="MV27" s="966">
        <v>2091</v>
      </c>
      <c r="MW27" s="966">
        <v>2036</v>
      </c>
      <c r="MX27" s="966">
        <v>1979</v>
      </c>
      <c r="MY27" s="966">
        <v>1933</v>
      </c>
      <c r="MZ27" s="966">
        <v>1850</v>
      </c>
      <c r="NA27" s="966">
        <v>1806</v>
      </c>
      <c r="NB27" s="966">
        <v>1771</v>
      </c>
      <c r="NC27" s="966">
        <v>1742</v>
      </c>
      <c r="ND27" s="966">
        <v>1706</v>
      </c>
      <c r="NE27" s="966">
        <v>1643</v>
      </c>
      <c r="NF27" s="966">
        <v>1601</v>
      </c>
      <c r="NG27" s="966">
        <v>1551</v>
      </c>
      <c r="NH27" s="966">
        <v>1510</v>
      </c>
      <c r="NI27" s="966">
        <v>1461</v>
      </c>
      <c r="NJ27" s="966">
        <v>1404</v>
      </c>
      <c r="NK27" s="966">
        <v>1323</v>
      </c>
      <c r="NL27" s="966">
        <v>1280</v>
      </c>
      <c r="NM27" s="966">
        <v>1146</v>
      </c>
      <c r="NN27" s="966">
        <v>2</v>
      </c>
      <c r="NO27" s="966">
        <v>2</v>
      </c>
      <c r="NP27" s="966">
        <v>5</v>
      </c>
      <c r="NQ27" s="966">
        <v>6</v>
      </c>
      <c r="NR27" s="966">
        <v>5</v>
      </c>
      <c r="NS27" s="966">
        <v>5</v>
      </c>
      <c r="NT27" s="966">
        <v>4</v>
      </c>
      <c r="NU27" s="966">
        <v>4</v>
      </c>
      <c r="NV27" s="966">
        <v>4</v>
      </c>
      <c r="NW27" s="966">
        <v>4</v>
      </c>
      <c r="NX27" s="966">
        <v>4</v>
      </c>
      <c r="NY27" s="966">
        <v>4</v>
      </c>
      <c r="NZ27" s="966">
        <v>4</v>
      </c>
      <c r="OA27" s="966">
        <v>4</v>
      </c>
      <c r="OB27" s="966">
        <v>4</v>
      </c>
      <c r="OC27" s="966">
        <v>4</v>
      </c>
      <c r="OD27" s="966">
        <v>4</v>
      </c>
      <c r="OE27" s="966">
        <v>4</v>
      </c>
      <c r="OF27" s="966">
        <v>1138</v>
      </c>
      <c r="OG27" s="966">
        <v>2425</v>
      </c>
      <c r="OH27" s="966">
        <v>2270</v>
      </c>
      <c r="OI27" s="966">
        <v>2159</v>
      </c>
      <c r="OJ27" s="966">
        <v>2057</v>
      </c>
      <c r="OK27" s="966">
        <v>2008</v>
      </c>
      <c r="OL27" s="966">
        <v>1959</v>
      </c>
      <c r="OM27" s="966">
        <v>1910</v>
      </c>
      <c r="ON27" s="966">
        <v>1866</v>
      </c>
      <c r="OO27" s="966">
        <v>1784</v>
      </c>
      <c r="OP27" s="966">
        <v>1746</v>
      </c>
      <c r="OQ27" s="966">
        <v>1705</v>
      </c>
      <c r="OR27" s="966">
        <v>1658</v>
      </c>
      <c r="OS27" s="966">
        <v>1612</v>
      </c>
      <c r="OT27" s="966">
        <v>1552</v>
      </c>
      <c r="OU27" s="966">
        <v>1499</v>
      </c>
      <c r="OV27" s="966">
        <v>1460</v>
      </c>
      <c r="OW27" s="966">
        <v>1419</v>
      </c>
      <c r="OX27" s="966">
        <v>1371</v>
      </c>
      <c r="OY27" s="966">
        <v>1297</v>
      </c>
      <c r="OZ27" s="966">
        <v>1166</v>
      </c>
      <c r="PA27" s="966">
        <v>1125</v>
      </c>
      <c r="PB27" s="966">
        <v>1080</v>
      </c>
      <c r="PC27" s="966">
        <v>2416</v>
      </c>
      <c r="PD27" s="966">
        <v>2194</v>
      </c>
      <c r="PE27" s="966">
        <v>2098</v>
      </c>
      <c r="PF27" s="966">
        <v>2039</v>
      </c>
      <c r="PG27" s="966">
        <v>1986</v>
      </c>
      <c r="PH27" s="966">
        <v>1940</v>
      </c>
      <c r="PI27" s="966">
        <v>1846</v>
      </c>
      <c r="PJ27" s="966">
        <v>1802</v>
      </c>
      <c r="PK27" s="966">
        <v>1758</v>
      </c>
      <c r="PL27" s="966">
        <v>1721</v>
      </c>
      <c r="PM27" s="966">
        <v>1678</v>
      </c>
      <c r="PN27" s="966">
        <v>1613</v>
      </c>
      <c r="PO27" s="966">
        <v>1575</v>
      </c>
      <c r="PP27" s="966">
        <v>1528</v>
      </c>
      <c r="PQ27" s="966">
        <v>1480</v>
      </c>
      <c r="PR27" s="966">
        <v>1425</v>
      </c>
      <c r="PS27" s="966">
        <v>1360</v>
      </c>
      <c r="PT27" s="966">
        <v>1313</v>
      </c>
      <c r="PU27" s="966">
        <v>1268</v>
      </c>
      <c r="PV27" s="966">
        <v>1208</v>
      </c>
      <c r="PW27" s="966">
        <v>1162</v>
      </c>
      <c r="PX27" s="966">
        <v>1123</v>
      </c>
      <c r="PY27" s="966">
        <v>2096</v>
      </c>
      <c r="PZ27" s="966">
        <v>2010</v>
      </c>
      <c r="QA27" s="966">
        <v>1936</v>
      </c>
      <c r="QB27" s="966">
        <v>1881</v>
      </c>
      <c r="QC27" s="966">
        <v>1825</v>
      </c>
      <c r="QD27" s="966">
        <v>1784</v>
      </c>
      <c r="QE27" s="966">
        <v>1744</v>
      </c>
      <c r="QF27" s="966">
        <v>1696</v>
      </c>
      <c r="QG27" s="966">
        <v>1644</v>
      </c>
      <c r="QH27" s="966">
        <v>1583</v>
      </c>
      <c r="QI27" s="966">
        <v>1554</v>
      </c>
      <c r="QJ27" s="966">
        <v>1502</v>
      </c>
      <c r="QK27" s="966">
        <v>1455</v>
      </c>
      <c r="QL27" s="966">
        <v>1411</v>
      </c>
      <c r="QM27" s="966">
        <v>1340</v>
      </c>
      <c r="QN27" s="966">
        <v>1306</v>
      </c>
      <c r="QO27" s="966">
        <v>1270</v>
      </c>
      <c r="QP27" s="966">
        <v>1234</v>
      </c>
      <c r="QQ27" s="966">
        <v>1110</v>
      </c>
      <c r="QR27" s="966">
        <v>1061</v>
      </c>
      <c r="QS27" s="966">
        <v>1027</v>
      </c>
      <c r="QT27" s="966">
        <v>986</v>
      </c>
      <c r="QU27" s="966">
        <v>986</v>
      </c>
      <c r="QV27" s="966">
        <v>2020</v>
      </c>
      <c r="QW27" s="966">
        <v>1887</v>
      </c>
      <c r="QX27" s="966">
        <v>1842</v>
      </c>
      <c r="QY27" s="966">
        <v>1801</v>
      </c>
      <c r="QZ27" s="966">
        <v>1763</v>
      </c>
      <c r="RA27" s="966">
        <v>1721</v>
      </c>
      <c r="RB27" s="966">
        <v>1646</v>
      </c>
      <c r="RC27" s="966">
        <v>1600</v>
      </c>
      <c r="RD27" s="966">
        <v>1568</v>
      </c>
      <c r="RE27" s="966">
        <v>1542</v>
      </c>
      <c r="RF27" s="966">
        <v>1510</v>
      </c>
      <c r="RG27" s="966">
        <v>1453</v>
      </c>
      <c r="RH27" s="966">
        <v>1453</v>
      </c>
      <c r="RI27" s="966">
        <v>1412</v>
      </c>
      <c r="RJ27" s="966">
        <v>1367</v>
      </c>
      <c r="RK27" s="966">
        <v>1325</v>
      </c>
      <c r="RL27" s="966">
        <v>1283</v>
      </c>
      <c r="RM27" s="966">
        <v>1216</v>
      </c>
      <c r="RN27" s="966">
        <v>1165</v>
      </c>
      <c r="RO27" s="966">
        <v>1097</v>
      </c>
      <c r="RP27" s="966">
        <v>1064</v>
      </c>
      <c r="RQ27" s="966">
        <v>977</v>
      </c>
      <c r="RR27" s="966">
        <v>2019</v>
      </c>
      <c r="RS27" s="966">
        <v>1928</v>
      </c>
      <c r="RT27" s="966">
        <v>1848</v>
      </c>
      <c r="RU27" s="966">
        <v>1792</v>
      </c>
      <c r="RV27" s="966">
        <v>1751</v>
      </c>
      <c r="RW27" s="966">
        <v>1673</v>
      </c>
      <c r="RX27" s="966">
        <v>1627</v>
      </c>
      <c r="RY27" s="966">
        <v>1584</v>
      </c>
      <c r="RZ27" s="966">
        <v>1541</v>
      </c>
      <c r="SA27" s="966">
        <v>1512</v>
      </c>
      <c r="SB27" s="966">
        <v>1457</v>
      </c>
      <c r="SC27" s="966">
        <v>1403</v>
      </c>
      <c r="SD27" s="966">
        <v>1366</v>
      </c>
      <c r="SE27" s="966">
        <v>1316</v>
      </c>
      <c r="SF27" s="966">
        <v>1271</v>
      </c>
      <c r="SG27" s="966">
        <v>1205</v>
      </c>
      <c r="SH27" s="966">
        <v>1156</v>
      </c>
      <c r="SI27" s="966">
        <v>1113</v>
      </c>
      <c r="SJ27" s="966">
        <v>1080</v>
      </c>
      <c r="SK27" s="966">
        <v>986</v>
      </c>
      <c r="SL27" s="966">
        <v>938</v>
      </c>
      <c r="SM27" s="966">
        <v>2019</v>
      </c>
      <c r="SN27" s="966">
        <v>1872</v>
      </c>
      <c r="SO27" s="966">
        <v>1784</v>
      </c>
      <c r="SP27" s="966">
        <v>1722</v>
      </c>
      <c r="SQ27" s="966">
        <v>1626</v>
      </c>
      <c r="SR27" s="966">
        <v>1583</v>
      </c>
      <c r="SS27" s="966">
        <v>1541</v>
      </c>
      <c r="ST27" s="966">
        <v>1498</v>
      </c>
      <c r="SU27" s="966">
        <v>1434</v>
      </c>
      <c r="SV27" s="966">
        <v>1404</v>
      </c>
      <c r="SW27" s="966">
        <v>1365</v>
      </c>
      <c r="SX27" s="966">
        <v>1322</v>
      </c>
      <c r="SY27" s="966">
        <v>1279</v>
      </c>
      <c r="SZ27" s="966">
        <v>1218</v>
      </c>
      <c r="TA27" s="966">
        <v>1178</v>
      </c>
      <c r="TB27" s="966">
        <v>1147</v>
      </c>
      <c r="TC27" s="966">
        <v>1111</v>
      </c>
      <c r="TD27" s="966">
        <v>1006</v>
      </c>
      <c r="TE27" s="966">
        <v>953</v>
      </c>
      <c r="TF27" s="966">
        <v>916</v>
      </c>
      <c r="TG27" s="966">
        <v>884</v>
      </c>
      <c r="TH27" s="966">
        <v>1985</v>
      </c>
      <c r="TI27" s="966">
        <v>1833</v>
      </c>
      <c r="TJ27" s="966">
        <v>1691</v>
      </c>
      <c r="TK27" s="966">
        <v>1643</v>
      </c>
      <c r="TL27" s="966">
        <v>1599</v>
      </c>
      <c r="TM27" s="966">
        <v>1564</v>
      </c>
      <c r="TN27" s="966">
        <v>1517</v>
      </c>
      <c r="TO27" s="966">
        <v>1447</v>
      </c>
      <c r="TP27" s="966">
        <v>1412</v>
      </c>
      <c r="TQ27" s="966">
        <v>1380</v>
      </c>
      <c r="TR27" s="966">
        <v>1353</v>
      </c>
      <c r="TS27" s="966">
        <v>1316</v>
      </c>
      <c r="TT27" s="966">
        <v>1135</v>
      </c>
      <c r="TU27" s="966">
        <v>1095</v>
      </c>
      <c r="TV27" s="966">
        <v>1036</v>
      </c>
      <c r="TW27" s="966">
        <v>942</v>
      </c>
      <c r="TX27" s="966">
        <v>909</v>
      </c>
      <c r="TY27" s="966">
        <v>880</v>
      </c>
      <c r="TZ27" s="966">
        <f>'[1]отч дата'!W58</f>
        <v>1632</v>
      </c>
      <c r="UA27" s="73">
        <f t="shared" si="4"/>
        <v>1.7398720682302773</v>
      </c>
      <c r="UB27" s="2">
        <f t="shared" si="5"/>
        <v>694</v>
      </c>
      <c r="UC27" s="1267">
        <v>91</v>
      </c>
      <c r="UD27" s="1268">
        <v>112</v>
      </c>
      <c r="UE27" s="1261">
        <v>116</v>
      </c>
      <c r="UF27" s="130">
        <v>134</v>
      </c>
      <c r="UG27" s="170">
        <v>139</v>
      </c>
      <c r="UH27" s="170">
        <v>134</v>
      </c>
      <c r="UI27" s="130">
        <v>119</v>
      </c>
      <c r="UJ27" s="170">
        <v>136</v>
      </c>
      <c r="UK27" s="170">
        <v>136</v>
      </c>
      <c r="UL27" s="170">
        <v>122</v>
      </c>
      <c r="UM27" s="1269">
        <v>141</v>
      </c>
      <c r="UN27" s="1270">
        <v>119</v>
      </c>
      <c r="UO27" s="1006">
        <v>132</v>
      </c>
      <c r="UP27" s="1006">
        <v>160</v>
      </c>
      <c r="UQ27" s="1006">
        <v>119</v>
      </c>
      <c r="UR27" s="170">
        <v>130</v>
      </c>
      <c r="US27" s="170">
        <v>143</v>
      </c>
      <c r="UT27" s="1261">
        <v>132</v>
      </c>
      <c r="UU27" s="1006">
        <v>130</v>
      </c>
      <c r="UV27" s="1006">
        <v>129</v>
      </c>
      <c r="UW27" s="1006">
        <v>138</v>
      </c>
      <c r="UX27" s="1006">
        <v>143</v>
      </c>
      <c r="UY27" s="1006">
        <v>127</v>
      </c>
      <c r="UZ27" s="170">
        <v>117</v>
      </c>
      <c r="VA27" s="1006">
        <v>460</v>
      </c>
      <c r="VB27" s="1006">
        <v>419</v>
      </c>
      <c r="VC27" s="1006">
        <v>389</v>
      </c>
      <c r="VD27" s="1006">
        <v>363</v>
      </c>
      <c r="VE27" s="1006">
        <v>343</v>
      </c>
      <c r="VF27" s="1006">
        <v>304</v>
      </c>
      <c r="VG27" s="1006">
        <v>287</v>
      </c>
      <c r="VH27" s="1006">
        <v>268</v>
      </c>
      <c r="VI27" s="1006">
        <v>248</v>
      </c>
      <c r="VJ27" s="1006">
        <v>233</v>
      </c>
      <c r="VK27" s="1006">
        <v>204</v>
      </c>
      <c r="VL27" s="1006">
        <v>189</v>
      </c>
      <c r="VM27" s="1006">
        <v>167</v>
      </c>
      <c r="VN27" s="1006">
        <v>154</v>
      </c>
      <c r="VO27" s="1006">
        <v>137</v>
      </c>
      <c r="VP27" s="1006">
        <v>117</v>
      </c>
      <c r="VQ27" s="1006">
        <v>936</v>
      </c>
      <c r="VR27" s="1006">
        <v>782</v>
      </c>
      <c r="VS27" s="1006">
        <v>644</v>
      </c>
      <c r="VT27" s="1006">
        <v>580</v>
      </c>
      <c r="VU27" s="1006">
        <v>502</v>
      </c>
      <c r="VV27" s="1006">
        <v>473</v>
      </c>
      <c r="VW27" s="1006">
        <v>451</v>
      </c>
      <c r="VX27" s="1006">
        <v>429</v>
      </c>
      <c r="VY27" s="1006">
        <v>400</v>
      </c>
      <c r="VZ27" s="1006">
        <v>360</v>
      </c>
      <c r="WA27" s="1006">
        <v>340</v>
      </c>
      <c r="WB27" s="1006">
        <v>318</v>
      </c>
      <c r="WC27" s="1006">
        <v>303</v>
      </c>
      <c r="WD27" s="1006">
        <v>282</v>
      </c>
      <c r="WE27" s="1006">
        <v>247</v>
      </c>
      <c r="WF27" s="1006">
        <v>233</v>
      </c>
      <c r="WG27" s="1006">
        <v>218</v>
      </c>
      <c r="WH27" s="1006">
        <v>201</v>
      </c>
      <c r="WI27" s="1006">
        <v>186</v>
      </c>
      <c r="WJ27" s="1006">
        <v>151</v>
      </c>
      <c r="WK27" s="1006">
        <v>1286</v>
      </c>
      <c r="WL27" s="1006">
        <v>1002</v>
      </c>
      <c r="WM27" s="1006">
        <v>882</v>
      </c>
      <c r="WN27" s="1006">
        <v>754</v>
      </c>
      <c r="WO27" s="1006">
        <v>588</v>
      </c>
      <c r="WP27" s="1006">
        <v>553</v>
      </c>
      <c r="WQ27" s="1006">
        <v>514</v>
      </c>
      <c r="WR27" s="1006">
        <v>484</v>
      </c>
      <c r="WS27" s="1006">
        <v>457</v>
      </c>
      <c r="WT27" s="1006">
        <v>432</v>
      </c>
      <c r="WU27" s="1006">
        <v>411</v>
      </c>
      <c r="WV27" s="1006">
        <v>386</v>
      </c>
      <c r="WW27" s="1006">
        <v>365</v>
      </c>
      <c r="WX27" s="1006">
        <v>320</v>
      </c>
      <c r="WY27" s="1006">
        <v>297</v>
      </c>
      <c r="WZ27" s="1006">
        <v>274</v>
      </c>
      <c r="XA27" s="1006">
        <v>258</v>
      </c>
      <c r="XB27" s="1006">
        <v>241</v>
      </c>
      <c r="XC27" s="1006">
        <v>204</v>
      </c>
      <c r="XD27" s="1006">
        <v>186</v>
      </c>
      <c r="XE27" s="1006">
        <v>170</v>
      </c>
      <c r="XF27" s="1006">
        <v>150</v>
      </c>
      <c r="XG27" s="1006">
        <v>1018</v>
      </c>
      <c r="XH27" s="1006">
        <v>815</v>
      </c>
      <c r="XI27" s="1006">
        <v>690</v>
      </c>
      <c r="XJ27" s="1006">
        <v>617</v>
      </c>
      <c r="XK27" s="1006">
        <v>569</v>
      </c>
      <c r="XL27" s="1006">
        <v>536</v>
      </c>
      <c r="XM27" s="1006">
        <v>469</v>
      </c>
      <c r="XN27" s="1006">
        <v>443</v>
      </c>
      <c r="XO27" s="1006">
        <v>418</v>
      </c>
      <c r="XP27" s="1006">
        <v>399</v>
      </c>
      <c r="XQ27" s="1006">
        <v>381</v>
      </c>
      <c r="XR27" s="1006">
        <v>347</v>
      </c>
      <c r="XS27" s="1006">
        <v>329</v>
      </c>
      <c r="XT27" s="1006">
        <v>303</v>
      </c>
      <c r="XU27" s="1006">
        <v>282</v>
      </c>
      <c r="XV27" s="1006">
        <v>260</v>
      </c>
      <c r="XW27" s="1006">
        <v>227</v>
      </c>
      <c r="XX27" s="1006">
        <v>207</v>
      </c>
      <c r="XY27" s="1006">
        <v>190</v>
      </c>
      <c r="XZ27" s="1006">
        <v>175</v>
      </c>
      <c r="YA27" s="1006">
        <v>159</v>
      </c>
      <c r="YB27" s="1006">
        <v>0</v>
      </c>
      <c r="YC27" s="1006">
        <v>0</v>
      </c>
      <c r="YD27" s="1006">
        <v>0</v>
      </c>
      <c r="YE27" s="1006">
        <v>0</v>
      </c>
      <c r="YF27" s="1006">
        <v>0</v>
      </c>
      <c r="YG27" s="1006">
        <v>0</v>
      </c>
      <c r="YH27" s="1006">
        <v>0</v>
      </c>
      <c r="YI27" s="1006">
        <v>0</v>
      </c>
      <c r="YJ27" s="1006">
        <v>0</v>
      </c>
      <c r="YK27" s="1006">
        <v>0</v>
      </c>
      <c r="YL27" s="1006">
        <v>0</v>
      </c>
      <c r="YM27" s="1006">
        <v>0</v>
      </c>
      <c r="YN27" s="1006">
        <v>0</v>
      </c>
      <c r="YO27" s="1006">
        <v>0</v>
      </c>
      <c r="YP27" s="1006">
        <v>0</v>
      </c>
      <c r="YQ27" s="1006">
        <v>0</v>
      </c>
      <c r="YR27" s="1006">
        <v>0</v>
      </c>
      <c r="YS27" s="1006">
        <v>0</v>
      </c>
      <c r="YT27" s="1006">
        <v>0</v>
      </c>
      <c r="YU27" s="1007">
        <v>166</v>
      </c>
      <c r="YV27" s="1007">
        <v>1151</v>
      </c>
      <c r="YW27" s="1007">
        <v>970</v>
      </c>
      <c r="YX27" s="1007">
        <v>819</v>
      </c>
      <c r="YY27" s="1007">
        <v>691</v>
      </c>
      <c r="YZ27" s="1007">
        <v>648</v>
      </c>
      <c r="ZA27" s="1007">
        <v>612</v>
      </c>
      <c r="ZB27" s="1007">
        <v>583</v>
      </c>
      <c r="ZC27" s="1007">
        <v>558</v>
      </c>
      <c r="ZD27" s="1007">
        <v>504</v>
      </c>
      <c r="ZE27" s="1007">
        <v>480</v>
      </c>
      <c r="ZF27" s="1007">
        <v>460</v>
      </c>
      <c r="ZG27" s="1007">
        <v>429</v>
      </c>
      <c r="ZH27" s="1007">
        <v>405</v>
      </c>
      <c r="ZI27" s="1007">
        <v>371</v>
      </c>
      <c r="ZJ27" s="1007">
        <v>340</v>
      </c>
      <c r="ZK27" s="1007">
        <v>316</v>
      </c>
      <c r="ZL27" s="1007">
        <v>298</v>
      </c>
      <c r="ZM27" s="1007">
        <v>280</v>
      </c>
      <c r="ZN27" s="1007">
        <v>244</v>
      </c>
      <c r="ZO27" s="1007">
        <v>224</v>
      </c>
      <c r="ZP27" s="1007">
        <v>206</v>
      </c>
      <c r="ZQ27" s="1007">
        <v>184</v>
      </c>
      <c r="ZR27" s="1007">
        <v>1266</v>
      </c>
      <c r="ZS27" s="1007">
        <v>975</v>
      </c>
      <c r="ZT27" s="1007">
        <v>807</v>
      </c>
      <c r="ZU27" s="1007">
        <v>708</v>
      </c>
      <c r="ZV27" s="1007">
        <v>654</v>
      </c>
      <c r="ZW27" s="1007">
        <v>615</v>
      </c>
      <c r="ZX27" s="1007">
        <v>539</v>
      </c>
      <c r="ZY27" s="1007">
        <v>507</v>
      </c>
      <c r="ZZ27" s="1007">
        <v>484</v>
      </c>
      <c r="AAA27" s="1007">
        <v>461</v>
      </c>
      <c r="AAB27" s="1007">
        <v>444</v>
      </c>
      <c r="AAC27" s="1007">
        <v>404</v>
      </c>
      <c r="AAD27" s="1007">
        <v>382</v>
      </c>
      <c r="AAE27" s="1007">
        <v>355</v>
      </c>
      <c r="AAF27" s="1007">
        <v>331</v>
      </c>
      <c r="AAG27" s="1007">
        <v>306</v>
      </c>
      <c r="AAH27" s="1007">
        <v>272</v>
      </c>
      <c r="AAI27" s="1007">
        <v>245</v>
      </c>
      <c r="AAJ27" s="1007">
        <v>224</v>
      </c>
      <c r="AAK27" s="1007">
        <v>206</v>
      </c>
      <c r="AAL27" s="1007">
        <v>186</v>
      </c>
      <c r="AAM27" s="1007">
        <v>156</v>
      </c>
      <c r="AAN27" s="1007">
        <v>1010</v>
      </c>
      <c r="AAO27" s="1007">
        <v>899</v>
      </c>
      <c r="AAP27" s="1007">
        <v>775</v>
      </c>
      <c r="AAQ27" s="1007">
        <v>704</v>
      </c>
      <c r="AAR27" s="1007">
        <v>617</v>
      </c>
      <c r="AAS27" s="1007">
        <v>577</v>
      </c>
      <c r="AAT27" s="1007">
        <v>549</v>
      </c>
      <c r="AAU27" s="1007">
        <v>517</v>
      </c>
      <c r="AAV27" s="1007">
        <v>484</v>
      </c>
      <c r="AAW27" s="1007">
        <v>440</v>
      </c>
      <c r="AAX27" s="1007">
        <v>419</v>
      </c>
      <c r="AAY27" s="1007">
        <v>394</v>
      </c>
      <c r="AAZ27" s="1007">
        <v>376</v>
      </c>
      <c r="ABA27" s="1007">
        <v>355</v>
      </c>
      <c r="ABB27" s="1007">
        <v>315</v>
      </c>
      <c r="ABC27" s="1007">
        <v>300</v>
      </c>
      <c r="ABD27" s="1007">
        <v>280</v>
      </c>
      <c r="ABE27" s="1007">
        <v>264</v>
      </c>
      <c r="ABF27" s="1007">
        <v>243</v>
      </c>
      <c r="ABG27" s="1007">
        <v>217</v>
      </c>
      <c r="ABH27" s="1007">
        <v>197</v>
      </c>
      <c r="ABI27" s="1007">
        <v>176</v>
      </c>
      <c r="ABJ27" s="1007">
        <v>176</v>
      </c>
      <c r="ABK27" s="1007">
        <v>1033</v>
      </c>
      <c r="ABL27" s="1007">
        <v>774</v>
      </c>
      <c r="ABM27" s="1007">
        <v>703</v>
      </c>
      <c r="ABN27" s="1007">
        <v>660</v>
      </c>
      <c r="ABO27" s="1007">
        <v>627</v>
      </c>
      <c r="ABP27" s="1007">
        <v>597</v>
      </c>
      <c r="ABQ27" s="1007">
        <v>528</v>
      </c>
      <c r="ABR27" s="1007">
        <v>499</v>
      </c>
      <c r="ABS27" s="1007">
        <v>475</v>
      </c>
      <c r="ABT27" s="1007">
        <v>455</v>
      </c>
      <c r="ABU27" s="1007">
        <v>430</v>
      </c>
      <c r="ABV27" s="1007">
        <v>392</v>
      </c>
      <c r="ABW27" s="1007">
        <v>392</v>
      </c>
      <c r="ABX27" s="1007">
        <v>364</v>
      </c>
      <c r="ABY27" s="1007">
        <v>338</v>
      </c>
      <c r="ABZ27" s="1007">
        <v>311</v>
      </c>
      <c r="ACA27" s="1007">
        <v>291</v>
      </c>
      <c r="ACB27" s="1007">
        <v>255</v>
      </c>
      <c r="ACC27" s="1007">
        <v>224</v>
      </c>
      <c r="ACD27" s="1007">
        <v>205</v>
      </c>
      <c r="ACE27" s="1007">
        <v>189</v>
      </c>
      <c r="ACF27" s="1007">
        <v>170</v>
      </c>
      <c r="ACG27" s="1007">
        <v>1048</v>
      </c>
      <c r="ACH27" s="1007">
        <v>943</v>
      </c>
      <c r="ACI27" s="1007">
        <v>788</v>
      </c>
      <c r="ACJ27" s="1007">
        <v>702</v>
      </c>
      <c r="ACK27" s="1007">
        <v>651</v>
      </c>
      <c r="ACL27" s="1007">
        <v>577</v>
      </c>
      <c r="ACM27" s="1007">
        <v>532</v>
      </c>
      <c r="ACN27" s="1007">
        <v>499</v>
      </c>
      <c r="ACO27" s="1007">
        <v>472</v>
      </c>
      <c r="ACP27" s="1007">
        <v>451</v>
      </c>
      <c r="ACQ27" s="1007">
        <v>414</v>
      </c>
      <c r="ACR27" s="1007">
        <v>396</v>
      </c>
      <c r="ACS27" s="1007">
        <v>377</v>
      </c>
      <c r="ACT27" s="1007">
        <v>352</v>
      </c>
      <c r="ACU27" s="1007">
        <v>324</v>
      </c>
      <c r="ACV27" s="1007">
        <v>285</v>
      </c>
      <c r="ACW27" s="1007">
        <v>263</v>
      </c>
      <c r="ACX27" s="1007">
        <v>241</v>
      </c>
      <c r="ACY27" s="1007">
        <v>222</v>
      </c>
      <c r="ACZ27" s="1007">
        <v>198</v>
      </c>
      <c r="ADA27" s="1007">
        <v>170</v>
      </c>
      <c r="ADB27" s="1007">
        <v>1130</v>
      </c>
      <c r="ADC27" s="1007">
        <v>941</v>
      </c>
      <c r="ADD27" s="1007">
        <v>786</v>
      </c>
      <c r="ADE27" s="1007">
        <v>708</v>
      </c>
      <c r="ADF27" s="1007">
        <v>594</v>
      </c>
      <c r="ADG27" s="1007">
        <v>562</v>
      </c>
      <c r="ADH27" s="1007">
        <v>534</v>
      </c>
      <c r="ADI27" s="1007">
        <v>496</v>
      </c>
      <c r="ADJ27" s="1007">
        <v>450</v>
      </c>
      <c r="ADK27" s="1007">
        <v>428</v>
      </c>
      <c r="ADL27" s="1007">
        <v>408</v>
      </c>
      <c r="ADM27" s="1007">
        <v>383</v>
      </c>
      <c r="ADN27" s="1007">
        <v>359</v>
      </c>
      <c r="ADO27" s="1007">
        <v>317</v>
      </c>
      <c r="ADP27" s="1007">
        <v>299</v>
      </c>
      <c r="ADQ27" s="1007">
        <v>278</v>
      </c>
      <c r="ADR27" s="1007">
        <v>259</v>
      </c>
      <c r="ADS27" s="1007">
        <v>238</v>
      </c>
      <c r="ADT27" s="1007">
        <v>206</v>
      </c>
      <c r="ADU27" s="1007">
        <v>185</v>
      </c>
      <c r="ADV27" s="1007">
        <v>168</v>
      </c>
      <c r="ADW27" s="1007">
        <v>1197</v>
      </c>
      <c r="ADX27" s="1007">
        <v>1004</v>
      </c>
      <c r="ADY27" s="1007">
        <v>767</v>
      </c>
      <c r="ADZ27" s="1007">
        <v>704</v>
      </c>
      <c r="AEA27" s="1007">
        <v>662</v>
      </c>
      <c r="AEB27" s="1007">
        <v>623</v>
      </c>
      <c r="AEC27" s="1007">
        <v>591</v>
      </c>
      <c r="AED27" s="1007">
        <v>528</v>
      </c>
      <c r="AEE27" s="1007">
        <v>501</v>
      </c>
      <c r="AEF27" s="1007">
        <v>483</v>
      </c>
      <c r="AEG27" s="1007">
        <v>459</v>
      </c>
      <c r="AEH27" s="1007">
        <v>434</v>
      </c>
      <c r="AEI27" s="1007">
        <v>329</v>
      </c>
      <c r="AEJ27" s="1007">
        <v>309</v>
      </c>
      <c r="AEK27" s="1007">
        <v>273</v>
      </c>
      <c r="AEL27" s="1007">
        <v>244</v>
      </c>
      <c r="AEM27" s="1007">
        <v>225</v>
      </c>
      <c r="AEN27" s="1007">
        <v>208</v>
      </c>
      <c r="AEO27" s="1006">
        <f>'[1]отч дата'!W89</f>
        <v>772</v>
      </c>
      <c r="AEP27" s="73">
        <f t="shared" si="0"/>
        <v>4.5411764705882351</v>
      </c>
      <c r="AEQ27" s="2">
        <f t="shared" si="1"/>
        <v>602</v>
      </c>
      <c r="AER27" s="4" t="s">
        <v>67</v>
      </c>
    </row>
    <row r="28" spans="1:824" ht="17.25" customHeight="1" x14ac:dyDescent="0.25">
      <c r="A28" s="3" t="s">
        <v>68</v>
      </c>
      <c r="B28" s="417">
        <v>35</v>
      </c>
      <c r="C28" s="131">
        <v>29</v>
      </c>
      <c r="D28" s="176">
        <v>8</v>
      </c>
      <c r="E28" s="170">
        <v>35</v>
      </c>
      <c r="F28" s="177">
        <v>35</v>
      </c>
      <c r="G28" s="170">
        <v>23</v>
      </c>
      <c r="H28" s="170">
        <v>23</v>
      </c>
      <c r="I28" s="1008">
        <v>37</v>
      </c>
      <c r="J28" s="1009">
        <v>36</v>
      </c>
      <c r="K28" s="1008">
        <v>34</v>
      </c>
      <c r="L28" s="1010">
        <v>59</v>
      </c>
      <c r="M28" s="993">
        <v>53</v>
      </c>
      <c r="N28" s="994">
        <v>34</v>
      </c>
      <c r="O28" s="994">
        <v>31</v>
      </c>
      <c r="P28" s="994">
        <v>33</v>
      </c>
      <c r="Q28" s="995">
        <v>30</v>
      </c>
      <c r="R28" s="996">
        <v>29</v>
      </c>
      <c r="S28" s="997">
        <v>29</v>
      </c>
      <c r="T28" s="998">
        <v>7</v>
      </c>
      <c r="U28" s="998">
        <v>7</v>
      </c>
      <c r="V28" s="998">
        <v>8</v>
      </c>
      <c r="W28" s="998">
        <v>9</v>
      </c>
      <c r="X28" s="998">
        <v>8</v>
      </c>
      <c r="Y28" s="1145">
        <v>3</v>
      </c>
      <c r="Z28" s="1141">
        <v>3</v>
      </c>
      <c r="AA28" s="998">
        <v>4</v>
      </c>
      <c r="AB28" s="998">
        <v>4</v>
      </c>
      <c r="AC28" s="998">
        <v>4</v>
      </c>
      <c r="AD28" s="998">
        <v>4</v>
      </c>
      <c r="AE28" s="998">
        <v>3</v>
      </c>
      <c r="AF28" s="998">
        <v>3</v>
      </c>
      <c r="AG28" s="998">
        <v>3</v>
      </c>
      <c r="AH28" s="998">
        <v>3</v>
      </c>
      <c r="AI28" s="998">
        <v>9</v>
      </c>
      <c r="AJ28" s="998">
        <v>9</v>
      </c>
      <c r="AK28" s="998">
        <v>5</v>
      </c>
      <c r="AL28" s="998">
        <v>5</v>
      </c>
      <c r="AM28" s="998">
        <v>4</v>
      </c>
      <c r="AN28" s="998">
        <v>4</v>
      </c>
      <c r="AO28" s="998">
        <v>3</v>
      </c>
      <c r="AP28" s="998">
        <v>3</v>
      </c>
      <c r="AQ28" s="998">
        <v>3</v>
      </c>
      <c r="AR28" s="998">
        <v>3</v>
      </c>
      <c r="AS28" s="998">
        <v>3</v>
      </c>
      <c r="AT28" s="998">
        <v>3</v>
      </c>
      <c r="AU28" s="998">
        <v>3</v>
      </c>
      <c r="AV28" s="998">
        <v>4</v>
      </c>
      <c r="AW28" s="998">
        <v>4</v>
      </c>
      <c r="AX28" s="998">
        <v>4</v>
      </c>
      <c r="AY28" s="998">
        <v>4</v>
      </c>
      <c r="AZ28" s="998">
        <v>4</v>
      </c>
      <c r="BA28" s="998">
        <v>4</v>
      </c>
      <c r="BB28" s="998">
        <v>4</v>
      </c>
      <c r="BC28" s="998">
        <v>4</v>
      </c>
      <c r="BD28" s="998">
        <v>3</v>
      </c>
      <c r="BE28" s="998">
        <v>8</v>
      </c>
      <c r="BF28" s="998">
        <v>7</v>
      </c>
      <c r="BG28" s="998">
        <v>6</v>
      </c>
      <c r="BH28" s="998">
        <v>5</v>
      </c>
      <c r="BI28" s="998">
        <v>5</v>
      </c>
      <c r="BJ28" s="998">
        <v>5</v>
      </c>
      <c r="BK28" s="998">
        <v>5</v>
      </c>
      <c r="BL28" s="998">
        <v>5</v>
      </c>
      <c r="BM28" s="998">
        <v>2</v>
      </c>
      <c r="BN28" s="998">
        <v>2</v>
      </c>
      <c r="BO28" s="998">
        <v>3</v>
      </c>
      <c r="BP28" s="998">
        <v>2</v>
      </c>
      <c r="BQ28" s="998">
        <v>2</v>
      </c>
      <c r="BR28" s="998">
        <v>2</v>
      </c>
      <c r="BS28" s="998">
        <v>2</v>
      </c>
      <c r="BT28" s="998">
        <v>2</v>
      </c>
      <c r="BU28" s="998">
        <v>1</v>
      </c>
      <c r="BV28" s="998">
        <v>1</v>
      </c>
      <c r="BW28" s="998">
        <v>0</v>
      </c>
      <c r="BX28" s="998">
        <v>5</v>
      </c>
      <c r="BY28" s="998">
        <v>5</v>
      </c>
      <c r="BZ28" s="998">
        <v>4</v>
      </c>
      <c r="CA28" s="998">
        <v>3</v>
      </c>
      <c r="CB28" s="998">
        <v>3</v>
      </c>
      <c r="CC28" s="998">
        <v>2</v>
      </c>
      <c r="CD28" s="998">
        <v>2</v>
      </c>
      <c r="CE28" s="998">
        <v>2</v>
      </c>
      <c r="CF28" s="998">
        <v>1</v>
      </c>
      <c r="CG28" s="998">
        <v>1</v>
      </c>
      <c r="CH28" s="998">
        <v>1</v>
      </c>
      <c r="CI28" s="998">
        <v>1</v>
      </c>
      <c r="CJ28" s="998">
        <v>0</v>
      </c>
      <c r="CK28" s="998">
        <v>0</v>
      </c>
      <c r="CL28" s="998">
        <v>0</v>
      </c>
      <c r="CM28" s="998">
        <v>1</v>
      </c>
      <c r="CN28" s="998">
        <v>1</v>
      </c>
      <c r="CO28" s="998">
        <v>1</v>
      </c>
      <c r="CP28" s="998">
        <v>1</v>
      </c>
      <c r="CQ28" s="998">
        <v>1</v>
      </c>
      <c r="CR28" s="998">
        <v>1</v>
      </c>
      <c r="CS28" s="998">
        <v>1</v>
      </c>
      <c r="CT28" s="998">
        <v>7</v>
      </c>
      <c r="CU28" s="998">
        <v>6</v>
      </c>
      <c r="CV28" s="998">
        <v>4</v>
      </c>
      <c r="CW28" s="998">
        <v>4</v>
      </c>
      <c r="CX28" s="998">
        <v>3</v>
      </c>
      <c r="CY28" s="998">
        <v>2</v>
      </c>
      <c r="CZ28" s="998">
        <v>2</v>
      </c>
      <c r="DA28" s="998">
        <v>5</v>
      </c>
      <c r="DB28" s="998">
        <v>6</v>
      </c>
      <c r="DC28" s="998">
        <v>727</v>
      </c>
      <c r="DD28" s="998">
        <v>711</v>
      </c>
      <c r="DE28" s="998">
        <v>700</v>
      </c>
      <c r="DF28" s="998">
        <v>688</v>
      </c>
      <c r="DG28" s="998">
        <v>677</v>
      </c>
      <c r="DH28" s="998">
        <v>663</v>
      </c>
      <c r="DI28" s="998">
        <v>688</v>
      </c>
      <c r="DJ28" s="998">
        <v>669</v>
      </c>
      <c r="DK28" s="998">
        <v>654</v>
      </c>
      <c r="DL28" s="998">
        <v>642</v>
      </c>
      <c r="DM28" s="998">
        <v>622</v>
      </c>
      <c r="DN28" s="998">
        <v>605</v>
      </c>
      <c r="DO28" s="998">
        <v>591</v>
      </c>
      <c r="DP28" s="998">
        <v>578</v>
      </c>
      <c r="DQ28" s="998">
        <v>521</v>
      </c>
      <c r="DR28" s="998">
        <v>498</v>
      </c>
      <c r="DS28" s="998">
        <v>3</v>
      </c>
      <c r="DT28" s="998">
        <v>3</v>
      </c>
      <c r="DU28" s="998">
        <v>3</v>
      </c>
      <c r="DV28" s="998">
        <v>2</v>
      </c>
      <c r="DW28" s="998">
        <v>2</v>
      </c>
      <c r="DX28" s="998">
        <v>2</v>
      </c>
      <c r="DY28" s="998">
        <v>2</v>
      </c>
      <c r="DZ28" s="998">
        <v>3</v>
      </c>
      <c r="EA28" s="998">
        <v>3</v>
      </c>
      <c r="EB28" s="998">
        <v>3</v>
      </c>
      <c r="EC28" s="998">
        <v>2</v>
      </c>
      <c r="ED28" s="998">
        <v>2</v>
      </c>
      <c r="EE28" s="998">
        <v>2</v>
      </c>
      <c r="EF28" s="998">
        <v>3</v>
      </c>
      <c r="EG28" s="998">
        <v>1</v>
      </c>
      <c r="EH28" s="998">
        <v>5</v>
      </c>
      <c r="EI28" s="998">
        <v>5</v>
      </c>
      <c r="EJ28" s="998">
        <v>4</v>
      </c>
      <c r="EK28" s="998">
        <v>3</v>
      </c>
      <c r="EL28" s="998">
        <v>2</v>
      </c>
      <c r="EM28" s="998">
        <v>2</v>
      </c>
      <c r="EN28" s="998">
        <v>2</v>
      </c>
      <c r="EO28" s="998">
        <v>1</v>
      </c>
      <c r="EP28" s="998">
        <v>961</v>
      </c>
      <c r="EQ28" s="998">
        <v>0</v>
      </c>
      <c r="ER28" s="998">
        <v>0</v>
      </c>
      <c r="ES28" s="998">
        <v>0</v>
      </c>
      <c r="ET28" s="998">
        <v>0</v>
      </c>
      <c r="EU28" s="998">
        <v>0</v>
      </c>
      <c r="EV28" s="998">
        <v>0</v>
      </c>
      <c r="EW28" s="998">
        <v>0</v>
      </c>
      <c r="EX28" s="998">
        <v>0</v>
      </c>
      <c r="EY28" s="998">
        <v>0</v>
      </c>
      <c r="EZ28" s="998">
        <v>0</v>
      </c>
      <c r="FA28" s="998">
        <v>0</v>
      </c>
      <c r="FB28" s="998">
        <v>0</v>
      </c>
      <c r="FC28" s="998">
        <v>0</v>
      </c>
      <c r="FD28" s="998">
        <v>0</v>
      </c>
      <c r="FE28" s="998">
        <v>0</v>
      </c>
      <c r="FF28" s="998">
        <v>0</v>
      </c>
      <c r="FG28" s="998">
        <v>0</v>
      </c>
      <c r="FH28" s="998">
        <v>0</v>
      </c>
      <c r="FI28" s="998">
        <v>3</v>
      </c>
      <c r="FJ28" s="998">
        <v>3</v>
      </c>
      <c r="FK28" s="998">
        <v>2</v>
      </c>
      <c r="FL28" s="998">
        <v>2</v>
      </c>
      <c r="FM28" s="998">
        <v>2</v>
      </c>
      <c r="FN28" s="998">
        <v>2</v>
      </c>
      <c r="FO28" s="998">
        <v>2</v>
      </c>
      <c r="FP28" s="998">
        <v>2</v>
      </c>
      <c r="FQ28" s="998">
        <v>1</v>
      </c>
      <c r="FR28" s="998">
        <v>1</v>
      </c>
      <c r="FS28" s="998">
        <v>0</v>
      </c>
      <c r="FT28" s="998">
        <v>0</v>
      </c>
      <c r="FU28" s="998">
        <v>0</v>
      </c>
      <c r="FV28" s="998">
        <v>0</v>
      </c>
      <c r="FW28" s="998">
        <v>0</v>
      </c>
      <c r="FX28" s="998">
        <v>0</v>
      </c>
      <c r="FY28" s="998">
        <v>0</v>
      </c>
      <c r="FZ28" s="998">
        <v>4</v>
      </c>
      <c r="GA28" s="998">
        <v>3</v>
      </c>
      <c r="GB28" s="998">
        <v>3</v>
      </c>
      <c r="GC28" s="998">
        <v>3</v>
      </c>
      <c r="GD28" s="998">
        <v>2</v>
      </c>
      <c r="GE28" s="998">
        <v>2</v>
      </c>
      <c r="GF28" s="998">
        <v>2</v>
      </c>
      <c r="GG28" s="998">
        <v>2</v>
      </c>
      <c r="GH28" s="998">
        <v>1</v>
      </c>
      <c r="GI28" s="998">
        <v>1</v>
      </c>
      <c r="GJ28" s="998">
        <v>1</v>
      </c>
      <c r="GK28" s="998">
        <v>1</v>
      </c>
      <c r="GL28" s="998">
        <v>1</v>
      </c>
      <c r="GM28" s="998">
        <v>1</v>
      </c>
      <c r="GN28" s="998">
        <v>1</v>
      </c>
      <c r="GO28" s="998">
        <v>1</v>
      </c>
      <c r="GP28" s="998">
        <v>1</v>
      </c>
      <c r="GQ28" s="998">
        <v>1</v>
      </c>
      <c r="GR28" s="998">
        <v>1</v>
      </c>
      <c r="GS28" s="998">
        <v>1</v>
      </c>
      <c r="GT28" s="998">
        <v>1</v>
      </c>
      <c r="GU28" s="998">
        <v>1</v>
      </c>
      <c r="GV28" s="998">
        <v>6</v>
      </c>
      <c r="GW28" s="998">
        <v>5</v>
      </c>
      <c r="GX28" s="998">
        <v>4</v>
      </c>
      <c r="GY28" s="998">
        <v>3</v>
      </c>
      <c r="GZ28" s="998">
        <v>3</v>
      </c>
      <c r="HA28" s="998">
        <v>2</v>
      </c>
      <c r="HB28" s="998">
        <v>2</v>
      </c>
      <c r="HC28" s="998">
        <v>2</v>
      </c>
      <c r="HD28" s="998">
        <v>2</v>
      </c>
      <c r="HE28" s="998">
        <v>2</v>
      </c>
      <c r="HF28" s="998">
        <v>2</v>
      </c>
      <c r="HG28" s="998">
        <v>2</v>
      </c>
      <c r="HH28" s="998">
        <v>2</v>
      </c>
      <c r="HI28" s="998">
        <v>2</v>
      </c>
      <c r="HJ28" s="998">
        <v>1</v>
      </c>
      <c r="HK28" s="998">
        <v>1</v>
      </c>
      <c r="HL28" s="998">
        <v>2</v>
      </c>
      <c r="HM28" s="998">
        <v>1</v>
      </c>
      <c r="HN28" s="998">
        <v>1</v>
      </c>
      <c r="HO28" s="998">
        <v>1</v>
      </c>
      <c r="HP28" s="998">
        <v>1</v>
      </c>
      <c r="HQ28" s="998">
        <v>1</v>
      </c>
      <c r="HR28" s="998">
        <v>6</v>
      </c>
      <c r="HS28" s="998">
        <v>5</v>
      </c>
      <c r="HT28" s="998">
        <v>4</v>
      </c>
      <c r="HU28" s="998">
        <v>3</v>
      </c>
      <c r="HV28" s="998">
        <v>3</v>
      </c>
      <c r="HW28" s="998">
        <v>3</v>
      </c>
      <c r="HX28" s="998">
        <v>2</v>
      </c>
      <c r="HY28" s="998">
        <v>2</v>
      </c>
      <c r="HZ28" s="998">
        <v>2</v>
      </c>
      <c r="IA28" s="998">
        <v>2</v>
      </c>
      <c r="IB28" s="998">
        <v>2</v>
      </c>
      <c r="IC28" s="998">
        <v>2</v>
      </c>
      <c r="ID28" s="998">
        <v>1</v>
      </c>
      <c r="IE28" s="998">
        <v>1</v>
      </c>
      <c r="IF28" s="998">
        <v>1</v>
      </c>
      <c r="IG28" s="998">
        <v>1</v>
      </c>
      <c r="IH28" s="998">
        <v>1</v>
      </c>
      <c r="II28" s="998">
        <v>1</v>
      </c>
      <c r="IJ28" s="998">
        <v>1</v>
      </c>
      <c r="IK28" s="998">
        <v>1</v>
      </c>
      <c r="IL28" s="998">
        <v>1</v>
      </c>
      <c r="IM28" s="998">
        <v>4</v>
      </c>
      <c r="IN28" s="998">
        <v>4</v>
      </c>
      <c r="IO28" s="998">
        <v>3</v>
      </c>
      <c r="IP28" s="998">
        <v>3</v>
      </c>
      <c r="IQ28" s="998">
        <v>2</v>
      </c>
      <c r="IR28" s="998">
        <v>1</v>
      </c>
      <c r="IS28" s="998">
        <v>1</v>
      </c>
      <c r="IT28" s="998">
        <v>1</v>
      </c>
      <c r="IU28" s="998">
        <v>1</v>
      </c>
      <c r="IV28" s="998">
        <v>1</v>
      </c>
      <c r="IW28" s="998">
        <v>1</v>
      </c>
      <c r="IX28" s="998">
        <v>1</v>
      </c>
      <c r="IY28" s="998">
        <v>1</v>
      </c>
      <c r="IZ28" s="998">
        <v>1</v>
      </c>
      <c r="JA28" s="998">
        <v>1</v>
      </c>
      <c r="JB28" s="998">
        <v>1</v>
      </c>
      <c r="JC28" s="998">
        <v>1</v>
      </c>
      <c r="JD28" s="998">
        <v>1</v>
      </c>
      <c r="JE28" s="998">
        <v>1</v>
      </c>
      <c r="JF28" s="998">
        <v>1</v>
      </c>
      <c r="JG28" s="998">
        <v>5</v>
      </c>
      <c r="JH28" s="998">
        <v>4</v>
      </c>
      <c r="JI28" s="998">
        <v>2</v>
      </c>
      <c r="JJ28" s="998">
        <v>2</v>
      </c>
      <c r="JK28" s="998">
        <v>1</v>
      </c>
      <c r="JL28" s="998">
        <v>1</v>
      </c>
      <c r="JM28" s="998">
        <f>'[1]отч дата'!X26</f>
        <v>1</v>
      </c>
      <c r="JN28" s="73">
        <f t="shared" si="2"/>
        <v>0.5</v>
      </c>
      <c r="JO28" s="2">
        <f t="shared" si="3"/>
        <v>-1</v>
      </c>
      <c r="JP28" s="218">
        <v>35</v>
      </c>
      <c r="JQ28" s="71">
        <v>29</v>
      </c>
      <c r="JR28" s="70">
        <v>8</v>
      </c>
      <c r="JS28" s="112">
        <v>35</v>
      </c>
      <c r="JT28" s="131">
        <v>35</v>
      </c>
      <c r="JU28" s="170">
        <v>23</v>
      </c>
      <c r="JV28" s="964">
        <v>23</v>
      </c>
      <c r="JW28" s="966">
        <v>37</v>
      </c>
      <c r="JX28" s="966">
        <v>36</v>
      </c>
      <c r="JY28" s="966">
        <v>34</v>
      </c>
      <c r="JZ28" s="985">
        <v>59</v>
      </c>
      <c r="KA28" s="999">
        <v>53</v>
      </c>
      <c r="KB28" s="989">
        <v>34</v>
      </c>
      <c r="KC28" s="989">
        <v>31</v>
      </c>
      <c r="KD28" s="989">
        <v>33</v>
      </c>
      <c r="KE28" s="966">
        <v>30</v>
      </c>
      <c r="KF28" s="966">
        <v>29</v>
      </c>
      <c r="KG28" s="997">
        <v>29</v>
      </c>
      <c r="KH28" s="966">
        <v>7</v>
      </c>
      <c r="KI28" s="966">
        <v>7</v>
      </c>
      <c r="KJ28" s="966">
        <v>8</v>
      </c>
      <c r="KK28" s="966">
        <v>9</v>
      </c>
      <c r="KL28" s="966">
        <v>8</v>
      </c>
      <c r="KM28" s="966">
        <v>3</v>
      </c>
      <c r="KN28" s="966">
        <v>3</v>
      </c>
      <c r="KO28" s="966">
        <v>4</v>
      </c>
      <c r="KP28" s="966">
        <v>4</v>
      </c>
      <c r="KQ28" s="966">
        <v>4</v>
      </c>
      <c r="KR28" s="966">
        <v>4</v>
      </c>
      <c r="KS28" s="966">
        <v>3</v>
      </c>
      <c r="KT28" s="966">
        <v>3</v>
      </c>
      <c r="KU28" s="966">
        <v>3</v>
      </c>
      <c r="KV28" s="966">
        <v>3</v>
      </c>
      <c r="KW28" s="966">
        <v>9</v>
      </c>
      <c r="KX28" s="966">
        <v>9</v>
      </c>
      <c r="KY28" s="966">
        <v>5</v>
      </c>
      <c r="KZ28" s="966">
        <v>5</v>
      </c>
      <c r="LA28" s="966">
        <v>4</v>
      </c>
      <c r="LB28" s="966">
        <v>4</v>
      </c>
      <c r="LC28" s="966">
        <v>3</v>
      </c>
      <c r="LD28" s="966">
        <v>3</v>
      </c>
      <c r="LE28" s="966">
        <v>3</v>
      </c>
      <c r="LF28" s="966">
        <v>3</v>
      </c>
      <c r="LG28" s="966">
        <v>3</v>
      </c>
      <c r="LH28" s="966">
        <v>3</v>
      </c>
      <c r="LI28" s="966">
        <v>3</v>
      </c>
      <c r="LJ28" s="966">
        <v>4</v>
      </c>
      <c r="LK28" s="966">
        <v>4</v>
      </c>
      <c r="LL28" s="966">
        <v>4</v>
      </c>
      <c r="LM28" s="966">
        <v>4</v>
      </c>
      <c r="LN28" s="966">
        <v>4</v>
      </c>
      <c r="LO28" s="966">
        <v>4</v>
      </c>
      <c r="LP28" s="966">
        <v>4</v>
      </c>
      <c r="LQ28" s="966">
        <v>4</v>
      </c>
      <c r="LR28" s="966">
        <v>3</v>
      </c>
      <c r="LS28" s="966">
        <v>8</v>
      </c>
      <c r="LT28" s="966">
        <v>7</v>
      </c>
      <c r="LU28" s="966">
        <v>6</v>
      </c>
      <c r="LV28" s="966">
        <v>5</v>
      </c>
      <c r="LW28" s="966">
        <v>5</v>
      </c>
      <c r="LX28" s="966">
        <v>5</v>
      </c>
      <c r="LY28" s="966">
        <v>5</v>
      </c>
      <c r="LZ28" s="966">
        <v>5</v>
      </c>
      <c r="MA28" s="966">
        <v>2</v>
      </c>
      <c r="MB28" s="966">
        <v>2</v>
      </c>
      <c r="MC28" s="966">
        <v>3</v>
      </c>
      <c r="MD28" s="966">
        <v>2</v>
      </c>
      <c r="ME28" s="966">
        <v>2</v>
      </c>
      <c r="MF28" s="966">
        <v>2</v>
      </c>
      <c r="MG28" s="966">
        <v>2</v>
      </c>
      <c r="MH28" s="966">
        <v>2</v>
      </c>
      <c r="MI28" s="966">
        <v>1</v>
      </c>
      <c r="MJ28" s="966">
        <v>1</v>
      </c>
      <c r="MK28" s="966">
        <v>0</v>
      </c>
      <c r="ML28" s="966">
        <v>5</v>
      </c>
      <c r="MM28" s="966">
        <v>5</v>
      </c>
      <c r="MN28" s="966">
        <v>4</v>
      </c>
      <c r="MO28" s="966">
        <v>3</v>
      </c>
      <c r="MP28" s="966">
        <v>3</v>
      </c>
      <c r="MQ28" s="966">
        <v>2</v>
      </c>
      <c r="MR28" s="966">
        <v>2</v>
      </c>
      <c r="MS28" s="966">
        <v>2</v>
      </c>
      <c r="MT28" s="966">
        <v>1</v>
      </c>
      <c r="MU28" s="966">
        <v>1</v>
      </c>
      <c r="MV28" s="966">
        <v>1</v>
      </c>
      <c r="MW28" s="966">
        <v>1</v>
      </c>
      <c r="MX28" s="966">
        <v>0</v>
      </c>
      <c r="MY28" s="966">
        <v>0</v>
      </c>
      <c r="MZ28" s="966">
        <v>0</v>
      </c>
      <c r="NA28" s="966">
        <v>1</v>
      </c>
      <c r="NB28" s="966">
        <v>1</v>
      </c>
      <c r="NC28" s="966">
        <v>1</v>
      </c>
      <c r="ND28" s="966">
        <v>1</v>
      </c>
      <c r="NE28" s="966">
        <v>1</v>
      </c>
      <c r="NF28" s="966">
        <v>1</v>
      </c>
      <c r="NG28" s="966">
        <v>1</v>
      </c>
      <c r="NH28" s="966">
        <v>7</v>
      </c>
      <c r="NI28" s="966">
        <v>6</v>
      </c>
      <c r="NJ28" s="966">
        <v>4</v>
      </c>
      <c r="NK28" s="966">
        <v>3</v>
      </c>
      <c r="NL28" s="966">
        <v>2</v>
      </c>
      <c r="NM28" s="966">
        <v>2</v>
      </c>
      <c r="NN28" s="966">
        <v>5</v>
      </c>
      <c r="NO28" s="966">
        <v>6</v>
      </c>
      <c r="NP28" s="966">
        <v>700</v>
      </c>
      <c r="NQ28" s="966">
        <v>685</v>
      </c>
      <c r="NR28" s="966">
        <v>675</v>
      </c>
      <c r="NS28" s="966">
        <v>664</v>
      </c>
      <c r="NT28" s="966">
        <v>654</v>
      </c>
      <c r="NU28" s="966">
        <v>642</v>
      </c>
      <c r="NV28" s="966">
        <v>667</v>
      </c>
      <c r="NW28" s="966">
        <v>649</v>
      </c>
      <c r="NX28" s="966">
        <v>635</v>
      </c>
      <c r="NY28" s="966">
        <v>624</v>
      </c>
      <c r="NZ28" s="966">
        <v>604</v>
      </c>
      <c r="OA28" s="966">
        <v>589</v>
      </c>
      <c r="OB28" s="966">
        <v>576</v>
      </c>
      <c r="OC28" s="966">
        <v>564</v>
      </c>
      <c r="OD28" s="966">
        <v>507</v>
      </c>
      <c r="OE28" s="966">
        <v>487</v>
      </c>
      <c r="OF28" s="966">
        <v>3</v>
      </c>
      <c r="OG28" s="966">
        <v>3</v>
      </c>
      <c r="OH28" s="966">
        <v>3</v>
      </c>
      <c r="OI28" s="966">
        <v>2</v>
      </c>
      <c r="OJ28" s="966">
        <v>2</v>
      </c>
      <c r="OK28" s="966">
        <v>2</v>
      </c>
      <c r="OL28" s="966">
        <v>2</v>
      </c>
      <c r="OM28" s="966">
        <v>3</v>
      </c>
      <c r="ON28" s="966">
        <v>3</v>
      </c>
      <c r="OO28" s="966">
        <v>3</v>
      </c>
      <c r="OP28" s="966">
        <v>2</v>
      </c>
      <c r="OQ28" s="966">
        <v>2</v>
      </c>
      <c r="OR28" s="966">
        <v>2</v>
      </c>
      <c r="OS28" s="966">
        <v>3</v>
      </c>
      <c r="OT28" s="966">
        <v>1</v>
      </c>
      <c r="OU28" s="966">
        <v>5</v>
      </c>
      <c r="OV28" s="966">
        <v>5</v>
      </c>
      <c r="OW28" s="966">
        <v>4</v>
      </c>
      <c r="OX28" s="966">
        <v>3</v>
      </c>
      <c r="OY28" s="966">
        <v>2</v>
      </c>
      <c r="OZ28" s="966">
        <v>2</v>
      </c>
      <c r="PA28" s="966">
        <v>2</v>
      </c>
      <c r="PB28" s="966">
        <v>1</v>
      </c>
      <c r="PC28" s="966">
        <v>1</v>
      </c>
      <c r="PD28" s="966">
        <v>1</v>
      </c>
      <c r="PE28" s="966">
        <v>2</v>
      </c>
      <c r="PF28" s="966">
        <v>2</v>
      </c>
      <c r="PG28" s="966">
        <v>2</v>
      </c>
      <c r="PH28" s="966">
        <v>2</v>
      </c>
      <c r="PI28" s="966">
        <v>2</v>
      </c>
      <c r="PJ28" s="966">
        <v>2</v>
      </c>
      <c r="PK28" s="966">
        <v>2</v>
      </c>
      <c r="PL28" s="966">
        <v>2</v>
      </c>
      <c r="PM28" s="966">
        <v>1</v>
      </c>
      <c r="PN28" s="966">
        <v>1</v>
      </c>
      <c r="PO28" s="966">
        <v>2</v>
      </c>
      <c r="PP28" s="966">
        <v>2</v>
      </c>
      <c r="PQ28" s="966">
        <v>8</v>
      </c>
      <c r="PR28" s="966">
        <v>6</v>
      </c>
      <c r="PS28" s="966">
        <v>4</v>
      </c>
      <c r="PT28" s="966">
        <v>3</v>
      </c>
      <c r="PU28" s="966">
        <v>3</v>
      </c>
      <c r="PV28" s="966">
        <v>3</v>
      </c>
      <c r="PW28" s="966">
        <v>3</v>
      </c>
      <c r="PX28" s="966">
        <v>3</v>
      </c>
      <c r="PY28" s="966">
        <v>2</v>
      </c>
      <c r="PZ28" s="966">
        <v>2</v>
      </c>
      <c r="QA28" s="966">
        <v>2</v>
      </c>
      <c r="QB28" s="966">
        <v>2</v>
      </c>
      <c r="QC28" s="966">
        <v>2</v>
      </c>
      <c r="QD28" s="966">
        <v>2</v>
      </c>
      <c r="QE28" s="966">
        <v>1</v>
      </c>
      <c r="QF28" s="966">
        <v>1</v>
      </c>
      <c r="QG28" s="966">
        <v>0</v>
      </c>
      <c r="QH28" s="966">
        <v>0</v>
      </c>
      <c r="QI28" s="966">
        <v>0</v>
      </c>
      <c r="QJ28" s="966">
        <v>0</v>
      </c>
      <c r="QK28" s="966">
        <v>0</v>
      </c>
      <c r="QL28" s="966">
        <v>0</v>
      </c>
      <c r="QM28" s="966">
        <v>0</v>
      </c>
      <c r="QN28" s="966">
        <v>4</v>
      </c>
      <c r="QO28" s="966">
        <v>3</v>
      </c>
      <c r="QP28" s="966">
        <v>3</v>
      </c>
      <c r="QQ28" s="966">
        <v>3</v>
      </c>
      <c r="QR28" s="966">
        <v>2</v>
      </c>
      <c r="QS28" s="966">
        <v>2</v>
      </c>
      <c r="QT28" s="966">
        <v>2</v>
      </c>
      <c r="QU28" s="966">
        <v>2</v>
      </c>
      <c r="QV28" s="966">
        <v>1</v>
      </c>
      <c r="QW28" s="966">
        <v>1</v>
      </c>
      <c r="QX28" s="966">
        <v>1</v>
      </c>
      <c r="QY28" s="966">
        <v>1</v>
      </c>
      <c r="QZ28" s="966">
        <v>1</v>
      </c>
      <c r="RA28" s="966">
        <v>1</v>
      </c>
      <c r="RB28" s="966">
        <v>1</v>
      </c>
      <c r="RC28" s="966">
        <v>1</v>
      </c>
      <c r="RD28" s="966">
        <v>1</v>
      </c>
      <c r="RE28" s="966">
        <v>1</v>
      </c>
      <c r="RF28" s="966">
        <v>1</v>
      </c>
      <c r="RG28" s="966">
        <v>1</v>
      </c>
      <c r="RH28" s="966">
        <v>1</v>
      </c>
      <c r="RI28" s="966">
        <v>1</v>
      </c>
      <c r="RJ28" s="966">
        <v>6</v>
      </c>
      <c r="RK28" s="966">
        <v>5</v>
      </c>
      <c r="RL28" s="966">
        <v>4</v>
      </c>
      <c r="RM28" s="966">
        <v>3</v>
      </c>
      <c r="RN28" s="966">
        <v>3</v>
      </c>
      <c r="RO28" s="966">
        <v>2</v>
      </c>
      <c r="RP28" s="966">
        <v>2</v>
      </c>
      <c r="RQ28" s="966">
        <v>2</v>
      </c>
      <c r="RR28" s="966">
        <v>2</v>
      </c>
      <c r="RS28" s="966">
        <v>2</v>
      </c>
      <c r="RT28" s="966">
        <v>2</v>
      </c>
      <c r="RU28" s="966">
        <v>2</v>
      </c>
      <c r="RV28" s="966">
        <v>2</v>
      </c>
      <c r="RW28" s="966">
        <v>2</v>
      </c>
      <c r="RX28" s="966">
        <v>1</v>
      </c>
      <c r="RY28" s="966">
        <v>1</v>
      </c>
      <c r="RZ28" s="966">
        <v>2</v>
      </c>
      <c r="SA28" s="966">
        <v>1</v>
      </c>
      <c r="SB28" s="966">
        <v>1</v>
      </c>
      <c r="SC28" s="966">
        <v>1</v>
      </c>
      <c r="SD28" s="966">
        <v>1</v>
      </c>
      <c r="SE28" s="966">
        <v>1</v>
      </c>
      <c r="SF28" s="966">
        <v>6</v>
      </c>
      <c r="SG28" s="966">
        <v>5</v>
      </c>
      <c r="SH28" s="966">
        <v>4</v>
      </c>
      <c r="SI28" s="966">
        <v>3</v>
      </c>
      <c r="SJ28" s="966">
        <v>3</v>
      </c>
      <c r="SK28" s="966">
        <v>3</v>
      </c>
      <c r="SL28" s="966">
        <v>2</v>
      </c>
      <c r="SM28" s="966">
        <v>2</v>
      </c>
      <c r="SN28" s="966">
        <v>2</v>
      </c>
      <c r="SO28" s="966">
        <v>2</v>
      </c>
      <c r="SP28" s="966">
        <v>2</v>
      </c>
      <c r="SQ28" s="966">
        <v>2</v>
      </c>
      <c r="SR28" s="966">
        <v>1</v>
      </c>
      <c r="SS28" s="966">
        <v>1</v>
      </c>
      <c r="ST28" s="966">
        <v>1</v>
      </c>
      <c r="SU28" s="966">
        <v>1</v>
      </c>
      <c r="SV28" s="966">
        <v>1</v>
      </c>
      <c r="SW28" s="966">
        <v>1</v>
      </c>
      <c r="SX28" s="966">
        <v>1</v>
      </c>
      <c r="SY28" s="966">
        <v>1</v>
      </c>
      <c r="SZ28" s="966">
        <v>1</v>
      </c>
      <c r="TA28" s="966">
        <v>4</v>
      </c>
      <c r="TB28" s="966">
        <v>4</v>
      </c>
      <c r="TC28" s="966">
        <v>3</v>
      </c>
      <c r="TD28" s="966">
        <v>3</v>
      </c>
      <c r="TE28" s="966">
        <v>2</v>
      </c>
      <c r="TF28" s="966">
        <v>1</v>
      </c>
      <c r="TG28" s="966">
        <v>1</v>
      </c>
      <c r="TH28" s="966">
        <v>1</v>
      </c>
      <c r="TI28" s="966">
        <v>1</v>
      </c>
      <c r="TJ28" s="966">
        <v>1</v>
      </c>
      <c r="TK28" s="966">
        <v>1</v>
      </c>
      <c r="TL28" s="966">
        <v>1</v>
      </c>
      <c r="TM28" s="966">
        <v>1</v>
      </c>
      <c r="TN28" s="966">
        <v>1</v>
      </c>
      <c r="TO28" s="966">
        <v>1</v>
      </c>
      <c r="TP28" s="966">
        <v>1</v>
      </c>
      <c r="TQ28" s="966">
        <v>1</v>
      </c>
      <c r="TR28" s="966">
        <v>1</v>
      </c>
      <c r="TS28" s="966">
        <v>1</v>
      </c>
      <c r="TT28" s="966">
        <v>5</v>
      </c>
      <c r="TU28" s="966">
        <v>4</v>
      </c>
      <c r="TV28" s="966">
        <v>2</v>
      </c>
      <c r="TW28" s="966">
        <v>2</v>
      </c>
      <c r="TX28" s="966">
        <v>1</v>
      </c>
      <c r="TY28" s="966">
        <v>1</v>
      </c>
      <c r="TZ28" s="966">
        <f>'[1]отч дата'!X58</f>
        <v>1</v>
      </c>
      <c r="UA28" s="73">
        <f t="shared" si="4"/>
        <v>0.5</v>
      </c>
      <c r="UB28" s="2">
        <f t="shared" si="5"/>
        <v>-1</v>
      </c>
      <c r="UC28" s="418">
        <v>0</v>
      </c>
      <c r="UD28" s="69">
        <v>0</v>
      </c>
      <c r="UE28" s="67">
        <v>0</v>
      </c>
      <c r="UF28" s="130">
        <v>0</v>
      </c>
      <c r="UG28" s="131">
        <v>0</v>
      </c>
      <c r="UH28" s="170">
        <v>0</v>
      </c>
      <c r="UI28" s="1011">
        <v>0</v>
      </c>
      <c r="UJ28" s="177">
        <v>0</v>
      </c>
      <c r="UK28" s="177">
        <v>0</v>
      </c>
      <c r="UL28" s="177">
        <v>0</v>
      </c>
      <c r="UM28" s="1004">
        <v>0</v>
      </c>
      <c r="UN28" s="1005">
        <v>0</v>
      </c>
      <c r="UO28" s="1006">
        <v>0</v>
      </c>
      <c r="UP28" s="1006">
        <v>0</v>
      </c>
      <c r="UQ28" s="1006">
        <v>0</v>
      </c>
      <c r="UR28" s="996">
        <v>0</v>
      </c>
      <c r="US28" s="996">
        <v>0</v>
      </c>
      <c r="UT28" s="997">
        <v>0</v>
      </c>
      <c r="UU28" s="1007">
        <v>0</v>
      </c>
      <c r="UV28" s="1007">
        <v>0</v>
      </c>
      <c r="UW28" s="1007">
        <v>0</v>
      </c>
      <c r="UX28" s="1007">
        <v>0</v>
      </c>
      <c r="UY28" s="1007">
        <v>0</v>
      </c>
      <c r="UZ28" s="1368">
        <v>0</v>
      </c>
      <c r="VA28" s="1007">
        <v>0</v>
      </c>
      <c r="VB28" s="1007">
        <v>0</v>
      </c>
      <c r="VC28" s="1007">
        <v>0</v>
      </c>
      <c r="VD28" s="1007">
        <v>0</v>
      </c>
      <c r="VE28" s="1007">
        <v>0</v>
      </c>
      <c r="VF28" s="1007">
        <v>0</v>
      </c>
      <c r="VG28" s="1007">
        <v>0</v>
      </c>
      <c r="VH28" s="1007">
        <v>0</v>
      </c>
      <c r="VI28" s="1007">
        <v>0</v>
      </c>
      <c r="VJ28" s="1007">
        <v>0</v>
      </c>
      <c r="VK28" s="1007">
        <v>0</v>
      </c>
      <c r="VL28" s="1007">
        <v>0</v>
      </c>
      <c r="VM28" s="1007">
        <v>0</v>
      </c>
      <c r="VN28" s="1007">
        <v>0</v>
      </c>
      <c r="VO28" s="1007">
        <v>0</v>
      </c>
      <c r="VP28" s="1007">
        <v>0</v>
      </c>
      <c r="VQ28" s="1007">
        <v>0</v>
      </c>
      <c r="VR28" s="1007">
        <v>0</v>
      </c>
      <c r="VS28" s="1007">
        <v>0</v>
      </c>
      <c r="VT28" s="1007">
        <v>0</v>
      </c>
      <c r="VU28" s="1007">
        <v>0</v>
      </c>
      <c r="VV28" s="1007">
        <v>0</v>
      </c>
      <c r="VW28" s="1007">
        <v>0</v>
      </c>
      <c r="VX28" s="1007">
        <v>0</v>
      </c>
      <c r="VY28" s="1007">
        <v>0</v>
      </c>
      <c r="VZ28" s="1007">
        <v>0</v>
      </c>
      <c r="WA28" s="1007">
        <v>0</v>
      </c>
      <c r="WB28" s="1007">
        <v>0</v>
      </c>
      <c r="WC28" s="1007">
        <v>0</v>
      </c>
      <c r="WD28" s="1007">
        <v>0</v>
      </c>
      <c r="WE28" s="1007">
        <v>0</v>
      </c>
      <c r="WF28" s="1007">
        <v>0</v>
      </c>
      <c r="WG28" s="1007">
        <v>0</v>
      </c>
      <c r="WH28" s="1007">
        <v>0</v>
      </c>
      <c r="WI28" s="1007">
        <v>0</v>
      </c>
      <c r="WJ28" s="1007">
        <v>0</v>
      </c>
      <c r="WK28" s="1007">
        <v>0</v>
      </c>
      <c r="WL28" s="1007">
        <v>0</v>
      </c>
      <c r="WM28" s="1007">
        <v>0</v>
      </c>
      <c r="WN28" s="1007">
        <v>0</v>
      </c>
      <c r="WO28" s="1007">
        <v>0</v>
      </c>
      <c r="WP28" s="1007">
        <v>0</v>
      </c>
      <c r="WQ28" s="1007">
        <v>0</v>
      </c>
      <c r="WR28" s="1007">
        <v>0</v>
      </c>
      <c r="WS28" s="1007">
        <v>0</v>
      </c>
      <c r="WT28" s="1007">
        <v>0</v>
      </c>
      <c r="WU28" s="1007">
        <v>0</v>
      </c>
      <c r="WV28" s="1007">
        <v>0</v>
      </c>
      <c r="WW28" s="1007">
        <v>0</v>
      </c>
      <c r="WX28" s="1007">
        <v>0</v>
      </c>
      <c r="WY28" s="1007">
        <v>0</v>
      </c>
      <c r="WZ28" s="1007">
        <v>0</v>
      </c>
      <c r="XA28" s="1007">
        <v>0</v>
      </c>
      <c r="XB28" s="1007">
        <v>0</v>
      </c>
      <c r="XC28" s="1007">
        <v>0</v>
      </c>
      <c r="XD28" s="1007">
        <v>0</v>
      </c>
      <c r="XE28" s="1007">
        <v>0</v>
      </c>
      <c r="XF28" s="1007">
        <v>0</v>
      </c>
      <c r="XG28" s="1007">
        <v>0</v>
      </c>
      <c r="XH28" s="1007">
        <v>0</v>
      </c>
      <c r="XI28" s="1007">
        <v>0</v>
      </c>
      <c r="XJ28" s="1007">
        <v>0</v>
      </c>
      <c r="XK28" s="1007">
        <v>0</v>
      </c>
      <c r="XL28" s="1007">
        <v>0</v>
      </c>
      <c r="XM28" s="1007">
        <v>0</v>
      </c>
      <c r="XN28" s="1007">
        <v>0</v>
      </c>
      <c r="XO28" s="1007">
        <v>0</v>
      </c>
      <c r="XP28" s="1007">
        <v>0</v>
      </c>
      <c r="XQ28" s="1007">
        <v>0</v>
      </c>
      <c r="XR28" s="1007">
        <v>0</v>
      </c>
      <c r="XS28" s="1007">
        <v>0</v>
      </c>
      <c r="XT28" s="1007">
        <v>0</v>
      </c>
      <c r="XU28" s="1007">
        <v>0</v>
      </c>
      <c r="XV28" s="1007">
        <v>0</v>
      </c>
      <c r="XW28" s="1007">
        <v>0</v>
      </c>
      <c r="XX28" s="1007">
        <v>0</v>
      </c>
      <c r="XY28" s="1007">
        <v>0</v>
      </c>
      <c r="XZ28" s="1007">
        <v>0</v>
      </c>
      <c r="YA28" s="1007">
        <v>0</v>
      </c>
      <c r="YB28" s="1007">
        <v>0</v>
      </c>
      <c r="YC28" s="1007">
        <v>0</v>
      </c>
      <c r="YD28" s="1007">
        <v>27</v>
      </c>
      <c r="YE28" s="1007">
        <v>26</v>
      </c>
      <c r="YF28" s="1007">
        <v>25</v>
      </c>
      <c r="YG28" s="1007">
        <v>24</v>
      </c>
      <c r="YH28" s="1007">
        <v>23</v>
      </c>
      <c r="YI28" s="1007">
        <v>21</v>
      </c>
      <c r="YJ28" s="1007">
        <v>21</v>
      </c>
      <c r="YK28" s="1007">
        <v>20</v>
      </c>
      <c r="YL28" s="1007">
        <v>19</v>
      </c>
      <c r="YM28" s="1007">
        <v>18</v>
      </c>
      <c r="YN28" s="1007">
        <v>18</v>
      </c>
      <c r="YO28" s="1007">
        <v>16</v>
      </c>
      <c r="YP28" s="1007">
        <v>15</v>
      </c>
      <c r="YQ28" s="1007">
        <v>14</v>
      </c>
      <c r="YR28" s="1007">
        <v>14</v>
      </c>
      <c r="YS28" s="1007">
        <v>11</v>
      </c>
      <c r="YT28" s="1007">
        <v>9</v>
      </c>
      <c r="ZR28" s="1007">
        <v>55</v>
      </c>
      <c r="ZS28" s="1007">
        <v>0</v>
      </c>
      <c r="ZT28" s="1007">
        <v>0</v>
      </c>
      <c r="ZU28" s="1007">
        <v>0</v>
      </c>
      <c r="ZV28" s="1007">
        <v>0</v>
      </c>
      <c r="ZW28" s="1007">
        <v>0</v>
      </c>
      <c r="ZX28" s="1007">
        <v>0</v>
      </c>
      <c r="ZY28" s="1007">
        <v>0</v>
      </c>
      <c r="ZZ28" s="1007">
        <v>0</v>
      </c>
      <c r="AAA28" s="1007">
        <v>0</v>
      </c>
      <c r="AAB28" s="1007">
        <v>0</v>
      </c>
      <c r="AAC28" s="1007">
        <v>0</v>
      </c>
      <c r="AAD28" s="1007">
        <v>0</v>
      </c>
      <c r="AAE28" s="1007">
        <v>0</v>
      </c>
      <c r="AAF28" s="1007">
        <v>0</v>
      </c>
      <c r="AAG28" s="1007">
        <v>0</v>
      </c>
      <c r="AAH28" s="1007">
        <v>0</v>
      </c>
      <c r="AAI28" s="1007">
        <v>0</v>
      </c>
      <c r="AAJ28" s="1007">
        <v>0</v>
      </c>
      <c r="AAK28" s="1007">
        <v>0</v>
      </c>
      <c r="AAL28" s="1007">
        <v>0</v>
      </c>
      <c r="AAM28" s="1007">
        <v>0</v>
      </c>
      <c r="AAN28" s="1007">
        <v>0</v>
      </c>
      <c r="AAO28" s="1007">
        <v>0</v>
      </c>
      <c r="AAP28" s="1007">
        <v>0</v>
      </c>
      <c r="AAQ28" s="1007">
        <v>0</v>
      </c>
      <c r="AAR28" s="1007">
        <v>0</v>
      </c>
      <c r="AAS28" s="1007">
        <v>0</v>
      </c>
      <c r="AAT28" s="1007">
        <v>0</v>
      </c>
      <c r="AAU28" s="1007">
        <v>0</v>
      </c>
      <c r="AAV28" s="1007">
        <v>0</v>
      </c>
      <c r="AAW28" s="1007">
        <v>0</v>
      </c>
      <c r="AAX28" s="1007">
        <v>0</v>
      </c>
      <c r="AAY28" s="1007">
        <v>0</v>
      </c>
      <c r="AAZ28" s="1007">
        <v>0</v>
      </c>
      <c r="ABA28" s="1007">
        <v>0</v>
      </c>
      <c r="ABB28" s="1007">
        <v>0</v>
      </c>
      <c r="ABC28" s="1007">
        <v>0</v>
      </c>
      <c r="ABD28" s="1007">
        <v>0</v>
      </c>
      <c r="ABE28" s="1007">
        <v>0</v>
      </c>
      <c r="ABF28" s="1007">
        <v>0</v>
      </c>
      <c r="ABG28" s="1007">
        <v>0</v>
      </c>
      <c r="ABH28" s="1007">
        <v>0</v>
      </c>
      <c r="ABI28" s="1007">
        <v>0</v>
      </c>
      <c r="ABJ28" s="1007">
        <v>0</v>
      </c>
      <c r="ABK28" s="1007">
        <v>0</v>
      </c>
      <c r="ABL28" s="1007">
        <v>0</v>
      </c>
      <c r="ABM28" s="1007">
        <v>0</v>
      </c>
      <c r="ABN28" s="1007">
        <v>0</v>
      </c>
      <c r="ABO28" s="1007">
        <v>0</v>
      </c>
      <c r="ABP28" s="1007">
        <v>0</v>
      </c>
      <c r="ABQ28" s="1007">
        <v>0</v>
      </c>
      <c r="ABR28" s="1007">
        <v>0</v>
      </c>
      <c r="ABS28" s="1007">
        <v>0</v>
      </c>
      <c r="ABT28" s="1007">
        <v>0</v>
      </c>
      <c r="ABU28" s="1007">
        <v>0</v>
      </c>
      <c r="ABV28" s="1007">
        <v>0</v>
      </c>
      <c r="ABW28" s="1007">
        <v>0</v>
      </c>
      <c r="ABX28" s="1007">
        <v>0</v>
      </c>
      <c r="ABY28" s="1007">
        <v>0</v>
      </c>
      <c r="ABZ28" s="1007">
        <v>0</v>
      </c>
      <c r="ACA28" s="1007">
        <v>0</v>
      </c>
      <c r="ACB28" s="1007">
        <v>0</v>
      </c>
      <c r="ACC28" s="1007">
        <v>0</v>
      </c>
      <c r="ACD28" s="1007">
        <v>0</v>
      </c>
      <c r="ACE28" s="1007">
        <v>0</v>
      </c>
      <c r="ACF28" s="1007">
        <v>0</v>
      </c>
      <c r="ACG28" s="1007">
        <v>0</v>
      </c>
      <c r="ACH28" s="1007">
        <v>0</v>
      </c>
      <c r="ACI28" s="1007">
        <v>0</v>
      </c>
      <c r="ACJ28" s="1007">
        <v>0</v>
      </c>
      <c r="ACK28" s="1007">
        <v>0</v>
      </c>
      <c r="ACL28" s="1007">
        <v>0</v>
      </c>
      <c r="ACM28" s="1007">
        <v>0</v>
      </c>
      <c r="ACN28" s="1007">
        <v>0</v>
      </c>
      <c r="ACO28" s="1007">
        <v>0</v>
      </c>
      <c r="ACP28" s="1007">
        <v>0</v>
      </c>
      <c r="ACQ28" s="1007">
        <v>0</v>
      </c>
      <c r="ACR28" s="1007">
        <v>0</v>
      </c>
      <c r="ACS28" s="1007">
        <v>0</v>
      </c>
      <c r="ACT28" s="1007">
        <v>0</v>
      </c>
      <c r="ACU28" s="1007">
        <v>0</v>
      </c>
      <c r="ACV28" s="1007">
        <v>0</v>
      </c>
      <c r="ACW28" s="1007">
        <v>0</v>
      </c>
      <c r="ACX28" s="1007">
        <v>0</v>
      </c>
      <c r="ACY28" s="1007">
        <v>0</v>
      </c>
      <c r="ACZ28" s="1007">
        <v>0</v>
      </c>
      <c r="ADA28" s="1007">
        <v>0</v>
      </c>
      <c r="ADB28" s="1007">
        <v>0</v>
      </c>
      <c r="ADC28" s="1007">
        <v>0</v>
      </c>
      <c r="ADD28" s="1007">
        <v>0</v>
      </c>
      <c r="ADE28" s="1007">
        <v>0</v>
      </c>
      <c r="ADF28" s="1007">
        <v>0</v>
      </c>
      <c r="ADG28" s="1007">
        <v>0</v>
      </c>
      <c r="ADH28" s="1007">
        <v>0</v>
      </c>
      <c r="ADI28" s="1007">
        <v>0</v>
      </c>
      <c r="ADJ28" s="1007">
        <v>0</v>
      </c>
      <c r="ADK28" s="1007">
        <v>0</v>
      </c>
      <c r="ADL28" s="1007">
        <v>0</v>
      </c>
      <c r="ADM28" s="1007">
        <v>0</v>
      </c>
      <c r="ADN28" s="1007">
        <v>0</v>
      </c>
      <c r="ADO28" s="1007">
        <v>0</v>
      </c>
      <c r="ADP28" s="1007">
        <v>0</v>
      </c>
      <c r="ADQ28" s="1007">
        <v>0</v>
      </c>
      <c r="ADR28" s="1007">
        <v>0</v>
      </c>
      <c r="ADS28" s="1007">
        <v>0</v>
      </c>
      <c r="ADT28" s="1007">
        <v>0</v>
      </c>
      <c r="ADU28" s="1007">
        <v>0</v>
      </c>
      <c r="ADV28" s="1007">
        <v>0</v>
      </c>
      <c r="ADW28" s="1007">
        <v>0</v>
      </c>
      <c r="ADX28" s="1007">
        <v>0</v>
      </c>
      <c r="ADY28" s="1007">
        <v>0</v>
      </c>
      <c r="ADZ28" s="1007">
        <v>0</v>
      </c>
      <c r="AEA28" s="1007">
        <v>0</v>
      </c>
      <c r="AEB28" s="1007">
        <v>0</v>
      </c>
      <c r="AEC28" s="1007">
        <v>0</v>
      </c>
      <c r="AED28" s="1007">
        <v>0</v>
      </c>
      <c r="AEE28" s="1007">
        <v>0</v>
      </c>
      <c r="AEF28" s="1007">
        <v>0</v>
      </c>
      <c r="AEG28" s="1007">
        <v>0</v>
      </c>
      <c r="AEH28" s="1007">
        <v>0</v>
      </c>
      <c r="AEI28" s="1007">
        <v>0</v>
      </c>
      <c r="AEJ28" s="1007">
        <v>0</v>
      </c>
      <c r="AEK28" s="1007">
        <v>0</v>
      </c>
      <c r="AEL28" s="1007">
        <v>0</v>
      </c>
      <c r="AEM28" s="1007">
        <v>0</v>
      </c>
      <c r="AEN28" s="1007">
        <v>0</v>
      </c>
      <c r="AEO28" s="1006">
        <f>'[1]отч дата'!X89</f>
        <v>0</v>
      </c>
      <c r="AEP28" s="73" t="e">
        <f t="shared" si="0"/>
        <v>#DIV/0!</v>
      </c>
      <c r="AEQ28" s="2">
        <f t="shared" si="1"/>
        <v>0</v>
      </c>
      <c r="AER28" s="3" t="s">
        <v>68</v>
      </c>
    </row>
    <row r="29" spans="1:824" ht="17.25" customHeight="1" x14ac:dyDescent="0.25">
      <c r="A29" s="4" t="s">
        <v>69</v>
      </c>
      <c r="B29" s="417">
        <v>32</v>
      </c>
      <c r="C29" s="131">
        <v>57</v>
      </c>
      <c r="D29" s="176">
        <v>57</v>
      </c>
      <c r="E29" s="170">
        <v>59</v>
      </c>
      <c r="F29" s="177">
        <v>47</v>
      </c>
      <c r="G29" s="170">
        <v>47</v>
      </c>
      <c r="H29" s="170">
        <v>60</v>
      </c>
      <c r="I29" s="1008">
        <v>66</v>
      </c>
      <c r="J29" s="1009">
        <v>67</v>
      </c>
      <c r="K29" s="1008">
        <v>56</v>
      </c>
      <c r="L29" s="1010">
        <v>77</v>
      </c>
      <c r="M29" s="993">
        <v>71</v>
      </c>
      <c r="N29" s="994">
        <v>65</v>
      </c>
      <c r="O29" s="994">
        <v>69</v>
      </c>
      <c r="P29" s="994">
        <v>73</v>
      </c>
      <c r="Q29" s="995">
        <v>57</v>
      </c>
      <c r="R29" s="996">
        <v>50</v>
      </c>
      <c r="S29" s="997">
        <v>50</v>
      </c>
      <c r="T29" s="998">
        <v>47</v>
      </c>
      <c r="U29" s="998">
        <v>21</v>
      </c>
      <c r="V29" s="998">
        <v>11</v>
      </c>
      <c r="W29" s="998">
        <v>11</v>
      </c>
      <c r="X29" s="998">
        <v>8</v>
      </c>
      <c r="Y29" s="1145">
        <v>8</v>
      </c>
      <c r="Z29" s="1141">
        <v>8</v>
      </c>
      <c r="AA29" s="998">
        <v>8</v>
      </c>
      <c r="AB29" s="998">
        <v>8</v>
      </c>
      <c r="AC29" s="998">
        <v>8</v>
      </c>
      <c r="AD29" s="998">
        <v>7</v>
      </c>
      <c r="AE29" s="998">
        <v>7</v>
      </c>
      <c r="AF29" s="998">
        <v>7</v>
      </c>
      <c r="AG29" s="998">
        <v>8</v>
      </c>
      <c r="AH29" s="998">
        <v>8</v>
      </c>
      <c r="AI29" s="998">
        <v>8</v>
      </c>
      <c r="AJ29" s="998">
        <v>7</v>
      </c>
      <c r="AK29" s="998">
        <v>7</v>
      </c>
      <c r="AL29" s="998">
        <v>7</v>
      </c>
      <c r="AM29" s="998">
        <v>7</v>
      </c>
      <c r="AN29" s="998">
        <v>7</v>
      </c>
      <c r="AO29" s="998">
        <v>7</v>
      </c>
      <c r="AP29" s="998">
        <v>7</v>
      </c>
      <c r="AQ29" s="998">
        <v>7</v>
      </c>
      <c r="AR29" s="998">
        <v>7</v>
      </c>
      <c r="AS29" s="998">
        <v>7</v>
      </c>
      <c r="AT29" s="998">
        <v>7</v>
      </c>
      <c r="AU29" s="998">
        <v>8</v>
      </c>
      <c r="AV29" s="998">
        <v>8</v>
      </c>
      <c r="AW29" s="998">
        <v>8</v>
      </c>
      <c r="AX29" s="998">
        <v>7</v>
      </c>
      <c r="AY29" s="998">
        <v>7</v>
      </c>
      <c r="AZ29" s="998">
        <v>7</v>
      </c>
      <c r="BA29" s="998">
        <v>7</v>
      </c>
      <c r="BB29" s="998">
        <v>7</v>
      </c>
      <c r="BC29" s="998">
        <v>7</v>
      </c>
      <c r="BD29" s="998">
        <v>7</v>
      </c>
      <c r="BE29" s="998">
        <v>7</v>
      </c>
      <c r="BF29" s="998">
        <v>7</v>
      </c>
      <c r="BG29" s="998">
        <v>7</v>
      </c>
      <c r="BH29" s="998">
        <v>7</v>
      </c>
      <c r="BI29" s="998">
        <v>7</v>
      </c>
      <c r="BJ29" s="998">
        <v>8</v>
      </c>
      <c r="BK29" s="998">
        <v>8</v>
      </c>
      <c r="BL29" s="998">
        <v>8</v>
      </c>
      <c r="BM29" s="998">
        <v>8</v>
      </c>
      <c r="BN29" s="998">
        <v>8</v>
      </c>
      <c r="BO29" s="998">
        <v>8</v>
      </c>
      <c r="BP29" s="998">
        <v>8</v>
      </c>
      <c r="BQ29" s="998">
        <v>8</v>
      </c>
      <c r="BR29" s="998">
        <v>8</v>
      </c>
      <c r="BS29" s="998">
        <v>8</v>
      </c>
      <c r="BT29" s="998">
        <v>7</v>
      </c>
      <c r="BU29" s="998">
        <v>7</v>
      </c>
      <c r="BV29" s="998">
        <v>8</v>
      </c>
      <c r="BW29" s="998">
        <v>7</v>
      </c>
      <c r="BX29" s="998">
        <v>8</v>
      </c>
      <c r="BY29" s="998">
        <v>8</v>
      </c>
      <c r="BZ29" s="998">
        <v>7</v>
      </c>
      <c r="CA29" s="998">
        <v>7</v>
      </c>
      <c r="CB29" s="998">
        <v>7</v>
      </c>
      <c r="CC29" s="998">
        <v>7</v>
      </c>
      <c r="CD29" s="998">
        <v>4</v>
      </c>
      <c r="CE29" s="998">
        <v>4</v>
      </c>
      <c r="CF29" s="998">
        <v>4</v>
      </c>
      <c r="CG29" s="998">
        <v>3</v>
      </c>
      <c r="CH29" s="998">
        <v>4</v>
      </c>
      <c r="CI29" s="998">
        <v>4</v>
      </c>
      <c r="CJ29" s="998">
        <v>4</v>
      </c>
      <c r="CK29" s="998">
        <v>4</v>
      </c>
      <c r="CL29" s="998">
        <v>4</v>
      </c>
      <c r="CM29" s="998">
        <v>4</v>
      </c>
      <c r="CN29" s="998">
        <v>3</v>
      </c>
      <c r="CO29" s="998">
        <v>3</v>
      </c>
      <c r="CP29" s="998">
        <v>5</v>
      </c>
      <c r="CQ29" s="998">
        <v>4</v>
      </c>
      <c r="CR29" s="998">
        <v>5</v>
      </c>
      <c r="CS29" s="998">
        <v>5</v>
      </c>
      <c r="CT29" s="998">
        <v>4</v>
      </c>
      <c r="CU29" s="998">
        <v>4</v>
      </c>
      <c r="CV29" s="998">
        <v>4</v>
      </c>
      <c r="CW29" s="998">
        <v>4</v>
      </c>
      <c r="CX29" s="998">
        <v>4</v>
      </c>
      <c r="CY29" s="998">
        <v>4</v>
      </c>
      <c r="CZ29" s="998">
        <v>4</v>
      </c>
      <c r="DA29" s="998">
        <v>816</v>
      </c>
      <c r="DB29" s="998">
        <v>785</v>
      </c>
      <c r="DC29" s="998">
        <v>0</v>
      </c>
      <c r="DD29" s="998">
        <v>0</v>
      </c>
      <c r="DE29" s="998">
        <v>0</v>
      </c>
      <c r="DF29" s="998">
        <v>0</v>
      </c>
      <c r="DG29" s="998">
        <v>0</v>
      </c>
      <c r="DH29" s="998">
        <v>0</v>
      </c>
      <c r="DI29" s="998">
        <v>0</v>
      </c>
      <c r="DJ29" s="998">
        <v>0</v>
      </c>
      <c r="DK29" s="998">
        <v>0</v>
      </c>
      <c r="DL29" s="998">
        <v>0</v>
      </c>
      <c r="DM29" s="998">
        <v>0</v>
      </c>
      <c r="DN29" s="998">
        <v>0</v>
      </c>
      <c r="DO29" s="998">
        <v>0</v>
      </c>
      <c r="DP29" s="998">
        <v>0</v>
      </c>
      <c r="DQ29" s="998">
        <v>0</v>
      </c>
      <c r="DR29" s="998">
        <v>0</v>
      </c>
      <c r="DS29" s="1262">
        <v>5</v>
      </c>
      <c r="DT29" s="1262">
        <v>5</v>
      </c>
      <c r="DU29" s="1262">
        <v>5</v>
      </c>
      <c r="DV29" s="1262">
        <v>5</v>
      </c>
      <c r="DW29" s="1262">
        <v>4</v>
      </c>
      <c r="DX29" s="1262">
        <v>4</v>
      </c>
      <c r="DY29" s="1262">
        <v>4</v>
      </c>
      <c r="DZ29" s="1262">
        <v>4</v>
      </c>
      <c r="EA29" s="1262">
        <v>4</v>
      </c>
      <c r="EB29" s="1262">
        <v>4</v>
      </c>
      <c r="EC29" s="1262">
        <v>4</v>
      </c>
      <c r="ED29" s="1262">
        <v>4</v>
      </c>
      <c r="EE29" s="1262">
        <v>4</v>
      </c>
      <c r="EF29" s="1262">
        <v>4</v>
      </c>
      <c r="EG29" s="1262">
        <v>4</v>
      </c>
      <c r="EH29" s="1262">
        <v>4</v>
      </c>
      <c r="EI29" s="1262">
        <v>4</v>
      </c>
      <c r="EJ29" s="1262">
        <v>4</v>
      </c>
      <c r="EK29" s="1262">
        <v>4</v>
      </c>
      <c r="EL29" s="1262">
        <v>4</v>
      </c>
      <c r="EM29" s="1262">
        <v>4</v>
      </c>
      <c r="EN29" s="1262">
        <v>4</v>
      </c>
      <c r="EO29" s="1262">
        <v>4</v>
      </c>
      <c r="EP29" s="998">
        <v>0</v>
      </c>
      <c r="EQ29" s="998">
        <v>0</v>
      </c>
      <c r="ER29" s="998">
        <v>0</v>
      </c>
      <c r="ES29" s="998">
        <v>0</v>
      </c>
      <c r="ET29" s="998">
        <v>0</v>
      </c>
      <c r="EU29" s="998">
        <v>0</v>
      </c>
      <c r="EV29" s="998">
        <v>0</v>
      </c>
      <c r="EW29" s="998">
        <v>0</v>
      </c>
      <c r="EX29" s="998">
        <v>0</v>
      </c>
      <c r="EY29" s="998">
        <v>0</v>
      </c>
      <c r="EZ29" s="998">
        <v>0</v>
      </c>
      <c r="FA29" s="998">
        <v>0</v>
      </c>
      <c r="FB29" s="998">
        <v>0</v>
      </c>
      <c r="FC29" s="998">
        <v>0</v>
      </c>
      <c r="FD29" s="998">
        <v>0</v>
      </c>
      <c r="FE29" s="998">
        <v>0</v>
      </c>
      <c r="FF29" s="998">
        <v>0</v>
      </c>
      <c r="FG29" s="998">
        <v>0</v>
      </c>
      <c r="FH29" s="998">
        <v>0</v>
      </c>
      <c r="FI29" s="998">
        <v>0</v>
      </c>
      <c r="FJ29" s="998">
        <v>0</v>
      </c>
      <c r="FK29" s="998">
        <v>0</v>
      </c>
      <c r="FL29" s="998">
        <v>0</v>
      </c>
      <c r="FM29" s="998">
        <v>0</v>
      </c>
      <c r="FN29" s="998">
        <v>0</v>
      </c>
      <c r="FO29" s="998">
        <v>0</v>
      </c>
      <c r="FP29" s="998">
        <v>0</v>
      </c>
      <c r="FQ29" s="998">
        <v>0</v>
      </c>
      <c r="FR29" s="998">
        <v>0</v>
      </c>
      <c r="FS29" s="998">
        <v>0</v>
      </c>
      <c r="FT29" s="998">
        <v>0</v>
      </c>
      <c r="FU29" s="998">
        <v>0</v>
      </c>
      <c r="FV29" s="998">
        <v>0</v>
      </c>
      <c r="FW29" s="998">
        <v>0</v>
      </c>
      <c r="FX29" s="998">
        <v>0</v>
      </c>
      <c r="FY29" s="998">
        <v>0</v>
      </c>
      <c r="FZ29" s="998">
        <v>0</v>
      </c>
      <c r="GA29" s="998">
        <v>0</v>
      </c>
      <c r="GB29" s="998">
        <v>0</v>
      </c>
      <c r="GC29" s="998">
        <v>0</v>
      </c>
      <c r="GD29" s="998">
        <v>0</v>
      </c>
      <c r="GE29" s="998">
        <v>0</v>
      </c>
      <c r="GF29" s="998">
        <v>0</v>
      </c>
      <c r="GG29" s="998">
        <v>0</v>
      </c>
      <c r="GH29" s="998">
        <v>0</v>
      </c>
      <c r="GI29" s="998">
        <v>0</v>
      </c>
      <c r="GJ29" s="998">
        <v>0</v>
      </c>
      <c r="GK29" s="998">
        <v>0</v>
      </c>
      <c r="GL29" s="998">
        <v>0</v>
      </c>
      <c r="GM29" s="998">
        <v>0</v>
      </c>
      <c r="GN29" s="998">
        <v>0</v>
      </c>
      <c r="GO29" s="998">
        <v>0</v>
      </c>
      <c r="GP29" s="998">
        <v>0</v>
      </c>
      <c r="GQ29" s="998">
        <v>0</v>
      </c>
      <c r="GR29" s="998">
        <v>0</v>
      </c>
      <c r="GS29" s="998">
        <v>0</v>
      </c>
      <c r="GT29" s="998">
        <v>0</v>
      </c>
      <c r="GU29" s="998">
        <v>0</v>
      </c>
      <c r="GV29" s="998">
        <v>0</v>
      </c>
      <c r="GW29" s="998">
        <v>0</v>
      </c>
      <c r="GX29" s="998">
        <v>0</v>
      </c>
      <c r="GY29" s="998">
        <v>0</v>
      </c>
      <c r="GZ29" s="998">
        <v>0</v>
      </c>
      <c r="HA29" s="998">
        <v>0</v>
      </c>
      <c r="HB29" s="998">
        <v>0</v>
      </c>
      <c r="HC29" s="998">
        <v>0</v>
      </c>
      <c r="HD29" s="998">
        <v>0</v>
      </c>
      <c r="HE29" s="998">
        <v>0</v>
      </c>
      <c r="HF29" s="998">
        <v>0</v>
      </c>
      <c r="HG29" s="998">
        <v>0</v>
      </c>
      <c r="HH29" s="998">
        <v>0</v>
      </c>
      <c r="HI29" s="998">
        <v>0</v>
      </c>
      <c r="HJ29" s="998">
        <v>0</v>
      </c>
      <c r="HK29" s="998">
        <v>0</v>
      </c>
      <c r="HL29" s="998">
        <v>0</v>
      </c>
      <c r="HM29" s="998">
        <v>0</v>
      </c>
      <c r="HN29" s="998">
        <v>0</v>
      </c>
      <c r="HO29" s="998">
        <v>0</v>
      </c>
      <c r="HP29" s="998">
        <v>0</v>
      </c>
      <c r="HQ29" s="998">
        <v>0</v>
      </c>
      <c r="HR29" s="998">
        <v>0</v>
      </c>
      <c r="HS29" s="998">
        <v>0</v>
      </c>
      <c r="HT29" s="998">
        <v>0</v>
      </c>
      <c r="HU29" s="998">
        <v>0</v>
      </c>
      <c r="HV29" s="998">
        <v>0</v>
      </c>
      <c r="HW29" s="998">
        <v>0</v>
      </c>
      <c r="HX29" s="998">
        <v>0</v>
      </c>
      <c r="HY29" s="998">
        <v>0</v>
      </c>
      <c r="HZ29" s="998">
        <v>0</v>
      </c>
      <c r="IA29" s="998">
        <v>0</v>
      </c>
      <c r="IB29" s="998">
        <v>0</v>
      </c>
      <c r="IC29" s="998">
        <v>0</v>
      </c>
      <c r="ID29" s="998">
        <v>0</v>
      </c>
      <c r="IE29" s="998">
        <v>0</v>
      </c>
      <c r="IF29" s="998">
        <v>0</v>
      </c>
      <c r="IG29" s="998">
        <v>0</v>
      </c>
      <c r="IH29" s="998">
        <v>0</v>
      </c>
      <c r="II29" s="998">
        <v>0</v>
      </c>
      <c r="IJ29" s="998">
        <v>0</v>
      </c>
      <c r="IK29" s="998">
        <v>0</v>
      </c>
      <c r="IL29" s="998">
        <v>0</v>
      </c>
      <c r="IM29" s="998">
        <v>0</v>
      </c>
      <c r="IN29" s="998">
        <v>0</v>
      </c>
      <c r="IO29" s="998">
        <v>0</v>
      </c>
      <c r="IP29" s="998">
        <v>0</v>
      </c>
      <c r="IQ29" s="998">
        <v>0</v>
      </c>
      <c r="IR29" s="998">
        <v>0</v>
      </c>
      <c r="IS29" s="998">
        <v>0</v>
      </c>
      <c r="IT29" s="998">
        <v>0</v>
      </c>
      <c r="IU29" s="998">
        <v>0</v>
      </c>
      <c r="IV29" s="998">
        <v>0</v>
      </c>
      <c r="IW29" s="998">
        <v>0</v>
      </c>
      <c r="IX29" s="998">
        <v>0</v>
      </c>
      <c r="IY29" s="998">
        <v>0</v>
      </c>
      <c r="IZ29" s="998">
        <v>0</v>
      </c>
      <c r="JA29" s="998">
        <v>0</v>
      </c>
      <c r="JB29" s="998">
        <v>0</v>
      </c>
      <c r="JC29" s="998">
        <v>0</v>
      </c>
      <c r="JD29" s="998">
        <v>0</v>
      </c>
      <c r="JE29" s="998">
        <v>0</v>
      </c>
      <c r="JF29" s="998">
        <v>0</v>
      </c>
      <c r="JG29" s="998">
        <v>0</v>
      </c>
      <c r="JH29" s="998">
        <v>0</v>
      </c>
      <c r="JI29" s="998">
        <v>0</v>
      </c>
      <c r="JJ29" s="998">
        <v>0</v>
      </c>
      <c r="JK29" s="998">
        <v>0</v>
      </c>
      <c r="JL29" s="998">
        <v>0</v>
      </c>
      <c r="JM29" s="998">
        <v>0</v>
      </c>
      <c r="JN29" s="73" t="e">
        <f t="shared" si="2"/>
        <v>#DIV/0!</v>
      </c>
      <c r="JO29" s="2">
        <f t="shared" si="3"/>
        <v>0</v>
      </c>
      <c r="JP29" s="218">
        <v>32</v>
      </c>
      <c r="JQ29" s="71">
        <v>57</v>
      </c>
      <c r="JR29" s="70">
        <v>57</v>
      </c>
      <c r="JS29" s="112">
        <v>59</v>
      </c>
      <c r="JT29" s="131">
        <v>47</v>
      </c>
      <c r="JU29" s="170">
        <v>47</v>
      </c>
      <c r="JV29" s="964">
        <v>60</v>
      </c>
      <c r="JW29" s="966">
        <v>66</v>
      </c>
      <c r="JX29" s="966">
        <v>67</v>
      </c>
      <c r="JY29" s="966">
        <v>56</v>
      </c>
      <c r="JZ29" s="985">
        <v>77</v>
      </c>
      <c r="KA29" s="999">
        <v>71</v>
      </c>
      <c r="KB29" s="989">
        <v>65</v>
      </c>
      <c r="KC29" s="989">
        <v>69</v>
      </c>
      <c r="KD29" s="989">
        <v>73</v>
      </c>
      <c r="KE29" s="966">
        <v>57</v>
      </c>
      <c r="KF29" s="966">
        <v>50</v>
      </c>
      <c r="KG29" s="997">
        <v>50</v>
      </c>
      <c r="KH29" s="966">
        <v>47</v>
      </c>
      <c r="KI29" s="966">
        <v>21</v>
      </c>
      <c r="KJ29" s="966">
        <v>11</v>
      </c>
      <c r="KK29" s="966">
        <v>11</v>
      </c>
      <c r="KL29" s="966">
        <v>8</v>
      </c>
      <c r="KM29" s="966">
        <v>8</v>
      </c>
      <c r="KN29" s="966">
        <v>8</v>
      </c>
      <c r="KO29" s="966">
        <v>8</v>
      </c>
      <c r="KP29" s="966">
        <v>8</v>
      </c>
      <c r="KQ29" s="966">
        <v>8</v>
      </c>
      <c r="KR29" s="966">
        <v>7</v>
      </c>
      <c r="KS29" s="966">
        <v>7</v>
      </c>
      <c r="KT29" s="966">
        <v>7</v>
      </c>
      <c r="KU29" s="966">
        <v>8</v>
      </c>
      <c r="KV29" s="966">
        <v>8</v>
      </c>
      <c r="KW29" s="966">
        <v>8</v>
      </c>
      <c r="KX29" s="966">
        <v>7</v>
      </c>
      <c r="KY29" s="966">
        <v>7</v>
      </c>
      <c r="KZ29" s="966">
        <v>7</v>
      </c>
      <c r="LA29" s="966">
        <v>7</v>
      </c>
      <c r="LB29" s="966">
        <v>7</v>
      </c>
      <c r="LC29" s="966">
        <v>7</v>
      </c>
      <c r="LD29" s="966">
        <v>7</v>
      </c>
      <c r="LE29" s="966">
        <v>7</v>
      </c>
      <c r="LF29" s="966">
        <v>7</v>
      </c>
      <c r="LG29" s="966">
        <v>7</v>
      </c>
      <c r="LH29" s="966">
        <v>7</v>
      </c>
      <c r="LI29" s="966">
        <v>8</v>
      </c>
      <c r="LJ29" s="966">
        <v>8</v>
      </c>
      <c r="LK29" s="966">
        <v>8</v>
      </c>
      <c r="LL29" s="966">
        <v>7</v>
      </c>
      <c r="LM29" s="966">
        <v>7</v>
      </c>
      <c r="LN29" s="966">
        <v>7</v>
      </c>
      <c r="LO29" s="966">
        <v>7</v>
      </c>
      <c r="LP29" s="966">
        <v>7</v>
      </c>
      <c r="LQ29" s="966">
        <v>7</v>
      </c>
      <c r="LR29" s="966">
        <v>7</v>
      </c>
      <c r="LS29" s="966">
        <v>7</v>
      </c>
      <c r="LT29" s="966">
        <v>7</v>
      </c>
      <c r="LU29" s="966">
        <v>7</v>
      </c>
      <c r="LV29" s="966">
        <v>7</v>
      </c>
      <c r="LW29" s="966">
        <v>7</v>
      </c>
      <c r="LX29" s="966">
        <v>8</v>
      </c>
      <c r="LY29" s="966">
        <v>8</v>
      </c>
      <c r="LZ29" s="966">
        <v>8</v>
      </c>
      <c r="MA29" s="966">
        <v>8</v>
      </c>
      <c r="MB29" s="966">
        <v>8</v>
      </c>
      <c r="MC29" s="966">
        <v>8</v>
      </c>
      <c r="MD29" s="966">
        <v>8</v>
      </c>
      <c r="ME29" s="966">
        <v>8</v>
      </c>
      <c r="MF29" s="966">
        <v>8</v>
      </c>
      <c r="MG29" s="966">
        <v>8</v>
      </c>
      <c r="MH29" s="966">
        <v>7</v>
      </c>
      <c r="MI29" s="966">
        <v>7</v>
      </c>
      <c r="MJ29" s="966">
        <v>8</v>
      </c>
      <c r="MK29" s="966">
        <v>7</v>
      </c>
      <c r="ML29" s="966">
        <v>8</v>
      </c>
      <c r="MM29" s="966">
        <v>8</v>
      </c>
      <c r="MN29" s="966">
        <v>7</v>
      </c>
      <c r="MO29" s="966">
        <v>7</v>
      </c>
      <c r="MP29" s="966">
        <v>7</v>
      </c>
      <c r="MQ29" s="966">
        <v>7</v>
      </c>
      <c r="MR29" s="966">
        <v>4</v>
      </c>
      <c r="MS29" s="966">
        <v>4</v>
      </c>
      <c r="MT29" s="966">
        <v>4</v>
      </c>
      <c r="MU29" s="966">
        <v>3</v>
      </c>
      <c r="MV29" s="966">
        <v>4</v>
      </c>
      <c r="MW29" s="966">
        <v>4</v>
      </c>
      <c r="MX29" s="966">
        <v>4</v>
      </c>
      <c r="MY29" s="966">
        <v>4</v>
      </c>
      <c r="MZ29" s="966">
        <v>4</v>
      </c>
      <c r="NA29" s="966">
        <v>4</v>
      </c>
      <c r="NB29" s="966">
        <v>3</v>
      </c>
      <c r="NC29" s="966">
        <v>3</v>
      </c>
      <c r="ND29" s="966">
        <v>5</v>
      </c>
      <c r="NE29" s="966">
        <v>4</v>
      </c>
      <c r="NF29" s="966">
        <v>5</v>
      </c>
      <c r="NG29" s="966">
        <v>5</v>
      </c>
      <c r="NH29" s="966">
        <v>4</v>
      </c>
      <c r="NI29" s="966">
        <v>4</v>
      </c>
      <c r="NJ29" s="966">
        <v>4</v>
      </c>
      <c r="NK29" s="966">
        <v>4</v>
      </c>
      <c r="NL29" s="966">
        <v>4</v>
      </c>
      <c r="NM29" s="966">
        <v>4</v>
      </c>
      <c r="NN29" s="966">
        <v>778</v>
      </c>
      <c r="NO29" s="966">
        <v>750</v>
      </c>
      <c r="NP29" s="966">
        <v>0</v>
      </c>
      <c r="NQ29" s="966">
        <v>0</v>
      </c>
      <c r="NR29" s="966">
        <v>0</v>
      </c>
      <c r="NS29" s="966">
        <v>0</v>
      </c>
      <c r="NT29" s="966">
        <v>0</v>
      </c>
      <c r="NU29" s="966">
        <v>0</v>
      </c>
      <c r="NV29" s="966">
        <v>0</v>
      </c>
      <c r="NW29" s="966">
        <v>0</v>
      </c>
      <c r="NX29" s="966">
        <v>0</v>
      </c>
      <c r="NY29" s="966">
        <v>0</v>
      </c>
      <c r="NZ29" s="966">
        <v>0</v>
      </c>
      <c r="OA29" s="966">
        <v>0</v>
      </c>
      <c r="OB29" s="966">
        <v>0</v>
      </c>
      <c r="OC29" s="966">
        <v>0</v>
      </c>
      <c r="OD29" s="966">
        <v>0</v>
      </c>
      <c r="OE29" s="966">
        <v>0</v>
      </c>
      <c r="OF29" s="966">
        <v>5</v>
      </c>
      <c r="OG29" s="966">
        <v>5</v>
      </c>
      <c r="OH29" s="966">
        <v>5</v>
      </c>
      <c r="OI29" s="966">
        <v>5</v>
      </c>
      <c r="OJ29" s="966">
        <v>4</v>
      </c>
      <c r="OK29" s="966">
        <v>4</v>
      </c>
      <c r="OL29" s="966">
        <v>4</v>
      </c>
      <c r="OM29" s="966">
        <v>4</v>
      </c>
      <c r="ON29" s="966">
        <v>4</v>
      </c>
      <c r="OO29" s="966">
        <v>4</v>
      </c>
      <c r="OP29" s="966">
        <v>4</v>
      </c>
      <c r="OQ29" s="966">
        <v>4</v>
      </c>
      <c r="OR29" s="966">
        <v>4</v>
      </c>
      <c r="OS29" s="966">
        <v>4</v>
      </c>
      <c r="OT29" s="966">
        <v>4</v>
      </c>
      <c r="OU29" s="966">
        <v>4</v>
      </c>
      <c r="OV29" s="966">
        <v>4</v>
      </c>
      <c r="OW29" s="966">
        <v>4</v>
      </c>
      <c r="OX29" s="966">
        <v>4</v>
      </c>
      <c r="OY29" s="966">
        <v>4</v>
      </c>
      <c r="OZ29" s="966">
        <v>4</v>
      </c>
      <c r="PA29" s="966">
        <v>4</v>
      </c>
      <c r="PB29" s="966">
        <v>4</v>
      </c>
      <c r="PC29" s="966">
        <v>0</v>
      </c>
      <c r="PD29" s="966">
        <v>0</v>
      </c>
      <c r="PE29" s="966">
        <v>0</v>
      </c>
      <c r="PF29" s="966">
        <v>0</v>
      </c>
      <c r="PG29" s="966">
        <v>0</v>
      </c>
      <c r="PH29" s="966">
        <v>0</v>
      </c>
      <c r="PI29" s="966">
        <v>0</v>
      </c>
      <c r="PJ29" s="966">
        <v>0</v>
      </c>
      <c r="PK29" s="966">
        <v>0</v>
      </c>
      <c r="PL29" s="966">
        <v>0</v>
      </c>
      <c r="PM29" s="966">
        <v>0</v>
      </c>
      <c r="PN29" s="966">
        <v>0</v>
      </c>
      <c r="PO29" s="966">
        <v>0</v>
      </c>
      <c r="PP29" s="966">
        <v>0</v>
      </c>
      <c r="PQ29" s="966">
        <v>0</v>
      </c>
      <c r="PR29" s="966">
        <v>0</v>
      </c>
      <c r="PS29" s="966">
        <v>0</v>
      </c>
      <c r="PT29" s="966">
        <v>0</v>
      </c>
      <c r="PU29" s="966">
        <v>0</v>
      </c>
      <c r="PV29" s="966">
        <v>0</v>
      </c>
      <c r="PW29" s="966">
        <v>0</v>
      </c>
      <c r="PX29" s="966">
        <v>0</v>
      </c>
      <c r="PY29" s="966">
        <v>0</v>
      </c>
      <c r="PZ29" s="966">
        <v>0</v>
      </c>
      <c r="QA29" s="966">
        <v>0</v>
      </c>
      <c r="QB29" s="966">
        <v>0</v>
      </c>
      <c r="QC29" s="966">
        <v>0</v>
      </c>
      <c r="QD29" s="966">
        <v>0</v>
      </c>
      <c r="QE29" s="966">
        <v>0</v>
      </c>
      <c r="QF29" s="966">
        <v>0</v>
      </c>
      <c r="QG29" s="966">
        <v>0</v>
      </c>
      <c r="QH29" s="966">
        <v>0</v>
      </c>
      <c r="QI29" s="966">
        <v>0</v>
      </c>
      <c r="QJ29" s="966">
        <v>0</v>
      </c>
      <c r="QK29" s="966">
        <v>0</v>
      </c>
      <c r="QL29" s="966">
        <v>0</v>
      </c>
      <c r="QM29" s="966">
        <v>0</v>
      </c>
      <c r="QN29" s="966">
        <v>0</v>
      </c>
      <c r="QO29" s="966">
        <v>0</v>
      </c>
      <c r="QP29" s="966">
        <v>0</v>
      </c>
      <c r="QQ29" s="966">
        <v>0</v>
      </c>
      <c r="QR29" s="966">
        <v>0</v>
      </c>
      <c r="QS29" s="966">
        <v>0</v>
      </c>
      <c r="QT29" s="966">
        <v>0</v>
      </c>
      <c r="QU29" s="966">
        <v>0</v>
      </c>
      <c r="QV29" s="966">
        <v>0</v>
      </c>
      <c r="QW29" s="966">
        <v>0</v>
      </c>
      <c r="QX29" s="966">
        <v>0</v>
      </c>
      <c r="QY29" s="966">
        <v>0</v>
      </c>
      <c r="QZ29" s="966">
        <v>0</v>
      </c>
      <c r="RA29" s="966">
        <v>0</v>
      </c>
      <c r="RB29" s="966">
        <v>0</v>
      </c>
      <c r="RC29" s="966">
        <v>0</v>
      </c>
      <c r="RD29" s="966">
        <v>0</v>
      </c>
      <c r="RE29" s="966">
        <v>0</v>
      </c>
      <c r="RF29" s="966">
        <v>0</v>
      </c>
      <c r="RG29" s="966">
        <v>0</v>
      </c>
      <c r="RH29" s="966">
        <v>0</v>
      </c>
      <c r="RI29" s="966">
        <v>0</v>
      </c>
      <c r="RJ29" s="966">
        <v>0</v>
      </c>
      <c r="RK29" s="966">
        <v>0</v>
      </c>
      <c r="RL29" s="966">
        <v>0</v>
      </c>
      <c r="RM29" s="966">
        <v>0</v>
      </c>
      <c r="RN29" s="966">
        <v>0</v>
      </c>
      <c r="RO29" s="966">
        <v>0</v>
      </c>
      <c r="RP29" s="966">
        <v>0</v>
      </c>
      <c r="RQ29" s="966">
        <v>0</v>
      </c>
      <c r="RR29" s="966">
        <v>0</v>
      </c>
      <c r="RS29" s="966">
        <v>0</v>
      </c>
      <c r="RT29" s="966">
        <v>0</v>
      </c>
      <c r="RU29" s="966">
        <v>0</v>
      </c>
      <c r="RV29" s="966">
        <v>0</v>
      </c>
      <c r="RW29" s="966">
        <v>0</v>
      </c>
      <c r="RX29" s="966">
        <v>0</v>
      </c>
      <c r="RY29" s="966">
        <v>0</v>
      </c>
      <c r="RZ29" s="966">
        <v>0</v>
      </c>
      <c r="SA29" s="966">
        <v>0</v>
      </c>
      <c r="SB29" s="966">
        <v>0</v>
      </c>
      <c r="SC29" s="966">
        <v>0</v>
      </c>
      <c r="SD29" s="966">
        <v>0</v>
      </c>
      <c r="SE29" s="966">
        <v>0</v>
      </c>
      <c r="SF29" s="966">
        <v>0</v>
      </c>
      <c r="SG29" s="966">
        <v>0</v>
      </c>
      <c r="SH29" s="966">
        <v>0</v>
      </c>
      <c r="SI29" s="966">
        <v>0</v>
      </c>
      <c r="SJ29" s="966">
        <v>0</v>
      </c>
      <c r="SK29" s="966">
        <v>0</v>
      </c>
      <c r="SL29" s="966">
        <v>0</v>
      </c>
      <c r="SM29" s="966">
        <v>0</v>
      </c>
      <c r="SN29" s="966">
        <v>0</v>
      </c>
      <c r="SO29" s="966">
        <v>0</v>
      </c>
      <c r="SP29" s="966">
        <v>0</v>
      </c>
      <c r="SQ29" s="966">
        <v>0</v>
      </c>
      <c r="SR29" s="966">
        <v>0</v>
      </c>
      <c r="SS29" s="966">
        <v>0</v>
      </c>
      <c r="ST29" s="966">
        <v>0</v>
      </c>
      <c r="SU29" s="966">
        <v>0</v>
      </c>
      <c r="SV29" s="966">
        <v>0</v>
      </c>
      <c r="SW29" s="966">
        <v>0</v>
      </c>
      <c r="SX29" s="966">
        <v>0</v>
      </c>
      <c r="SY29" s="966">
        <v>0</v>
      </c>
      <c r="SZ29" s="966">
        <v>0</v>
      </c>
      <c r="TA29" s="966">
        <v>0</v>
      </c>
      <c r="TB29" s="966">
        <v>0</v>
      </c>
      <c r="TC29" s="966">
        <v>0</v>
      </c>
      <c r="TD29" s="966">
        <v>0</v>
      </c>
      <c r="TE29" s="966">
        <v>0</v>
      </c>
      <c r="TF29" s="966">
        <v>0</v>
      </c>
      <c r="TG29" s="966">
        <v>0</v>
      </c>
      <c r="TH29" s="966">
        <v>0</v>
      </c>
      <c r="TI29" s="966">
        <v>0</v>
      </c>
      <c r="TJ29" s="966">
        <v>0</v>
      </c>
      <c r="TK29" s="966">
        <v>0</v>
      </c>
      <c r="TL29" s="966">
        <v>0</v>
      </c>
      <c r="TM29" s="966">
        <v>0</v>
      </c>
      <c r="TN29" s="966">
        <v>0</v>
      </c>
      <c r="TO29" s="966">
        <v>0</v>
      </c>
      <c r="TP29" s="966">
        <v>0</v>
      </c>
      <c r="TQ29" s="966">
        <v>0</v>
      </c>
      <c r="TR29" s="966">
        <v>0</v>
      </c>
      <c r="TS29" s="966">
        <v>0</v>
      </c>
      <c r="TT29" s="966">
        <v>0</v>
      </c>
      <c r="TU29" s="966">
        <v>0</v>
      </c>
      <c r="TV29" s="966">
        <v>0</v>
      </c>
      <c r="TW29" s="966">
        <v>0</v>
      </c>
      <c r="TX29" s="966">
        <v>0</v>
      </c>
      <c r="TY29" s="966">
        <v>0</v>
      </c>
      <c r="TZ29" s="966">
        <v>0</v>
      </c>
      <c r="UA29" s="73" t="e">
        <f t="shared" si="4"/>
        <v>#DIV/0!</v>
      </c>
      <c r="UB29" s="2">
        <f t="shared" si="5"/>
        <v>0</v>
      </c>
      <c r="UC29" s="418">
        <v>0</v>
      </c>
      <c r="UD29" s="69">
        <v>0</v>
      </c>
      <c r="UE29" s="67">
        <v>0</v>
      </c>
      <c r="UF29" s="130">
        <v>0</v>
      </c>
      <c r="UG29" s="131">
        <v>0</v>
      </c>
      <c r="UH29" s="170">
        <v>0</v>
      </c>
      <c r="UI29" s="1011">
        <v>0</v>
      </c>
      <c r="UJ29" s="177">
        <v>0</v>
      </c>
      <c r="UK29" s="177">
        <v>0</v>
      </c>
      <c r="UL29" s="177">
        <v>0</v>
      </c>
      <c r="UM29" s="1004">
        <v>0</v>
      </c>
      <c r="UN29" s="1005">
        <v>0</v>
      </c>
      <c r="UO29" s="1006">
        <v>0</v>
      </c>
      <c r="UP29" s="1006">
        <v>0</v>
      </c>
      <c r="UQ29" s="1006">
        <v>0</v>
      </c>
      <c r="UR29" s="996">
        <v>0</v>
      </c>
      <c r="US29" s="996">
        <v>0</v>
      </c>
      <c r="UT29" s="997">
        <v>0</v>
      </c>
      <c r="UU29" s="1007">
        <v>0</v>
      </c>
      <c r="UV29" s="1007">
        <v>0</v>
      </c>
      <c r="UW29" s="1007">
        <v>0</v>
      </c>
      <c r="UX29" s="1007">
        <v>0</v>
      </c>
      <c r="UY29" s="1007">
        <v>0</v>
      </c>
      <c r="UZ29" s="1368">
        <v>0</v>
      </c>
      <c r="VA29" s="1007">
        <v>0</v>
      </c>
      <c r="VB29" s="1007">
        <v>0</v>
      </c>
      <c r="VC29" s="1007">
        <v>0</v>
      </c>
      <c r="VD29" s="1007">
        <v>0</v>
      </c>
      <c r="VE29" s="1007">
        <v>0</v>
      </c>
      <c r="VF29" s="1007">
        <v>0</v>
      </c>
      <c r="VG29" s="1007">
        <v>0</v>
      </c>
      <c r="VH29" s="1007">
        <v>0</v>
      </c>
      <c r="VI29" s="1007">
        <v>0</v>
      </c>
      <c r="VJ29" s="1007">
        <v>0</v>
      </c>
      <c r="VK29" s="1007">
        <v>0</v>
      </c>
      <c r="VL29" s="1007">
        <v>0</v>
      </c>
      <c r="VM29" s="1007">
        <v>0</v>
      </c>
      <c r="VN29" s="1007">
        <v>0</v>
      </c>
      <c r="VO29" s="1007">
        <v>0</v>
      </c>
      <c r="VP29" s="1007">
        <v>0</v>
      </c>
      <c r="VQ29" s="1007">
        <v>0</v>
      </c>
      <c r="VR29" s="1007">
        <v>0</v>
      </c>
      <c r="VS29" s="1007">
        <v>0</v>
      </c>
      <c r="VT29" s="1007">
        <v>0</v>
      </c>
      <c r="VU29" s="1007">
        <v>0</v>
      </c>
      <c r="VV29" s="1007">
        <v>0</v>
      </c>
      <c r="VW29" s="1007">
        <v>0</v>
      </c>
      <c r="VX29" s="1007">
        <v>0</v>
      </c>
      <c r="VY29" s="1007">
        <v>0</v>
      </c>
      <c r="VZ29" s="1007">
        <v>0</v>
      </c>
      <c r="WA29" s="1007">
        <v>0</v>
      </c>
      <c r="WB29" s="1007">
        <v>0</v>
      </c>
      <c r="WC29" s="1007">
        <v>0</v>
      </c>
      <c r="WD29" s="1007">
        <v>0</v>
      </c>
      <c r="WE29" s="1007">
        <v>0</v>
      </c>
      <c r="WF29" s="1007">
        <v>0</v>
      </c>
      <c r="WG29" s="1007">
        <v>0</v>
      </c>
      <c r="WH29" s="1007">
        <v>0</v>
      </c>
      <c r="WI29" s="1007">
        <v>0</v>
      </c>
      <c r="WJ29" s="1007">
        <v>0</v>
      </c>
      <c r="WK29" s="1007">
        <v>0</v>
      </c>
      <c r="WL29" s="1007">
        <v>0</v>
      </c>
      <c r="WM29" s="1007">
        <v>0</v>
      </c>
      <c r="WN29" s="1007">
        <v>0</v>
      </c>
      <c r="WO29" s="1007">
        <v>0</v>
      </c>
      <c r="WP29" s="1007">
        <v>0</v>
      </c>
      <c r="WQ29" s="1007">
        <v>0</v>
      </c>
      <c r="WR29" s="1007">
        <v>0</v>
      </c>
      <c r="WS29" s="1007">
        <v>0</v>
      </c>
      <c r="WT29" s="1007">
        <v>0</v>
      </c>
      <c r="WU29" s="1007">
        <v>0</v>
      </c>
      <c r="WV29" s="1007">
        <v>0</v>
      </c>
      <c r="WW29" s="1007">
        <v>0</v>
      </c>
      <c r="WX29" s="1007">
        <v>0</v>
      </c>
      <c r="WY29" s="1007">
        <v>0</v>
      </c>
      <c r="WZ29" s="1007">
        <v>0</v>
      </c>
      <c r="XA29" s="1007">
        <v>0</v>
      </c>
      <c r="XB29" s="1007">
        <v>0</v>
      </c>
      <c r="XC29" s="1007">
        <v>0</v>
      </c>
      <c r="XD29" s="1007">
        <v>0</v>
      </c>
      <c r="XE29" s="1007">
        <v>0</v>
      </c>
      <c r="XF29" s="1007">
        <v>0</v>
      </c>
      <c r="XG29" s="1007">
        <v>0</v>
      </c>
      <c r="XH29" s="1007">
        <v>0</v>
      </c>
      <c r="XI29" s="1007">
        <v>0</v>
      </c>
      <c r="XJ29" s="1007">
        <v>0</v>
      </c>
      <c r="XK29" s="1007">
        <v>0</v>
      </c>
      <c r="XL29" s="1007">
        <v>0</v>
      </c>
      <c r="XM29" s="1007">
        <v>0</v>
      </c>
      <c r="XN29" s="1007">
        <v>0</v>
      </c>
      <c r="XO29" s="1007">
        <v>0</v>
      </c>
      <c r="XP29" s="1007">
        <v>0</v>
      </c>
      <c r="XQ29" s="1007">
        <v>0</v>
      </c>
      <c r="XR29" s="1007">
        <v>0</v>
      </c>
      <c r="XS29" s="1007">
        <v>0</v>
      </c>
      <c r="XT29" s="1007">
        <v>0</v>
      </c>
      <c r="XU29" s="1007">
        <v>0</v>
      </c>
      <c r="XV29" s="1007">
        <v>0</v>
      </c>
      <c r="XW29" s="1007">
        <v>0</v>
      </c>
      <c r="XX29" s="1007">
        <v>0</v>
      </c>
      <c r="XY29" s="1007">
        <v>0</v>
      </c>
      <c r="XZ29" s="1007">
        <v>0</v>
      </c>
      <c r="YA29" s="1007">
        <v>0</v>
      </c>
      <c r="YB29" s="1007">
        <v>38</v>
      </c>
      <c r="YC29" s="1007">
        <v>35</v>
      </c>
      <c r="YD29" s="1007">
        <v>0</v>
      </c>
      <c r="YE29" s="1007">
        <v>0</v>
      </c>
      <c r="YF29" s="1007">
        <v>0</v>
      </c>
      <c r="YG29" s="1007">
        <v>0</v>
      </c>
      <c r="YH29" s="1007">
        <v>0</v>
      </c>
      <c r="YI29" s="1007">
        <v>0</v>
      </c>
      <c r="YJ29" s="1007">
        <v>0</v>
      </c>
      <c r="YK29" s="1007">
        <v>0</v>
      </c>
      <c r="YL29" s="1007">
        <v>0</v>
      </c>
      <c r="YM29" s="1007">
        <v>0</v>
      </c>
      <c r="YN29" s="1007">
        <v>0</v>
      </c>
      <c r="YO29" s="1007">
        <v>0</v>
      </c>
      <c r="YP29" s="1007">
        <v>0</v>
      </c>
      <c r="YQ29" s="1007">
        <v>0</v>
      </c>
      <c r="YR29" s="1007">
        <v>0</v>
      </c>
      <c r="YS29" s="1007">
        <v>0</v>
      </c>
      <c r="YT29" s="1007">
        <v>0</v>
      </c>
      <c r="YU29" s="1007">
        <v>0</v>
      </c>
      <c r="YV29" s="1007">
        <v>0</v>
      </c>
      <c r="YW29" s="1007">
        <v>0</v>
      </c>
      <c r="YX29" s="1007">
        <v>0</v>
      </c>
      <c r="YY29" s="1007">
        <v>0</v>
      </c>
      <c r="YZ29" s="1007">
        <v>0</v>
      </c>
      <c r="ZA29" s="1007">
        <v>0</v>
      </c>
      <c r="ZB29" s="1007">
        <v>0</v>
      </c>
      <c r="ZC29" s="1007">
        <v>0</v>
      </c>
      <c r="ZD29" s="1007">
        <v>0</v>
      </c>
      <c r="ZE29" s="1007">
        <v>0</v>
      </c>
      <c r="ZF29" s="1007">
        <v>0</v>
      </c>
      <c r="ZG29" s="1007">
        <v>0</v>
      </c>
      <c r="ZH29" s="1007">
        <v>0</v>
      </c>
      <c r="ZI29" s="1007">
        <v>0</v>
      </c>
      <c r="ZJ29" s="1007">
        <v>0</v>
      </c>
      <c r="ZK29" s="1007">
        <v>0</v>
      </c>
      <c r="ZL29" s="1007">
        <v>0</v>
      </c>
      <c r="ZM29" s="1007">
        <v>0</v>
      </c>
      <c r="ZN29" s="1007">
        <v>0</v>
      </c>
      <c r="ZO29" s="1007">
        <v>0</v>
      </c>
      <c r="ZP29" s="1007">
        <v>0</v>
      </c>
      <c r="ZQ29" s="1007">
        <v>0</v>
      </c>
      <c r="ZR29" s="1007">
        <v>0</v>
      </c>
      <c r="ZS29" s="1007">
        <v>0</v>
      </c>
      <c r="ZT29" s="1007">
        <v>0</v>
      </c>
      <c r="ZU29" s="1007">
        <v>0</v>
      </c>
      <c r="ZV29" s="1007">
        <v>0</v>
      </c>
      <c r="ZW29" s="1007">
        <v>0</v>
      </c>
      <c r="ZX29" s="1007">
        <v>0</v>
      </c>
      <c r="ZY29" s="1007">
        <v>0</v>
      </c>
      <c r="ZZ29" s="1007">
        <v>0</v>
      </c>
      <c r="AAA29" s="1007">
        <v>0</v>
      </c>
      <c r="AAB29" s="1007">
        <v>0</v>
      </c>
      <c r="AAC29" s="1007">
        <v>0</v>
      </c>
      <c r="AAD29" s="1007">
        <v>0</v>
      </c>
      <c r="AAE29" s="1007">
        <v>0</v>
      </c>
      <c r="AAF29" s="1007">
        <v>0</v>
      </c>
      <c r="AAG29" s="1007">
        <v>0</v>
      </c>
      <c r="AAH29" s="1007">
        <v>0</v>
      </c>
      <c r="AAI29" s="1007">
        <v>0</v>
      </c>
      <c r="AAJ29" s="1007">
        <v>0</v>
      </c>
      <c r="AAK29" s="1007">
        <v>0</v>
      </c>
      <c r="AAL29" s="1007">
        <v>0</v>
      </c>
      <c r="AAM29" s="1006">
        <v>0</v>
      </c>
      <c r="AAN29" s="1006">
        <v>0</v>
      </c>
      <c r="AAO29" s="1006">
        <v>0</v>
      </c>
      <c r="AAP29" s="1006">
        <v>0</v>
      </c>
      <c r="AAQ29" s="1006">
        <v>0</v>
      </c>
      <c r="AAR29" s="1006">
        <v>0</v>
      </c>
      <c r="AAS29" s="1006">
        <v>0</v>
      </c>
      <c r="AAT29" s="1006">
        <v>0</v>
      </c>
      <c r="AAU29" s="1006">
        <v>0</v>
      </c>
      <c r="AAV29" s="1006">
        <v>0</v>
      </c>
      <c r="AAW29" s="1006">
        <v>0</v>
      </c>
      <c r="AAX29" s="1006">
        <v>0</v>
      </c>
      <c r="AAY29" s="1006">
        <v>0</v>
      </c>
      <c r="AAZ29" s="1006">
        <v>0</v>
      </c>
      <c r="ABA29" s="1006">
        <v>0</v>
      </c>
      <c r="ABB29" s="1006">
        <v>0</v>
      </c>
      <c r="ABC29" s="1006">
        <v>0</v>
      </c>
      <c r="ABD29" s="1006">
        <v>0</v>
      </c>
      <c r="ABE29" s="1006">
        <v>0</v>
      </c>
      <c r="ABF29" s="1006">
        <v>0</v>
      </c>
      <c r="ABG29" s="1006">
        <v>0</v>
      </c>
      <c r="ABH29" s="1006">
        <v>0</v>
      </c>
      <c r="ABI29" s="1006">
        <v>0</v>
      </c>
      <c r="ABJ29" s="1006">
        <v>0</v>
      </c>
      <c r="ABK29" s="1006">
        <v>0</v>
      </c>
      <c r="ABL29" s="1006">
        <v>0</v>
      </c>
      <c r="ABM29" s="1006">
        <v>0</v>
      </c>
      <c r="ABN29" s="1006">
        <v>0</v>
      </c>
      <c r="ABO29" s="1006">
        <v>0</v>
      </c>
      <c r="ABP29" s="1006">
        <v>0</v>
      </c>
      <c r="ABQ29" s="1006">
        <v>0</v>
      </c>
      <c r="ABR29" s="1006">
        <v>0</v>
      </c>
      <c r="ABS29" s="1006">
        <v>0</v>
      </c>
      <c r="ABT29" s="1006">
        <v>0</v>
      </c>
      <c r="ABU29" s="1006">
        <v>0</v>
      </c>
      <c r="ABV29" s="1006">
        <v>0</v>
      </c>
      <c r="ABW29" s="1006">
        <v>0</v>
      </c>
      <c r="ABX29" s="1006">
        <v>0</v>
      </c>
      <c r="ABY29" s="1006">
        <v>0</v>
      </c>
      <c r="ABZ29" s="1006">
        <v>0</v>
      </c>
      <c r="ACA29" s="1006">
        <v>0</v>
      </c>
      <c r="ACB29" s="1006">
        <v>0</v>
      </c>
      <c r="ACC29" s="1006">
        <v>0</v>
      </c>
      <c r="ACD29" s="1006">
        <v>0</v>
      </c>
      <c r="ACE29" s="1006">
        <v>0</v>
      </c>
      <c r="ACF29" s="1006">
        <v>0</v>
      </c>
      <c r="ACG29" s="1006">
        <v>0</v>
      </c>
      <c r="ACH29" s="1006">
        <v>0</v>
      </c>
      <c r="ACI29" s="1006">
        <v>0</v>
      </c>
      <c r="ACJ29" s="1006">
        <v>0</v>
      </c>
      <c r="ACK29" s="1006">
        <v>0</v>
      </c>
      <c r="ACL29" s="1006">
        <v>0</v>
      </c>
      <c r="ACM29" s="1006">
        <v>0</v>
      </c>
      <c r="ACN29" s="1006">
        <v>0</v>
      </c>
      <c r="ACO29" s="1006">
        <v>0</v>
      </c>
      <c r="ACP29" s="1006">
        <v>0</v>
      </c>
      <c r="ACQ29" s="1006">
        <v>0</v>
      </c>
      <c r="ACR29" s="1006">
        <v>0</v>
      </c>
      <c r="ACS29" s="1006">
        <v>0</v>
      </c>
      <c r="ACT29" s="1006">
        <v>0</v>
      </c>
      <c r="ACU29" s="1006">
        <v>0</v>
      </c>
      <c r="ACV29" s="1006">
        <v>0</v>
      </c>
      <c r="ACW29" s="1006">
        <v>0</v>
      </c>
      <c r="ACX29" s="1006">
        <v>0</v>
      </c>
      <c r="ACY29" s="1006">
        <v>0</v>
      </c>
      <c r="ACZ29" s="1006">
        <v>0</v>
      </c>
      <c r="ADA29" s="1006">
        <v>0</v>
      </c>
      <c r="ADB29" s="1006">
        <v>0</v>
      </c>
      <c r="ADC29" s="1006">
        <v>0</v>
      </c>
      <c r="ADD29" s="1006">
        <v>0</v>
      </c>
      <c r="ADE29" s="1006">
        <v>0</v>
      </c>
      <c r="ADF29" s="1006">
        <v>0</v>
      </c>
      <c r="ADG29" s="1006">
        <v>0</v>
      </c>
      <c r="ADH29" s="1006">
        <v>0</v>
      </c>
      <c r="ADI29" s="1006">
        <v>0</v>
      </c>
      <c r="ADJ29" s="1006">
        <v>0</v>
      </c>
      <c r="ADK29" s="1006">
        <v>0</v>
      </c>
      <c r="ADL29" s="1006">
        <v>0</v>
      </c>
      <c r="ADM29" s="1006">
        <v>0</v>
      </c>
      <c r="ADN29" s="1006">
        <v>0</v>
      </c>
      <c r="ADO29" s="1006">
        <v>0</v>
      </c>
      <c r="ADP29" s="1006">
        <v>0</v>
      </c>
      <c r="ADQ29" s="1006">
        <v>0</v>
      </c>
      <c r="ADR29" s="1006">
        <v>0</v>
      </c>
      <c r="ADS29" s="1006">
        <v>0</v>
      </c>
      <c r="ADT29" s="1006">
        <v>0</v>
      </c>
      <c r="ADU29" s="1006">
        <v>0</v>
      </c>
      <c r="ADV29" s="1006">
        <v>0</v>
      </c>
      <c r="ADW29" s="1006">
        <v>0</v>
      </c>
      <c r="ADX29" s="1006">
        <v>0</v>
      </c>
      <c r="ADY29" s="1006">
        <v>0</v>
      </c>
      <c r="ADZ29" s="1006">
        <v>0</v>
      </c>
      <c r="AEA29" s="1006">
        <v>0</v>
      </c>
      <c r="AEB29" s="1006">
        <v>0</v>
      </c>
      <c r="AEC29" s="1006">
        <v>0</v>
      </c>
      <c r="AED29" s="1006">
        <v>0</v>
      </c>
      <c r="AEE29" s="1006">
        <v>0</v>
      </c>
      <c r="AEF29" s="1006">
        <v>0</v>
      </c>
      <c r="AEG29" s="1006">
        <v>0</v>
      </c>
      <c r="AEH29" s="1006">
        <v>0</v>
      </c>
      <c r="AEI29" s="1006">
        <v>0</v>
      </c>
      <c r="AEJ29" s="1006">
        <v>0</v>
      </c>
      <c r="AEK29" s="1006">
        <v>0</v>
      </c>
      <c r="AEL29" s="1006">
        <v>0</v>
      </c>
      <c r="AEM29" s="1006">
        <v>0</v>
      </c>
      <c r="AEN29" s="1006">
        <v>0</v>
      </c>
      <c r="AEO29" s="1006">
        <v>0</v>
      </c>
      <c r="AEP29" s="73" t="e">
        <f t="shared" si="0"/>
        <v>#DIV/0!</v>
      </c>
      <c r="AEQ29" s="2">
        <f t="shared" si="1"/>
        <v>0</v>
      </c>
      <c r="AER29" s="4" t="s">
        <v>69</v>
      </c>
    </row>
    <row r="30" spans="1:824" ht="17.25" customHeight="1" x14ac:dyDescent="0.25">
      <c r="A30" s="3" t="s">
        <v>70</v>
      </c>
      <c r="B30" s="417">
        <v>281</v>
      </c>
      <c r="C30" s="131">
        <v>305</v>
      </c>
      <c r="D30" s="176">
        <v>264</v>
      </c>
      <c r="E30" s="170">
        <v>300</v>
      </c>
      <c r="F30" s="177">
        <v>338</v>
      </c>
      <c r="G30" s="170">
        <v>368</v>
      </c>
      <c r="H30" s="170">
        <v>405</v>
      </c>
      <c r="I30" s="1008">
        <v>442</v>
      </c>
      <c r="J30" s="1009">
        <v>473</v>
      </c>
      <c r="K30" s="1008">
        <v>486</v>
      </c>
      <c r="L30" s="1010">
        <v>485</v>
      </c>
      <c r="M30" s="993">
        <v>486</v>
      </c>
      <c r="N30" s="994">
        <v>509</v>
      </c>
      <c r="O30" s="994">
        <v>510</v>
      </c>
      <c r="P30" s="994">
        <v>474</v>
      </c>
      <c r="Q30" s="995">
        <v>429</v>
      </c>
      <c r="R30" s="996">
        <v>395</v>
      </c>
      <c r="S30" s="997">
        <v>397</v>
      </c>
      <c r="T30" s="998">
        <v>382</v>
      </c>
      <c r="U30" s="998">
        <v>385</v>
      </c>
      <c r="V30" s="998">
        <v>392</v>
      </c>
      <c r="W30" s="998">
        <v>407</v>
      </c>
      <c r="X30" s="998">
        <v>409</v>
      </c>
      <c r="Y30" s="1145">
        <v>366</v>
      </c>
      <c r="Z30" s="1141">
        <v>577</v>
      </c>
      <c r="AA30" s="998">
        <v>566</v>
      </c>
      <c r="AB30" s="998">
        <v>558</v>
      </c>
      <c r="AC30" s="998">
        <v>552</v>
      </c>
      <c r="AD30" s="998">
        <v>545</v>
      </c>
      <c r="AE30" s="998">
        <v>528</v>
      </c>
      <c r="AF30" s="998">
        <v>541</v>
      </c>
      <c r="AG30" s="998">
        <v>528</v>
      </c>
      <c r="AH30" s="998">
        <v>518</v>
      </c>
      <c r="AI30" s="998">
        <v>508</v>
      </c>
      <c r="AJ30" s="998">
        <v>489</v>
      </c>
      <c r="AK30" s="998">
        <v>430</v>
      </c>
      <c r="AL30" s="998">
        <v>416</v>
      </c>
      <c r="AM30" s="998">
        <v>409</v>
      </c>
      <c r="AN30" s="998">
        <v>400</v>
      </c>
      <c r="AO30" s="998">
        <v>385</v>
      </c>
      <c r="AP30" s="998">
        <v>737</v>
      </c>
      <c r="AQ30" s="998">
        <v>690</v>
      </c>
      <c r="AR30" s="998">
        <v>661</v>
      </c>
      <c r="AS30" s="998">
        <v>647</v>
      </c>
      <c r="AT30" s="998">
        <v>630</v>
      </c>
      <c r="AU30" s="998">
        <v>622</v>
      </c>
      <c r="AV30" s="998">
        <v>613</v>
      </c>
      <c r="AW30" s="998">
        <v>604</v>
      </c>
      <c r="AX30" s="998">
        <v>591</v>
      </c>
      <c r="AY30" s="998">
        <v>575</v>
      </c>
      <c r="AZ30" s="998">
        <v>567</v>
      </c>
      <c r="BA30" s="998">
        <v>592</v>
      </c>
      <c r="BB30" s="998">
        <v>570</v>
      </c>
      <c r="BC30" s="998">
        <v>554</v>
      </c>
      <c r="BD30" s="998">
        <v>531</v>
      </c>
      <c r="BE30" s="998">
        <v>522</v>
      </c>
      <c r="BF30" s="998">
        <v>510</v>
      </c>
      <c r="BG30" s="998">
        <v>503</v>
      </c>
      <c r="BH30" s="998">
        <v>438</v>
      </c>
      <c r="BI30" s="998">
        <v>414</v>
      </c>
      <c r="BJ30" s="998">
        <v>812</v>
      </c>
      <c r="BK30" s="998">
        <v>747</v>
      </c>
      <c r="BL30" s="998">
        <v>714</v>
      </c>
      <c r="BM30" s="998">
        <v>696</v>
      </c>
      <c r="BN30" s="998">
        <v>668</v>
      </c>
      <c r="BO30" s="998">
        <v>658</v>
      </c>
      <c r="BP30" s="998">
        <v>644</v>
      </c>
      <c r="BQ30" s="998">
        <v>634</v>
      </c>
      <c r="BR30" s="998">
        <v>619</v>
      </c>
      <c r="BS30" s="998">
        <v>614</v>
      </c>
      <c r="BT30" s="998">
        <v>640</v>
      </c>
      <c r="BU30" s="998">
        <v>622</v>
      </c>
      <c r="BV30" s="998">
        <v>608</v>
      </c>
      <c r="BW30" s="998">
        <v>579</v>
      </c>
      <c r="BX30" s="998">
        <v>567</v>
      </c>
      <c r="BY30" s="998">
        <v>558</v>
      </c>
      <c r="BZ30" s="998">
        <v>547</v>
      </c>
      <c r="CA30" s="998">
        <v>494</v>
      </c>
      <c r="CB30" s="998">
        <v>474</v>
      </c>
      <c r="CC30" s="998">
        <v>464</v>
      </c>
      <c r="CD30" s="998">
        <v>451</v>
      </c>
      <c r="CE30" s="998">
        <v>441</v>
      </c>
      <c r="CF30" s="998">
        <v>855</v>
      </c>
      <c r="CG30" s="998">
        <v>768</v>
      </c>
      <c r="CH30" s="998">
        <v>748</v>
      </c>
      <c r="CI30" s="998">
        <v>731</v>
      </c>
      <c r="CJ30" s="998">
        <v>716</v>
      </c>
      <c r="CK30" s="998">
        <v>700</v>
      </c>
      <c r="CL30" s="998">
        <v>672</v>
      </c>
      <c r="CM30" s="998">
        <v>661</v>
      </c>
      <c r="CN30" s="998">
        <v>651</v>
      </c>
      <c r="CO30" s="998">
        <v>643</v>
      </c>
      <c r="CP30" s="998">
        <v>633</v>
      </c>
      <c r="CQ30" s="998">
        <v>634</v>
      </c>
      <c r="CR30" s="998">
        <v>619</v>
      </c>
      <c r="CS30" s="998">
        <v>604</v>
      </c>
      <c r="CT30" s="998">
        <v>588</v>
      </c>
      <c r="CU30" s="998">
        <v>578</v>
      </c>
      <c r="CV30" s="998">
        <v>558</v>
      </c>
      <c r="CW30" s="998">
        <v>494</v>
      </c>
      <c r="CX30" s="998">
        <v>482</v>
      </c>
      <c r="CY30" s="998">
        <v>474</v>
      </c>
      <c r="CZ30" s="998">
        <v>466</v>
      </c>
      <c r="DA30" s="998">
        <v>0</v>
      </c>
      <c r="DB30" s="998">
        <v>0</v>
      </c>
      <c r="DC30" s="998">
        <v>0</v>
      </c>
      <c r="DD30" s="998">
        <v>0</v>
      </c>
      <c r="DE30" s="998">
        <v>0</v>
      </c>
      <c r="DF30" s="998">
        <v>0</v>
      </c>
      <c r="DG30" s="998">
        <v>0</v>
      </c>
      <c r="DH30" s="998">
        <v>0</v>
      </c>
      <c r="DI30" s="998">
        <v>0</v>
      </c>
      <c r="DJ30" s="998">
        <v>0</v>
      </c>
      <c r="DK30" s="998">
        <v>0</v>
      </c>
      <c r="DL30" s="998">
        <v>0</v>
      </c>
      <c r="DM30" s="998">
        <v>0</v>
      </c>
      <c r="DN30" s="998">
        <v>0</v>
      </c>
      <c r="DO30" s="998">
        <v>0</v>
      </c>
      <c r="DP30" s="998">
        <v>0</v>
      </c>
      <c r="DQ30" s="998">
        <v>0</v>
      </c>
      <c r="DR30" s="998">
        <v>0</v>
      </c>
      <c r="DS30" s="998">
        <v>485</v>
      </c>
      <c r="DT30" s="998">
        <v>929</v>
      </c>
      <c r="DU30" s="998">
        <v>849</v>
      </c>
      <c r="DV30" s="998">
        <v>815</v>
      </c>
      <c r="DW30" s="998">
        <v>786</v>
      </c>
      <c r="DX30" s="998">
        <v>776</v>
      </c>
      <c r="DY30" s="998">
        <v>764</v>
      </c>
      <c r="DZ30" s="998">
        <v>753</v>
      </c>
      <c r="EA30" s="998">
        <v>741</v>
      </c>
      <c r="EB30" s="998">
        <v>714</v>
      </c>
      <c r="EC30" s="998">
        <v>706</v>
      </c>
      <c r="ED30" s="998">
        <v>692</v>
      </c>
      <c r="EE30" s="998">
        <v>698</v>
      </c>
      <c r="EF30" s="998">
        <v>682</v>
      </c>
      <c r="EG30" s="998">
        <v>660</v>
      </c>
      <c r="EH30" s="998">
        <v>648</v>
      </c>
      <c r="EI30" s="998">
        <v>632</v>
      </c>
      <c r="EJ30" s="998">
        <v>622</v>
      </c>
      <c r="EK30" s="998">
        <v>609</v>
      </c>
      <c r="EL30" s="998">
        <v>541</v>
      </c>
      <c r="EM30" s="998">
        <v>532</v>
      </c>
      <c r="EN30" s="998">
        <v>519</v>
      </c>
      <c r="EO30" s="998">
        <v>505</v>
      </c>
      <c r="EP30" s="998">
        <v>0</v>
      </c>
      <c r="EQ30" s="998">
        <v>0</v>
      </c>
      <c r="ER30" s="998">
        <v>0</v>
      </c>
      <c r="ES30" s="998">
        <v>0</v>
      </c>
      <c r="ET30" s="998">
        <v>0</v>
      </c>
      <c r="EU30" s="998">
        <v>0</v>
      </c>
      <c r="EV30" s="998">
        <v>0</v>
      </c>
      <c r="EW30" s="998">
        <v>0</v>
      </c>
      <c r="EX30" s="998">
        <v>0</v>
      </c>
      <c r="EY30" s="998">
        <v>0</v>
      </c>
      <c r="EZ30" s="998">
        <v>0</v>
      </c>
      <c r="FA30" s="998">
        <v>0</v>
      </c>
      <c r="FB30" s="998">
        <v>0</v>
      </c>
      <c r="FC30" s="998">
        <v>0</v>
      </c>
      <c r="FD30" s="998">
        <v>0</v>
      </c>
      <c r="FE30" s="998">
        <v>0</v>
      </c>
      <c r="FF30" s="998">
        <v>0</v>
      </c>
      <c r="FG30" s="998">
        <v>0</v>
      </c>
      <c r="FH30" s="998">
        <v>0</v>
      </c>
      <c r="FI30" s="1262">
        <v>507</v>
      </c>
      <c r="FJ30" s="1262">
        <v>907</v>
      </c>
      <c r="FK30" s="1262">
        <v>847</v>
      </c>
      <c r="FL30" s="1262">
        <v>828</v>
      </c>
      <c r="FM30" s="1262">
        <v>806</v>
      </c>
      <c r="FN30" s="1262">
        <v>795</v>
      </c>
      <c r="FO30" s="1262">
        <v>773</v>
      </c>
      <c r="FP30" s="1262">
        <v>763</v>
      </c>
      <c r="FQ30" s="1262">
        <v>754</v>
      </c>
      <c r="FR30" s="1262">
        <v>739</v>
      </c>
      <c r="FS30" s="1262">
        <v>727</v>
      </c>
      <c r="FT30" s="1262">
        <v>708</v>
      </c>
      <c r="FU30" s="1262">
        <v>709</v>
      </c>
      <c r="FV30" s="1262">
        <v>696</v>
      </c>
      <c r="FW30" s="1262">
        <v>686</v>
      </c>
      <c r="FX30" s="1262">
        <v>674</v>
      </c>
      <c r="FY30" s="1262">
        <v>649</v>
      </c>
      <c r="FZ30" s="1262">
        <v>640</v>
      </c>
      <c r="GA30" s="1262">
        <v>628</v>
      </c>
      <c r="GB30" s="1262">
        <v>623</v>
      </c>
      <c r="GC30" s="1262">
        <v>540</v>
      </c>
      <c r="GD30" s="1262">
        <v>522</v>
      </c>
      <c r="GE30" s="1262">
        <v>510</v>
      </c>
      <c r="GF30" s="1262">
        <v>502</v>
      </c>
      <c r="GG30" s="1262">
        <v>502</v>
      </c>
      <c r="GH30" s="1262">
        <v>860</v>
      </c>
      <c r="GI30" s="1262">
        <v>815</v>
      </c>
      <c r="GJ30" s="1262">
        <v>798</v>
      </c>
      <c r="GK30" s="1262">
        <v>788</v>
      </c>
      <c r="GL30" s="1262">
        <v>780</v>
      </c>
      <c r="GM30" s="1262">
        <v>770</v>
      </c>
      <c r="GN30" s="1262">
        <v>744</v>
      </c>
      <c r="GO30" s="1262">
        <v>734</v>
      </c>
      <c r="GP30" s="1262">
        <v>725</v>
      </c>
      <c r="GQ30" s="1262">
        <v>715</v>
      </c>
      <c r="GR30" s="1262">
        <v>715</v>
      </c>
      <c r="GS30" s="1262">
        <v>693</v>
      </c>
      <c r="GT30" s="1262">
        <v>693</v>
      </c>
      <c r="GU30" s="1262">
        <v>680</v>
      </c>
      <c r="GV30" s="1262">
        <v>664</v>
      </c>
      <c r="GW30" s="1262">
        <v>648</v>
      </c>
      <c r="GX30" s="1262">
        <v>634</v>
      </c>
      <c r="GY30" s="1262">
        <v>604</v>
      </c>
      <c r="GZ30" s="1262">
        <v>531</v>
      </c>
      <c r="HA30" s="1262">
        <v>517</v>
      </c>
      <c r="HB30" s="1262">
        <v>504</v>
      </c>
      <c r="HC30" s="1262">
        <v>492</v>
      </c>
      <c r="HD30" s="1262">
        <v>858</v>
      </c>
      <c r="HE30" s="1262">
        <v>828</v>
      </c>
      <c r="HF30" s="1262">
        <v>805</v>
      </c>
      <c r="HG30" s="1262">
        <v>789</v>
      </c>
      <c r="HH30" s="1262">
        <v>777</v>
      </c>
      <c r="HI30" s="1262">
        <v>755</v>
      </c>
      <c r="HJ30" s="1262">
        <v>737</v>
      </c>
      <c r="HK30" s="1262">
        <v>726</v>
      </c>
      <c r="HL30" s="1262">
        <v>712</v>
      </c>
      <c r="HM30" s="1262">
        <v>701</v>
      </c>
      <c r="HN30" s="1262">
        <v>679</v>
      </c>
      <c r="HO30" s="1262">
        <v>677</v>
      </c>
      <c r="HP30" s="1262">
        <v>662</v>
      </c>
      <c r="HQ30" s="1262">
        <v>651</v>
      </c>
      <c r="HR30" s="1262">
        <v>640</v>
      </c>
      <c r="HS30" s="1262">
        <v>619</v>
      </c>
      <c r="HT30" s="1262">
        <v>604</v>
      </c>
      <c r="HU30" s="1262">
        <v>587</v>
      </c>
      <c r="HV30" s="1262">
        <v>575</v>
      </c>
      <c r="HW30" s="1262">
        <v>505</v>
      </c>
      <c r="HX30" s="1262">
        <v>484</v>
      </c>
      <c r="HY30" s="1262">
        <v>888</v>
      </c>
      <c r="HZ30" s="998">
        <v>828</v>
      </c>
      <c r="IA30" s="998">
        <v>797</v>
      </c>
      <c r="IB30" s="998">
        <v>782</v>
      </c>
      <c r="IC30" s="998">
        <v>762</v>
      </c>
      <c r="ID30" s="998">
        <v>753</v>
      </c>
      <c r="IE30" s="998">
        <v>744</v>
      </c>
      <c r="IF30" s="998">
        <v>730</v>
      </c>
      <c r="IG30" s="998">
        <v>712</v>
      </c>
      <c r="IH30" s="998">
        <v>703</v>
      </c>
      <c r="II30" s="998">
        <v>696</v>
      </c>
      <c r="IJ30" s="998">
        <v>679</v>
      </c>
      <c r="IK30" s="998">
        <v>662</v>
      </c>
      <c r="IL30" s="998">
        <v>634</v>
      </c>
      <c r="IM30" s="998">
        <v>622</v>
      </c>
      <c r="IN30" s="998">
        <v>608</v>
      </c>
      <c r="IO30" s="998">
        <v>597</v>
      </c>
      <c r="IP30" s="998">
        <v>531</v>
      </c>
      <c r="IQ30" s="998">
        <v>509</v>
      </c>
      <c r="IR30" s="998">
        <v>500</v>
      </c>
      <c r="IS30" s="998">
        <v>490</v>
      </c>
      <c r="IT30" s="998">
        <v>900</v>
      </c>
      <c r="IU30" s="998">
        <v>840</v>
      </c>
      <c r="IV30" s="998">
        <v>809</v>
      </c>
      <c r="IW30" s="998">
        <v>794</v>
      </c>
      <c r="IX30" s="998">
        <v>772</v>
      </c>
      <c r="IY30" s="998">
        <v>761</v>
      </c>
      <c r="IZ30" s="998">
        <v>749</v>
      </c>
      <c r="JA30" s="998">
        <v>726</v>
      </c>
      <c r="JB30" s="998">
        <v>714</v>
      </c>
      <c r="JC30" s="998">
        <v>704</v>
      </c>
      <c r="JD30" s="998">
        <v>694</v>
      </c>
      <c r="JE30" s="998">
        <v>696</v>
      </c>
      <c r="JF30" s="998">
        <v>667</v>
      </c>
      <c r="JG30" s="998">
        <v>617</v>
      </c>
      <c r="JH30" s="998">
        <v>606</v>
      </c>
      <c r="JI30" s="998">
        <v>521</v>
      </c>
      <c r="JJ30" s="998">
        <v>512</v>
      </c>
      <c r="JK30" s="998">
        <v>496</v>
      </c>
      <c r="JL30" s="998">
        <v>482</v>
      </c>
      <c r="JM30" s="998">
        <f>'[1]отч дата'!Y26</f>
        <v>759</v>
      </c>
      <c r="JN30" s="73">
        <f t="shared" si="2"/>
        <v>1.5681818181818181</v>
      </c>
      <c r="JO30" s="2">
        <f t="shared" si="3"/>
        <v>275</v>
      </c>
      <c r="JP30" s="218">
        <v>275</v>
      </c>
      <c r="JQ30" s="71">
        <v>297</v>
      </c>
      <c r="JR30" s="70">
        <v>255</v>
      </c>
      <c r="JS30" s="112">
        <v>295</v>
      </c>
      <c r="JT30" s="131">
        <v>332</v>
      </c>
      <c r="JU30" s="170">
        <v>361</v>
      </c>
      <c r="JV30" s="964">
        <v>398</v>
      </c>
      <c r="JW30" s="966">
        <v>434</v>
      </c>
      <c r="JX30" s="966">
        <v>466</v>
      </c>
      <c r="JY30" s="966">
        <v>477</v>
      </c>
      <c r="JZ30" s="985">
        <v>478</v>
      </c>
      <c r="KA30" s="999">
        <v>478</v>
      </c>
      <c r="KB30" s="989">
        <v>498</v>
      </c>
      <c r="KC30" s="989">
        <v>499</v>
      </c>
      <c r="KD30" s="989">
        <v>464</v>
      </c>
      <c r="KE30" s="966">
        <v>417</v>
      </c>
      <c r="KF30" s="966">
        <v>385</v>
      </c>
      <c r="KG30" s="997">
        <v>386</v>
      </c>
      <c r="KH30" s="966">
        <v>373</v>
      </c>
      <c r="KI30" s="966">
        <v>375</v>
      </c>
      <c r="KJ30" s="966">
        <v>381</v>
      </c>
      <c r="KK30" s="966">
        <v>393</v>
      </c>
      <c r="KL30" s="966">
        <v>394</v>
      </c>
      <c r="KM30" s="966">
        <v>356</v>
      </c>
      <c r="KN30" s="966">
        <v>553</v>
      </c>
      <c r="KO30" s="966">
        <v>544</v>
      </c>
      <c r="KP30" s="966">
        <v>536</v>
      </c>
      <c r="KQ30" s="966">
        <v>531</v>
      </c>
      <c r="KR30" s="966">
        <v>525</v>
      </c>
      <c r="KS30" s="966">
        <v>510</v>
      </c>
      <c r="KT30" s="966">
        <v>523</v>
      </c>
      <c r="KU30" s="966">
        <v>511</v>
      </c>
      <c r="KV30" s="966">
        <v>501</v>
      </c>
      <c r="KW30" s="966">
        <v>491</v>
      </c>
      <c r="KX30" s="966">
        <v>474</v>
      </c>
      <c r="KY30" s="966">
        <v>415</v>
      </c>
      <c r="KZ30" s="966">
        <v>402</v>
      </c>
      <c r="LA30" s="966">
        <v>395</v>
      </c>
      <c r="LB30" s="966">
        <v>386</v>
      </c>
      <c r="LC30" s="966">
        <v>373</v>
      </c>
      <c r="LD30" s="966">
        <v>693</v>
      </c>
      <c r="LE30" s="966">
        <v>652</v>
      </c>
      <c r="LF30" s="966">
        <v>627</v>
      </c>
      <c r="LG30" s="966">
        <v>615</v>
      </c>
      <c r="LH30" s="966">
        <v>601</v>
      </c>
      <c r="LI30" s="966">
        <v>594</v>
      </c>
      <c r="LJ30" s="966">
        <v>586</v>
      </c>
      <c r="LK30" s="966">
        <v>579</v>
      </c>
      <c r="LL30" s="966">
        <v>567</v>
      </c>
      <c r="LM30" s="966">
        <v>553</v>
      </c>
      <c r="LN30" s="966">
        <v>546</v>
      </c>
      <c r="LO30" s="966">
        <v>572</v>
      </c>
      <c r="LP30" s="966">
        <v>551</v>
      </c>
      <c r="LQ30" s="966">
        <v>536</v>
      </c>
      <c r="LR30" s="966">
        <v>515</v>
      </c>
      <c r="LS30" s="966">
        <v>505</v>
      </c>
      <c r="LT30" s="966">
        <v>493</v>
      </c>
      <c r="LU30" s="966">
        <v>486</v>
      </c>
      <c r="LV30" s="966">
        <v>423</v>
      </c>
      <c r="LW30" s="966">
        <v>400</v>
      </c>
      <c r="LX30" s="966">
        <v>762</v>
      </c>
      <c r="LY30" s="966">
        <v>708</v>
      </c>
      <c r="LZ30" s="966">
        <v>681</v>
      </c>
      <c r="MA30" s="966">
        <v>665</v>
      </c>
      <c r="MB30" s="966">
        <v>641</v>
      </c>
      <c r="MC30" s="966">
        <v>632</v>
      </c>
      <c r="MD30" s="966">
        <v>619</v>
      </c>
      <c r="ME30" s="966">
        <v>609</v>
      </c>
      <c r="MF30" s="966">
        <v>597</v>
      </c>
      <c r="MG30" s="966">
        <v>592</v>
      </c>
      <c r="MH30" s="966">
        <v>619</v>
      </c>
      <c r="MI30" s="966">
        <v>601</v>
      </c>
      <c r="MJ30" s="966">
        <v>588</v>
      </c>
      <c r="MK30" s="966">
        <v>562</v>
      </c>
      <c r="ML30" s="966">
        <v>551</v>
      </c>
      <c r="MM30" s="966">
        <v>542</v>
      </c>
      <c r="MN30" s="966">
        <v>532</v>
      </c>
      <c r="MO30" s="966">
        <v>481</v>
      </c>
      <c r="MP30" s="966">
        <v>462</v>
      </c>
      <c r="MQ30" s="966">
        <v>453</v>
      </c>
      <c r="MR30" s="966">
        <v>442</v>
      </c>
      <c r="MS30" s="966">
        <v>432</v>
      </c>
      <c r="MT30" s="966">
        <v>809</v>
      </c>
      <c r="MU30" s="966">
        <v>737</v>
      </c>
      <c r="MV30" s="966">
        <v>718</v>
      </c>
      <c r="MW30" s="966">
        <v>703</v>
      </c>
      <c r="MX30" s="966">
        <v>689</v>
      </c>
      <c r="MY30" s="966">
        <v>677</v>
      </c>
      <c r="MZ30" s="966">
        <v>651</v>
      </c>
      <c r="NA30" s="966">
        <v>642</v>
      </c>
      <c r="NB30" s="966">
        <v>632</v>
      </c>
      <c r="NC30" s="966">
        <v>625</v>
      </c>
      <c r="ND30" s="966">
        <v>614</v>
      </c>
      <c r="NE30" s="966">
        <v>617</v>
      </c>
      <c r="NF30" s="966">
        <v>604</v>
      </c>
      <c r="NG30" s="966">
        <v>590</v>
      </c>
      <c r="NH30" s="966">
        <v>575</v>
      </c>
      <c r="NI30" s="966">
        <v>565</v>
      </c>
      <c r="NJ30" s="966">
        <v>547</v>
      </c>
      <c r="NK30" s="966">
        <v>474</v>
      </c>
      <c r="NL30" s="966">
        <v>466</v>
      </c>
      <c r="NM30" s="966">
        <v>458</v>
      </c>
      <c r="NN30" s="966">
        <v>0</v>
      </c>
      <c r="NO30" s="966">
        <v>0</v>
      </c>
      <c r="NP30" s="966">
        <v>0</v>
      </c>
      <c r="NQ30" s="966">
        <v>0</v>
      </c>
      <c r="NR30" s="966">
        <v>0</v>
      </c>
      <c r="NS30" s="966">
        <v>0</v>
      </c>
      <c r="NT30" s="966">
        <v>0</v>
      </c>
      <c r="NU30" s="966">
        <v>0</v>
      </c>
      <c r="NV30" s="966">
        <v>0</v>
      </c>
      <c r="NW30" s="966">
        <v>0</v>
      </c>
      <c r="NX30" s="966">
        <v>0</v>
      </c>
      <c r="NY30" s="966">
        <v>0</v>
      </c>
      <c r="NZ30" s="966">
        <v>0</v>
      </c>
      <c r="OA30" s="966">
        <v>0</v>
      </c>
      <c r="OB30" s="966">
        <v>0</v>
      </c>
      <c r="OC30" s="966">
        <v>0</v>
      </c>
      <c r="OD30" s="966">
        <v>0</v>
      </c>
      <c r="OE30" s="966">
        <v>0</v>
      </c>
      <c r="OF30" s="966">
        <v>476</v>
      </c>
      <c r="OG30" s="966">
        <v>881</v>
      </c>
      <c r="OH30" s="966">
        <v>810</v>
      </c>
      <c r="OI30" s="966">
        <v>781</v>
      </c>
      <c r="OJ30" s="966">
        <v>756</v>
      </c>
      <c r="OK30" s="966">
        <v>747</v>
      </c>
      <c r="OL30" s="966">
        <v>736</v>
      </c>
      <c r="OM30" s="966">
        <v>726</v>
      </c>
      <c r="ON30" s="966">
        <v>716</v>
      </c>
      <c r="OO30" s="966">
        <v>691</v>
      </c>
      <c r="OP30" s="966">
        <v>683</v>
      </c>
      <c r="OQ30" s="966">
        <v>671</v>
      </c>
      <c r="OR30" s="966">
        <v>678</v>
      </c>
      <c r="OS30" s="966">
        <v>662</v>
      </c>
      <c r="OT30" s="966">
        <v>642</v>
      </c>
      <c r="OU30" s="966">
        <v>630</v>
      </c>
      <c r="OV30" s="966">
        <v>616</v>
      </c>
      <c r="OW30" s="966">
        <v>606</v>
      </c>
      <c r="OX30" s="966">
        <v>596</v>
      </c>
      <c r="OY30" s="966">
        <v>529</v>
      </c>
      <c r="OZ30" s="966">
        <v>521</v>
      </c>
      <c r="PA30" s="966">
        <v>508</v>
      </c>
      <c r="PB30" s="966">
        <v>495</v>
      </c>
      <c r="PC30" s="966">
        <v>0</v>
      </c>
      <c r="PD30" s="966">
        <v>0</v>
      </c>
      <c r="PE30" s="966">
        <v>0</v>
      </c>
      <c r="PF30" s="966">
        <v>0</v>
      </c>
      <c r="PG30" s="966">
        <v>0</v>
      </c>
      <c r="PH30" s="966">
        <v>0</v>
      </c>
      <c r="PI30" s="966">
        <v>0</v>
      </c>
      <c r="PJ30" s="966">
        <v>0</v>
      </c>
      <c r="PK30" s="966">
        <v>0</v>
      </c>
      <c r="PL30" s="966">
        <v>0</v>
      </c>
      <c r="PM30" s="966">
        <v>0</v>
      </c>
      <c r="PN30" s="966">
        <v>0</v>
      </c>
      <c r="PO30" s="966">
        <v>0</v>
      </c>
      <c r="PP30" s="966">
        <v>0</v>
      </c>
      <c r="PQ30" s="966">
        <v>0</v>
      </c>
      <c r="PR30" s="966">
        <v>0</v>
      </c>
      <c r="PS30" s="966">
        <v>0</v>
      </c>
      <c r="PT30" s="966">
        <v>0</v>
      </c>
      <c r="PU30" s="966">
        <v>0</v>
      </c>
      <c r="PV30" s="966">
        <v>0</v>
      </c>
      <c r="PW30" s="966">
        <v>495</v>
      </c>
      <c r="PX30" s="966">
        <v>859</v>
      </c>
      <c r="PY30" s="966">
        <v>809</v>
      </c>
      <c r="PZ30" s="966">
        <v>793</v>
      </c>
      <c r="QA30" s="966">
        <v>775</v>
      </c>
      <c r="QB30" s="966">
        <v>766</v>
      </c>
      <c r="QC30" s="966">
        <v>747</v>
      </c>
      <c r="QD30" s="966">
        <v>738</v>
      </c>
      <c r="QE30" s="966">
        <v>730</v>
      </c>
      <c r="QF30" s="966">
        <v>716</v>
      </c>
      <c r="QG30" s="966">
        <v>706</v>
      </c>
      <c r="QH30" s="966">
        <v>688</v>
      </c>
      <c r="QI30" s="966">
        <v>691</v>
      </c>
      <c r="QJ30" s="966">
        <v>678</v>
      </c>
      <c r="QK30" s="966">
        <v>669</v>
      </c>
      <c r="QL30" s="966">
        <v>657</v>
      </c>
      <c r="QM30" s="966">
        <v>633</v>
      </c>
      <c r="QN30" s="966">
        <v>624</v>
      </c>
      <c r="QO30" s="966">
        <v>614</v>
      </c>
      <c r="QP30" s="966">
        <v>609</v>
      </c>
      <c r="QQ30" s="966">
        <v>528</v>
      </c>
      <c r="QR30" s="966">
        <v>511</v>
      </c>
      <c r="QS30" s="966">
        <v>500</v>
      </c>
      <c r="QT30" s="966">
        <v>493</v>
      </c>
      <c r="QU30" s="966">
        <v>493</v>
      </c>
      <c r="QV30" s="966">
        <v>821</v>
      </c>
      <c r="QW30" s="966">
        <v>782</v>
      </c>
      <c r="QX30" s="966">
        <v>767</v>
      </c>
      <c r="QY30" s="966">
        <v>759</v>
      </c>
      <c r="QZ30" s="966">
        <v>752</v>
      </c>
      <c r="RA30" s="966">
        <v>742</v>
      </c>
      <c r="RB30" s="966">
        <v>718</v>
      </c>
      <c r="RC30" s="966">
        <v>710</v>
      </c>
      <c r="RD30" s="966">
        <v>702</v>
      </c>
      <c r="RE30" s="966">
        <v>693</v>
      </c>
      <c r="RF30" s="966">
        <v>693</v>
      </c>
      <c r="RG30" s="966">
        <v>673</v>
      </c>
      <c r="RH30" s="966">
        <v>673</v>
      </c>
      <c r="RI30" s="966">
        <v>661</v>
      </c>
      <c r="RJ30" s="966">
        <v>647</v>
      </c>
      <c r="RK30" s="966">
        <v>631</v>
      </c>
      <c r="RL30" s="966">
        <v>619</v>
      </c>
      <c r="RM30" s="966">
        <v>590</v>
      </c>
      <c r="RN30" s="966">
        <v>519</v>
      </c>
      <c r="RO30" s="966">
        <v>505</v>
      </c>
      <c r="RP30" s="966">
        <v>493</v>
      </c>
      <c r="RQ30" s="966">
        <v>482</v>
      </c>
      <c r="RR30" s="966">
        <v>820</v>
      </c>
      <c r="RS30" s="966">
        <v>794</v>
      </c>
      <c r="RT30" s="966">
        <v>775</v>
      </c>
      <c r="RU30" s="966">
        <v>761</v>
      </c>
      <c r="RV30" s="966">
        <v>751</v>
      </c>
      <c r="RW30" s="966">
        <v>731</v>
      </c>
      <c r="RX30" s="966">
        <v>714</v>
      </c>
      <c r="RY30" s="966">
        <v>704</v>
      </c>
      <c r="RZ30" s="966">
        <v>690</v>
      </c>
      <c r="SA30" s="966">
        <v>681</v>
      </c>
      <c r="SB30" s="966">
        <v>661</v>
      </c>
      <c r="SC30" s="966">
        <v>659</v>
      </c>
      <c r="SD30" s="966">
        <v>646</v>
      </c>
      <c r="SE30" s="966">
        <v>635</v>
      </c>
      <c r="SF30" s="966">
        <v>624</v>
      </c>
      <c r="SG30" s="966">
        <v>604</v>
      </c>
      <c r="SH30" s="966">
        <v>591</v>
      </c>
      <c r="SI30" s="966">
        <v>574</v>
      </c>
      <c r="SJ30" s="966">
        <v>563</v>
      </c>
      <c r="SK30" s="966">
        <v>494</v>
      </c>
      <c r="SL30" s="966">
        <v>475</v>
      </c>
      <c r="SM30" s="966">
        <v>847</v>
      </c>
      <c r="SN30" s="966">
        <v>794</v>
      </c>
      <c r="SO30" s="966">
        <v>768</v>
      </c>
      <c r="SP30" s="966">
        <v>754</v>
      </c>
      <c r="SQ30" s="966">
        <v>737</v>
      </c>
      <c r="SR30" s="966">
        <v>729</v>
      </c>
      <c r="SS30" s="966">
        <v>721</v>
      </c>
      <c r="ST30" s="966">
        <v>708</v>
      </c>
      <c r="SU30" s="966">
        <v>691</v>
      </c>
      <c r="SV30" s="966">
        <v>682</v>
      </c>
      <c r="SW30" s="966">
        <v>677</v>
      </c>
      <c r="SX30" s="966">
        <v>660</v>
      </c>
      <c r="SY30" s="966">
        <v>644</v>
      </c>
      <c r="SZ30" s="966">
        <v>618</v>
      </c>
      <c r="TA30" s="966">
        <v>605</v>
      </c>
      <c r="TB30" s="966">
        <v>592</v>
      </c>
      <c r="TC30" s="966">
        <v>582</v>
      </c>
      <c r="TD30" s="966">
        <v>517</v>
      </c>
      <c r="TE30" s="966">
        <v>496</v>
      </c>
      <c r="TF30" s="966">
        <v>489</v>
      </c>
      <c r="TG30" s="966">
        <v>479</v>
      </c>
      <c r="TH30" s="966">
        <v>850</v>
      </c>
      <c r="TI30" s="966">
        <v>802</v>
      </c>
      <c r="TJ30" s="966">
        <v>774</v>
      </c>
      <c r="TK30" s="966">
        <v>760</v>
      </c>
      <c r="TL30" s="966">
        <v>743</v>
      </c>
      <c r="TM30" s="966">
        <v>732</v>
      </c>
      <c r="TN30" s="966">
        <v>722</v>
      </c>
      <c r="TO30" s="966">
        <v>700</v>
      </c>
      <c r="TP30" s="966">
        <v>689</v>
      </c>
      <c r="TQ30" s="966">
        <v>681</v>
      </c>
      <c r="TR30" s="966">
        <v>671</v>
      </c>
      <c r="TS30" s="966">
        <v>674</v>
      </c>
      <c r="TT30" s="966">
        <v>600</v>
      </c>
      <c r="TU30" s="966">
        <v>590</v>
      </c>
      <c r="TV30" s="966">
        <v>507</v>
      </c>
      <c r="TW30" s="966">
        <v>498</v>
      </c>
      <c r="TX30" s="966">
        <v>484</v>
      </c>
      <c r="TY30" s="966">
        <v>472</v>
      </c>
      <c r="TZ30" s="966">
        <f>'[1]отч дата'!Y58</f>
        <v>730</v>
      </c>
      <c r="UA30" s="73">
        <f t="shared" si="4"/>
        <v>1.5368421052631578</v>
      </c>
      <c r="UB30" s="2">
        <f t="shared" si="5"/>
        <v>255</v>
      </c>
      <c r="UC30" s="418">
        <v>6</v>
      </c>
      <c r="UD30" s="69">
        <v>8</v>
      </c>
      <c r="UE30" s="67">
        <v>9</v>
      </c>
      <c r="UF30" s="130">
        <v>5</v>
      </c>
      <c r="UG30" s="131">
        <v>6</v>
      </c>
      <c r="UH30" s="170">
        <v>7</v>
      </c>
      <c r="UI30" s="1011">
        <v>7</v>
      </c>
      <c r="UJ30" s="177">
        <v>8</v>
      </c>
      <c r="UK30" s="177">
        <v>7</v>
      </c>
      <c r="UL30" s="177">
        <v>9</v>
      </c>
      <c r="UM30" s="1004">
        <v>7</v>
      </c>
      <c r="UN30" s="1005">
        <v>8</v>
      </c>
      <c r="UO30" s="1006">
        <v>11</v>
      </c>
      <c r="UP30" s="1006">
        <v>11</v>
      </c>
      <c r="UQ30" s="1006">
        <v>10</v>
      </c>
      <c r="UR30" s="996">
        <v>12</v>
      </c>
      <c r="US30" s="996">
        <v>10</v>
      </c>
      <c r="UT30" s="997">
        <v>11</v>
      </c>
      <c r="UU30" s="1007">
        <v>9</v>
      </c>
      <c r="UV30" s="1007">
        <v>10</v>
      </c>
      <c r="UW30" s="1007">
        <v>11</v>
      </c>
      <c r="UX30" s="1007">
        <v>14</v>
      </c>
      <c r="UY30" s="1007">
        <v>15</v>
      </c>
      <c r="UZ30" s="1368">
        <v>10</v>
      </c>
      <c r="VA30" s="1007">
        <v>24</v>
      </c>
      <c r="VB30" s="1007">
        <v>22</v>
      </c>
      <c r="VC30" s="1007">
        <v>22</v>
      </c>
      <c r="VD30" s="1007">
        <v>21</v>
      </c>
      <c r="VE30" s="1007">
        <v>20</v>
      </c>
      <c r="VF30" s="1007">
        <v>18</v>
      </c>
      <c r="VG30" s="1007">
        <v>18</v>
      </c>
      <c r="VH30" s="1007">
        <v>17</v>
      </c>
      <c r="VI30" s="1007">
        <v>17</v>
      </c>
      <c r="VJ30" s="1007">
        <v>17</v>
      </c>
      <c r="VK30" s="1007">
        <v>15</v>
      </c>
      <c r="VL30" s="1007">
        <v>15</v>
      </c>
      <c r="VM30" s="1007">
        <v>14</v>
      </c>
      <c r="VN30" s="1007">
        <v>14</v>
      </c>
      <c r="VO30" s="1007">
        <v>14</v>
      </c>
      <c r="VP30" s="1007">
        <v>12</v>
      </c>
      <c r="VQ30" s="1007">
        <v>44</v>
      </c>
      <c r="VR30" s="1007">
        <v>38</v>
      </c>
      <c r="VS30" s="1007">
        <v>34</v>
      </c>
      <c r="VT30" s="1007">
        <v>32</v>
      </c>
      <c r="VU30" s="1007">
        <v>29</v>
      </c>
      <c r="VV30" s="1007">
        <v>28</v>
      </c>
      <c r="VW30" s="1007">
        <v>27</v>
      </c>
      <c r="VX30" s="1007">
        <v>25</v>
      </c>
      <c r="VY30" s="1007">
        <v>24</v>
      </c>
      <c r="VZ30" s="1007">
        <v>22</v>
      </c>
      <c r="WA30" s="1007">
        <v>21</v>
      </c>
      <c r="WB30" s="1007">
        <v>20</v>
      </c>
      <c r="WC30" s="1007">
        <v>19</v>
      </c>
      <c r="WD30" s="1007">
        <v>18</v>
      </c>
      <c r="WE30" s="1007">
        <v>16</v>
      </c>
      <c r="WF30" s="1007">
        <v>17</v>
      </c>
      <c r="WG30" s="1007">
        <v>17</v>
      </c>
      <c r="WH30" s="1007">
        <v>17</v>
      </c>
      <c r="WI30" s="1007">
        <v>15</v>
      </c>
      <c r="WJ30" s="1007">
        <v>14</v>
      </c>
      <c r="WK30" s="1007">
        <v>50</v>
      </c>
      <c r="WL30" s="1007">
        <v>39</v>
      </c>
      <c r="WM30" s="1007">
        <v>33</v>
      </c>
      <c r="WN30" s="1007">
        <v>31</v>
      </c>
      <c r="WO30" s="1007">
        <v>27</v>
      </c>
      <c r="WP30" s="1007">
        <v>26</v>
      </c>
      <c r="WQ30" s="1007">
        <v>25</v>
      </c>
      <c r="WR30" s="1007">
        <v>25</v>
      </c>
      <c r="WS30" s="1007">
        <v>22</v>
      </c>
      <c r="WT30" s="1007">
        <v>22</v>
      </c>
      <c r="WU30" s="1007">
        <v>21</v>
      </c>
      <c r="WV30" s="1007">
        <v>21</v>
      </c>
      <c r="WW30" s="1007">
        <v>20</v>
      </c>
      <c r="WX30" s="1007">
        <v>17</v>
      </c>
      <c r="WY30" s="1007">
        <v>16</v>
      </c>
      <c r="WZ30" s="1007">
        <v>16</v>
      </c>
      <c r="XA30" s="1007">
        <v>15</v>
      </c>
      <c r="XB30" s="1007">
        <v>13</v>
      </c>
      <c r="XC30" s="1007">
        <v>12</v>
      </c>
      <c r="XD30" s="1007">
        <v>11</v>
      </c>
      <c r="XE30" s="1007">
        <v>9</v>
      </c>
      <c r="XF30" s="1007">
        <v>9</v>
      </c>
      <c r="XG30" s="1007">
        <v>46</v>
      </c>
      <c r="XH30" s="1007">
        <v>31</v>
      </c>
      <c r="XI30" s="1007">
        <v>30</v>
      </c>
      <c r="XJ30" s="1007">
        <v>28</v>
      </c>
      <c r="XK30" s="1007">
        <v>27</v>
      </c>
      <c r="XL30" s="1007">
        <v>23</v>
      </c>
      <c r="XM30" s="1007">
        <v>21</v>
      </c>
      <c r="XN30" s="1007">
        <v>19</v>
      </c>
      <c r="XO30" s="1007">
        <v>19</v>
      </c>
      <c r="XP30" s="1007">
        <v>18</v>
      </c>
      <c r="XQ30" s="1007">
        <v>19</v>
      </c>
      <c r="XR30" s="1007">
        <v>17</v>
      </c>
      <c r="XS30" s="1007">
        <v>15</v>
      </c>
      <c r="XT30" s="1007">
        <v>14</v>
      </c>
      <c r="XU30" s="1007">
        <v>13</v>
      </c>
      <c r="XV30" s="1007">
        <v>13</v>
      </c>
      <c r="XW30" s="1007">
        <v>11</v>
      </c>
      <c r="XX30" s="1007">
        <v>9</v>
      </c>
      <c r="XY30" s="1007">
        <v>8</v>
      </c>
      <c r="XZ30" s="1007">
        <v>8</v>
      </c>
      <c r="YA30" s="1007">
        <v>8</v>
      </c>
      <c r="YB30" s="1007">
        <v>0</v>
      </c>
      <c r="YC30" s="1007">
        <v>0</v>
      </c>
      <c r="YD30" s="1007">
        <v>0</v>
      </c>
      <c r="YE30" s="1007">
        <v>0</v>
      </c>
      <c r="YF30" s="1007">
        <v>0</v>
      </c>
      <c r="YG30" s="1007">
        <v>0</v>
      </c>
      <c r="YH30" s="1007">
        <v>0</v>
      </c>
      <c r="YI30" s="1007">
        <v>0</v>
      </c>
      <c r="YJ30" s="1007">
        <v>0</v>
      </c>
      <c r="YK30" s="1007">
        <v>0</v>
      </c>
      <c r="YL30" s="1007">
        <v>0</v>
      </c>
      <c r="YM30" s="1007">
        <v>0</v>
      </c>
      <c r="YN30" s="1007">
        <v>0</v>
      </c>
      <c r="YO30" s="1007">
        <v>0</v>
      </c>
      <c r="YP30" s="1007">
        <v>0</v>
      </c>
      <c r="YQ30" s="1007">
        <v>0</v>
      </c>
      <c r="YR30" s="1007">
        <v>0</v>
      </c>
      <c r="YS30" s="1007">
        <v>0</v>
      </c>
      <c r="YT30" s="1007">
        <v>0</v>
      </c>
      <c r="YU30" s="1007">
        <v>9</v>
      </c>
      <c r="YV30" s="1007">
        <v>48</v>
      </c>
      <c r="YW30" s="1007">
        <v>39</v>
      </c>
      <c r="YX30" s="1007">
        <v>34</v>
      </c>
      <c r="YY30" s="1007">
        <v>30</v>
      </c>
      <c r="YZ30" s="1007">
        <v>29</v>
      </c>
      <c r="ZA30" s="1007">
        <v>28</v>
      </c>
      <c r="ZB30" s="1007">
        <v>27</v>
      </c>
      <c r="ZC30" s="1007">
        <v>25</v>
      </c>
      <c r="ZD30" s="1007">
        <v>23</v>
      </c>
      <c r="ZE30" s="1007">
        <v>23</v>
      </c>
      <c r="ZF30" s="1007">
        <v>21</v>
      </c>
      <c r="ZG30" s="1007">
        <v>20</v>
      </c>
      <c r="ZH30" s="1007">
        <v>20</v>
      </c>
      <c r="ZI30" s="1007">
        <v>18</v>
      </c>
      <c r="ZJ30" s="1007">
        <v>18</v>
      </c>
      <c r="ZK30" s="1007">
        <v>16</v>
      </c>
      <c r="ZL30" s="1007">
        <v>16</v>
      </c>
      <c r="ZM30" s="1007">
        <v>13</v>
      </c>
      <c r="ZN30" s="1007">
        <v>12</v>
      </c>
      <c r="ZO30" s="1007">
        <v>11</v>
      </c>
      <c r="ZP30" s="1007">
        <v>11</v>
      </c>
      <c r="ZQ30" s="1007">
        <v>10</v>
      </c>
      <c r="ZR30" s="1007">
        <v>0</v>
      </c>
      <c r="ZS30" s="1007">
        <v>0</v>
      </c>
      <c r="ZT30" s="1007">
        <v>0</v>
      </c>
      <c r="ZU30" s="1007">
        <v>0</v>
      </c>
      <c r="ZV30" s="1007">
        <v>0</v>
      </c>
      <c r="ZW30" s="1007">
        <v>0</v>
      </c>
      <c r="ZX30" s="1007">
        <v>0</v>
      </c>
      <c r="ZY30" s="1007">
        <v>0</v>
      </c>
      <c r="ZZ30" s="1007">
        <v>0</v>
      </c>
      <c r="AAA30" s="1007">
        <v>0</v>
      </c>
      <c r="AAB30" s="1007">
        <v>0</v>
      </c>
      <c r="AAC30" s="1007">
        <v>0</v>
      </c>
      <c r="AAD30" s="1007">
        <v>0</v>
      </c>
      <c r="AAE30" s="1007">
        <v>0</v>
      </c>
      <c r="AAF30" s="1007">
        <v>0</v>
      </c>
      <c r="AAG30" s="1007">
        <v>0</v>
      </c>
      <c r="AAH30" s="1007">
        <v>0</v>
      </c>
      <c r="AAI30" s="1007">
        <v>0</v>
      </c>
      <c r="AAJ30" s="1007">
        <v>0</v>
      </c>
      <c r="AAK30" s="1006">
        <v>12</v>
      </c>
      <c r="AAL30" s="1006">
        <v>12</v>
      </c>
      <c r="AAM30" s="1006">
        <v>38</v>
      </c>
      <c r="AAN30" s="1006">
        <v>35</v>
      </c>
      <c r="AAO30" s="1006">
        <v>31</v>
      </c>
      <c r="AAP30" s="1006">
        <v>29</v>
      </c>
      <c r="AAQ30" s="1006">
        <v>26</v>
      </c>
      <c r="AAR30" s="1006">
        <v>25</v>
      </c>
      <c r="AAS30" s="1006">
        <v>24</v>
      </c>
      <c r="AAT30" s="1006">
        <v>23</v>
      </c>
      <c r="AAU30" s="1006">
        <v>21</v>
      </c>
      <c r="AAV30" s="1006">
        <v>20</v>
      </c>
      <c r="AAW30" s="1006">
        <v>18</v>
      </c>
      <c r="AAX30" s="1006">
        <v>18</v>
      </c>
      <c r="AAY30" s="1006">
        <v>17</v>
      </c>
      <c r="AAZ30" s="1007">
        <v>0</v>
      </c>
      <c r="ABA30" s="1007">
        <v>17</v>
      </c>
      <c r="ABB30" s="1007">
        <v>16</v>
      </c>
      <c r="ABC30" s="1007">
        <v>16</v>
      </c>
      <c r="ABD30" s="1007">
        <v>14</v>
      </c>
      <c r="ABE30" s="1007">
        <v>14</v>
      </c>
      <c r="ABF30" s="1007">
        <v>12</v>
      </c>
      <c r="ABG30" s="1007">
        <v>11</v>
      </c>
      <c r="ABH30" s="1007">
        <v>10</v>
      </c>
      <c r="ABI30" s="1007">
        <v>9</v>
      </c>
      <c r="ABJ30" s="1007">
        <v>9</v>
      </c>
      <c r="ABK30" s="1007">
        <v>39</v>
      </c>
      <c r="ABL30" s="1007">
        <v>33</v>
      </c>
      <c r="ABM30" s="1007">
        <v>31</v>
      </c>
      <c r="ABN30" s="1007">
        <v>29</v>
      </c>
      <c r="ABO30" s="1007">
        <v>28</v>
      </c>
      <c r="ABP30" s="1007">
        <v>28</v>
      </c>
      <c r="ABQ30" s="1007">
        <v>26</v>
      </c>
      <c r="ABR30" s="1007">
        <v>24</v>
      </c>
      <c r="ABS30" s="1007">
        <v>23</v>
      </c>
      <c r="ABT30" s="1007">
        <v>22</v>
      </c>
      <c r="ABU30" s="1007">
        <v>22</v>
      </c>
      <c r="ABV30" s="1007">
        <v>20</v>
      </c>
      <c r="ABW30" s="1007">
        <v>20</v>
      </c>
      <c r="ABX30" s="1007">
        <v>19</v>
      </c>
      <c r="ABY30" s="1007">
        <v>17</v>
      </c>
      <c r="ABZ30" s="1007">
        <v>17</v>
      </c>
      <c r="ACA30" s="1007">
        <v>15</v>
      </c>
      <c r="ACB30" s="1007">
        <v>14</v>
      </c>
      <c r="ACC30" s="1007">
        <v>12</v>
      </c>
      <c r="ACD30" s="1007">
        <v>12</v>
      </c>
      <c r="ACE30" s="1007">
        <v>11</v>
      </c>
      <c r="ACF30" s="1007">
        <v>10</v>
      </c>
      <c r="ACG30" s="1007">
        <v>38</v>
      </c>
      <c r="ACH30" s="1007">
        <v>34</v>
      </c>
      <c r="ACI30" s="1007">
        <v>30</v>
      </c>
      <c r="ACJ30" s="1007">
        <v>28</v>
      </c>
      <c r="ACK30" s="1007">
        <v>26</v>
      </c>
      <c r="ACL30" s="1007">
        <v>24</v>
      </c>
      <c r="ACM30" s="1007">
        <v>23</v>
      </c>
      <c r="ACN30" s="1007">
        <v>22</v>
      </c>
      <c r="ACO30" s="1007">
        <v>22</v>
      </c>
      <c r="ACP30" s="1007">
        <v>20</v>
      </c>
      <c r="ACQ30" s="1007">
        <v>18</v>
      </c>
      <c r="ACR30" s="1007">
        <v>18</v>
      </c>
      <c r="ACS30" s="1007">
        <v>16</v>
      </c>
      <c r="ACT30" s="1007">
        <v>16</v>
      </c>
      <c r="ACU30" s="1007">
        <v>16</v>
      </c>
      <c r="ACV30" s="1007">
        <v>15</v>
      </c>
      <c r="ACW30" s="1007">
        <v>13</v>
      </c>
      <c r="ACX30" s="1007">
        <v>13</v>
      </c>
      <c r="ACY30" s="1007">
        <v>12</v>
      </c>
      <c r="ACZ30" s="1007">
        <v>11</v>
      </c>
      <c r="ADA30" s="1007">
        <v>9</v>
      </c>
      <c r="ADB30" s="1007">
        <v>41</v>
      </c>
      <c r="ADC30" s="1007">
        <v>34</v>
      </c>
      <c r="ADD30" s="1007">
        <v>29</v>
      </c>
      <c r="ADE30" s="1007">
        <v>28</v>
      </c>
      <c r="ADF30" s="1007">
        <v>25</v>
      </c>
      <c r="ADG30" s="1007">
        <v>24</v>
      </c>
      <c r="ADH30" s="1007">
        <v>23</v>
      </c>
      <c r="ADI30" s="1007">
        <v>22</v>
      </c>
      <c r="ADJ30" s="1007">
        <v>21</v>
      </c>
      <c r="ADK30" s="1007">
        <v>21</v>
      </c>
      <c r="ADL30" s="1007">
        <v>19</v>
      </c>
      <c r="ADM30" s="1007">
        <v>19</v>
      </c>
      <c r="ADN30" s="1007">
        <v>18</v>
      </c>
      <c r="ADO30" s="1007">
        <v>16</v>
      </c>
      <c r="ADP30" s="1007">
        <v>17</v>
      </c>
      <c r="ADQ30" s="1007">
        <v>16</v>
      </c>
      <c r="ADR30" s="1007">
        <v>15</v>
      </c>
      <c r="ADS30" s="1007">
        <v>14</v>
      </c>
      <c r="ADT30" s="1007">
        <v>13</v>
      </c>
      <c r="ADU30" s="1007">
        <v>11</v>
      </c>
      <c r="ADV30" s="1007">
        <v>11</v>
      </c>
      <c r="ADW30" s="1007">
        <v>50</v>
      </c>
      <c r="ADX30" s="1007">
        <v>38</v>
      </c>
      <c r="ADY30" s="1007">
        <v>35</v>
      </c>
      <c r="ADZ30" s="1007">
        <v>34</v>
      </c>
      <c r="AEA30" s="1007">
        <v>29</v>
      </c>
      <c r="AEB30" s="1007">
        <v>29</v>
      </c>
      <c r="AEC30" s="1007">
        <v>27</v>
      </c>
      <c r="AED30" s="1007">
        <v>26</v>
      </c>
      <c r="AEE30" s="1007">
        <v>25</v>
      </c>
      <c r="AEF30" s="1007">
        <v>23</v>
      </c>
      <c r="AEG30" s="1007">
        <v>23</v>
      </c>
      <c r="AEH30" s="1007">
        <v>22</v>
      </c>
      <c r="AEI30" s="1007">
        <v>17</v>
      </c>
      <c r="AEJ30" s="1007">
        <v>16</v>
      </c>
      <c r="AEK30" s="1007">
        <v>14</v>
      </c>
      <c r="AEL30" s="1007">
        <v>14</v>
      </c>
      <c r="AEM30" s="1007">
        <v>12</v>
      </c>
      <c r="AEN30" s="1007">
        <v>10</v>
      </c>
      <c r="AEO30" s="1006">
        <f>'[1]отч дата'!Y89</f>
        <v>29</v>
      </c>
      <c r="AEP30" s="73">
        <f t="shared" si="0"/>
        <v>3.2222222222222223</v>
      </c>
      <c r="AEQ30" s="2">
        <f t="shared" si="1"/>
        <v>20</v>
      </c>
      <c r="AER30" s="3" t="s">
        <v>70</v>
      </c>
    </row>
    <row r="31" spans="1:824" ht="17.25" customHeight="1" thickBot="1" x14ac:dyDescent="0.3">
      <c r="A31" s="3" t="s">
        <v>71</v>
      </c>
      <c r="B31" s="1012">
        <v>3</v>
      </c>
      <c r="C31" s="1013">
        <v>0</v>
      </c>
      <c r="D31" s="1014">
        <v>0</v>
      </c>
      <c r="E31" s="1015">
        <v>0</v>
      </c>
      <c r="F31" s="1016">
        <v>0</v>
      </c>
      <c r="G31" s="1015">
        <v>0</v>
      </c>
      <c r="H31" s="1015">
        <v>0</v>
      </c>
      <c r="I31" s="1017">
        <v>0</v>
      </c>
      <c r="J31" s="1018">
        <v>0</v>
      </c>
      <c r="K31" s="1017">
        <v>0</v>
      </c>
      <c r="L31" s="1019">
        <v>0</v>
      </c>
      <c r="M31" s="993">
        <v>0</v>
      </c>
      <c r="N31" s="994">
        <v>0</v>
      </c>
      <c r="O31" s="994">
        <v>0</v>
      </c>
      <c r="P31" s="994">
        <v>0</v>
      </c>
      <c r="Q31" s="995">
        <v>0</v>
      </c>
      <c r="R31" s="996">
        <v>0</v>
      </c>
      <c r="S31" s="997">
        <v>0</v>
      </c>
      <c r="T31" s="998">
        <v>0</v>
      </c>
      <c r="U31" s="998">
        <v>0</v>
      </c>
      <c r="V31" s="998">
        <v>0</v>
      </c>
      <c r="W31" s="998">
        <v>0</v>
      </c>
      <c r="X31" s="998">
        <v>0</v>
      </c>
      <c r="Y31" s="1146">
        <v>0</v>
      </c>
      <c r="Z31" s="1141">
        <v>0</v>
      </c>
      <c r="AA31" s="998">
        <v>0</v>
      </c>
      <c r="AB31" s="998">
        <v>0</v>
      </c>
      <c r="AC31" s="998">
        <v>0</v>
      </c>
      <c r="AD31" s="998">
        <v>0</v>
      </c>
      <c r="AE31" s="998">
        <v>0</v>
      </c>
      <c r="AF31" s="998">
        <v>0</v>
      </c>
      <c r="AG31" s="998">
        <v>0</v>
      </c>
      <c r="AH31" s="998">
        <v>0</v>
      </c>
      <c r="AI31" s="998">
        <v>0</v>
      </c>
      <c r="AJ31" s="998">
        <v>0</v>
      </c>
      <c r="AK31" s="998">
        <v>0</v>
      </c>
      <c r="AL31" s="998">
        <v>0</v>
      </c>
      <c r="AM31" s="998">
        <v>0</v>
      </c>
      <c r="AN31" s="998">
        <v>0</v>
      </c>
      <c r="AO31" s="998">
        <v>0</v>
      </c>
      <c r="AP31" s="998">
        <v>0</v>
      </c>
      <c r="AQ31" s="998">
        <v>0</v>
      </c>
      <c r="AR31" s="998">
        <v>0</v>
      </c>
      <c r="AS31" s="998">
        <v>0</v>
      </c>
      <c r="AT31" s="998">
        <v>0</v>
      </c>
      <c r="AU31" s="998">
        <v>0</v>
      </c>
      <c r="AV31" s="998">
        <v>0</v>
      </c>
      <c r="AW31" s="998">
        <v>0</v>
      </c>
      <c r="AX31" s="998">
        <v>0</v>
      </c>
      <c r="AY31" s="998">
        <v>0</v>
      </c>
      <c r="AZ31" s="998">
        <v>0</v>
      </c>
      <c r="BA31" s="998">
        <v>0</v>
      </c>
      <c r="BB31" s="998">
        <v>0</v>
      </c>
      <c r="BC31" s="998">
        <v>0</v>
      </c>
      <c r="BD31" s="998">
        <v>0</v>
      </c>
      <c r="BE31" s="998">
        <v>0</v>
      </c>
      <c r="BF31" s="998">
        <v>0</v>
      </c>
      <c r="BG31" s="998">
        <v>0</v>
      </c>
      <c r="BH31" s="998">
        <v>0</v>
      </c>
      <c r="BI31" s="998">
        <v>0</v>
      </c>
      <c r="BJ31" s="998">
        <v>0</v>
      </c>
      <c r="BK31" s="998">
        <v>0</v>
      </c>
      <c r="BL31" s="998">
        <v>0</v>
      </c>
      <c r="BM31" s="998">
        <v>0</v>
      </c>
      <c r="BN31" s="998">
        <v>0</v>
      </c>
      <c r="BO31" s="998">
        <v>0</v>
      </c>
      <c r="BP31" s="998">
        <v>0</v>
      </c>
      <c r="BQ31" s="998">
        <v>0</v>
      </c>
      <c r="BR31" s="998">
        <v>0</v>
      </c>
      <c r="BS31" s="998">
        <v>0</v>
      </c>
      <c r="BT31" s="998">
        <v>0</v>
      </c>
      <c r="BU31" s="998">
        <v>0</v>
      </c>
      <c r="BV31" s="998">
        <v>0</v>
      </c>
      <c r="BW31" s="998">
        <v>0</v>
      </c>
      <c r="BX31" s="998">
        <v>0</v>
      </c>
      <c r="BY31" s="998">
        <v>0</v>
      </c>
      <c r="BZ31" s="998">
        <v>0</v>
      </c>
      <c r="CA31" s="998">
        <v>0</v>
      </c>
      <c r="CB31" s="998">
        <v>0</v>
      </c>
      <c r="CC31" s="998">
        <v>0</v>
      </c>
      <c r="CD31" s="998">
        <v>0</v>
      </c>
      <c r="CE31" s="998">
        <v>0</v>
      </c>
      <c r="CF31" s="998">
        <v>0</v>
      </c>
      <c r="CG31" s="998">
        <v>0</v>
      </c>
      <c r="CH31" s="998">
        <v>0</v>
      </c>
      <c r="CI31" s="998">
        <v>0</v>
      </c>
      <c r="CJ31" s="998">
        <v>0</v>
      </c>
      <c r="CK31" s="998">
        <v>0</v>
      </c>
      <c r="CL31" s="998">
        <v>0</v>
      </c>
      <c r="CM31" s="998">
        <v>0</v>
      </c>
      <c r="CN31" s="998">
        <v>0</v>
      </c>
      <c r="CO31" s="998">
        <v>0</v>
      </c>
      <c r="CP31" s="998">
        <v>0</v>
      </c>
      <c r="CQ31" s="998">
        <v>0</v>
      </c>
      <c r="CR31" s="998">
        <v>0</v>
      </c>
      <c r="CS31" s="998">
        <v>0</v>
      </c>
      <c r="CT31" s="998">
        <v>0</v>
      </c>
      <c r="CU31" s="998">
        <v>0</v>
      </c>
      <c r="CV31" s="998">
        <v>0</v>
      </c>
      <c r="CW31" s="998">
        <v>0</v>
      </c>
      <c r="CX31" s="998">
        <v>0</v>
      </c>
      <c r="CY31" s="998">
        <v>0</v>
      </c>
      <c r="CZ31" s="998">
        <v>0</v>
      </c>
      <c r="DA31" s="998">
        <v>0</v>
      </c>
      <c r="DB31" s="998">
        <v>0</v>
      </c>
      <c r="DC31" s="998">
        <v>0</v>
      </c>
      <c r="DD31" s="998">
        <v>0</v>
      </c>
      <c r="DE31" s="998">
        <v>0</v>
      </c>
      <c r="DF31" s="998">
        <v>0</v>
      </c>
      <c r="DG31" s="998">
        <v>0</v>
      </c>
      <c r="DH31" s="998">
        <v>0</v>
      </c>
      <c r="DI31" s="998">
        <v>0</v>
      </c>
      <c r="DJ31" s="998">
        <v>0</v>
      </c>
      <c r="DK31" s="998">
        <v>0</v>
      </c>
      <c r="DL31" s="998">
        <v>0</v>
      </c>
      <c r="DM31" s="998">
        <v>0</v>
      </c>
      <c r="DN31" s="998">
        <v>0</v>
      </c>
      <c r="DO31" s="998">
        <v>0</v>
      </c>
      <c r="DP31" s="998">
        <v>0</v>
      </c>
      <c r="DQ31" s="998">
        <v>0</v>
      </c>
      <c r="DR31" s="998">
        <v>0</v>
      </c>
      <c r="DS31" s="998">
        <v>0</v>
      </c>
      <c r="DT31" s="998">
        <v>0</v>
      </c>
      <c r="DU31" s="998">
        <v>0</v>
      </c>
      <c r="DV31" s="998">
        <v>0</v>
      </c>
      <c r="DW31" s="998">
        <v>0</v>
      </c>
      <c r="DX31" s="998">
        <v>0</v>
      </c>
      <c r="DY31" s="998">
        <v>0</v>
      </c>
      <c r="DZ31" s="998">
        <v>0</v>
      </c>
      <c r="EA31" s="998">
        <v>0</v>
      </c>
      <c r="EB31" s="998">
        <v>0</v>
      </c>
      <c r="EC31" s="998">
        <v>0</v>
      </c>
      <c r="ED31" s="998">
        <v>0</v>
      </c>
      <c r="EE31" s="998">
        <v>0</v>
      </c>
      <c r="EF31" s="998">
        <v>0</v>
      </c>
      <c r="EG31" s="998">
        <v>0</v>
      </c>
      <c r="EH31" s="998">
        <v>0</v>
      </c>
      <c r="EI31" s="998">
        <v>0</v>
      </c>
      <c r="EJ31" s="998">
        <v>0</v>
      </c>
      <c r="EK31" s="998">
        <v>0</v>
      </c>
      <c r="EL31" s="998">
        <v>0</v>
      </c>
      <c r="EM31" s="998">
        <v>0</v>
      </c>
      <c r="EN31" s="998">
        <v>0</v>
      </c>
      <c r="EO31" s="998">
        <v>0</v>
      </c>
      <c r="EP31" s="998">
        <v>0</v>
      </c>
      <c r="EQ31" s="998">
        <v>0</v>
      </c>
      <c r="ER31" s="998">
        <v>0</v>
      </c>
      <c r="ES31" s="998">
        <v>0</v>
      </c>
      <c r="ET31" s="998">
        <v>0</v>
      </c>
      <c r="EU31" s="998">
        <v>0</v>
      </c>
      <c r="EV31" s="998">
        <v>0</v>
      </c>
      <c r="EW31" s="998">
        <v>0</v>
      </c>
      <c r="EX31" s="998">
        <v>0</v>
      </c>
      <c r="EY31" s="998">
        <v>0</v>
      </c>
      <c r="EZ31" s="998">
        <v>0</v>
      </c>
      <c r="FA31" s="998">
        <v>0</v>
      </c>
      <c r="FB31" s="998">
        <v>0</v>
      </c>
      <c r="FC31" s="998">
        <v>0</v>
      </c>
      <c r="FD31" s="998">
        <v>0</v>
      </c>
      <c r="FE31" s="998">
        <v>0</v>
      </c>
      <c r="FF31" s="998">
        <v>0</v>
      </c>
      <c r="FG31" s="998">
        <v>0</v>
      </c>
      <c r="FH31" s="998">
        <v>0</v>
      </c>
      <c r="FI31" s="998">
        <v>0</v>
      </c>
      <c r="FJ31" s="998">
        <v>0</v>
      </c>
      <c r="FK31" s="998">
        <v>0</v>
      </c>
      <c r="FL31" s="998">
        <v>0</v>
      </c>
      <c r="FM31" s="998">
        <v>0</v>
      </c>
      <c r="FN31" s="998">
        <v>0</v>
      </c>
      <c r="FO31" s="998">
        <v>0</v>
      </c>
      <c r="FP31" s="998">
        <v>0</v>
      </c>
      <c r="FQ31" s="998">
        <v>0</v>
      </c>
      <c r="FR31" s="998">
        <v>0</v>
      </c>
      <c r="FS31" s="998">
        <v>0</v>
      </c>
      <c r="FT31" s="998">
        <v>0</v>
      </c>
      <c r="FU31" s="998">
        <v>0</v>
      </c>
      <c r="FV31" s="998">
        <v>0</v>
      </c>
      <c r="FW31" s="998">
        <v>0</v>
      </c>
      <c r="FX31" s="998">
        <v>0</v>
      </c>
      <c r="FY31" s="998">
        <v>0</v>
      </c>
      <c r="FZ31" s="998">
        <v>0</v>
      </c>
      <c r="GA31" s="998">
        <v>0</v>
      </c>
      <c r="GB31" s="998">
        <v>0</v>
      </c>
      <c r="GC31" s="998">
        <v>0</v>
      </c>
      <c r="GD31" s="998">
        <v>0</v>
      </c>
      <c r="GE31" s="998">
        <v>0</v>
      </c>
      <c r="GF31" s="998">
        <v>0</v>
      </c>
      <c r="GG31" s="998">
        <v>0</v>
      </c>
      <c r="GH31" s="998">
        <v>0</v>
      </c>
      <c r="GI31" s="998">
        <v>0</v>
      </c>
      <c r="GJ31" s="998">
        <v>0</v>
      </c>
      <c r="GK31" s="998">
        <v>0</v>
      </c>
      <c r="GL31" s="998">
        <v>0</v>
      </c>
      <c r="GM31" s="998">
        <v>0</v>
      </c>
      <c r="GN31" s="998">
        <v>0</v>
      </c>
      <c r="GO31" s="998">
        <v>0</v>
      </c>
      <c r="GP31" s="998">
        <v>0</v>
      </c>
      <c r="GQ31" s="998">
        <v>0</v>
      </c>
      <c r="GR31" s="998">
        <v>0</v>
      </c>
      <c r="GS31" s="998">
        <v>0</v>
      </c>
      <c r="GT31" s="998">
        <v>0</v>
      </c>
      <c r="GU31" s="998">
        <v>0</v>
      </c>
      <c r="GV31" s="998">
        <v>0</v>
      </c>
      <c r="GW31" s="998">
        <v>0</v>
      </c>
      <c r="GX31" s="998">
        <v>0</v>
      </c>
      <c r="GY31" s="998">
        <v>0</v>
      </c>
      <c r="GZ31" s="998">
        <v>0</v>
      </c>
      <c r="HA31" s="998">
        <v>0</v>
      </c>
      <c r="HB31" s="998">
        <v>0</v>
      </c>
      <c r="HC31" s="998">
        <v>0</v>
      </c>
      <c r="HD31" s="998">
        <v>0</v>
      </c>
      <c r="HE31" s="998">
        <v>0</v>
      </c>
      <c r="HF31" s="998">
        <v>0</v>
      </c>
      <c r="HG31" s="998">
        <v>0</v>
      </c>
      <c r="HH31" s="998">
        <v>0</v>
      </c>
      <c r="HI31" s="998">
        <v>0</v>
      </c>
      <c r="HJ31" s="998">
        <v>0</v>
      </c>
      <c r="HK31" s="998">
        <v>0</v>
      </c>
      <c r="HL31" s="998">
        <v>0</v>
      </c>
      <c r="HM31" s="998">
        <v>0</v>
      </c>
      <c r="HN31" s="998">
        <v>0</v>
      </c>
      <c r="HO31" s="998">
        <v>0</v>
      </c>
      <c r="HP31" s="998">
        <v>0</v>
      </c>
      <c r="HQ31" s="998">
        <v>0</v>
      </c>
      <c r="HR31" s="998">
        <v>0</v>
      </c>
      <c r="HS31" s="998">
        <v>0</v>
      </c>
      <c r="HT31" s="998">
        <v>0</v>
      </c>
      <c r="HU31" s="998">
        <v>0</v>
      </c>
      <c r="HV31" s="998">
        <v>0</v>
      </c>
      <c r="HW31" s="998">
        <v>0</v>
      </c>
      <c r="HX31" s="998">
        <v>0</v>
      </c>
      <c r="HY31" s="998">
        <v>0</v>
      </c>
      <c r="HZ31" s="998">
        <v>0</v>
      </c>
      <c r="IA31" s="998">
        <v>0</v>
      </c>
      <c r="IB31" s="998">
        <v>0</v>
      </c>
      <c r="IC31" s="998">
        <v>0</v>
      </c>
      <c r="ID31" s="998">
        <v>0</v>
      </c>
      <c r="IE31" s="998">
        <v>0</v>
      </c>
      <c r="IF31" s="998">
        <v>0</v>
      </c>
      <c r="IG31" s="998">
        <v>0</v>
      </c>
      <c r="IH31" s="998">
        <v>0</v>
      </c>
      <c r="II31" s="998">
        <v>0</v>
      </c>
      <c r="IJ31" s="998">
        <v>0</v>
      </c>
      <c r="IK31" s="998">
        <v>0</v>
      </c>
      <c r="IL31" s="998">
        <v>0</v>
      </c>
      <c r="IM31" s="998">
        <v>0</v>
      </c>
      <c r="IN31" s="998">
        <v>0</v>
      </c>
      <c r="IO31" s="998">
        <v>0</v>
      </c>
      <c r="IP31" s="998">
        <v>0</v>
      </c>
      <c r="IQ31" s="998">
        <v>0</v>
      </c>
      <c r="IR31" s="998">
        <v>0</v>
      </c>
      <c r="IS31" s="998">
        <v>0</v>
      </c>
      <c r="IT31" s="998">
        <v>0</v>
      </c>
      <c r="IU31" s="998">
        <v>0</v>
      </c>
      <c r="IV31" s="998">
        <v>0</v>
      </c>
      <c r="IW31" s="998">
        <v>0</v>
      </c>
      <c r="IX31" s="998">
        <v>0</v>
      </c>
      <c r="IY31" s="998">
        <v>0</v>
      </c>
      <c r="IZ31" s="998">
        <v>0</v>
      </c>
      <c r="JA31" s="998">
        <v>0</v>
      </c>
      <c r="JB31" s="998">
        <v>0</v>
      </c>
      <c r="JC31" s="998">
        <v>0</v>
      </c>
      <c r="JD31" s="998">
        <v>0</v>
      </c>
      <c r="JE31" s="998">
        <v>0</v>
      </c>
      <c r="JF31" s="998">
        <v>0</v>
      </c>
      <c r="JG31" s="998">
        <v>0</v>
      </c>
      <c r="JH31" s="998">
        <v>0</v>
      </c>
      <c r="JI31" s="998">
        <v>0</v>
      </c>
      <c r="JJ31" s="998">
        <v>0</v>
      </c>
      <c r="JK31" s="998">
        <v>0</v>
      </c>
      <c r="JL31" s="998">
        <v>0</v>
      </c>
      <c r="JM31" s="998">
        <f>'[1]отч дата'!AB26</f>
        <v>0</v>
      </c>
      <c r="JN31" s="73" t="e">
        <f t="shared" si="2"/>
        <v>#DIV/0!</v>
      </c>
      <c r="JO31" s="2">
        <f t="shared" si="3"/>
        <v>0</v>
      </c>
      <c r="JP31" s="1020">
        <v>3</v>
      </c>
      <c r="JQ31" s="1021">
        <v>0</v>
      </c>
      <c r="JR31" s="1022">
        <v>0</v>
      </c>
      <c r="JS31" s="1023">
        <v>0</v>
      </c>
      <c r="JT31" s="1013">
        <v>0</v>
      </c>
      <c r="JU31" s="1015">
        <v>0</v>
      </c>
      <c r="JV31" s="1024">
        <v>0</v>
      </c>
      <c r="JW31" s="1025">
        <v>0</v>
      </c>
      <c r="JX31" s="1025">
        <v>0</v>
      </c>
      <c r="JY31" s="1025">
        <v>0</v>
      </c>
      <c r="JZ31" s="1026">
        <v>0</v>
      </c>
      <c r="KA31" s="1027">
        <v>0</v>
      </c>
      <c r="KB31" s="1028">
        <v>0</v>
      </c>
      <c r="KC31" s="1028">
        <v>0</v>
      </c>
      <c r="KD31" s="1028">
        <v>0</v>
      </c>
      <c r="KE31" s="1025">
        <v>0</v>
      </c>
      <c r="KF31" s="1025">
        <v>0</v>
      </c>
      <c r="KG31" s="1025">
        <v>0</v>
      </c>
      <c r="KH31" s="1025">
        <v>0</v>
      </c>
      <c r="KI31" s="1025">
        <v>0</v>
      </c>
      <c r="KJ31" s="1025">
        <v>0</v>
      </c>
      <c r="KK31" s="1025">
        <v>0</v>
      </c>
      <c r="KL31" s="1025">
        <v>0</v>
      </c>
      <c r="KM31" s="1025">
        <v>0</v>
      </c>
      <c r="KN31" s="1025">
        <v>0</v>
      </c>
      <c r="KO31" s="1025">
        <v>0</v>
      </c>
      <c r="KP31" s="1025">
        <v>0</v>
      </c>
      <c r="KQ31" s="1025">
        <v>0</v>
      </c>
      <c r="KR31" s="1025">
        <v>0</v>
      </c>
      <c r="KS31" s="1025">
        <v>0</v>
      </c>
      <c r="KT31" s="1025">
        <v>0</v>
      </c>
      <c r="KU31" s="1025">
        <v>0</v>
      </c>
      <c r="KV31" s="1025">
        <v>0</v>
      </c>
      <c r="KW31" s="1025">
        <v>0</v>
      </c>
      <c r="KX31" s="1025">
        <v>0</v>
      </c>
      <c r="KY31" s="1025">
        <v>0</v>
      </c>
      <c r="KZ31" s="1025">
        <v>0</v>
      </c>
      <c r="LA31" s="1025">
        <v>0</v>
      </c>
      <c r="LB31" s="1025">
        <v>0</v>
      </c>
      <c r="LC31" s="1025">
        <v>0</v>
      </c>
      <c r="LD31" s="1025">
        <v>0</v>
      </c>
      <c r="LE31" s="1025">
        <v>0</v>
      </c>
      <c r="LF31" s="1025">
        <v>0</v>
      </c>
      <c r="LG31" s="1025">
        <v>0</v>
      </c>
      <c r="LH31" s="1025">
        <v>0</v>
      </c>
      <c r="LI31" s="1025">
        <v>0</v>
      </c>
      <c r="LJ31" s="1025">
        <v>0</v>
      </c>
      <c r="LK31" s="1025">
        <v>0</v>
      </c>
      <c r="LL31" s="1025">
        <v>0</v>
      </c>
      <c r="LM31" s="1025">
        <v>0</v>
      </c>
      <c r="LN31" s="1025">
        <v>0</v>
      </c>
      <c r="LO31" s="1025">
        <v>0</v>
      </c>
      <c r="LP31" s="1025">
        <v>0</v>
      </c>
      <c r="LQ31" s="1025">
        <v>0</v>
      </c>
      <c r="LR31" s="1025">
        <v>0</v>
      </c>
      <c r="LS31" s="1025">
        <v>0</v>
      </c>
      <c r="LT31" s="1025">
        <v>0</v>
      </c>
      <c r="LU31" s="1025">
        <v>0</v>
      </c>
      <c r="LV31" s="1025">
        <v>0</v>
      </c>
      <c r="LW31" s="1025">
        <v>0</v>
      </c>
      <c r="LX31" s="1025"/>
      <c r="LY31" s="1025">
        <v>0</v>
      </c>
      <c r="LZ31" s="1025">
        <v>0</v>
      </c>
      <c r="MA31" s="1025">
        <v>0</v>
      </c>
      <c r="MB31" s="1025">
        <v>0</v>
      </c>
      <c r="MC31" s="1025">
        <v>0</v>
      </c>
      <c r="MD31" s="1025">
        <v>0</v>
      </c>
      <c r="ME31" s="1025">
        <v>0</v>
      </c>
      <c r="MF31" s="1025">
        <v>0</v>
      </c>
      <c r="MG31" s="1025">
        <v>0</v>
      </c>
      <c r="MH31" s="1025">
        <v>0</v>
      </c>
      <c r="MI31" s="1025">
        <v>0</v>
      </c>
      <c r="MJ31" s="1025">
        <v>0</v>
      </c>
      <c r="MK31" s="1025">
        <v>0</v>
      </c>
      <c r="ML31" s="1025">
        <v>0</v>
      </c>
      <c r="MM31" s="1025">
        <v>0</v>
      </c>
      <c r="MN31" s="1025">
        <v>0</v>
      </c>
      <c r="MO31" s="1025">
        <v>0</v>
      </c>
      <c r="MP31" s="1025">
        <v>0</v>
      </c>
      <c r="MQ31" s="1025">
        <v>0</v>
      </c>
      <c r="MR31" s="1025">
        <v>0</v>
      </c>
      <c r="MS31" s="1025">
        <v>0</v>
      </c>
      <c r="MT31" s="1025">
        <v>0</v>
      </c>
      <c r="MU31" s="1025">
        <v>0</v>
      </c>
      <c r="MV31" s="1025">
        <v>0</v>
      </c>
      <c r="MW31" s="1025">
        <v>0</v>
      </c>
      <c r="MX31" s="1025">
        <v>0</v>
      </c>
      <c r="MY31" s="1025">
        <v>0</v>
      </c>
      <c r="MZ31" s="1025">
        <v>0</v>
      </c>
      <c r="NA31" s="1025">
        <v>0</v>
      </c>
      <c r="NB31" s="1025">
        <v>0</v>
      </c>
      <c r="NC31" s="1025">
        <v>0</v>
      </c>
      <c r="ND31" s="1025">
        <v>0</v>
      </c>
      <c r="NE31" s="1025">
        <v>0</v>
      </c>
      <c r="NF31" s="1025">
        <v>0</v>
      </c>
      <c r="NG31" s="1025">
        <v>0</v>
      </c>
      <c r="NH31" s="1025">
        <v>0</v>
      </c>
      <c r="NI31" s="1025">
        <v>0</v>
      </c>
      <c r="NJ31" s="1025">
        <v>0</v>
      </c>
      <c r="NK31" s="1025">
        <v>0</v>
      </c>
      <c r="NL31" s="1025">
        <v>0</v>
      </c>
      <c r="NM31" s="1025">
        <v>0</v>
      </c>
      <c r="NN31" s="1025">
        <v>0</v>
      </c>
      <c r="NO31" s="1025">
        <v>0</v>
      </c>
      <c r="NP31" s="1025">
        <v>0</v>
      </c>
      <c r="NQ31" s="1025">
        <v>0</v>
      </c>
      <c r="NR31" s="1025">
        <v>0</v>
      </c>
      <c r="NS31" s="1025">
        <v>0</v>
      </c>
      <c r="NT31" s="1025">
        <v>0</v>
      </c>
      <c r="NU31" s="1025">
        <v>0</v>
      </c>
      <c r="NV31" s="1025">
        <v>0</v>
      </c>
      <c r="NW31" s="1025">
        <v>0</v>
      </c>
      <c r="NX31" s="1025">
        <v>0</v>
      </c>
      <c r="NY31" s="1025">
        <v>0</v>
      </c>
      <c r="NZ31" s="1025">
        <v>0</v>
      </c>
      <c r="OA31" s="1025">
        <v>0</v>
      </c>
      <c r="OB31" s="1025">
        <v>0</v>
      </c>
      <c r="OC31" s="1025">
        <v>0</v>
      </c>
      <c r="OD31" s="1025">
        <v>0</v>
      </c>
      <c r="OE31" s="1025">
        <v>0</v>
      </c>
      <c r="OF31" s="1025">
        <v>0</v>
      </c>
      <c r="OG31" s="1025">
        <v>0</v>
      </c>
      <c r="OH31" s="1025">
        <v>0</v>
      </c>
      <c r="OI31" s="1025">
        <v>0</v>
      </c>
      <c r="OJ31" s="1025">
        <v>0</v>
      </c>
      <c r="OK31" s="1025">
        <v>0</v>
      </c>
      <c r="OL31" s="1025">
        <v>0</v>
      </c>
      <c r="OM31" s="1025">
        <v>0</v>
      </c>
      <c r="ON31" s="1025">
        <v>0</v>
      </c>
      <c r="OO31" s="1025">
        <v>0</v>
      </c>
      <c r="OP31" s="1025">
        <v>0</v>
      </c>
      <c r="OQ31" s="1025">
        <v>0</v>
      </c>
      <c r="OR31" s="1025">
        <v>0</v>
      </c>
      <c r="OS31" s="1025">
        <v>0</v>
      </c>
      <c r="OT31" s="1025">
        <v>0</v>
      </c>
      <c r="OU31" s="1025">
        <v>0</v>
      </c>
      <c r="OV31" s="1025">
        <v>0</v>
      </c>
      <c r="OW31" s="1025">
        <v>0</v>
      </c>
      <c r="OX31" s="1025">
        <v>0</v>
      </c>
      <c r="OY31" s="1025">
        <v>0</v>
      </c>
      <c r="OZ31" s="1025">
        <v>0</v>
      </c>
      <c r="PA31" s="1025">
        <v>0</v>
      </c>
      <c r="PB31" s="1025">
        <v>0</v>
      </c>
      <c r="PC31" s="1025">
        <v>0</v>
      </c>
      <c r="PD31" s="1025">
        <v>0</v>
      </c>
      <c r="PE31" s="1025">
        <v>0</v>
      </c>
      <c r="PF31" s="1025">
        <v>0</v>
      </c>
      <c r="PG31" s="1025">
        <v>0</v>
      </c>
      <c r="PH31" s="1025">
        <v>0</v>
      </c>
      <c r="PI31" s="1025">
        <v>0</v>
      </c>
      <c r="PJ31" s="1025">
        <v>0</v>
      </c>
      <c r="PK31" s="1025">
        <v>0</v>
      </c>
      <c r="PL31" s="1025">
        <v>0</v>
      </c>
      <c r="PM31" s="1025">
        <v>0</v>
      </c>
      <c r="PN31" s="1025">
        <v>0</v>
      </c>
      <c r="PO31" s="1025">
        <v>0</v>
      </c>
      <c r="PP31" s="1025">
        <v>0</v>
      </c>
      <c r="PQ31" s="1025">
        <v>0</v>
      </c>
      <c r="PR31" s="1025">
        <v>0</v>
      </c>
      <c r="PS31" s="1025">
        <v>0</v>
      </c>
      <c r="PT31" s="1025">
        <v>0</v>
      </c>
      <c r="PU31" s="1025">
        <v>0</v>
      </c>
      <c r="PV31" s="1025">
        <v>0</v>
      </c>
      <c r="PW31" s="1025">
        <v>0</v>
      </c>
      <c r="PX31" s="1025">
        <v>0</v>
      </c>
      <c r="PY31" s="1025">
        <v>0</v>
      </c>
      <c r="PZ31" s="1025">
        <v>0</v>
      </c>
      <c r="QA31" s="1025">
        <v>0</v>
      </c>
      <c r="QB31" s="1025">
        <v>0</v>
      </c>
      <c r="QC31" s="1025">
        <v>0</v>
      </c>
      <c r="QD31" s="1025">
        <v>0</v>
      </c>
      <c r="QE31" s="1025">
        <v>0</v>
      </c>
      <c r="QF31" s="1025">
        <v>0</v>
      </c>
      <c r="QG31" s="1025">
        <v>0</v>
      </c>
      <c r="QH31" s="1025">
        <v>0</v>
      </c>
      <c r="QI31" s="1025">
        <v>0</v>
      </c>
      <c r="QJ31" s="1025">
        <v>0</v>
      </c>
      <c r="QK31" s="1025">
        <v>0</v>
      </c>
      <c r="QL31" s="1025">
        <v>0</v>
      </c>
      <c r="QM31" s="1025">
        <v>0</v>
      </c>
      <c r="QN31" s="1025">
        <v>0</v>
      </c>
      <c r="QO31" s="1025">
        <v>0</v>
      </c>
      <c r="QP31" s="1025">
        <v>0</v>
      </c>
      <c r="QQ31" s="1025">
        <v>0</v>
      </c>
      <c r="QR31" s="1025">
        <v>0</v>
      </c>
      <c r="QS31" s="1025">
        <v>0</v>
      </c>
      <c r="QT31" s="1025">
        <v>0</v>
      </c>
      <c r="QU31" s="1025">
        <v>0</v>
      </c>
      <c r="QV31" s="1025">
        <v>0</v>
      </c>
      <c r="QW31" s="1025">
        <v>0</v>
      </c>
      <c r="QX31" s="1025">
        <v>0</v>
      </c>
      <c r="QY31" s="1025">
        <v>0</v>
      </c>
      <c r="QZ31" s="1025">
        <v>0</v>
      </c>
      <c r="RA31" s="1025">
        <v>0</v>
      </c>
      <c r="RB31" s="1025">
        <v>0</v>
      </c>
      <c r="RC31" s="1025">
        <v>0</v>
      </c>
      <c r="RD31" s="1025">
        <v>0</v>
      </c>
      <c r="RE31" s="1025">
        <v>0</v>
      </c>
      <c r="RF31" s="1025">
        <v>0</v>
      </c>
      <c r="RG31" s="1025">
        <v>0</v>
      </c>
      <c r="RH31" s="1025">
        <v>0</v>
      </c>
      <c r="RI31" s="1025">
        <v>0</v>
      </c>
      <c r="RJ31" s="1025">
        <v>0</v>
      </c>
      <c r="RK31" s="1025">
        <v>0</v>
      </c>
      <c r="RL31" s="1025">
        <v>0</v>
      </c>
      <c r="RM31" s="1025">
        <v>0</v>
      </c>
      <c r="RN31" s="1025">
        <v>0</v>
      </c>
      <c r="RO31" s="1025">
        <v>0</v>
      </c>
      <c r="RP31" s="1025">
        <v>0</v>
      </c>
      <c r="RQ31" s="1025">
        <v>0</v>
      </c>
      <c r="RR31" s="1025">
        <v>0</v>
      </c>
      <c r="RS31" s="1025">
        <v>0</v>
      </c>
      <c r="RT31" s="1025">
        <v>0</v>
      </c>
      <c r="RU31" s="1025">
        <v>0</v>
      </c>
      <c r="RV31" s="1025">
        <v>0</v>
      </c>
      <c r="RW31" s="1025">
        <v>0</v>
      </c>
      <c r="RX31" s="1025">
        <v>0</v>
      </c>
      <c r="RY31" s="1025">
        <v>0</v>
      </c>
      <c r="RZ31" s="1025">
        <v>0</v>
      </c>
      <c r="SA31" s="1025">
        <v>0</v>
      </c>
      <c r="SB31" s="1025">
        <v>0</v>
      </c>
      <c r="SC31" s="1025">
        <v>0</v>
      </c>
      <c r="SD31" s="1025">
        <v>0</v>
      </c>
      <c r="SE31" s="1025">
        <v>0</v>
      </c>
      <c r="SF31" s="1025">
        <v>0</v>
      </c>
      <c r="SG31" s="1025">
        <v>0</v>
      </c>
      <c r="SH31" s="1025">
        <v>0</v>
      </c>
      <c r="SI31" s="1025">
        <v>0</v>
      </c>
      <c r="SJ31" s="1025">
        <v>0</v>
      </c>
      <c r="SK31" s="1025">
        <v>0</v>
      </c>
      <c r="SL31" s="1025">
        <v>0</v>
      </c>
      <c r="SM31" s="1025">
        <v>0</v>
      </c>
      <c r="SN31" s="1025">
        <v>0</v>
      </c>
      <c r="SO31" s="1025">
        <v>0</v>
      </c>
      <c r="SP31" s="1025">
        <v>0</v>
      </c>
      <c r="SQ31" s="1025">
        <v>0</v>
      </c>
      <c r="SR31" s="1025">
        <v>0</v>
      </c>
      <c r="SS31" s="1025">
        <v>0</v>
      </c>
      <c r="ST31" s="1025">
        <v>0</v>
      </c>
      <c r="SU31" s="1025">
        <v>0</v>
      </c>
      <c r="SV31" s="1025">
        <v>0</v>
      </c>
      <c r="SW31" s="1025">
        <v>0</v>
      </c>
      <c r="SX31" s="1025">
        <v>0</v>
      </c>
      <c r="SY31" s="1025">
        <v>0</v>
      </c>
      <c r="SZ31" s="1025">
        <v>0</v>
      </c>
      <c r="TA31" s="1025">
        <v>0</v>
      </c>
      <c r="TB31" s="1025">
        <v>0</v>
      </c>
      <c r="TC31" s="1025">
        <v>0</v>
      </c>
      <c r="TD31" s="1025">
        <v>0</v>
      </c>
      <c r="TE31" s="1025">
        <v>0</v>
      </c>
      <c r="TF31" s="1025">
        <v>0</v>
      </c>
      <c r="TG31" s="1025">
        <v>0</v>
      </c>
      <c r="TH31" s="1025">
        <v>0</v>
      </c>
      <c r="TI31" s="1025">
        <v>0</v>
      </c>
      <c r="TJ31" s="1025">
        <v>0</v>
      </c>
      <c r="TK31" s="1025">
        <v>0</v>
      </c>
      <c r="TL31" s="1025">
        <v>0</v>
      </c>
      <c r="TM31" s="1025">
        <v>0</v>
      </c>
      <c r="TN31" s="1025">
        <v>0</v>
      </c>
      <c r="TO31" s="1025">
        <v>0</v>
      </c>
      <c r="TP31" s="1025">
        <v>0</v>
      </c>
      <c r="TQ31" s="1025">
        <v>0</v>
      </c>
      <c r="TR31" s="1025">
        <v>0</v>
      </c>
      <c r="TS31" s="1025">
        <v>0</v>
      </c>
      <c r="TT31" s="1025">
        <v>0</v>
      </c>
      <c r="TU31" s="1025">
        <v>0</v>
      </c>
      <c r="TV31" s="1025">
        <v>0</v>
      </c>
      <c r="TW31" s="1025">
        <v>0</v>
      </c>
      <c r="TX31" s="1025">
        <v>0</v>
      </c>
      <c r="TY31" s="1025">
        <v>0</v>
      </c>
      <c r="TZ31" s="1025">
        <f>'[1]отч дата'!HA58</f>
        <v>0</v>
      </c>
      <c r="UA31" s="73" t="e">
        <f t="shared" si="4"/>
        <v>#DIV/0!</v>
      </c>
      <c r="UB31" s="2">
        <f t="shared" si="5"/>
        <v>0</v>
      </c>
      <c r="UC31" s="1029">
        <v>0</v>
      </c>
      <c r="UD31" s="1030">
        <v>0</v>
      </c>
      <c r="UE31" s="1031">
        <v>0</v>
      </c>
      <c r="UF31" s="1032">
        <v>0</v>
      </c>
      <c r="UG31" s="1013">
        <v>0</v>
      </c>
      <c r="UH31" s="1015">
        <v>0</v>
      </c>
      <c r="UI31" s="1033">
        <v>0</v>
      </c>
      <c r="UJ31" s="1016">
        <v>0</v>
      </c>
      <c r="UK31" s="1016">
        <v>0</v>
      </c>
      <c r="UL31" s="1016">
        <v>0</v>
      </c>
      <c r="UM31" s="1034">
        <v>0</v>
      </c>
      <c r="UN31" s="1035">
        <v>0</v>
      </c>
      <c r="UO31" s="1036">
        <v>0</v>
      </c>
      <c r="UP31" s="1036">
        <v>0</v>
      </c>
      <c r="UQ31" s="1036">
        <v>0</v>
      </c>
      <c r="UR31" s="996">
        <v>0</v>
      </c>
      <c r="US31" s="996">
        <v>0</v>
      </c>
      <c r="UT31" s="1037"/>
      <c r="UU31" s="1037"/>
      <c r="UV31" s="1037"/>
      <c r="UW31" s="1037">
        <v>0</v>
      </c>
      <c r="UX31" s="1037">
        <v>0</v>
      </c>
      <c r="UY31" s="1037">
        <v>0</v>
      </c>
      <c r="UZ31" s="996">
        <v>0</v>
      </c>
      <c r="VA31" s="1369">
        <v>0</v>
      </c>
      <c r="VB31" s="1369">
        <v>0</v>
      </c>
      <c r="VC31" s="1369">
        <v>0</v>
      </c>
      <c r="VD31" s="1369">
        <v>0</v>
      </c>
      <c r="VE31" s="1369">
        <v>0</v>
      </c>
      <c r="VF31" s="1369">
        <v>0</v>
      </c>
      <c r="VG31" s="1369">
        <v>0</v>
      </c>
      <c r="VH31" s="1369">
        <v>0</v>
      </c>
      <c r="VI31" s="1369">
        <v>0</v>
      </c>
      <c r="VJ31" s="1369">
        <v>0</v>
      </c>
      <c r="VK31" s="1369">
        <v>0</v>
      </c>
      <c r="VL31" s="1369">
        <v>0</v>
      </c>
      <c r="VM31" s="1369">
        <v>0</v>
      </c>
      <c r="VN31" s="1369">
        <v>0</v>
      </c>
      <c r="VO31" s="1369">
        <v>0</v>
      </c>
      <c r="VP31" s="1369">
        <v>0</v>
      </c>
      <c r="VQ31" s="1369">
        <v>0</v>
      </c>
      <c r="VR31" s="1369">
        <v>0</v>
      </c>
      <c r="VS31" s="1369">
        <v>0</v>
      </c>
      <c r="VT31" s="1369">
        <v>0</v>
      </c>
      <c r="VU31" s="1369">
        <v>0</v>
      </c>
      <c r="VV31" s="1369">
        <v>0</v>
      </c>
      <c r="VW31" s="1369">
        <v>0</v>
      </c>
      <c r="VX31" s="1369">
        <v>0</v>
      </c>
      <c r="VY31" s="1369">
        <v>0</v>
      </c>
      <c r="VZ31" s="1369">
        <v>0</v>
      </c>
      <c r="WA31" s="1369">
        <v>0</v>
      </c>
      <c r="WB31" s="1369">
        <v>0</v>
      </c>
      <c r="WC31" s="1369">
        <v>0</v>
      </c>
      <c r="WD31" s="1369">
        <v>0</v>
      </c>
      <c r="WE31" s="1369">
        <v>0</v>
      </c>
      <c r="WF31" s="1369">
        <v>0</v>
      </c>
      <c r="WG31" s="1369">
        <v>0</v>
      </c>
      <c r="WH31" s="1369">
        <v>0</v>
      </c>
      <c r="WI31" s="1369">
        <v>0</v>
      </c>
      <c r="WJ31" s="1369">
        <v>0</v>
      </c>
      <c r="WK31" s="1369">
        <v>0</v>
      </c>
      <c r="WL31" s="1369">
        <v>0</v>
      </c>
      <c r="WM31" s="1369">
        <v>0</v>
      </c>
      <c r="WN31" s="1369">
        <v>0</v>
      </c>
      <c r="WO31" s="1369">
        <v>0</v>
      </c>
      <c r="WP31" s="1369">
        <v>0</v>
      </c>
      <c r="WQ31" s="1369">
        <v>0</v>
      </c>
      <c r="WR31" s="1369">
        <v>0</v>
      </c>
      <c r="WS31" s="1369">
        <v>0</v>
      </c>
      <c r="WT31" s="1369">
        <v>0</v>
      </c>
      <c r="WU31" s="1369">
        <v>0</v>
      </c>
      <c r="WV31" s="1369">
        <v>0</v>
      </c>
      <c r="WW31" s="1369">
        <v>0</v>
      </c>
      <c r="WX31" s="1369">
        <v>0</v>
      </c>
      <c r="WY31" s="1369">
        <v>0</v>
      </c>
      <c r="WZ31" s="1369">
        <v>0</v>
      </c>
      <c r="XA31" s="1369">
        <v>0</v>
      </c>
      <c r="XB31" s="1369">
        <v>0</v>
      </c>
      <c r="XC31" s="1369">
        <v>0</v>
      </c>
      <c r="XD31" s="1369">
        <v>0</v>
      </c>
      <c r="XE31" s="1369">
        <v>0</v>
      </c>
      <c r="XF31" s="1369">
        <v>0</v>
      </c>
      <c r="XG31" s="1369">
        <v>0</v>
      </c>
      <c r="XH31" s="1369">
        <v>0</v>
      </c>
      <c r="XI31" s="1369">
        <v>0</v>
      </c>
      <c r="XJ31" s="1369"/>
      <c r="XK31" s="1369">
        <v>0</v>
      </c>
      <c r="XL31" s="1369">
        <v>0</v>
      </c>
      <c r="XM31" s="1369"/>
      <c r="XN31" s="1369"/>
      <c r="XO31" s="1369">
        <v>0</v>
      </c>
      <c r="XP31" s="1369"/>
      <c r="XQ31" s="1369"/>
      <c r="XR31" s="1369">
        <v>0</v>
      </c>
      <c r="XS31" s="1369">
        <v>0</v>
      </c>
      <c r="XT31" s="1369">
        <v>0</v>
      </c>
      <c r="XU31" s="1369">
        <v>0</v>
      </c>
      <c r="XV31" s="1369">
        <v>0</v>
      </c>
      <c r="XW31" s="1369">
        <v>0</v>
      </c>
      <c r="XX31" s="1369">
        <v>0</v>
      </c>
      <c r="XY31" s="1369">
        <v>0</v>
      </c>
      <c r="XZ31" s="1369">
        <v>0</v>
      </c>
      <c r="YA31" s="1369">
        <v>0</v>
      </c>
      <c r="YB31" s="1369">
        <v>0</v>
      </c>
      <c r="YC31" s="1369">
        <v>0</v>
      </c>
      <c r="YD31" s="1369">
        <v>0</v>
      </c>
      <c r="YE31" s="1369">
        <v>0</v>
      </c>
      <c r="YF31" s="1369">
        <v>0</v>
      </c>
      <c r="YG31" s="1369">
        <v>0</v>
      </c>
      <c r="YH31" s="1369">
        <v>0</v>
      </c>
      <c r="YI31" s="1369">
        <v>0</v>
      </c>
      <c r="YJ31" s="1369">
        <v>0</v>
      </c>
      <c r="YK31" s="1369">
        <v>0</v>
      </c>
      <c r="YL31" s="1369">
        <v>0</v>
      </c>
      <c r="YM31" s="1369">
        <v>0</v>
      </c>
      <c r="YN31" s="1369">
        <v>0</v>
      </c>
      <c r="YO31" s="1369">
        <v>0</v>
      </c>
      <c r="YP31" s="1369">
        <v>0</v>
      </c>
      <c r="YQ31" s="1369">
        <v>0</v>
      </c>
      <c r="YR31" s="1369">
        <v>0</v>
      </c>
      <c r="YS31" s="1369">
        <v>0</v>
      </c>
      <c r="YT31" s="1369">
        <v>0</v>
      </c>
      <c r="YU31" s="1369">
        <v>0</v>
      </c>
      <c r="YV31" s="1369">
        <v>0</v>
      </c>
      <c r="YW31" s="1369">
        <v>0</v>
      </c>
      <c r="YX31" s="1369">
        <v>0</v>
      </c>
      <c r="YY31" s="1369">
        <v>0</v>
      </c>
      <c r="YZ31" s="1369">
        <v>0</v>
      </c>
      <c r="ZA31" s="1369">
        <v>0</v>
      </c>
      <c r="ZB31" s="1369">
        <v>0</v>
      </c>
      <c r="ZC31" s="1369">
        <v>0</v>
      </c>
      <c r="ZD31" s="1369">
        <v>0</v>
      </c>
      <c r="ZE31" s="1369">
        <v>0</v>
      </c>
      <c r="ZF31" s="1369">
        <v>0</v>
      </c>
      <c r="ZG31" s="1369">
        <v>0</v>
      </c>
      <c r="ZH31" s="1369">
        <v>0</v>
      </c>
      <c r="ZI31" s="1369">
        <v>0</v>
      </c>
      <c r="ZJ31" s="1369">
        <v>0</v>
      </c>
      <c r="ZK31" s="1369">
        <v>0</v>
      </c>
      <c r="ZL31" s="1369">
        <v>0</v>
      </c>
      <c r="ZM31" s="1369">
        <v>0</v>
      </c>
      <c r="ZN31" s="1369">
        <v>0</v>
      </c>
      <c r="ZO31" s="1369">
        <v>0</v>
      </c>
      <c r="ZP31" s="1369">
        <v>0</v>
      </c>
      <c r="ZQ31" s="1369">
        <v>0</v>
      </c>
      <c r="ZR31" s="1369">
        <v>0</v>
      </c>
      <c r="ZS31" s="1369">
        <v>0</v>
      </c>
      <c r="ZT31" s="1369">
        <v>0</v>
      </c>
      <c r="ZU31" s="1369">
        <v>0</v>
      </c>
      <c r="ZV31" s="1369">
        <v>0</v>
      </c>
      <c r="ZW31" s="1369">
        <v>0</v>
      </c>
      <c r="ZX31" s="1369">
        <v>0</v>
      </c>
      <c r="ZY31" s="1369">
        <v>0</v>
      </c>
      <c r="ZZ31" s="1369">
        <v>0</v>
      </c>
      <c r="AAA31" s="1369">
        <v>0</v>
      </c>
      <c r="AAB31" s="1369">
        <v>0</v>
      </c>
      <c r="AAC31" s="1369">
        <v>0</v>
      </c>
      <c r="AAD31" s="1369">
        <v>0</v>
      </c>
      <c r="AAE31" s="1369">
        <v>0</v>
      </c>
      <c r="AAF31" s="1369">
        <v>0</v>
      </c>
      <c r="AAG31" s="1369">
        <v>0</v>
      </c>
      <c r="AAH31" s="1369">
        <v>0</v>
      </c>
      <c r="AAI31" s="1369">
        <v>0</v>
      </c>
      <c r="AAJ31" s="1369">
        <v>0</v>
      </c>
      <c r="AAK31" s="1369">
        <v>0</v>
      </c>
      <c r="AAL31" s="1369">
        <v>0</v>
      </c>
      <c r="AAM31" s="1369">
        <v>0</v>
      </c>
      <c r="AAN31" s="1369">
        <v>0</v>
      </c>
      <c r="AAO31" s="1369">
        <v>0</v>
      </c>
      <c r="AAP31" s="1369">
        <v>0</v>
      </c>
      <c r="AAQ31" s="1369">
        <v>0</v>
      </c>
      <c r="AAR31" s="1369">
        <v>0</v>
      </c>
      <c r="AAS31" s="1369">
        <v>0</v>
      </c>
      <c r="AAT31" s="1369">
        <v>0</v>
      </c>
      <c r="AAU31" s="1369">
        <v>0</v>
      </c>
      <c r="AAV31" s="1369">
        <v>0</v>
      </c>
      <c r="AAW31" s="1369">
        <v>0</v>
      </c>
      <c r="AAX31" s="1369">
        <v>0</v>
      </c>
      <c r="AAY31" s="1369">
        <v>0</v>
      </c>
      <c r="AAZ31" s="1369">
        <v>0</v>
      </c>
      <c r="ABA31" s="1369">
        <v>0</v>
      </c>
      <c r="ABB31" s="1369">
        <v>0</v>
      </c>
      <c r="ABC31" s="1369">
        <v>0</v>
      </c>
      <c r="ABD31" s="1369">
        <v>0</v>
      </c>
      <c r="ABE31" s="1369">
        <v>0</v>
      </c>
      <c r="ABF31" s="1369">
        <v>0</v>
      </c>
      <c r="ABG31" s="1369">
        <v>0</v>
      </c>
      <c r="ABH31" s="1369">
        <v>0</v>
      </c>
      <c r="ABI31" s="1369">
        <v>0</v>
      </c>
      <c r="ABJ31" s="1369">
        <v>0</v>
      </c>
      <c r="ABK31" s="1369">
        <v>0</v>
      </c>
      <c r="ABL31" s="1369">
        <v>0</v>
      </c>
      <c r="ABM31" s="1369">
        <v>0</v>
      </c>
      <c r="ABN31" s="1369">
        <v>0</v>
      </c>
      <c r="ABO31" s="1369">
        <v>0</v>
      </c>
      <c r="ABP31" s="1369">
        <v>0</v>
      </c>
      <c r="ABQ31" s="1369">
        <v>0</v>
      </c>
      <c r="ABR31" s="1369">
        <v>0</v>
      </c>
      <c r="ABS31" s="1369">
        <v>0</v>
      </c>
      <c r="ABT31" s="1369">
        <v>0</v>
      </c>
      <c r="ABU31" s="1369">
        <v>0</v>
      </c>
      <c r="ABV31" s="1369">
        <v>0</v>
      </c>
      <c r="ABW31" s="1369">
        <v>0</v>
      </c>
      <c r="ABX31" s="1369">
        <v>0</v>
      </c>
      <c r="ABY31" s="1369">
        <v>0</v>
      </c>
      <c r="ABZ31" s="1369">
        <v>0</v>
      </c>
      <c r="ACA31" s="1369">
        <v>0</v>
      </c>
      <c r="ACB31" s="1369">
        <v>0</v>
      </c>
      <c r="ACC31" s="1369">
        <v>0</v>
      </c>
      <c r="ACD31" s="1369">
        <v>0</v>
      </c>
      <c r="ACE31" s="1369">
        <v>0</v>
      </c>
      <c r="ACF31" s="1369">
        <v>0</v>
      </c>
      <c r="ACG31" s="1369">
        <v>0</v>
      </c>
      <c r="ACH31" s="1369">
        <v>0</v>
      </c>
      <c r="ACI31" s="1369">
        <v>0</v>
      </c>
      <c r="ACJ31" s="1369">
        <v>0</v>
      </c>
      <c r="ACK31" s="1369">
        <v>0</v>
      </c>
      <c r="ACL31" s="1369">
        <v>0</v>
      </c>
      <c r="ACM31" s="1369">
        <v>0</v>
      </c>
      <c r="ACN31" s="1369">
        <v>0</v>
      </c>
      <c r="ACO31" s="1369">
        <v>0</v>
      </c>
      <c r="ACP31" s="1369">
        <v>0</v>
      </c>
      <c r="ACQ31" s="1369">
        <v>0</v>
      </c>
      <c r="ACR31" s="1369">
        <v>0</v>
      </c>
      <c r="ACS31" s="1369">
        <v>0</v>
      </c>
      <c r="ACT31" s="1369">
        <v>0</v>
      </c>
      <c r="ACU31" s="1369">
        <v>0</v>
      </c>
      <c r="ACV31" s="1369">
        <v>0</v>
      </c>
      <c r="ACW31" s="1369">
        <v>0</v>
      </c>
      <c r="ACX31" s="1369">
        <v>0</v>
      </c>
      <c r="ACY31" s="1369">
        <v>0</v>
      </c>
      <c r="ACZ31" s="1369">
        <v>0</v>
      </c>
      <c r="ADA31" s="1369">
        <v>0</v>
      </c>
      <c r="ADB31" s="1369">
        <v>0</v>
      </c>
      <c r="ADC31" s="1369">
        <v>0</v>
      </c>
      <c r="ADD31" s="1369">
        <v>0</v>
      </c>
      <c r="ADE31" s="1369">
        <v>0</v>
      </c>
      <c r="ADF31" s="1369">
        <v>0</v>
      </c>
      <c r="ADG31" s="1369">
        <v>0</v>
      </c>
      <c r="ADH31" s="1369">
        <v>0</v>
      </c>
      <c r="ADI31" s="1369">
        <v>0</v>
      </c>
      <c r="ADJ31" s="1369">
        <v>0</v>
      </c>
      <c r="ADK31" s="1369">
        <v>0</v>
      </c>
      <c r="ADL31" s="1369">
        <v>0</v>
      </c>
      <c r="ADM31" s="1369">
        <v>0</v>
      </c>
      <c r="ADN31" s="1369">
        <v>0</v>
      </c>
      <c r="ADO31" s="1369">
        <v>0</v>
      </c>
      <c r="ADP31" s="1369">
        <v>0</v>
      </c>
      <c r="ADQ31" s="1369">
        <v>0</v>
      </c>
      <c r="ADR31" s="1369">
        <v>0</v>
      </c>
      <c r="ADS31" s="1369">
        <v>0</v>
      </c>
      <c r="ADT31" s="1369">
        <v>0</v>
      </c>
      <c r="ADU31" s="1369">
        <v>0</v>
      </c>
      <c r="ADV31" s="1369">
        <v>0</v>
      </c>
      <c r="ADW31" s="1369">
        <v>0</v>
      </c>
      <c r="ADX31" s="1369">
        <v>0</v>
      </c>
      <c r="ADY31" s="1369">
        <v>0</v>
      </c>
      <c r="ADZ31" s="1369">
        <v>0</v>
      </c>
      <c r="AEA31" s="1369">
        <v>0</v>
      </c>
      <c r="AEB31" s="1369">
        <v>0</v>
      </c>
      <c r="AEC31" s="1369">
        <v>0</v>
      </c>
      <c r="AED31" s="1369">
        <v>0</v>
      </c>
      <c r="AEE31" s="1369">
        <v>0</v>
      </c>
      <c r="AEF31" s="1369">
        <v>0</v>
      </c>
      <c r="AEG31" s="1369">
        <v>0</v>
      </c>
      <c r="AEH31" s="1369">
        <v>0</v>
      </c>
      <c r="AEI31" s="1369">
        <v>0</v>
      </c>
      <c r="AEJ31" s="1369">
        <v>0</v>
      </c>
      <c r="AEK31" s="1369">
        <v>0</v>
      </c>
      <c r="AEL31" s="1369">
        <v>0</v>
      </c>
      <c r="AEM31" s="1369">
        <v>0</v>
      </c>
      <c r="AEN31" s="1369">
        <v>0</v>
      </c>
      <c r="AEO31" s="1369">
        <v>0</v>
      </c>
      <c r="AEP31" s="73" t="e">
        <f t="shared" si="0"/>
        <v>#DIV/0!</v>
      </c>
      <c r="AEQ31" s="2">
        <f t="shared" si="1"/>
        <v>0</v>
      </c>
    </row>
    <row r="32" spans="1:824" x14ac:dyDescent="0.25">
      <c r="A32" s="89"/>
      <c r="B32" s="1038"/>
      <c r="C32" s="1038"/>
      <c r="D32" s="1038"/>
      <c r="E32" s="1038"/>
      <c r="F32" s="1038"/>
      <c r="G32" s="1038"/>
      <c r="H32" s="1038"/>
      <c r="I32" s="1038"/>
      <c r="J32" s="1038"/>
      <c r="K32" s="1038"/>
      <c r="L32" s="1038"/>
      <c r="M32" s="1038"/>
      <c r="N32" s="1038"/>
      <c r="O32" s="1038"/>
      <c r="P32" s="1038"/>
      <c r="Q32" s="1038"/>
      <c r="R32" s="1038"/>
      <c r="S32" s="1038"/>
      <c r="T32" s="1038"/>
      <c r="U32" s="1038"/>
      <c r="V32" s="1038"/>
      <c r="W32" s="1038"/>
      <c r="X32" s="1038"/>
      <c r="Y32" s="1038"/>
      <c r="Z32" s="1038"/>
      <c r="AA32" s="1038"/>
      <c r="AB32" s="1038"/>
      <c r="AC32" s="1038"/>
      <c r="AD32" s="1038"/>
      <c r="AE32" s="1038"/>
      <c r="AF32" s="1038"/>
      <c r="AG32" s="1038"/>
      <c r="AH32" s="1038"/>
      <c r="AI32" s="1038"/>
      <c r="AJ32" s="1038"/>
      <c r="AK32" s="1038"/>
      <c r="AL32" s="1038"/>
      <c r="AM32" s="1038"/>
      <c r="AN32" s="1038"/>
      <c r="AO32" s="1038"/>
      <c r="AP32" s="1038"/>
      <c r="AQ32" s="1038"/>
      <c r="AR32" s="1038"/>
      <c r="AS32" s="1038"/>
      <c r="AT32" s="1038"/>
      <c r="AU32" s="1038"/>
      <c r="AV32" s="1038"/>
      <c r="AW32" s="1038"/>
      <c r="AX32" s="1038"/>
      <c r="AY32" s="1038"/>
      <c r="AZ32" s="1038"/>
      <c r="BA32" s="1038"/>
      <c r="BB32" s="1038"/>
      <c r="BC32" s="1038"/>
      <c r="BD32" s="1038"/>
      <c r="BE32" s="1038"/>
      <c r="BF32" s="1038"/>
      <c r="BG32" s="1038"/>
      <c r="BH32" s="1038"/>
      <c r="BI32" s="1038"/>
      <c r="BJ32" s="1038"/>
      <c r="BK32" s="1038"/>
      <c r="BL32" s="1038"/>
      <c r="BM32" s="1038"/>
      <c r="BN32" s="1038"/>
      <c r="BO32" s="1038"/>
      <c r="BP32" s="1038"/>
      <c r="BQ32" s="1038"/>
      <c r="BR32" s="1038"/>
      <c r="BS32" s="1038"/>
      <c r="BT32" s="1038"/>
      <c r="BU32" s="1038"/>
      <c r="BV32" s="1038"/>
      <c r="BW32" s="1038"/>
      <c r="BX32" s="1038"/>
      <c r="BY32" s="1038"/>
      <c r="BZ32" s="1038"/>
      <c r="CA32" s="1038"/>
      <c r="CB32" s="1038"/>
      <c r="CC32" s="1038"/>
      <c r="CD32" s="1038"/>
      <c r="CE32" s="1038"/>
      <c r="CF32" s="1038"/>
      <c r="CG32" s="1038"/>
      <c r="CH32" s="1038"/>
      <c r="CI32" s="1038"/>
      <c r="CJ32" s="1038"/>
      <c r="CK32" s="1038"/>
      <c r="CL32" s="1038"/>
      <c r="CM32" s="1038"/>
      <c r="CN32" s="1038"/>
      <c r="CO32" s="1038"/>
      <c r="CP32" s="1038"/>
      <c r="CQ32" s="1038"/>
      <c r="CR32" s="1038"/>
      <c r="CS32" s="1038"/>
      <c r="CT32" s="1038"/>
      <c r="CU32" s="1038"/>
      <c r="CV32" s="1038"/>
      <c r="CW32" s="1038"/>
      <c r="CX32" s="1038"/>
      <c r="CY32" s="1038"/>
      <c r="CZ32" s="1038"/>
      <c r="DA32" s="1038"/>
      <c r="DB32" s="1038"/>
      <c r="DC32" s="1038"/>
      <c r="DD32" s="1038"/>
      <c r="DE32" s="1038"/>
      <c r="DF32" s="1038"/>
      <c r="DG32" s="1038"/>
      <c r="DH32" s="1038"/>
      <c r="DI32" s="1038"/>
      <c r="DJ32" s="1038"/>
      <c r="DK32" s="1038"/>
      <c r="DL32" s="1038"/>
      <c r="DM32" s="1038"/>
      <c r="DN32" s="1038"/>
      <c r="DO32" s="1038"/>
      <c r="DP32" s="1038"/>
      <c r="DQ32" s="1038"/>
      <c r="DR32" s="1038"/>
      <c r="DS32" s="1038"/>
      <c r="DT32" s="1038"/>
      <c r="DU32" s="1038"/>
      <c r="DV32" s="1038"/>
      <c r="DW32" s="1038"/>
      <c r="DX32" s="1038"/>
      <c r="DY32" s="1038"/>
      <c r="DZ32" s="1038"/>
      <c r="EA32" s="1038"/>
      <c r="EB32" s="1038"/>
      <c r="EC32" s="1038"/>
      <c r="ED32" s="1038"/>
      <c r="EE32" s="1038"/>
      <c r="EF32" s="1038"/>
      <c r="EG32" s="1038"/>
      <c r="EH32" s="1038"/>
      <c r="EI32" s="1038"/>
      <c r="EJ32" s="1038"/>
      <c r="EK32" s="1038"/>
      <c r="EL32" s="1038"/>
      <c r="EM32" s="1038"/>
      <c r="EN32" s="1038"/>
      <c r="EO32" s="1038"/>
      <c r="EP32" s="1038"/>
      <c r="EQ32" s="1038"/>
      <c r="ER32" s="1038"/>
      <c r="ES32" s="1038"/>
      <c r="ET32" s="1038"/>
      <c r="EU32" s="1038"/>
      <c r="EV32" s="1038"/>
      <c r="EW32" s="1038"/>
      <c r="EX32" s="1038"/>
      <c r="EY32" s="1038"/>
      <c r="EZ32" s="1038"/>
      <c r="FA32" s="1038"/>
      <c r="FB32" s="1038"/>
      <c r="FC32" s="1038"/>
      <c r="FD32" s="1038"/>
      <c r="FE32" s="1038"/>
      <c r="FF32" s="1038"/>
      <c r="FG32" s="1038"/>
      <c r="FH32" s="1038"/>
      <c r="FI32" s="1038"/>
      <c r="FJ32" s="1038"/>
      <c r="FK32" s="1038"/>
      <c r="FL32" s="1038"/>
      <c r="FM32" s="1038"/>
      <c r="FN32" s="1038"/>
      <c r="FO32" s="1038"/>
      <c r="FP32" s="1038"/>
      <c r="FQ32" s="1038"/>
      <c r="FR32" s="1038"/>
      <c r="FS32" s="1038"/>
      <c r="FT32" s="1038"/>
      <c r="FU32" s="1038"/>
      <c r="FV32" s="1038"/>
      <c r="FW32" s="1038"/>
      <c r="FX32" s="1038"/>
      <c r="FY32" s="1038"/>
      <c r="FZ32" s="1038"/>
      <c r="GA32" s="1038"/>
      <c r="GB32" s="1038"/>
      <c r="GC32" s="1038"/>
      <c r="GD32" s="1038"/>
      <c r="GE32" s="1038"/>
      <c r="GF32" s="1038"/>
      <c r="GG32" s="1038"/>
      <c r="GH32" s="1038"/>
      <c r="GI32" s="1038"/>
      <c r="GJ32" s="1038"/>
      <c r="GK32" s="1038"/>
      <c r="GL32" s="1038"/>
      <c r="GM32" s="1038"/>
      <c r="GN32" s="1038"/>
      <c r="GO32" s="1038"/>
      <c r="GP32" s="1038"/>
      <c r="GQ32" s="1038"/>
      <c r="GR32" s="1038"/>
      <c r="GS32" s="1038"/>
      <c r="GT32" s="1038"/>
      <c r="GU32" s="1038"/>
      <c r="GV32" s="1038"/>
      <c r="GW32" s="1038"/>
      <c r="GX32" s="1038"/>
      <c r="GY32" s="1038"/>
      <c r="GZ32" s="1038"/>
      <c r="HA32" s="1038"/>
      <c r="HB32" s="1038"/>
      <c r="HC32" s="1038"/>
      <c r="HD32" s="1038"/>
      <c r="HE32" s="1038"/>
      <c r="HF32" s="1038"/>
      <c r="HG32" s="1038"/>
      <c r="HH32" s="1038"/>
      <c r="HI32" s="1038"/>
      <c r="HJ32" s="1038"/>
      <c r="HK32" s="1038"/>
      <c r="HL32" s="1038"/>
      <c r="HM32" s="1038"/>
      <c r="HN32" s="1038"/>
      <c r="HO32" s="1038"/>
      <c r="HP32" s="1038"/>
      <c r="HQ32" s="1038"/>
      <c r="HR32" s="1038"/>
      <c r="HS32" s="1038"/>
      <c r="HT32" s="1038"/>
      <c r="HU32" s="1038"/>
      <c r="HV32" s="1038"/>
      <c r="HW32" s="1038"/>
      <c r="HX32" s="1038"/>
      <c r="HY32" s="1038"/>
      <c r="HZ32" s="1038"/>
      <c r="IA32" s="1038"/>
      <c r="IB32" s="1038"/>
      <c r="IC32" s="1038"/>
      <c r="ID32" s="1038"/>
      <c r="IE32" s="1038"/>
      <c r="IF32" s="1038"/>
      <c r="IG32" s="1038"/>
      <c r="IH32" s="1038"/>
      <c r="II32" s="1038"/>
      <c r="IJ32" s="1038"/>
      <c r="IK32" s="1038"/>
      <c r="IL32" s="1038"/>
      <c r="IM32" s="1038"/>
      <c r="IN32" s="1038"/>
      <c r="IO32" s="1038"/>
      <c r="IP32" s="1038"/>
      <c r="IQ32" s="1038"/>
      <c r="IR32" s="1038"/>
      <c r="IS32" s="1038"/>
      <c r="IT32" s="1038"/>
      <c r="IU32" s="1038"/>
      <c r="IV32" s="1038"/>
      <c r="IW32" s="1038"/>
      <c r="IX32" s="1038"/>
      <c r="IY32" s="1038"/>
      <c r="IZ32" s="1038"/>
      <c r="JA32" s="1038"/>
      <c r="JB32" s="1038"/>
      <c r="JC32" s="1038"/>
      <c r="JD32" s="1038"/>
      <c r="JE32" s="1038"/>
      <c r="JF32" s="1038"/>
      <c r="JG32" s="1038"/>
      <c r="JH32" s="1038"/>
      <c r="JI32" s="1038"/>
      <c r="JJ32" s="1038"/>
      <c r="JK32" s="1038"/>
      <c r="JL32" s="1038"/>
      <c r="JM32" s="1038"/>
      <c r="JN32" s="1038"/>
      <c r="JO32" s="1038"/>
      <c r="JP32" s="1038"/>
      <c r="JQ32" s="1038"/>
      <c r="JR32" s="1038"/>
      <c r="JS32" s="1038"/>
      <c r="JT32" s="1038"/>
      <c r="JU32" s="1038"/>
      <c r="JV32" s="1038"/>
      <c r="JW32" s="1038"/>
      <c r="JX32" s="1038"/>
      <c r="JY32" s="1038"/>
      <c r="JZ32" s="1038"/>
      <c r="KA32" s="1038"/>
      <c r="KB32" s="1038"/>
      <c r="KC32" s="1038"/>
      <c r="KD32" s="1038"/>
      <c r="KE32" s="1038"/>
      <c r="KF32" s="1038"/>
      <c r="KG32" s="1038"/>
      <c r="KH32" s="1038"/>
      <c r="KI32" s="1038"/>
      <c r="KJ32" s="1038"/>
      <c r="KK32" s="1038"/>
      <c r="KL32" s="1038"/>
      <c r="KM32" s="1038"/>
      <c r="KN32" s="1038"/>
      <c r="KO32" s="1038"/>
      <c r="KP32" s="1038"/>
      <c r="KQ32" s="1038"/>
      <c r="KR32" s="1038"/>
      <c r="KS32" s="1038"/>
      <c r="KT32" s="1038"/>
      <c r="KU32" s="1038"/>
      <c r="KV32" s="1038"/>
      <c r="KW32" s="1038"/>
      <c r="KX32" s="1038"/>
      <c r="KY32" s="1038"/>
      <c r="KZ32" s="1038"/>
      <c r="LA32" s="1038"/>
      <c r="LB32" s="1038"/>
      <c r="LC32" s="1038"/>
      <c r="LD32" s="1038"/>
      <c r="LE32" s="1038"/>
      <c r="LF32" s="1038"/>
      <c r="LG32" s="1038"/>
      <c r="LH32" s="1038"/>
      <c r="LI32" s="1038"/>
      <c r="LJ32" s="1038"/>
      <c r="LK32" s="1038"/>
      <c r="LL32" s="1038"/>
      <c r="LM32" s="1038"/>
      <c r="LN32" s="1038"/>
      <c r="LO32" s="1038"/>
      <c r="LP32" s="1038"/>
      <c r="LQ32" s="1038"/>
      <c r="LR32" s="1038"/>
      <c r="LS32" s="1038"/>
      <c r="LT32" s="1038"/>
      <c r="LU32" s="1038"/>
      <c r="LV32" s="1038"/>
      <c r="LW32" s="1038"/>
      <c r="LX32" s="1038"/>
      <c r="LY32" s="1038"/>
      <c r="LZ32" s="1038"/>
      <c r="MA32" s="1038"/>
      <c r="MB32" s="1038"/>
      <c r="MC32" s="1038"/>
      <c r="MD32" s="1038"/>
      <c r="ME32" s="1038"/>
      <c r="MF32" s="1038"/>
      <c r="MG32" s="1038"/>
      <c r="MH32" s="1038"/>
      <c r="MI32" s="1038"/>
      <c r="MJ32" s="1038"/>
      <c r="MK32" s="1038"/>
      <c r="ML32" s="1038"/>
      <c r="MM32" s="1038"/>
      <c r="MN32" s="1038"/>
      <c r="MO32" s="1038"/>
      <c r="MP32" s="1038"/>
      <c r="MQ32" s="1038"/>
      <c r="MR32" s="1038"/>
      <c r="MS32" s="1038"/>
      <c r="MT32" s="1038"/>
      <c r="MU32" s="1038"/>
      <c r="MV32" s="1038"/>
      <c r="MW32" s="1038"/>
      <c r="MX32" s="1038"/>
      <c r="MY32" s="1038"/>
      <c r="MZ32" s="1038"/>
      <c r="NA32" s="1038"/>
      <c r="NB32" s="1038"/>
      <c r="NC32" s="1038"/>
      <c r="ND32" s="1038"/>
      <c r="NE32" s="1038"/>
      <c r="NF32" s="1038"/>
      <c r="NG32" s="1038"/>
      <c r="NH32" s="1038"/>
      <c r="NI32" s="1038"/>
      <c r="NJ32" s="1038"/>
      <c r="NK32" s="1038"/>
      <c r="NL32" s="1038"/>
      <c r="NM32" s="1038"/>
      <c r="NN32" s="1038"/>
      <c r="NO32" s="1038"/>
      <c r="NP32" s="1038"/>
      <c r="NQ32" s="1038"/>
      <c r="NR32" s="1038"/>
      <c r="NS32" s="1038"/>
      <c r="NT32" s="1038"/>
      <c r="NU32" s="1038"/>
      <c r="NV32" s="1038"/>
      <c r="NW32" s="1038"/>
      <c r="NX32" s="1038"/>
      <c r="NY32" s="1038"/>
      <c r="NZ32" s="1038"/>
      <c r="OA32" s="1038"/>
      <c r="OB32" s="1038"/>
      <c r="OC32" s="1038"/>
      <c r="OD32" s="1038"/>
      <c r="OE32" s="1038"/>
      <c r="OF32" s="1038"/>
      <c r="OG32" s="1038"/>
      <c r="OH32" s="1038"/>
      <c r="OI32" s="1038"/>
      <c r="OJ32" s="1038"/>
      <c r="OK32" s="1038"/>
      <c r="OL32" s="1038"/>
      <c r="OM32" s="1038"/>
      <c r="ON32" s="1038"/>
      <c r="OO32" s="1038"/>
      <c r="OP32" s="1038"/>
      <c r="OQ32" s="1038"/>
      <c r="OR32" s="1038"/>
      <c r="OS32" s="1038"/>
      <c r="OT32" s="1038"/>
      <c r="OU32" s="1038"/>
      <c r="OV32" s="1038"/>
      <c r="OW32" s="1038"/>
      <c r="OX32" s="1038"/>
      <c r="OY32" s="1038"/>
      <c r="OZ32" s="1038"/>
      <c r="PA32" s="1038"/>
      <c r="PB32" s="1038"/>
      <c r="PC32" s="1038"/>
      <c r="PD32" s="1038"/>
      <c r="PE32" s="1038"/>
      <c r="PF32" s="1038"/>
      <c r="PG32" s="1038"/>
      <c r="PH32" s="1038"/>
      <c r="PI32" s="1038"/>
      <c r="PJ32" s="1038"/>
      <c r="PK32" s="1038"/>
      <c r="PL32" s="1038"/>
      <c r="PM32" s="1038"/>
      <c r="PN32" s="1038"/>
      <c r="PO32" s="1038"/>
      <c r="PP32" s="1038"/>
      <c r="PQ32" s="1038"/>
      <c r="PR32" s="1038"/>
      <c r="PS32" s="1038"/>
      <c r="PT32" s="1038"/>
      <c r="PU32" s="1038"/>
      <c r="PV32" s="1038"/>
      <c r="PW32" s="1038"/>
      <c r="PX32" s="1038"/>
      <c r="PY32" s="1038"/>
      <c r="PZ32" s="1038"/>
      <c r="QA32" s="1038"/>
      <c r="QB32" s="1038"/>
      <c r="QC32" s="1038"/>
      <c r="QD32" s="1038"/>
      <c r="QE32" s="1038"/>
      <c r="QF32" s="1038"/>
      <c r="QG32" s="1038"/>
      <c r="QH32" s="1038"/>
      <c r="QI32" s="1038"/>
      <c r="QJ32" s="1038"/>
      <c r="QK32" s="1038"/>
      <c r="QL32" s="1038"/>
      <c r="QM32" s="1038"/>
      <c r="QN32" s="1038"/>
      <c r="QO32" s="1038"/>
      <c r="QP32" s="1038"/>
      <c r="QQ32" s="1038"/>
      <c r="QR32" s="1038"/>
      <c r="QS32" s="1038"/>
      <c r="QT32" s="1038"/>
      <c r="QU32" s="1038"/>
      <c r="QV32" s="1038"/>
      <c r="QW32" s="1038"/>
      <c r="QX32" s="1038"/>
      <c r="QY32" s="1038"/>
      <c r="QZ32" s="1038"/>
      <c r="RA32" s="1038"/>
      <c r="RB32" s="1038"/>
      <c r="RC32" s="1038"/>
      <c r="RD32" s="1038"/>
      <c r="RE32" s="1038"/>
      <c r="RF32" s="1038"/>
      <c r="RG32" s="1038"/>
      <c r="RH32" s="1038"/>
      <c r="RI32" s="1038"/>
      <c r="RJ32" s="1038"/>
      <c r="RK32" s="1038"/>
      <c r="RL32" s="1038"/>
      <c r="RM32" s="1038"/>
      <c r="RN32" s="1038"/>
      <c r="RO32" s="1038"/>
      <c r="RP32" s="1038"/>
      <c r="RQ32" s="1038"/>
      <c r="RR32" s="1038"/>
      <c r="RS32" s="1038"/>
      <c r="RT32" s="1038"/>
      <c r="RU32" s="1038"/>
      <c r="RV32" s="1038"/>
      <c r="RW32" s="1038"/>
      <c r="RX32" s="1038"/>
      <c r="RY32" s="1038"/>
      <c r="RZ32" s="1038"/>
      <c r="SA32" s="1038"/>
      <c r="SB32" s="1038"/>
      <c r="SC32" s="1038"/>
      <c r="SD32" s="1038"/>
      <c r="SE32" s="1038"/>
      <c r="SF32" s="1038"/>
      <c r="SG32" s="1038"/>
      <c r="SH32" s="1038"/>
      <c r="SI32" s="1038"/>
      <c r="SJ32" s="1038"/>
      <c r="SK32" s="1038"/>
      <c r="SL32" s="1038"/>
      <c r="SM32" s="1038"/>
      <c r="SN32" s="1038"/>
      <c r="SO32" s="1038"/>
      <c r="SP32" s="1038"/>
      <c r="SQ32" s="1038"/>
      <c r="SR32" s="1038"/>
      <c r="SS32" s="1038"/>
      <c r="ST32" s="1038"/>
      <c r="SU32" s="1038"/>
      <c r="SV32" s="1038"/>
      <c r="SW32" s="1038"/>
      <c r="SX32" s="1038"/>
      <c r="SY32" s="1038"/>
      <c r="SZ32" s="1038"/>
      <c r="TA32" s="1038"/>
      <c r="TB32" s="1038"/>
      <c r="TC32" s="1038"/>
      <c r="TD32" s="1038"/>
      <c r="TE32" s="1038"/>
      <c r="TF32" s="1038"/>
      <c r="TG32" s="1038"/>
      <c r="TH32" s="1038"/>
      <c r="TI32" s="1038"/>
      <c r="TJ32" s="1038"/>
      <c r="TK32" s="1038"/>
      <c r="TL32" s="1038"/>
      <c r="TM32" s="1038"/>
      <c r="TN32" s="1038"/>
      <c r="TO32" s="1038"/>
      <c r="TP32" s="1038"/>
      <c r="TQ32" s="1038"/>
      <c r="TR32" s="1038"/>
      <c r="TS32" s="1038"/>
      <c r="TT32" s="1038"/>
      <c r="TU32" s="1038"/>
      <c r="TV32" s="1038"/>
      <c r="TW32" s="1038"/>
      <c r="TX32" s="1038"/>
      <c r="TY32" s="1038"/>
      <c r="TZ32" s="1038"/>
      <c r="UA32" s="1038"/>
      <c r="UB32" s="1038"/>
      <c r="UC32" s="1038"/>
      <c r="UD32" s="1038"/>
      <c r="UE32" s="1038"/>
      <c r="UF32" s="1038"/>
      <c r="UG32" s="1038"/>
      <c r="UH32" s="1038"/>
      <c r="UI32" s="1038"/>
      <c r="UJ32" s="1038"/>
      <c r="UK32" s="1038"/>
      <c r="UL32" s="1038"/>
      <c r="UM32" s="1038"/>
      <c r="UN32" s="1038"/>
      <c r="UO32" s="1038"/>
      <c r="UP32" s="1038"/>
      <c r="UQ32" s="1038"/>
      <c r="UR32" s="1038"/>
      <c r="US32" s="1038"/>
      <c r="UT32" s="1038"/>
      <c r="UU32" s="1038"/>
      <c r="UV32" s="1038"/>
      <c r="UW32" s="1038"/>
      <c r="UX32" s="1038"/>
      <c r="UY32" s="1038"/>
      <c r="UZ32" s="1038"/>
      <c r="VA32" s="1038"/>
      <c r="VB32" s="1038"/>
      <c r="VC32" s="1038"/>
      <c r="VD32" s="1038"/>
      <c r="VE32" s="1038"/>
      <c r="VF32" s="1038"/>
      <c r="VG32" s="1038"/>
      <c r="VH32" s="1038"/>
      <c r="VI32" s="1038"/>
      <c r="VJ32" s="1038"/>
      <c r="VK32" s="1038"/>
      <c r="VL32" s="1038"/>
      <c r="VM32" s="1038"/>
      <c r="VN32" s="1038"/>
      <c r="VO32" s="1038"/>
      <c r="VP32" s="1038"/>
      <c r="VQ32" s="1038"/>
      <c r="VR32" s="1038"/>
      <c r="VS32" s="1038"/>
      <c r="VT32" s="1038"/>
      <c r="VU32" s="1038"/>
      <c r="VV32" s="1038"/>
      <c r="VW32" s="1038"/>
      <c r="VX32" s="1038"/>
      <c r="VY32" s="1038"/>
      <c r="VZ32" s="1038"/>
      <c r="WA32" s="1038"/>
      <c r="WB32" s="1038"/>
      <c r="WC32" s="1038"/>
      <c r="WD32" s="1038"/>
      <c r="WE32" s="1038"/>
      <c r="WF32" s="1038"/>
      <c r="WG32" s="1038"/>
      <c r="WH32" s="1038"/>
      <c r="WI32" s="1038"/>
      <c r="WJ32" s="1038"/>
      <c r="WK32" s="1038"/>
      <c r="WL32" s="1038"/>
      <c r="WM32" s="1038"/>
      <c r="WN32" s="1038"/>
      <c r="WO32" s="1038"/>
      <c r="WP32" s="1038"/>
      <c r="WQ32" s="1038"/>
      <c r="WR32" s="1038"/>
      <c r="WS32" s="1038"/>
      <c r="WT32" s="1038"/>
      <c r="WU32" s="1038"/>
      <c r="WV32" s="1038"/>
      <c r="WW32" s="1038"/>
      <c r="WX32" s="1038"/>
      <c r="WY32" s="1038"/>
      <c r="WZ32" s="1038"/>
      <c r="XA32" s="1038"/>
      <c r="XB32" s="1038"/>
      <c r="XC32" s="1038"/>
      <c r="XD32" s="1038"/>
      <c r="XE32" s="1038"/>
      <c r="XF32" s="1038"/>
      <c r="XG32" s="1038"/>
      <c r="XH32" s="1038"/>
      <c r="XI32" s="1038"/>
      <c r="XJ32" s="1038"/>
      <c r="XK32" s="1038"/>
      <c r="XL32" s="1038"/>
      <c r="XM32" s="1038"/>
      <c r="XN32" s="1038"/>
      <c r="XO32" s="1038"/>
      <c r="XP32" s="1038"/>
      <c r="XQ32" s="1038"/>
      <c r="XR32" s="1038"/>
      <c r="XS32" s="1038"/>
      <c r="XT32" s="1038"/>
      <c r="XU32" s="1038"/>
      <c r="XV32" s="1038"/>
      <c r="XW32" s="1038"/>
      <c r="XX32" s="1038"/>
      <c r="XY32" s="1038"/>
      <c r="XZ32" s="1038"/>
      <c r="YA32" s="1038"/>
      <c r="YB32" s="1038"/>
      <c r="YC32" s="1038"/>
      <c r="YD32" s="1038"/>
      <c r="YE32" s="1038"/>
      <c r="YF32" s="1038"/>
      <c r="YG32" s="1038"/>
      <c r="YH32" s="1038"/>
      <c r="YI32" s="1038"/>
      <c r="YJ32" s="1038"/>
      <c r="YK32" s="1038"/>
      <c r="YL32" s="1038"/>
      <c r="YM32" s="1038"/>
      <c r="YN32" s="1038"/>
      <c r="YO32" s="1038"/>
      <c r="YP32" s="1038"/>
      <c r="YQ32" s="1038"/>
      <c r="YR32" s="1038"/>
      <c r="YS32" s="1038"/>
      <c r="YT32" s="1038"/>
      <c r="YU32" s="1038"/>
      <c r="YV32" s="1038"/>
      <c r="YW32" s="1038"/>
      <c r="YX32" s="1038"/>
      <c r="YY32" s="1038"/>
      <c r="YZ32" s="1038"/>
      <c r="ZA32" s="1038"/>
      <c r="ZB32" s="1038"/>
      <c r="ZC32" s="1038"/>
      <c r="ZD32" s="1038"/>
      <c r="ZE32" s="1038"/>
      <c r="ZF32" s="1038"/>
      <c r="ZG32" s="1038"/>
      <c r="ZH32" s="1038"/>
      <c r="ZI32" s="1038"/>
      <c r="ZJ32" s="1038"/>
      <c r="ZK32" s="1038"/>
      <c r="ZL32" s="1038"/>
      <c r="ZM32" s="1038"/>
      <c r="ZN32" s="1038"/>
      <c r="ZO32" s="1038"/>
      <c r="ZP32" s="1038"/>
      <c r="ZQ32" s="1038"/>
      <c r="ZR32" s="1038"/>
      <c r="ZS32" s="1038"/>
      <c r="ZT32" s="1038"/>
      <c r="ZU32" s="1038"/>
      <c r="ZV32" s="1038"/>
      <c r="ZW32" s="1038"/>
      <c r="ZX32" s="1038"/>
      <c r="ZY32" s="1038"/>
      <c r="ZZ32" s="1038"/>
      <c r="AAA32" s="1038"/>
      <c r="AAB32" s="1038"/>
      <c r="AAC32" s="1038"/>
      <c r="AAD32" s="1038"/>
      <c r="AAE32" s="1038"/>
      <c r="AAF32" s="1038"/>
      <c r="AAG32" s="1038"/>
      <c r="AAH32" s="1038"/>
      <c r="AAI32" s="1038"/>
      <c r="AAJ32" s="1038"/>
      <c r="AAK32" s="1038"/>
      <c r="AAL32" s="1038"/>
      <c r="AAM32" s="1038"/>
      <c r="AAN32" s="1038"/>
      <c r="AAO32" s="1038"/>
      <c r="AAP32" s="1038"/>
      <c r="AAQ32" s="1038"/>
      <c r="AAR32" s="1038"/>
      <c r="AAS32" s="1038"/>
      <c r="AAT32" s="1038"/>
      <c r="AAU32" s="1038"/>
      <c r="AAV32" s="1038"/>
      <c r="AAW32" s="1038"/>
      <c r="AAX32" s="1038"/>
      <c r="AAY32" s="1038"/>
      <c r="AAZ32" s="1038"/>
      <c r="ABA32" s="1038"/>
      <c r="ABB32" s="1038"/>
      <c r="ABC32" s="1038"/>
      <c r="ABD32" s="1038"/>
      <c r="ABE32" s="1038"/>
      <c r="ABF32" s="1038"/>
      <c r="ABG32" s="1038"/>
      <c r="ABH32" s="1038"/>
      <c r="ABI32" s="1038"/>
      <c r="ABJ32" s="1038"/>
      <c r="ABK32" s="1038"/>
      <c r="ABL32" s="1038"/>
      <c r="ABM32" s="1038"/>
      <c r="ABN32" s="1038"/>
      <c r="ABO32" s="1038"/>
      <c r="ABP32" s="1038"/>
      <c r="ABQ32" s="1038"/>
      <c r="ABR32" s="1038"/>
      <c r="ABS32" s="1038"/>
      <c r="ABT32" s="1038"/>
      <c r="ABU32" s="1038"/>
      <c r="ABV32" s="1038"/>
      <c r="ABW32" s="1038"/>
      <c r="ABX32" s="1038"/>
      <c r="ABY32" s="1038"/>
      <c r="ABZ32" s="1038"/>
      <c r="ACA32" s="1038"/>
      <c r="ACB32" s="1038"/>
      <c r="ACC32" s="1038"/>
      <c r="ACD32" s="1038"/>
      <c r="ACE32" s="1038"/>
      <c r="ACF32" s="1038"/>
      <c r="ACG32" s="1038"/>
      <c r="ACH32" s="1038"/>
      <c r="ACI32" s="1038"/>
      <c r="ACJ32" s="1038"/>
      <c r="ACK32" s="1038"/>
      <c r="ACL32" s="1038"/>
      <c r="ACM32" s="1038"/>
      <c r="ACN32" s="1038"/>
      <c r="ACO32" s="1038"/>
      <c r="ACP32" s="1038"/>
      <c r="ACQ32" s="1038"/>
      <c r="ACR32" s="1038"/>
      <c r="ACS32" s="1038"/>
      <c r="ACT32" s="1038"/>
      <c r="ACU32" s="1038"/>
      <c r="ACV32" s="1038"/>
      <c r="ACW32" s="1038"/>
      <c r="ACX32" s="1038"/>
      <c r="ACY32" s="1038"/>
      <c r="ACZ32" s="1038"/>
      <c r="ADA32" s="1038"/>
      <c r="ADB32" s="1038"/>
      <c r="ADC32" s="1038"/>
      <c r="ADD32" s="1038"/>
      <c r="ADE32" s="1038"/>
      <c r="ADF32" s="1038"/>
      <c r="ADG32" s="1038"/>
      <c r="ADH32" s="1038"/>
      <c r="ADI32" s="1038"/>
      <c r="ADJ32" s="1038"/>
      <c r="ADK32" s="1038"/>
      <c r="ADL32" s="1038"/>
      <c r="ADM32" s="1038"/>
      <c r="ADN32" s="1038"/>
      <c r="ADO32" s="1038"/>
      <c r="ADP32" s="1038"/>
      <c r="ADQ32" s="1038"/>
      <c r="ADR32" s="1038"/>
      <c r="ADS32" s="1038"/>
      <c r="ADT32" s="1038"/>
      <c r="ADU32" s="1038"/>
      <c r="ADV32" s="1038"/>
      <c r="ADW32" s="1038"/>
      <c r="ADX32" s="1038"/>
      <c r="ADY32" s="1038"/>
      <c r="ADZ32" s="1038"/>
      <c r="AEA32" s="1038"/>
      <c r="AEB32" s="1038"/>
      <c r="AEC32" s="1038"/>
      <c r="AED32" s="1038"/>
      <c r="AEE32" s="1038"/>
      <c r="AEF32" s="1038"/>
      <c r="AEG32" s="1038"/>
      <c r="AEH32" s="1038"/>
      <c r="AEI32" s="1038"/>
      <c r="AEJ32" s="1038"/>
      <c r="AEK32" s="1038"/>
      <c r="AEL32" s="1038"/>
      <c r="AEM32" s="1038"/>
      <c r="AEN32" s="1038"/>
      <c r="AEO32" s="1038"/>
      <c r="AEP32" s="1038"/>
      <c r="AEQ32" s="1038"/>
    </row>
    <row r="33" spans="1:823" x14ac:dyDescent="0.25">
      <c r="A33" s="89"/>
      <c r="B33" s="1038"/>
      <c r="C33" s="1038"/>
      <c r="D33" s="1038"/>
      <c r="E33" s="1038"/>
      <c r="F33" s="1038"/>
      <c r="G33" s="1038"/>
      <c r="H33" s="1038"/>
      <c r="I33" s="1038"/>
      <c r="J33" s="1038"/>
      <c r="K33" s="1038"/>
      <c r="L33" s="1038"/>
      <c r="M33" s="1038"/>
      <c r="N33" s="1038"/>
      <c r="O33" s="1038"/>
      <c r="P33" s="1038"/>
      <c r="Q33" s="1038"/>
      <c r="R33" s="1038"/>
      <c r="S33" s="1038"/>
      <c r="T33" s="1038"/>
      <c r="U33" s="1038"/>
      <c r="V33" s="1038"/>
      <c r="W33" s="1038"/>
      <c r="X33" s="1038"/>
      <c r="Y33" s="1038"/>
      <c r="Z33" s="1038"/>
      <c r="AA33" s="1038"/>
      <c r="AB33" s="1038"/>
      <c r="AC33" s="1038"/>
      <c r="AD33" s="1038"/>
      <c r="AE33" s="1038"/>
      <c r="AF33" s="1038"/>
      <c r="AG33" s="1038"/>
      <c r="AH33" s="1038"/>
      <c r="AI33" s="1038"/>
      <c r="AJ33" s="1038"/>
      <c r="AK33" s="1038"/>
      <c r="AL33" s="1038"/>
      <c r="AM33" s="1038"/>
      <c r="AN33" s="1038"/>
      <c r="AO33" s="1038"/>
      <c r="AP33" s="1038"/>
      <c r="AQ33" s="1038"/>
      <c r="AR33" s="1038"/>
      <c r="AS33" s="1038"/>
      <c r="AT33" s="1038"/>
      <c r="AU33" s="1038"/>
      <c r="AV33" s="1038"/>
      <c r="AW33" s="1038"/>
      <c r="AX33" s="1038"/>
      <c r="AY33" s="1038"/>
      <c r="AZ33" s="1038"/>
      <c r="BA33" s="1038"/>
      <c r="BB33" s="1038"/>
      <c r="BC33" s="1038"/>
      <c r="BD33" s="1038"/>
      <c r="BE33" s="1038"/>
      <c r="BF33" s="1038"/>
      <c r="BG33" s="1038"/>
      <c r="BH33" s="1038"/>
      <c r="BI33" s="1038"/>
      <c r="BJ33" s="1038"/>
      <c r="BK33" s="1038"/>
      <c r="BL33" s="1038"/>
      <c r="BM33" s="1038"/>
      <c r="BN33" s="1038"/>
      <c r="BO33" s="1038"/>
      <c r="BP33" s="1038"/>
      <c r="BQ33" s="1038"/>
      <c r="BR33" s="1038"/>
      <c r="BS33" s="1038"/>
      <c r="BT33" s="1038"/>
      <c r="BU33" s="1038"/>
      <c r="BV33" s="1038"/>
      <c r="BW33" s="1038"/>
      <c r="BX33" s="1038"/>
      <c r="BY33" s="1038"/>
      <c r="BZ33" s="1038"/>
      <c r="CA33" s="1038"/>
      <c r="CB33" s="1038"/>
      <c r="CC33" s="1038"/>
      <c r="CD33" s="1038"/>
      <c r="CE33" s="1038"/>
      <c r="CF33" s="1038"/>
      <c r="CG33" s="1038"/>
      <c r="CH33" s="1038"/>
      <c r="CI33" s="1038"/>
      <c r="CJ33" s="1038"/>
      <c r="CK33" s="1038"/>
      <c r="CL33" s="1038"/>
      <c r="CM33" s="1038"/>
      <c r="CN33" s="1038"/>
      <c r="CO33" s="1038"/>
      <c r="CP33" s="1038"/>
      <c r="CQ33" s="1038"/>
      <c r="CR33" s="1038"/>
      <c r="CS33" s="1038"/>
      <c r="CT33" s="1038"/>
      <c r="CU33" s="1038"/>
      <c r="CV33" s="1038"/>
      <c r="CW33" s="1038"/>
      <c r="CX33" s="1038"/>
      <c r="CY33" s="1038"/>
      <c r="CZ33" s="1038"/>
      <c r="DA33" s="1038"/>
      <c r="DB33" s="1038"/>
      <c r="DC33" s="1038"/>
      <c r="DD33" s="1038"/>
      <c r="DE33" s="1038"/>
      <c r="DF33" s="1038"/>
      <c r="DG33" s="1038"/>
      <c r="DH33" s="1038"/>
      <c r="DI33" s="1038"/>
      <c r="DJ33" s="1038"/>
      <c r="DK33" s="1038"/>
      <c r="DL33" s="1038"/>
      <c r="DM33" s="1038"/>
      <c r="DN33" s="1038"/>
      <c r="DO33" s="1038"/>
      <c r="DP33" s="1038"/>
      <c r="DQ33" s="1038"/>
      <c r="DR33" s="1038"/>
      <c r="DS33" s="1038"/>
      <c r="DT33" s="1038"/>
      <c r="DU33" s="1038"/>
      <c r="DV33" s="1038"/>
      <c r="DW33" s="1038"/>
      <c r="DX33" s="1038"/>
      <c r="DY33" s="1038"/>
      <c r="DZ33" s="1038"/>
      <c r="EA33" s="1038"/>
      <c r="EB33" s="1038"/>
      <c r="EC33" s="1038"/>
      <c r="ED33" s="1038"/>
      <c r="EE33" s="1038"/>
      <c r="EF33" s="1038"/>
      <c r="EG33" s="1038"/>
      <c r="EH33" s="1038"/>
      <c r="EI33" s="1038"/>
      <c r="EJ33" s="1038"/>
      <c r="EK33" s="1038"/>
      <c r="EL33" s="1038"/>
      <c r="EM33" s="1038"/>
      <c r="EN33" s="1038"/>
      <c r="EO33" s="1038"/>
      <c r="EP33" s="1038"/>
      <c r="EQ33" s="1038"/>
      <c r="ER33" s="1038"/>
      <c r="ES33" s="1038"/>
      <c r="ET33" s="1038"/>
      <c r="EU33" s="1038"/>
      <c r="EV33" s="1038"/>
      <c r="EW33" s="1038"/>
      <c r="EX33" s="1038"/>
      <c r="EY33" s="1038"/>
      <c r="EZ33" s="1038"/>
      <c r="FA33" s="1038"/>
      <c r="FB33" s="1038"/>
      <c r="FC33" s="1038"/>
      <c r="FD33" s="1038"/>
      <c r="FE33" s="1038"/>
      <c r="FF33" s="1038"/>
      <c r="FG33" s="1038"/>
      <c r="FH33" s="1038"/>
      <c r="FI33" s="1038"/>
      <c r="FJ33" s="1038"/>
      <c r="FK33" s="1038"/>
      <c r="FL33" s="1038"/>
      <c r="FM33" s="1038"/>
      <c r="FN33" s="1038"/>
      <c r="FO33" s="1038"/>
      <c r="FP33" s="1038"/>
      <c r="FQ33" s="1038"/>
      <c r="FR33" s="1038"/>
      <c r="FS33" s="1038"/>
      <c r="FT33" s="1038"/>
      <c r="FU33" s="1038"/>
      <c r="FV33" s="1038"/>
      <c r="FW33" s="1038"/>
      <c r="FX33" s="1038"/>
      <c r="FY33" s="1038"/>
      <c r="FZ33" s="1038"/>
      <c r="GA33" s="1038"/>
      <c r="GB33" s="1038"/>
      <c r="GC33" s="1038"/>
      <c r="GD33" s="1038"/>
      <c r="GE33" s="1038"/>
      <c r="GF33" s="1038"/>
      <c r="GG33" s="1038"/>
      <c r="GH33" s="1038"/>
      <c r="GI33" s="1038"/>
      <c r="GJ33" s="1038"/>
      <c r="GK33" s="1038"/>
      <c r="GL33" s="1038"/>
      <c r="GM33" s="1038"/>
      <c r="GN33" s="1038"/>
      <c r="GO33" s="1038"/>
      <c r="GP33" s="1038"/>
      <c r="GQ33" s="1038"/>
      <c r="GR33" s="1038"/>
      <c r="GS33" s="1038"/>
      <c r="GT33" s="1038"/>
      <c r="GU33" s="1038"/>
      <c r="GV33" s="1038"/>
      <c r="GW33" s="1038"/>
      <c r="GX33" s="1038"/>
      <c r="GY33" s="1038"/>
      <c r="GZ33" s="1038"/>
      <c r="HA33" s="1038"/>
      <c r="HB33" s="1038"/>
      <c r="HC33" s="1038"/>
      <c r="HD33" s="1038"/>
      <c r="HE33" s="1038"/>
      <c r="HF33" s="1038"/>
      <c r="HG33" s="1038"/>
      <c r="HH33" s="1038"/>
      <c r="HI33" s="1038"/>
      <c r="HJ33" s="1038"/>
      <c r="HK33" s="1038"/>
      <c r="HL33" s="1038"/>
      <c r="HM33" s="1038"/>
      <c r="HN33" s="1038"/>
      <c r="HO33" s="1038"/>
      <c r="HP33" s="1038"/>
      <c r="HQ33" s="1038"/>
      <c r="HR33" s="1038"/>
      <c r="HS33" s="1038"/>
      <c r="HT33" s="1038"/>
      <c r="HU33" s="1038"/>
      <c r="HV33" s="1038"/>
      <c r="HW33" s="1038"/>
      <c r="HX33" s="1038"/>
      <c r="HY33" s="1038"/>
      <c r="HZ33" s="1038"/>
      <c r="IA33" s="1038"/>
      <c r="IB33" s="1038"/>
      <c r="IC33" s="1038"/>
      <c r="ID33" s="1038"/>
      <c r="IE33" s="1038"/>
      <c r="IF33" s="1038"/>
      <c r="IG33" s="1038"/>
      <c r="IH33" s="1038"/>
      <c r="II33" s="1038"/>
      <c r="IJ33" s="1038"/>
      <c r="IK33" s="1038"/>
      <c r="IL33" s="1038"/>
      <c r="IM33" s="1038"/>
      <c r="IN33" s="1038"/>
      <c r="IO33" s="1038"/>
      <c r="IP33" s="1038"/>
      <c r="IQ33" s="1038"/>
      <c r="IR33" s="1038"/>
      <c r="IS33" s="1038"/>
      <c r="IT33" s="1038"/>
      <c r="IU33" s="1038"/>
      <c r="IV33" s="1038"/>
      <c r="IW33" s="1038"/>
      <c r="IX33" s="1038"/>
      <c r="IY33" s="1038"/>
      <c r="IZ33" s="1038"/>
      <c r="JA33" s="1038"/>
      <c r="JB33" s="1038"/>
      <c r="JC33" s="1038"/>
      <c r="JD33" s="1038"/>
      <c r="JE33" s="1038"/>
      <c r="JF33" s="1038"/>
      <c r="JG33" s="1038"/>
      <c r="JH33" s="1038"/>
      <c r="JI33" s="1038"/>
      <c r="JJ33" s="1038"/>
      <c r="JK33" s="1038"/>
      <c r="JL33" s="1038"/>
      <c r="JM33" s="1038"/>
      <c r="JN33" s="1038"/>
      <c r="JO33" s="1038"/>
      <c r="JP33" s="1038"/>
      <c r="JQ33" s="1038"/>
      <c r="JR33" s="1038"/>
      <c r="JS33" s="1038"/>
      <c r="JT33" s="1038"/>
      <c r="JU33" s="1038"/>
      <c r="JV33" s="1038"/>
      <c r="JW33" s="1038"/>
      <c r="JX33" s="1038"/>
      <c r="JY33" s="1038"/>
      <c r="JZ33" s="1038"/>
      <c r="KA33" s="1038"/>
      <c r="KB33" s="1038"/>
      <c r="KC33" s="1038"/>
      <c r="KD33" s="1038"/>
      <c r="KE33" s="1038"/>
      <c r="KF33" s="1038"/>
      <c r="KG33" s="1038"/>
      <c r="KH33" s="1038"/>
      <c r="KI33" s="1038"/>
      <c r="KJ33" s="1038"/>
      <c r="KK33" s="1038"/>
      <c r="KL33" s="1038"/>
      <c r="KM33" s="1038"/>
      <c r="KN33" s="1038"/>
      <c r="KO33" s="1038"/>
      <c r="KP33" s="1038"/>
      <c r="KQ33" s="1038"/>
      <c r="KR33" s="1038"/>
      <c r="KS33" s="1038"/>
      <c r="KT33" s="1038"/>
      <c r="KU33" s="1038"/>
      <c r="KV33" s="1038"/>
      <c r="KW33" s="1038"/>
      <c r="KX33" s="1038"/>
      <c r="KY33" s="1038"/>
      <c r="KZ33" s="1038"/>
      <c r="LA33" s="1038"/>
      <c r="LB33" s="1038"/>
      <c r="LC33" s="1038"/>
      <c r="LD33" s="1038"/>
      <c r="LE33" s="1038"/>
      <c r="LF33" s="1038"/>
      <c r="LG33" s="1038"/>
      <c r="LH33" s="1038"/>
      <c r="LI33" s="1038"/>
      <c r="LJ33" s="1038"/>
      <c r="LK33" s="1038"/>
      <c r="LL33" s="1038"/>
      <c r="LM33" s="1038"/>
      <c r="LN33" s="1038"/>
      <c r="LO33" s="1038"/>
      <c r="LP33" s="1038"/>
      <c r="LQ33" s="1038"/>
      <c r="LR33" s="1038"/>
      <c r="LS33" s="1038" t="e">
        <f>#REF!/'[1]отч дата'!C10*100</f>
        <v>#REF!</v>
      </c>
      <c r="LT33" s="1038"/>
      <c r="LU33" s="1038"/>
      <c r="LV33" s="1038"/>
      <c r="LW33" s="1038"/>
      <c r="LX33" s="1038"/>
      <c r="LY33" s="1038"/>
      <c r="LZ33" s="1038"/>
      <c r="MA33" s="1038"/>
      <c r="MB33" s="1038"/>
      <c r="MC33" s="1038"/>
      <c r="MD33" s="1038"/>
      <c r="ME33" s="1038"/>
      <c r="MF33" s="1038"/>
      <c r="MG33" s="1038"/>
      <c r="MH33" s="1038"/>
      <c r="MI33" s="1038"/>
      <c r="MJ33" s="1038"/>
      <c r="MK33" s="1038"/>
      <c r="ML33" s="1038"/>
      <c r="MM33" s="1038"/>
      <c r="MN33" s="1038"/>
      <c r="MO33" s="1038"/>
      <c r="MP33" s="1038"/>
      <c r="MQ33" s="1038"/>
      <c r="MR33" s="1038"/>
      <c r="MS33" s="1038"/>
      <c r="MT33" s="1038"/>
      <c r="MU33" s="1038"/>
      <c r="MV33" s="1038"/>
      <c r="MW33" s="1038"/>
      <c r="MX33" s="1038"/>
      <c r="MY33" s="1038"/>
      <c r="MZ33" s="1038"/>
      <c r="NA33" s="1038"/>
      <c r="NB33" s="1038"/>
      <c r="NC33" s="1038"/>
      <c r="ND33" s="1038"/>
      <c r="NE33" s="1038"/>
      <c r="NF33" s="1038"/>
      <c r="NG33" s="1038"/>
      <c r="NH33" s="1038"/>
      <c r="NI33" s="1038"/>
      <c r="NJ33" s="1038"/>
      <c r="NK33" s="1038"/>
      <c r="NL33" s="1038"/>
      <c r="NM33" s="1038"/>
      <c r="NN33" s="1038"/>
      <c r="NO33" s="1038"/>
      <c r="NP33" s="1038"/>
      <c r="NQ33" s="1038"/>
      <c r="NR33" s="1038"/>
      <c r="NS33" s="1038"/>
      <c r="NT33" s="1038"/>
      <c r="NU33" s="1038"/>
      <c r="NV33" s="1038"/>
      <c r="NW33" s="1038"/>
      <c r="NX33" s="1038"/>
      <c r="NY33" s="1038"/>
      <c r="NZ33" s="1038"/>
      <c r="OA33" s="1038"/>
      <c r="OB33" s="1038"/>
      <c r="OC33" s="1038"/>
      <c r="OD33" s="1038"/>
      <c r="OE33" s="1038"/>
      <c r="OF33" s="1038"/>
      <c r="OG33" s="1038"/>
      <c r="OH33" s="1038"/>
      <c r="OI33" s="1038"/>
      <c r="OJ33" s="1038"/>
      <c r="OK33" s="1038"/>
      <c r="OL33" s="1038"/>
      <c r="OM33" s="1038"/>
      <c r="ON33" s="1038"/>
      <c r="OO33" s="1038"/>
      <c r="OP33" s="1038"/>
      <c r="OQ33" s="1038"/>
      <c r="OR33" s="1038"/>
      <c r="OS33" s="1038"/>
      <c r="OT33" s="1038"/>
      <c r="OU33" s="1038"/>
      <c r="OV33" s="1038"/>
      <c r="OW33" s="1038"/>
      <c r="OX33" s="1038"/>
      <c r="OY33" s="1038"/>
      <c r="OZ33" s="1038"/>
      <c r="PA33" s="1038"/>
      <c r="PB33" s="1038"/>
      <c r="PC33" s="1038"/>
      <c r="PD33" s="1038"/>
      <c r="PE33" s="1038"/>
      <c r="PF33" s="1038"/>
      <c r="PG33" s="1038"/>
      <c r="PH33" s="1038"/>
      <c r="PI33" s="1038"/>
      <c r="PJ33" s="1038"/>
      <c r="PK33" s="1038"/>
      <c r="PL33" s="1038"/>
      <c r="PM33" s="1038"/>
      <c r="PN33" s="1038"/>
      <c r="PO33" s="1038"/>
      <c r="PP33" s="1038"/>
      <c r="PQ33" s="1038"/>
      <c r="PR33" s="1038"/>
      <c r="PS33" s="1038"/>
      <c r="PT33" s="1038"/>
      <c r="PU33" s="1038"/>
      <c r="PV33" s="1038"/>
      <c r="PW33" s="1038"/>
      <c r="PX33" s="1038"/>
      <c r="PY33" s="1038"/>
      <c r="PZ33" s="1038"/>
      <c r="QA33" s="1038"/>
      <c r="QB33" s="1038"/>
      <c r="QC33" s="1038"/>
      <c r="QD33" s="1038"/>
      <c r="QE33" s="1038"/>
      <c r="QF33" s="1038"/>
      <c r="QG33" s="1038"/>
      <c r="QH33" s="1038"/>
      <c r="QI33" s="1038"/>
      <c r="QJ33" s="1038"/>
      <c r="QK33" s="1038"/>
      <c r="QL33" s="1038"/>
      <c r="QM33" s="1038"/>
      <c r="QN33" s="1038"/>
      <c r="QO33" s="1038"/>
      <c r="QP33" s="1038"/>
      <c r="QQ33" s="1038"/>
      <c r="QR33" s="1038"/>
      <c r="QS33" s="1038"/>
      <c r="QT33" s="1038"/>
      <c r="QU33" s="1038"/>
      <c r="QV33" s="1038"/>
      <c r="QW33" s="1038"/>
      <c r="QX33" s="1038"/>
      <c r="QY33" s="1038"/>
      <c r="QZ33" s="1038"/>
      <c r="RA33" s="1038"/>
      <c r="RB33" s="1038"/>
      <c r="RC33" s="1038"/>
      <c r="RD33" s="1038"/>
      <c r="RE33" s="1038"/>
      <c r="RF33" s="1038"/>
      <c r="RG33" s="1038"/>
      <c r="RH33" s="1038"/>
      <c r="RI33" s="1038"/>
      <c r="RJ33" s="1038"/>
      <c r="RK33" s="1038"/>
      <c r="RL33" s="1038"/>
      <c r="RM33" s="1038"/>
      <c r="RN33" s="1038"/>
      <c r="RO33" s="1038"/>
      <c r="RP33" s="1038"/>
      <c r="RQ33" s="1038"/>
      <c r="RR33" s="1038"/>
      <c r="RS33" s="1038"/>
      <c r="RT33" s="1038"/>
      <c r="RU33" s="1038"/>
      <c r="RV33" s="1038"/>
      <c r="RW33" s="1038"/>
      <c r="RX33" s="1038"/>
      <c r="RY33" s="1038"/>
      <c r="RZ33" s="1038"/>
      <c r="SA33" s="1038"/>
      <c r="SB33" s="1038"/>
      <c r="SC33" s="1038"/>
      <c r="SD33" s="1038"/>
      <c r="SE33" s="1038"/>
      <c r="SF33" s="1038"/>
      <c r="SG33" s="1038"/>
      <c r="SH33" s="1038"/>
      <c r="SI33" s="1038"/>
      <c r="SJ33" s="1038"/>
      <c r="SK33" s="1038"/>
      <c r="SL33" s="1038"/>
      <c r="SM33" s="1038"/>
      <c r="SN33" s="1038"/>
      <c r="SO33" s="1038"/>
      <c r="SP33" s="1038"/>
      <c r="SQ33" s="1038"/>
      <c r="SR33" s="1038"/>
      <c r="SS33" s="1038"/>
      <c r="ST33" s="1038"/>
      <c r="SU33" s="1038"/>
      <c r="SV33" s="1038"/>
      <c r="SW33" s="1038"/>
      <c r="SX33" s="1038"/>
      <c r="SY33" s="1038"/>
      <c r="SZ33" s="1038"/>
      <c r="TA33" s="1038"/>
      <c r="TB33" s="1038"/>
      <c r="TC33" s="1038"/>
      <c r="TD33" s="1038"/>
      <c r="TE33" s="1038"/>
      <c r="TF33" s="1038"/>
      <c r="TG33" s="1038"/>
      <c r="TH33" s="1038"/>
      <c r="TI33" s="1038"/>
      <c r="TJ33" s="1038"/>
      <c r="TK33" s="1038"/>
      <c r="TL33" s="1038"/>
      <c r="TM33" s="1038"/>
      <c r="TN33" s="1038"/>
      <c r="TO33" s="1038"/>
      <c r="TP33" s="1038"/>
      <c r="TQ33" s="1038"/>
      <c r="TR33" s="1038"/>
      <c r="TS33" s="1038"/>
      <c r="TT33" s="1038"/>
      <c r="TU33" s="1038"/>
      <c r="TV33" s="1038"/>
      <c r="TW33" s="1038"/>
      <c r="TX33" s="1038"/>
      <c r="TY33" s="1038"/>
      <c r="TZ33" s="1038"/>
      <c r="UA33" s="1038"/>
      <c r="UB33" s="1038"/>
      <c r="UC33" s="1038"/>
      <c r="UD33" s="1038"/>
      <c r="UE33" s="1038"/>
      <c r="UF33" s="1038"/>
      <c r="UG33" s="1038"/>
      <c r="UH33" s="1038"/>
      <c r="UI33" s="1038"/>
      <c r="UJ33" s="1038"/>
      <c r="UK33" s="1038"/>
      <c r="UL33" s="1038"/>
      <c r="UM33" s="1038"/>
      <c r="UN33" s="1038"/>
      <c r="UO33" s="1038"/>
      <c r="UP33" s="1038"/>
      <c r="UQ33" s="1038"/>
      <c r="UR33" s="1038"/>
      <c r="US33" s="1038"/>
      <c r="UT33" s="1038"/>
      <c r="UU33" s="1038"/>
      <c r="UV33" s="1038"/>
      <c r="UW33" s="1038"/>
      <c r="UX33" s="1038"/>
      <c r="UY33" s="1038"/>
      <c r="UZ33" s="1038"/>
      <c r="VA33" s="1038"/>
      <c r="VB33" s="1038"/>
      <c r="VC33" s="1038"/>
      <c r="VD33" s="1038"/>
      <c r="VE33" s="1038"/>
      <c r="VF33" s="1038"/>
      <c r="VG33" s="1038"/>
      <c r="VH33" s="1038"/>
      <c r="VI33" s="1038"/>
      <c r="VJ33" s="1038"/>
      <c r="VK33" s="1038"/>
      <c r="VL33" s="1038"/>
      <c r="VM33" s="1038"/>
      <c r="VN33" s="1038"/>
      <c r="VO33" s="1038"/>
      <c r="VP33" s="1038"/>
      <c r="VQ33" s="1038"/>
      <c r="VR33" s="1038"/>
      <c r="VS33" s="1038"/>
      <c r="VT33" s="1038"/>
      <c r="VU33" s="1038"/>
      <c r="VV33" s="1038"/>
      <c r="VW33" s="1038"/>
      <c r="VX33" s="1038"/>
      <c r="VY33" s="1038"/>
      <c r="VZ33" s="1038"/>
      <c r="WA33" s="1038"/>
      <c r="WB33" s="1038"/>
      <c r="WC33" s="1038"/>
      <c r="WD33" s="1038"/>
      <c r="WE33" s="1038"/>
      <c r="WF33" s="1038"/>
      <c r="WG33" s="1038"/>
      <c r="WH33" s="1038"/>
      <c r="WI33" s="1038"/>
      <c r="WJ33" s="1038"/>
      <c r="WK33" s="1038"/>
      <c r="WL33" s="1038"/>
      <c r="WM33" s="1038"/>
      <c r="WN33" s="1038"/>
      <c r="WO33" s="1038"/>
      <c r="WP33" s="1038"/>
      <c r="WQ33" s="1038"/>
      <c r="WR33" s="1038"/>
      <c r="WS33" s="1038"/>
      <c r="WT33" s="1038"/>
      <c r="WU33" s="1038"/>
      <c r="WV33" s="1038"/>
      <c r="WW33" s="1038"/>
      <c r="WX33" s="1038"/>
      <c r="WY33" s="1038"/>
      <c r="WZ33" s="1038"/>
      <c r="XA33" s="1038"/>
      <c r="XB33" s="1038"/>
      <c r="XC33" s="1038"/>
      <c r="XD33" s="1038"/>
      <c r="XE33" s="1038"/>
      <c r="XF33" s="1038"/>
      <c r="XG33" s="1038"/>
      <c r="XH33" s="1038"/>
      <c r="XI33" s="1038"/>
      <c r="XJ33" s="1038"/>
      <c r="XK33" s="1038"/>
      <c r="XL33" s="1038"/>
      <c r="XM33" s="1038"/>
      <c r="XN33" s="1038"/>
      <c r="XO33" s="1038"/>
      <c r="XP33" s="1038"/>
      <c r="XQ33" s="1038"/>
      <c r="XR33" s="1038"/>
      <c r="XS33" s="1038"/>
      <c r="XT33" s="1038"/>
      <c r="XU33" s="1038"/>
      <c r="XV33" s="1038"/>
      <c r="XW33" s="1038"/>
      <c r="XX33" s="1038"/>
      <c r="XY33" s="1038"/>
      <c r="XZ33" s="1038"/>
      <c r="YA33" s="1038"/>
      <c r="YB33" s="1038"/>
      <c r="YC33" s="1038"/>
      <c r="YD33" s="1038"/>
      <c r="YE33" s="1038"/>
      <c r="YF33" s="1038"/>
      <c r="YG33" s="1038"/>
      <c r="YH33" s="1038"/>
      <c r="YI33" s="1038"/>
      <c r="YJ33" s="1038"/>
      <c r="YK33" s="1038"/>
      <c r="YL33" s="1038"/>
      <c r="YM33" s="1038"/>
      <c r="YN33" s="1038"/>
      <c r="YO33" s="1038"/>
      <c r="YP33" s="1038"/>
      <c r="YQ33" s="1038"/>
      <c r="YR33" s="1038"/>
      <c r="YS33" s="1038"/>
      <c r="YT33" s="1038"/>
      <c r="YU33" s="1038"/>
      <c r="YV33" s="1038"/>
      <c r="YW33" s="1038"/>
      <c r="YX33" s="1038"/>
      <c r="YY33" s="1038"/>
      <c r="YZ33" s="1038"/>
      <c r="ZA33" s="1038"/>
      <c r="ZB33" s="1038"/>
      <c r="ZC33" s="1038"/>
      <c r="ZD33" s="1038"/>
      <c r="ZE33" s="1038"/>
      <c r="ZF33" s="1038"/>
      <c r="ZG33" s="1038"/>
      <c r="ZH33" s="1038"/>
      <c r="ZI33" s="1038"/>
      <c r="ZJ33" s="1038"/>
      <c r="ZK33" s="1038"/>
      <c r="ZL33" s="1038"/>
      <c r="ZM33" s="1038"/>
      <c r="ZN33" s="1038"/>
      <c r="ZO33" s="1038"/>
      <c r="ZP33" s="1038"/>
      <c r="ZQ33" s="1038"/>
      <c r="ZR33" s="1038"/>
      <c r="ZS33" s="1038"/>
      <c r="ZT33" s="1038"/>
      <c r="ZU33" s="1038"/>
      <c r="ZV33" s="1038"/>
      <c r="ZW33" s="1038"/>
      <c r="ZX33" s="1038"/>
      <c r="ZY33" s="1038"/>
      <c r="ZZ33" s="1038"/>
      <c r="AAA33" s="1038"/>
      <c r="AAB33" s="1038"/>
      <c r="AAC33" s="1038"/>
      <c r="AAD33" s="1038"/>
      <c r="AAE33" s="1038"/>
      <c r="AAF33" s="1038"/>
      <c r="AAG33" s="1038"/>
      <c r="AAH33" s="1038"/>
      <c r="AAI33" s="1038"/>
      <c r="AAJ33" s="1038"/>
      <c r="AAK33" s="1038"/>
      <c r="AAL33" s="1038"/>
      <c r="AAM33" s="1038"/>
      <c r="AAN33" s="1038"/>
      <c r="AAO33" s="1038"/>
      <c r="AAP33" s="1038"/>
      <c r="AAQ33" s="1038"/>
      <c r="AAR33" s="1038"/>
      <c r="AAS33" s="1038"/>
      <c r="AAT33" s="1038"/>
      <c r="AAU33" s="1038"/>
      <c r="AAV33" s="1038"/>
      <c r="AAW33" s="1038"/>
      <c r="AAX33" s="1038"/>
      <c r="AAY33" s="1038"/>
      <c r="AAZ33" s="1038"/>
      <c r="ABA33" s="1038"/>
      <c r="ABB33" s="1038"/>
      <c r="ABC33" s="1038"/>
      <c r="ABD33" s="1038"/>
      <c r="ABE33" s="1038"/>
      <c r="ABF33" s="1038"/>
      <c r="ABG33" s="1038"/>
      <c r="ABH33" s="1038"/>
      <c r="ABI33" s="1038"/>
      <c r="ABJ33" s="1038"/>
      <c r="ABK33" s="1038"/>
      <c r="ABL33" s="1038"/>
      <c r="ABM33" s="1038"/>
      <c r="ABN33" s="1038"/>
      <c r="ABO33" s="1038"/>
      <c r="ABP33" s="1038"/>
      <c r="ABQ33" s="1038"/>
      <c r="ABR33" s="1038"/>
      <c r="ABS33" s="1038"/>
      <c r="ABT33" s="1038"/>
      <c r="ABU33" s="1038"/>
      <c r="ABV33" s="1038"/>
      <c r="ABW33" s="1038"/>
      <c r="ABX33" s="1038"/>
      <c r="ABY33" s="1038"/>
      <c r="ABZ33" s="1038"/>
      <c r="ACA33" s="1038"/>
      <c r="ACB33" s="1038"/>
      <c r="ACC33" s="1038"/>
      <c r="ACD33" s="1038"/>
      <c r="ACE33" s="1038"/>
      <c r="ACF33" s="1038"/>
      <c r="ACG33" s="1038"/>
      <c r="ACH33" s="1038"/>
      <c r="ACI33" s="1038"/>
      <c r="ACJ33" s="1038"/>
      <c r="ACK33" s="1038"/>
      <c r="ACL33" s="1038"/>
      <c r="ACM33" s="1038"/>
      <c r="ACN33" s="1038"/>
      <c r="ACO33" s="1038"/>
      <c r="ACP33" s="1038"/>
      <c r="ACQ33" s="1038"/>
      <c r="ACR33" s="1038"/>
      <c r="ACS33" s="1038"/>
      <c r="ACT33" s="1038"/>
      <c r="ACU33" s="1038"/>
      <c r="ACV33" s="1038"/>
      <c r="ACW33" s="1038"/>
      <c r="ACX33" s="1038"/>
      <c r="ACY33" s="1038"/>
      <c r="ACZ33" s="1038"/>
      <c r="ADA33" s="1038"/>
      <c r="ADB33" s="1038"/>
      <c r="ADC33" s="1038"/>
      <c r="ADD33" s="1038"/>
      <c r="ADE33" s="1038"/>
      <c r="ADF33" s="1038"/>
      <c r="ADG33" s="1038"/>
      <c r="ADH33" s="1038"/>
      <c r="ADI33" s="1038"/>
      <c r="ADJ33" s="1038"/>
      <c r="ADK33" s="1038"/>
      <c r="ADL33" s="1038"/>
      <c r="ADM33" s="1038"/>
      <c r="ADN33" s="1038"/>
      <c r="ADO33" s="1038"/>
      <c r="ADP33" s="1038"/>
      <c r="ADQ33" s="1038"/>
      <c r="ADR33" s="1038"/>
      <c r="ADS33" s="1038"/>
      <c r="ADT33" s="1038"/>
      <c r="ADU33" s="1038"/>
      <c r="ADV33" s="1038"/>
      <c r="ADW33" s="1038"/>
      <c r="ADX33" s="1038"/>
      <c r="ADY33" s="1038"/>
      <c r="ADZ33" s="1038"/>
      <c r="AEA33" s="1038"/>
      <c r="AEB33" s="1038"/>
      <c r="AEC33" s="1038"/>
      <c r="AED33" s="1038"/>
      <c r="AEE33" s="1038"/>
      <c r="AEF33" s="1038"/>
      <c r="AEG33" s="1038"/>
      <c r="AEH33" s="1038"/>
      <c r="AEI33" s="1038"/>
      <c r="AEJ33" s="1038"/>
      <c r="AEK33" s="1038"/>
      <c r="AEL33" s="1038"/>
      <c r="AEM33" s="1038"/>
      <c r="AEN33" s="1038"/>
      <c r="AEO33" s="1038"/>
      <c r="AEP33" s="1038"/>
      <c r="AEQ33" s="1038"/>
    </row>
    <row r="35" spans="1:823" ht="30.75" thickBot="1" x14ac:dyDescent="0.3">
      <c r="A35" s="21"/>
      <c r="B35" s="34" t="s">
        <v>447</v>
      </c>
      <c r="C35" s="34"/>
      <c r="D35" s="41"/>
      <c r="CZ35" s="1451"/>
      <c r="JO35" s="1" t="s">
        <v>779</v>
      </c>
    </row>
    <row r="36" spans="1:823" x14ac:dyDescent="0.25">
      <c r="A36" s="2057" t="s">
        <v>131</v>
      </c>
      <c r="B36" s="2058"/>
      <c r="C36" s="2058"/>
      <c r="D36" s="2058"/>
      <c r="E36" s="2059"/>
      <c r="F36" s="2032" t="s">
        <v>132</v>
      </c>
      <c r="G36" s="2032"/>
      <c r="H36" s="2032"/>
      <c r="I36" s="2032"/>
      <c r="J36" s="2032"/>
      <c r="K36" s="2033"/>
    </row>
    <row r="37" spans="1:823" ht="148.5" customHeight="1" x14ac:dyDescent="0.25">
      <c r="A37" s="153"/>
      <c r="B37" s="154" t="s">
        <v>133</v>
      </c>
      <c r="C37" s="154" t="s">
        <v>134</v>
      </c>
      <c r="D37" s="154" t="s">
        <v>135</v>
      </c>
      <c r="E37" s="155"/>
      <c r="F37" s="451"/>
      <c r="G37" s="165" t="s">
        <v>136</v>
      </c>
      <c r="H37" s="165" t="s">
        <v>134</v>
      </c>
      <c r="I37" s="165" t="s">
        <v>137</v>
      </c>
      <c r="J37" s="165"/>
    </row>
    <row r="38" spans="1:823" x14ac:dyDescent="0.25">
      <c r="A38" s="156">
        <v>43831</v>
      </c>
      <c r="B38" s="366">
        <f>C38/D38*100</f>
        <v>0.60941945508026529</v>
      </c>
      <c r="C38" s="154">
        <v>33.402000000000001</v>
      </c>
      <c r="D38" s="154">
        <v>5480.9539999999997</v>
      </c>
      <c r="E38" s="155"/>
      <c r="F38" s="452">
        <v>43831</v>
      </c>
      <c r="G38" s="367">
        <f t="shared" ref="G38:G48" si="6">H38/I38*100</f>
        <v>5.4622843273056804E-3</v>
      </c>
      <c r="H38" s="165">
        <v>0.46800000000000003</v>
      </c>
      <c r="I38" s="201">
        <v>8567.8439999999991</v>
      </c>
      <c r="J38" s="165"/>
    </row>
    <row r="39" spans="1:823" x14ac:dyDescent="0.25">
      <c r="A39" s="157">
        <v>43862</v>
      </c>
      <c r="B39" s="366">
        <f t="shared" ref="B39:B48" si="7">C39/D39*100</f>
        <v>0.63263392078171343</v>
      </c>
      <c r="C39" s="154">
        <v>34.805999999999997</v>
      </c>
      <c r="D39" s="154">
        <v>5501.76</v>
      </c>
      <c r="E39" s="155"/>
      <c r="F39" s="453">
        <v>43862</v>
      </c>
      <c r="G39" s="367">
        <f t="shared" si="6"/>
        <v>6.8489891446409492E-3</v>
      </c>
      <c r="H39" s="165">
        <v>0.59299999999999997</v>
      </c>
      <c r="I39" s="201">
        <v>8658.2119999999995</v>
      </c>
      <c r="J39" s="165"/>
    </row>
    <row r="40" spans="1:823" x14ac:dyDescent="0.25">
      <c r="A40" s="156">
        <v>43891</v>
      </c>
      <c r="B40" s="366">
        <f t="shared" si="7"/>
        <v>0.65127653513897166</v>
      </c>
      <c r="C40" s="158">
        <v>36.170999999999999</v>
      </c>
      <c r="D40" s="154">
        <v>5553.8620000000001</v>
      </c>
      <c r="E40" s="155"/>
      <c r="F40" s="452">
        <v>43891</v>
      </c>
      <c r="G40" s="367">
        <f t="shared" si="6"/>
        <v>6.2162850501418536E-3</v>
      </c>
      <c r="H40" s="165">
        <v>0.54600000000000004</v>
      </c>
      <c r="I40" s="201">
        <v>8783.3809999999994</v>
      </c>
      <c r="J40" s="165"/>
    </row>
    <row r="41" spans="1:823" x14ac:dyDescent="0.25">
      <c r="A41" s="157">
        <v>43922</v>
      </c>
      <c r="B41" s="366">
        <v>0.62035591552636704</v>
      </c>
      <c r="C41" s="158">
        <v>36.220999999999997</v>
      </c>
      <c r="D41" s="154"/>
      <c r="E41" s="159"/>
      <c r="F41" s="453">
        <v>43922</v>
      </c>
      <c r="G41" s="367">
        <f t="shared" si="6"/>
        <v>5.4400386847195357E-3</v>
      </c>
      <c r="H41" s="165">
        <v>0.48599999999999999</v>
      </c>
      <c r="I41" s="201">
        <v>8933.76</v>
      </c>
      <c r="J41" s="166"/>
    </row>
    <row r="42" spans="1:823" x14ac:dyDescent="0.25">
      <c r="A42" s="156">
        <v>43952</v>
      </c>
      <c r="B42" s="366">
        <f t="shared" si="7"/>
        <v>0.68330075180268934</v>
      </c>
      <c r="C42" s="158">
        <v>39.360999999999997</v>
      </c>
      <c r="D42" s="160">
        <v>5760.4210000000003</v>
      </c>
      <c r="E42" s="159"/>
      <c r="F42" s="452">
        <v>43952</v>
      </c>
      <c r="G42" s="367">
        <f t="shared" si="6"/>
        <v>5.7300873921452364E-3</v>
      </c>
      <c r="H42" s="165">
        <v>0.51700000000000002</v>
      </c>
      <c r="I42" s="201">
        <v>9022.5499999999993</v>
      </c>
      <c r="J42" s="166"/>
    </row>
    <row r="43" spans="1:823" x14ac:dyDescent="0.25">
      <c r="A43" s="156">
        <v>43983</v>
      </c>
      <c r="B43" s="366">
        <f t="shared" si="7"/>
        <v>0.74968499855991821</v>
      </c>
      <c r="C43" s="161">
        <v>42.713999999999999</v>
      </c>
      <c r="D43" s="162">
        <v>5697.5929999999998</v>
      </c>
      <c r="E43" s="163"/>
      <c r="F43" s="452">
        <v>43983</v>
      </c>
      <c r="G43" s="367">
        <f t="shared" si="6"/>
        <v>6.0165858675648816E-3</v>
      </c>
      <c r="H43" s="165">
        <v>0.55000000000000004</v>
      </c>
      <c r="I43" s="202">
        <v>9141.3970000000008</v>
      </c>
      <c r="J43" s="167"/>
    </row>
    <row r="44" spans="1:823" x14ac:dyDescent="0.25">
      <c r="A44" s="156">
        <v>44013</v>
      </c>
      <c r="B44" s="366">
        <f t="shared" si="7"/>
        <v>0.78098483297194643</v>
      </c>
      <c r="C44" s="161">
        <v>44.546999999999997</v>
      </c>
      <c r="D44" s="164">
        <v>5703.9520000000002</v>
      </c>
      <c r="E44" s="163"/>
      <c r="F44" s="452">
        <v>44013</v>
      </c>
      <c r="G44" s="367">
        <f t="shared" si="6"/>
        <v>6.7075060114542224E-3</v>
      </c>
      <c r="H44" s="165">
        <v>0.623</v>
      </c>
      <c r="I44" s="202">
        <v>9288.1020000000008</v>
      </c>
      <c r="J44" s="168"/>
    </row>
    <row r="45" spans="1:823" x14ac:dyDescent="0.25">
      <c r="A45" s="196">
        <v>44044</v>
      </c>
      <c r="B45" s="366">
        <f t="shared" si="7"/>
        <v>0.80943020751540384</v>
      </c>
      <c r="C45" s="197">
        <v>46.491</v>
      </c>
      <c r="D45" s="198">
        <v>5743.67</v>
      </c>
      <c r="E45" s="199"/>
      <c r="F45" s="454">
        <v>44044</v>
      </c>
      <c r="G45" s="367">
        <f t="shared" si="6"/>
        <v>5.4973627516529226E-3</v>
      </c>
      <c r="H45" s="165">
        <v>0.51800000000000002</v>
      </c>
      <c r="I45" s="202">
        <v>9422.7000000000007</v>
      </c>
      <c r="J45" s="167"/>
    </row>
    <row r="46" spans="1:823" x14ac:dyDescent="0.25">
      <c r="A46" s="156">
        <v>44075</v>
      </c>
      <c r="B46" s="366">
        <f t="shared" si="7"/>
        <v>0.85347708638353958</v>
      </c>
      <c r="C46" s="158">
        <v>50.22</v>
      </c>
      <c r="D46" s="160">
        <v>5884.165</v>
      </c>
      <c r="E46" s="163"/>
      <c r="F46" s="452">
        <v>44075</v>
      </c>
      <c r="G46" s="367">
        <f t="shared" si="6"/>
        <v>5.6416585931985258E-3</v>
      </c>
      <c r="H46" s="165">
        <v>0.53900000000000003</v>
      </c>
      <c r="I46" s="202">
        <v>9553.9279999999999</v>
      </c>
      <c r="J46" s="167"/>
    </row>
    <row r="47" spans="1:823" x14ac:dyDescent="0.25">
      <c r="A47" s="156">
        <v>44105</v>
      </c>
      <c r="B47" s="366">
        <f t="shared" si="7"/>
        <v>0.89907820776477743</v>
      </c>
      <c r="C47" s="158">
        <v>52.051000000000002</v>
      </c>
      <c r="D47" s="160">
        <v>5789.3739999999998</v>
      </c>
      <c r="E47" s="163"/>
      <c r="F47" s="452">
        <v>44105</v>
      </c>
      <c r="G47" s="367">
        <f t="shared" si="6"/>
        <v>6.6543165842025079E-3</v>
      </c>
      <c r="H47" s="165">
        <v>0.64700000000000002</v>
      </c>
      <c r="I47" s="202">
        <v>9723.0120000000006</v>
      </c>
      <c r="J47" s="167"/>
    </row>
    <row r="48" spans="1:823" x14ac:dyDescent="0.25">
      <c r="A48" s="156">
        <v>44136</v>
      </c>
      <c r="B48" s="366">
        <f t="shared" si="7"/>
        <v>0.93187564852041638</v>
      </c>
      <c r="C48" s="158">
        <v>52.816000000000003</v>
      </c>
      <c r="D48" s="160">
        <v>5667.7089999999998</v>
      </c>
      <c r="E48" s="163"/>
      <c r="F48" s="452">
        <v>44136</v>
      </c>
      <c r="G48" s="367">
        <f t="shared" si="6"/>
        <v>7.8164653127514722E-3</v>
      </c>
      <c r="H48" s="165">
        <v>0.76600000000000001</v>
      </c>
      <c r="I48" s="202">
        <v>9799.8259999999991</v>
      </c>
      <c r="J48" s="167"/>
    </row>
    <row r="49" spans="1:61" ht="15.75" thickBot="1" x14ac:dyDescent="0.3">
      <c r="A49" s="456">
        <v>44166</v>
      </c>
      <c r="B49" s="444">
        <v>0.95381052727260029</v>
      </c>
      <c r="C49" s="445">
        <v>53.305999999999997</v>
      </c>
      <c r="D49" s="446">
        <v>5588.741</v>
      </c>
      <c r="E49" s="457"/>
      <c r="F49" s="455">
        <f>A49</f>
        <v>44166</v>
      </c>
      <c r="G49" s="447">
        <v>9.3492903969272997E-3</v>
      </c>
      <c r="H49" s="449">
        <v>0.92700000000000005</v>
      </c>
      <c r="I49" s="450">
        <v>9915.1910000000007</v>
      </c>
      <c r="J49" s="448"/>
    </row>
    <row r="50" spans="1:61" x14ac:dyDescent="0.25">
      <c r="A50" s="608">
        <v>44197</v>
      </c>
      <c r="B50" s="721">
        <v>0.92</v>
      </c>
      <c r="C50" s="722">
        <v>51.09</v>
      </c>
      <c r="D50" s="723">
        <v>5551.9</v>
      </c>
      <c r="E50" s="724"/>
      <c r="F50" s="608">
        <v>44197</v>
      </c>
      <c r="G50" s="609">
        <v>9.7000000000000003E-3</v>
      </c>
      <c r="H50" s="610">
        <v>0.97599999999999998</v>
      </c>
      <c r="I50" s="611">
        <v>10061.02</v>
      </c>
      <c r="J50" s="612"/>
      <c r="K50" s="122"/>
      <c r="L50" s="122">
        <f>C50+H50</f>
        <v>52.066000000000003</v>
      </c>
      <c r="Y50" s="1579"/>
      <c r="AO50" s="189"/>
      <c r="BI50" s="1584"/>
    </row>
    <row r="51" spans="1:61" x14ac:dyDescent="0.25">
      <c r="A51" s="156">
        <v>44228</v>
      </c>
      <c r="B51" s="366">
        <v>0.94152993031848164</v>
      </c>
      <c r="C51" s="158">
        <v>51.024999999999999</v>
      </c>
      <c r="D51" s="160">
        <v>5419.3710000000001</v>
      </c>
      <c r="E51" s="607"/>
      <c r="F51" s="156">
        <v>44228</v>
      </c>
      <c r="G51" s="367">
        <v>9.4906145450305377E-3</v>
      </c>
      <c r="H51" s="165">
        <v>0.95799999999999996</v>
      </c>
      <c r="I51" s="202">
        <v>10094.183000000001</v>
      </c>
      <c r="J51" s="613"/>
      <c r="L51" s="122">
        <f t="shared" ref="L51:L74" si="8">C51+H51</f>
        <v>51.982999999999997</v>
      </c>
      <c r="Y51" s="1579"/>
      <c r="AO51" s="189"/>
      <c r="BI51" s="1584"/>
    </row>
    <row r="52" spans="1:61" x14ac:dyDescent="0.25">
      <c r="A52" s="156">
        <v>44256</v>
      </c>
      <c r="B52" s="366">
        <f>C52/D52*100</f>
        <v>0.90749021574270894</v>
      </c>
      <c r="C52" s="158">
        <v>48.338999999999999</v>
      </c>
      <c r="D52" s="160">
        <v>5326.6689999999999</v>
      </c>
      <c r="E52" s="607"/>
      <c r="F52" s="156">
        <v>44256</v>
      </c>
      <c r="G52" s="497">
        <f>H52/I52*100</f>
        <v>9.1588258582213766E-3</v>
      </c>
      <c r="H52" s="496">
        <v>0.93</v>
      </c>
      <c r="I52" s="202">
        <v>10154.14</v>
      </c>
      <c r="J52" s="613"/>
      <c r="L52" s="122">
        <f t="shared" si="8"/>
        <v>49.268999999999998</v>
      </c>
      <c r="Y52" s="1579"/>
      <c r="AO52" s="189"/>
      <c r="BI52" s="1584"/>
    </row>
    <row r="53" spans="1:61" x14ac:dyDescent="0.25">
      <c r="A53" s="156">
        <v>44287</v>
      </c>
      <c r="B53" s="366">
        <v>0.83930688719161717</v>
      </c>
      <c r="C53" s="158">
        <v>44.624000000000002</v>
      </c>
      <c r="D53" s="160">
        <v>5316.768</v>
      </c>
      <c r="E53" s="1105"/>
      <c r="F53" s="1104">
        <v>44287</v>
      </c>
      <c r="G53" s="497">
        <v>8.9184443022105424E-3</v>
      </c>
      <c r="H53" s="496">
        <v>0.91100000000000003</v>
      </c>
      <c r="I53" s="202">
        <v>10214.786</v>
      </c>
      <c r="J53" s="613"/>
      <c r="L53" s="122">
        <f t="shared" si="8"/>
        <v>45.535000000000004</v>
      </c>
      <c r="Y53" s="1579"/>
      <c r="AO53" s="189"/>
      <c r="BI53" s="1584"/>
    </row>
    <row r="54" spans="1:61" x14ac:dyDescent="0.25">
      <c r="A54" s="156">
        <v>44317</v>
      </c>
      <c r="B54" s="366">
        <f>C54/D54*100</f>
        <v>0.79306473502704788</v>
      </c>
      <c r="C54" s="158">
        <v>41.939</v>
      </c>
      <c r="D54" s="160">
        <v>5288.2190000000001</v>
      </c>
      <c r="E54" s="1105"/>
      <c r="F54" s="1104">
        <v>44317</v>
      </c>
      <c r="G54" s="497">
        <v>8.696098970719256E-3</v>
      </c>
      <c r="H54" s="496">
        <v>0.89700000000000002</v>
      </c>
      <c r="I54" s="202">
        <v>10314.969999999999</v>
      </c>
      <c r="J54" s="613"/>
      <c r="L54" s="122">
        <f t="shared" si="8"/>
        <v>42.835999999999999</v>
      </c>
      <c r="Y54" s="1579"/>
      <c r="AO54" s="189"/>
      <c r="BI54" s="1584"/>
    </row>
    <row r="55" spans="1:61" x14ac:dyDescent="0.25">
      <c r="A55" s="156">
        <v>44348</v>
      </c>
      <c r="B55" s="366">
        <v>0.78244924226058121</v>
      </c>
      <c r="C55" s="158">
        <v>41.180999999999997</v>
      </c>
      <c r="D55" s="160">
        <v>5263.0889999999999</v>
      </c>
      <c r="E55" s="1105"/>
      <c r="F55" s="1104">
        <v>44348</v>
      </c>
      <c r="G55" s="497">
        <v>9.2153504990121933E-3</v>
      </c>
      <c r="H55" s="496">
        <v>0.95599999999999996</v>
      </c>
      <c r="I55" s="202">
        <v>10373.995000000001</v>
      </c>
      <c r="J55" s="613"/>
      <c r="L55" s="122">
        <f t="shared" si="8"/>
        <v>42.137</v>
      </c>
      <c r="Y55" s="1579"/>
      <c r="AO55" s="189"/>
      <c r="BI55" s="1584"/>
    </row>
    <row r="56" spans="1:61" x14ac:dyDescent="0.25">
      <c r="A56" s="156">
        <v>44378</v>
      </c>
      <c r="B56" s="366">
        <v>0.77135012506988088</v>
      </c>
      <c r="C56" s="158">
        <v>40.427</v>
      </c>
      <c r="D56" s="160">
        <v>5241.07</v>
      </c>
      <c r="E56" s="1105"/>
      <c r="F56" s="1104">
        <v>44378</v>
      </c>
      <c r="G56" s="497">
        <v>1.0183684629055945E-2</v>
      </c>
      <c r="H56" s="496">
        <v>1.0660000000000001</v>
      </c>
      <c r="I56" s="202">
        <v>10467.724</v>
      </c>
      <c r="J56" s="613"/>
      <c r="L56" s="122">
        <f t="shared" si="8"/>
        <v>41.493000000000002</v>
      </c>
      <c r="Y56" s="1579"/>
      <c r="AO56" s="189"/>
      <c r="BI56" s="1584"/>
    </row>
    <row r="57" spans="1:61" x14ac:dyDescent="0.25">
      <c r="A57" s="156">
        <v>44409</v>
      </c>
      <c r="B57" s="366">
        <v>0.76672489585932857</v>
      </c>
      <c r="C57" s="158">
        <v>39.941000000000003</v>
      </c>
      <c r="D57" s="160">
        <v>5209.3</v>
      </c>
      <c r="E57" s="1105"/>
      <c r="F57" s="1104">
        <v>44409</v>
      </c>
      <c r="G57" s="497">
        <v>8.7223008015087228E-3</v>
      </c>
      <c r="H57" s="496">
        <v>0.92500000000000004</v>
      </c>
      <c r="I57" s="202">
        <v>10605</v>
      </c>
      <c r="J57" s="613"/>
      <c r="L57" s="122">
        <f t="shared" si="8"/>
        <v>40.866</v>
      </c>
      <c r="Y57" s="1579"/>
      <c r="AO57" s="189"/>
      <c r="BI57" s="1584"/>
    </row>
    <row r="58" spans="1:61" x14ac:dyDescent="0.25">
      <c r="A58" s="156">
        <v>44440</v>
      </c>
      <c r="B58" s="366">
        <v>0.72972413318827489</v>
      </c>
      <c r="C58" s="158">
        <v>38.305999999999997</v>
      </c>
      <c r="D58" s="160">
        <v>5249.3810000000003</v>
      </c>
      <c r="E58" s="1105"/>
      <c r="F58" s="1104">
        <v>44440</v>
      </c>
      <c r="G58" s="497">
        <v>7.0201682338507654E-3</v>
      </c>
      <c r="H58" s="496">
        <v>0.752</v>
      </c>
      <c r="I58" s="202">
        <v>10711.994000000001</v>
      </c>
      <c r="J58" s="613"/>
      <c r="L58" s="122">
        <f t="shared" si="8"/>
        <v>39.058</v>
      </c>
      <c r="Y58" s="1579"/>
      <c r="AO58" s="189"/>
      <c r="BI58" s="1584"/>
    </row>
    <row r="59" spans="1:61" x14ac:dyDescent="0.25">
      <c r="A59" s="156">
        <v>44470</v>
      </c>
      <c r="B59" s="366">
        <v>0.71296516594799841</v>
      </c>
      <c r="C59" s="158">
        <v>37.338000000000001</v>
      </c>
      <c r="D59" s="160">
        <v>5237.0020000000004</v>
      </c>
      <c r="E59" s="1105"/>
      <c r="F59" s="1104">
        <v>44470</v>
      </c>
      <c r="G59" s="497">
        <v>6.7030517561579555E-3</v>
      </c>
      <c r="H59" s="496">
        <v>0.72499999999999998</v>
      </c>
      <c r="I59" s="202">
        <v>10815.968999999999</v>
      </c>
      <c r="J59" s="613"/>
      <c r="L59" s="122">
        <f t="shared" si="8"/>
        <v>38.063000000000002</v>
      </c>
      <c r="Y59" s="1579"/>
      <c r="AO59" s="189"/>
      <c r="BI59" s="1584"/>
    </row>
    <row r="60" spans="1:61" x14ac:dyDescent="0.25">
      <c r="A60" s="156">
        <v>44501</v>
      </c>
      <c r="B60" s="366">
        <v>0.67557408222791782</v>
      </c>
      <c r="C60" s="158">
        <v>35.136000000000003</v>
      </c>
      <c r="D60" s="160">
        <v>5200.91</v>
      </c>
      <c r="E60" s="1105"/>
      <c r="F60" s="1104">
        <v>44501</v>
      </c>
      <c r="G60" s="497">
        <v>6.6527340540736418E-3</v>
      </c>
      <c r="H60" s="496">
        <v>0.72699999999999998</v>
      </c>
      <c r="I60" s="202">
        <v>10927.838</v>
      </c>
      <c r="J60" s="613"/>
      <c r="L60" s="122">
        <f t="shared" si="8"/>
        <v>35.863</v>
      </c>
      <c r="Y60" s="1579"/>
      <c r="AO60" s="189"/>
      <c r="BI60" s="1584"/>
    </row>
    <row r="61" spans="1:61" ht="15.75" thickBot="1" x14ac:dyDescent="0.3">
      <c r="A61" s="456">
        <v>44531</v>
      </c>
      <c r="B61" s="444">
        <v>0.63302978717049152</v>
      </c>
      <c r="C61" s="445">
        <v>33.061999999999998</v>
      </c>
      <c r="D61" s="446">
        <v>5222.8190000000004</v>
      </c>
      <c r="E61" s="1106"/>
      <c r="F61" s="1107">
        <v>44531</v>
      </c>
      <c r="G61" s="1108">
        <v>6.8115090376752643E-3</v>
      </c>
      <c r="H61" s="1109">
        <v>0.751</v>
      </c>
      <c r="I61" s="450">
        <v>11025.457</v>
      </c>
      <c r="J61" s="1110"/>
      <c r="K61" s="1580"/>
      <c r="L61" s="1581">
        <f t="shared" si="8"/>
        <v>33.812999999999995</v>
      </c>
      <c r="M61" s="1582"/>
      <c r="N61" s="1582"/>
      <c r="O61" s="1582"/>
      <c r="P61" s="1582"/>
      <c r="Q61" s="1582"/>
      <c r="R61" s="1582"/>
      <c r="S61" s="1582"/>
      <c r="T61" s="1582"/>
      <c r="U61" s="1582"/>
      <c r="V61" s="1582"/>
      <c r="W61" s="1582"/>
      <c r="X61" s="1582"/>
      <c r="Y61" s="1583"/>
      <c r="Z61" s="1582"/>
      <c r="AA61" s="1582"/>
      <c r="AB61" s="1582"/>
      <c r="AC61" s="1582"/>
      <c r="AD61" s="1582"/>
      <c r="AE61" s="1582"/>
      <c r="AF61" s="1582"/>
      <c r="AG61" s="1582"/>
      <c r="AH61" s="1582"/>
      <c r="AI61" s="1582"/>
      <c r="AJ61" s="1582"/>
      <c r="AK61" s="1582"/>
      <c r="AL61" s="1582"/>
      <c r="AM61" s="1582"/>
      <c r="AN61" s="1582"/>
      <c r="AO61" s="189"/>
      <c r="BI61" s="1584"/>
    </row>
    <row r="62" spans="1:61" s="1121" customFormat="1" x14ac:dyDescent="0.25">
      <c r="A62" s="1112">
        <v>44562</v>
      </c>
      <c r="B62" s="1113">
        <v>0.57374286040786993</v>
      </c>
      <c r="C62" s="1114">
        <v>30.074000000000002</v>
      </c>
      <c r="D62" s="1115">
        <v>5241.7209999999995</v>
      </c>
      <c r="E62" s="1116"/>
      <c r="F62" s="1112">
        <v>44562</v>
      </c>
      <c r="G62" s="1117">
        <v>1.0438773766931059E-2</v>
      </c>
      <c r="H62" s="1118">
        <v>1.1639999999999999</v>
      </c>
      <c r="I62" s="1119">
        <v>11150.735000000001</v>
      </c>
      <c r="J62" s="1120"/>
      <c r="L62" s="122">
        <f t="shared" si="8"/>
        <v>31.238000000000003</v>
      </c>
      <c r="S62" s="1121" t="s">
        <v>779</v>
      </c>
      <c r="Y62" s="1579"/>
      <c r="AO62" s="189"/>
      <c r="BI62" s="1584"/>
    </row>
    <row r="63" spans="1:61" ht="15.75" thickBot="1" x14ac:dyDescent="0.3">
      <c r="A63" s="1039">
        <v>44593</v>
      </c>
      <c r="B63" s="1040">
        <v>0.5831393015474341</v>
      </c>
      <c r="C63" s="1041">
        <v>29.76</v>
      </c>
      <c r="D63" s="1042">
        <v>5166.7049999999999</v>
      </c>
      <c r="E63" s="1043"/>
      <c r="F63" s="1039">
        <v>44593</v>
      </c>
      <c r="G63" s="1044">
        <v>1.545576667802892E-2</v>
      </c>
      <c r="H63" s="1079">
        <v>1.0449999999999999</v>
      </c>
      <c r="I63" s="1045">
        <v>11176.550999999999</v>
      </c>
      <c r="J63" s="1046"/>
      <c r="L63" s="122">
        <f t="shared" si="8"/>
        <v>30.805</v>
      </c>
      <c r="Y63" s="1579"/>
      <c r="AO63" s="189"/>
      <c r="BI63" s="1584"/>
    </row>
    <row r="64" spans="1:61" ht="15.75" thickBot="1" x14ac:dyDescent="0.3">
      <c r="A64" s="1039">
        <v>44621</v>
      </c>
      <c r="B64" s="1040">
        <v>0.59106318962696491</v>
      </c>
      <c r="C64" s="1041">
        <v>30.527999999999999</v>
      </c>
      <c r="D64" s="1042">
        <v>5164.93</v>
      </c>
      <c r="E64" s="1043"/>
      <c r="F64" s="1039">
        <v>44621</v>
      </c>
      <c r="G64" s="1044">
        <v>8.6116020387923264E-3</v>
      </c>
      <c r="H64" s="1079">
        <v>0.96599999999999997</v>
      </c>
      <c r="I64" s="1045">
        <v>11217.424999999999</v>
      </c>
      <c r="J64" s="1046"/>
      <c r="L64" s="122">
        <f t="shared" si="8"/>
        <v>31.494</v>
      </c>
      <c r="Y64" s="1579"/>
      <c r="AO64" s="189"/>
      <c r="BI64" s="1584"/>
    </row>
    <row r="65" spans="1:823" ht="15.75" thickBot="1" x14ac:dyDescent="0.3">
      <c r="A65" s="1039">
        <v>44652</v>
      </c>
      <c r="B65" s="1040">
        <v>0.60741115722206795</v>
      </c>
      <c r="C65" s="1041">
        <v>30.981000000000002</v>
      </c>
      <c r="D65" s="1042">
        <v>5100.4989999999998</v>
      </c>
      <c r="E65" s="1043"/>
      <c r="F65" s="1039">
        <v>44652</v>
      </c>
      <c r="G65" s="1044">
        <v>8.1664333315461853E-3</v>
      </c>
      <c r="H65" s="1079">
        <v>0.92</v>
      </c>
      <c r="I65" s="1045">
        <v>11265.628000000001</v>
      </c>
      <c r="J65" s="1046"/>
      <c r="L65" s="122">
        <f t="shared" si="8"/>
        <v>31.901000000000003</v>
      </c>
      <c r="Y65" s="1579"/>
      <c r="AO65" s="189"/>
      <c r="BI65" s="1584"/>
    </row>
    <row r="66" spans="1:823" ht="16.7" customHeight="1" thickBot="1" x14ac:dyDescent="0.3">
      <c r="A66" s="1364">
        <v>44682</v>
      </c>
      <c r="B66" s="1040">
        <v>0.66223662655045501</v>
      </c>
      <c r="C66" s="1041">
        <v>32.683</v>
      </c>
      <c r="D66" s="1042">
        <v>4935.2449999999999</v>
      </c>
      <c r="E66" s="1043"/>
      <c r="F66" s="1039">
        <v>44682</v>
      </c>
      <c r="G66" s="1044">
        <v>8.7281465056494416E-3</v>
      </c>
      <c r="H66" s="1079">
        <v>0.98799999999999999</v>
      </c>
      <c r="I66" s="1045">
        <v>11319.7</v>
      </c>
      <c r="J66" s="1046"/>
      <c r="L66" s="122">
        <f t="shared" si="8"/>
        <v>33.670999999999999</v>
      </c>
      <c r="Y66" s="1579"/>
      <c r="AO66" s="189"/>
      <c r="BI66" s="1584"/>
    </row>
    <row r="67" spans="1:823" ht="16.7" customHeight="1" thickBot="1" x14ac:dyDescent="0.3">
      <c r="A67" s="1364">
        <v>44713</v>
      </c>
      <c r="B67" s="1040">
        <v>0.69699599837543524</v>
      </c>
      <c r="C67" s="1041">
        <v>33.808</v>
      </c>
      <c r="D67" s="1042">
        <v>4850.53</v>
      </c>
      <c r="E67" s="1043"/>
      <c r="F67" s="1039">
        <v>44713</v>
      </c>
      <c r="G67" s="1044">
        <v>1.3085003575308063E-2</v>
      </c>
      <c r="H67" s="1079">
        <v>1.4890000000000001</v>
      </c>
      <c r="I67" s="1045">
        <v>11379.439</v>
      </c>
      <c r="J67" s="1046"/>
      <c r="L67" s="122">
        <f t="shared" si="8"/>
        <v>35.296999999999997</v>
      </c>
      <c r="Y67" s="1579"/>
      <c r="AO67" s="189"/>
      <c r="BI67" s="1584"/>
    </row>
    <row r="68" spans="1:823" s="1680" customFormat="1" ht="16.7" customHeight="1" thickBot="1" x14ac:dyDescent="0.3">
      <c r="A68" s="1668">
        <v>44743</v>
      </c>
      <c r="B68" s="1669">
        <v>0.73899999999999999</v>
      </c>
      <c r="C68" s="1670">
        <v>35.354999999999997</v>
      </c>
      <c r="D68" s="1671">
        <v>4785.3</v>
      </c>
      <c r="E68" s="1672"/>
      <c r="F68" s="1673">
        <f>A68</f>
        <v>44743</v>
      </c>
      <c r="G68" s="1674">
        <f>H68/I68*100</f>
        <v>1.3178730820146459E-2</v>
      </c>
      <c r="H68" s="1675">
        <v>1.51</v>
      </c>
      <c r="I68" s="1676">
        <v>11457.856</v>
      </c>
      <c r="J68" s="1677"/>
      <c r="K68" s="1678"/>
      <c r="L68" s="1679">
        <f t="shared" si="8"/>
        <v>36.864999999999995</v>
      </c>
      <c r="Y68" s="1681"/>
      <c r="AO68" s="1682"/>
      <c r="BI68" s="1683"/>
    </row>
    <row r="69" spans="1:823" s="1471" customFormat="1" ht="19.7" customHeight="1" thickBot="1" x14ac:dyDescent="0.3">
      <c r="A69" s="1364">
        <v>44774</v>
      </c>
      <c r="B69" s="1521">
        <v>0.83410596535032044</v>
      </c>
      <c r="C69" s="1522">
        <v>39.646999999999998</v>
      </c>
      <c r="D69" s="1523">
        <v>4753.2330000000002</v>
      </c>
      <c r="E69" s="1524"/>
      <c r="F69" s="1477">
        <v>44774</v>
      </c>
      <c r="G69" s="1525">
        <v>1.2622085887865146E-2</v>
      </c>
      <c r="H69" s="1526">
        <v>1.4530000000000001</v>
      </c>
      <c r="I69" s="1527">
        <v>11511.567999999999</v>
      </c>
      <c r="J69" s="1528"/>
      <c r="K69" s="1585"/>
      <c r="L69" s="122">
        <f t="shared" si="8"/>
        <v>41.1</v>
      </c>
      <c r="Y69" s="1579"/>
      <c r="AO69" s="189"/>
    </row>
    <row r="70" spans="1:823" s="1471" customFormat="1" ht="19.7" customHeight="1" thickBot="1" x14ac:dyDescent="0.3">
      <c r="A70" s="1364">
        <v>44805</v>
      </c>
      <c r="B70" s="1521">
        <v>0.83409556074297531</v>
      </c>
      <c r="C70" s="1522">
        <v>39.905000000000001</v>
      </c>
      <c r="D70" s="1523">
        <v>4784.2240000000002</v>
      </c>
      <c r="E70" s="1524"/>
      <c r="F70" s="1477">
        <v>44805</v>
      </c>
      <c r="G70" s="1525">
        <v>1.138362720020121E-2</v>
      </c>
      <c r="H70" s="1526">
        <v>1.3180000000000001</v>
      </c>
      <c r="I70" s="1527">
        <v>11578.031999999999</v>
      </c>
      <c r="J70" s="1528"/>
      <c r="K70" s="1678"/>
      <c r="L70" s="122">
        <f t="shared" si="8"/>
        <v>41.222999999999999</v>
      </c>
      <c r="Y70" s="1579"/>
      <c r="AO70" s="189"/>
    </row>
    <row r="71" spans="1:823" s="1471" customFormat="1" ht="19.7" customHeight="1" thickBot="1" x14ac:dyDescent="0.3">
      <c r="A71" s="1634" t="s">
        <v>791</v>
      </c>
      <c r="B71" s="1635">
        <v>0.86278111712938255</v>
      </c>
      <c r="C71" s="1636">
        <v>41.369</v>
      </c>
      <c r="D71" s="1637">
        <v>4794.8429999999998</v>
      </c>
      <c r="E71" s="1638"/>
      <c r="F71" s="1639">
        <v>44835</v>
      </c>
      <c r="G71" s="1640">
        <v>7.9946734201641802E-3</v>
      </c>
      <c r="H71" s="1641">
        <v>0.93200000000000005</v>
      </c>
      <c r="I71" s="1642">
        <v>11657.762000000001</v>
      </c>
      <c r="J71" s="1643"/>
      <c r="K71" s="1585"/>
      <c r="L71" s="122">
        <f t="shared" si="8"/>
        <v>42.301000000000002</v>
      </c>
      <c r="M71" s="1471">
        <v>2.5710822085621091E-3</v>
      </c>
      <c r="Y71" s="1579"/>
      <c r="AO71" s="189"/>
    </row>
    <row r="72" spans="1:823" ht="20.25" customHeight="1" thickBot="1" x14ac:dyDescent="0.3">
      <c r="A72" s="1364">
        <v>44866</v>
      </c>
      <c r="B72" s="1473">
        <v>0.82682885096983916</v>
      </c>
      <c r="C72" s="1474">
        <v>39.866999999999997</v>
      </c>
      <c r="D72" s="1475">
        <v>4821.6750000000002</v>
      </c>
      <c r="E72" s="1476"/>
      <c r="F72" s="1477">
        <v>44866</v>
      </c>
      <c r="G72" s="1478">
        <v>1.1549783313799779E-2</v>
      </c>
      <c r="H72" s="1479">
        <v>1.3560000000000001</v>
      </c>
      <c r="I72" s="1472">
        <v>11740.48</v>
      </c>
      <c r="J72" s="1046"/>
      <c r="K72" s="1678"/>
      <c r="L72" s="1679">
        <f t="shared" si="8"/>
        <v>41.222999999999999</v>
      </c>
      <c r="M72" s="1602">
        <f>L72/(D72+I72)</f>
        <v>2.4889876951399142E-3</v>
      </c>
      <c r="BQ72" s="122"/>
    </row>
    <row r="73" spans="1:823" ht="20.25" customHeight="1" thickBot="1" x14ac:dyDescent="0.3">
      <c r="A73" s="1364">
        <v>44896</v>
      </c>
      <c r="B73" s="1473">
        <f>C73/D73*100</f>
        <v>0.80893258397068613</v>
      </c>
      <c r="C73" s="1474">
        <v>39.521000000000001</v>
      </c>
      <c r="D73" s="1475">
        <v>4885.5739999999996</v>
      </c>
      <c r="E73" s="1476"/>
      <c r="F73" s="1699" t="s">
        <v>847</v>
      </c>
      <c r="G73" s="1478">
        <f>H73/I73*100</f>
        <v>1.0520845270419129E-2</v>
      </c>
      <c r="H73" s="1479">
        <v>1.244</v>
      </c>
      <c r="I73" s="1472">
        <v>11824.145</v>
      </c>
      <c r="J73" s="1046"/>
      <c r="K73" s="1678"/>
      <c r="L73" s="1679">
        <f>C73+H73</f>
        <v>40.765000000000001</v>
      </c>
      <c r="M73" s="1602">
        <f>L73/(D73+I73)</f>
        <v>2.4395981763667002E-3</v>
      </c>
      <c r="BQ73" s="122"/>
    </row>
    <row r="74" spans="1:823" ht="22.5" customHeight="1" thickBot="1" x14ac:dyDescent="0.3">
      <c r="A74" s="1698" t="str">
        <f>[1]ИЗМЕНЕНИЕ!AL5</f>
        <v xml:space="preserve">01.01.2023
 (03.01.2023)
</v>
      </c>
      <c r="B74" s="1473">
        <f>C74/D74*100</f>
        <v>0.72900672010305301</v>
      </c>
      <c r="C74" s="1474">
        <f>'[1]отч дата'!D58/1000</f>
        <v>36.491</v>
      </c>
      <c r="D74" s="1475">
        <f>'[1]отч дата'!D35/1000</f>
        <v>5005.5780000000004</v>
      </c>
      <c r="E74" s="1476"/>
      <c r="F74" s="1477" t="str">
        <f>A74</f>
        <v xml:space="preserve">01.01.2023
 (03.01.2023)
</v>
      </c>
      <c r="G74" s="1478">
        <f>H74/I74*100</f>
        <v>1.348959040713443E-2</v>
      </c>
      <c r="H74" s="1479">
        <f>'[1]отч дата'!D89/1000</f>
        <v>1.611</v>
      </c>
      <c r="I74" s="1472">
        <f>'[1]отч дата'!D67/1000</f>
        <v>11942.541999999999</v>
      </c>
      <c r="J74" s="1046"/>
      <c r="K74" s="1585"/>
      <c r="L74" s="122">
        <f t="shared" si="8"/>
        <v>38.101999999999997</v>
      </c>
      <c r="M74" s="1602">
        <f>L74/(D74+I74)</f>
        <v>2.2481549576000171E-3</v>
      </c>
      <c r="BQ74" s="122"/>
    </row>
    <row r="75" spans="1:823" x14ac:dyDescent="0.25">
      <c r="A75" s="1529" t="s">
        <v>138</v>
      </c>
      <c r="C75" s="122"/>
      <c r="D75" s="122"/>
      <c r="L75" s="122"/>
      <c r="M75" s="122"/>
      <c r="N75" s="122"/>
      <c r="O75" s="122"/>
      <c r="P75" s="122"/>
      <c r="Q75" s="122"/>
      <c r="R75" s="122"/>
      <c r="S75" s="122"/>
      <c r="T75" s="122"/>
      <c r="U75" s="122"/>
      <c r="V75" s="122"/>
      <c r="W75" s="122"/>
      <c r="X75" s="122"/>
      <c r="Y75" s="122"/>
      <c r="Z75" s="122"/>
      <c r="AA75" s="122"/>
      <c r="AB75" s="122"/>
      <c r="AC75" s="122"/>
      <c r="AD75" s="122"/>
      <c r="AE75" s="122"/>
      <c r="AF75" s="122"/>
      <c r="AG75" s="122"/>
      <c r="AH75" s="122"/>
      <c r="AI75" s="122"/>
      <c r="AJ75" s="122"/>
      <c r="AK75" s="122"/>
      <c r="AL75" s="122"/>
      <c r="AM75" s="122"/>
      <c r="AN75" s="122"/>
      <c r="AO75" s="122"/>
      <c r="AP75" s="122"/>
      <c r="AQ75" s="122"/>
      <c r="AR75" s="122"/>
      <c r="AS75" s="122"/>
      <c r="AT75" s="122"/>
      <c r="AU75" s="122"/>
      <c r="AV75" s="122"/>
      <c r="AW75" s="122"/>
      <c r="AX75" s="122"/>
      <c r="AY75" s="122"/>
      <c r="AZ75" s="122"/>
      <c r="BA75" s="122"/>
      <c r="BB75" s="122"/>
      <c r="BC75" s="122"/>
      <c r="BD75" s="122"/>
      <c r="BE75" s="122"/>
      <c r="BF75" s="122"/>
      <c r="BG75" s="122"/>
      <c r="BH75" s="122"/>
      <c r="BI75" s="122"/>
      <c r="BJ75" s="122"/>
      <c r="BK75" s="122"/>
      <c r="BL75" s="122"/>
      <c r="BM75" s="122"/>
      <c r="BN75" s="122"/>
      <c r="BO75" s="122"/>
      <c r="BP75" s="122"/>
      <c r="BQ75" s="122"/>
      <c r="BR75" s="122"/>
      <c r="BS75" s="122"/>
      <c r="BT75" s="122"/>
      <c r="BU75" s="122"/>
      <c r="BV75" s="122"/>
      <c r="BW75" s="122"/>
      <c r="BX75" s="122"/>
      <c r="BY75" s="122"/>
      <c r="BZ75" s="122"/>
      <c r="CA75" s="122"/>
      <c r="CB75" s="122"/>
      <c r="CC75" s="122"/>
      <c r="CD75" s="122"/>
      <c r="CE75" s="122"/>
      <c r="CF75" s="122"/>
      <c r="CG75" s="122"/>
      <c r="CH75" s="122"/>
      <c r="CI75" s="122"/>
      <c r="CJ75" s="122"/>
      <c r="CK75" s="122"/>
      <c r="CL75" s="122"/>
      <c r="CM75" s="122"/>
      <c r="CN75" s="122"/>
      <c r="CO75" s="122"/>
      <c r="CP75" s="122"/>
      <c r="CQ75" s="122"/>
      <c r="CR75" s="122"/>
      <c r="CS75" s="122"/>
      <c r="CT75" s="122"/>
      <c r="CU75" s="122"/>
      <c r="CV75" s="122"/>
      <c r="CW75" s="122"/>
      <c r="CX75" s="122"/>
      <c r="CY75" s="122"/>
      <c r="CZ75" s="122"/>
      <c r="DA75" s="122"/>
      <c r="DB75" s="122"/>
      <c r="DC75" s="122"/>
      <c r="DD75" s="122"/>
      <c r="DE75" s="122"/>
      <c r="DF75" s="122"/>
      <c r="DG75" s="122"/>
      <c r="DH75" s="122"/>
      <c r="DI75" s="122"/>
      <c r="DJ75" s="122"/>
      <c r="DK75" s="122"/>
      <c r="DL75" s="122"/>
      <c r="DM75" s="122"/>
      <c r="DN75" s="122"/>
      <c r="DO75" s="122"/>
      <c r="DP75" s="122"/>
      <c r="DQ75" s="122"/>
      <c r="DR75" s="122"/>
      <c r="DS75" s="122"/>
      <c r="DT75" s="122"/>
      <c r="DU75" s="122"/>
      <c r="DV75" s="122"/>
      <c r="DW75" s="122"/>
      <c r="DX75" s="122"/>
      <c r="DY75" s="122"/>
      <c r="DZ75" s="122"/>
      <c r="EA75" s="122"/>
      <c r="EB75" s="122"/>
      <c r="EC75" s="122"/>
      <c r="ED75" s="122"/>
      <c r="EE75" s="122"/>
      <c r="EF75" s="122"/>
      <c r="EG75" s="122"/>
      <c r="EH75" s="122"/>
      <c r="EI75" s="122"/>
      <c r="EJ75" s="122"/>
      <c r="EK75" s="122"/>
      <c r="EL75" s="122"/>
      <c r="EM75" s="122"/>
      <c r="EN75" s="122"/>
      <c r="EO75" s="122"/>
      <c r="EP75" s="122"/>
      <c r="EQ75" s="122"/>
      <c r="ER75" s="122"/>
      <c r="ES75" s="122"/>
      <c r="ET75" s="122"/>
      <c r="EU75" s="122"/>
      <c r="EV75" s="122"/>
      <c r="EW75" s="122"/>
      <c r="EX75" s="122"/>
      <c r="EY75" s="122"/>
      <c r="EZ75" s="122"/>
      <c r="FA75" s="122"/>
      <c r="FB75" s="122"/>
      <c r="FC75" s="122"/>
      <c r="FD75" s="122"/>
      <c r="FE75" s="122"/>
      <c r="FF75" s="122"/>
      <c r="FG75" s="122"/>
      <c r="FH75" s="122"/>
      <c r="FI75" s="122"/>
      <c r="FJ75" s="122"/>
      <c r="FK75" s="122"/>
      <c r="FL75" s="122"/>
      <c r="FM75" s="122"/>
      <c r="FN75" s="122"/>
      <c r="FO75" s="122"/>
      <c r="FP75" s="122"/>
      <c r="FQ75" s="122"/>
      <c r="FR75" s="122"/>
      <c r="FS75" s="122"/>
      <c r="FT75" s="122"/>
      <c r="FU75" s="122"/>
      <c r="FV75" s="122"/>
      <c r="FW75" s="122"/>
      <c r="FX75" s="122"/>
      <c r="FY75" s="122"/>
      <c r="FZ75" s="122"/>
      <c r="GA75" s="122"/>
      <c r="GB75" s="122"/>
      <c r="GC75" s="122"/>
      <c r="GD75" s="122"/>
      <c r="GE75" s="122"/>
      <c r="GF75" s="122"/>
      <c r="GG75" s="122"/>
      <c r="GH75" s="122"/>
      <c r="GI75" s="122"/>
      <c r="GJ75" s="122"/>
      <c r="GK75" s="122"/>
      <c r="GL75" s="122"/>
      <c r="GM75" s="122"/>
      <c r="GN75" s="122"/>
      <c r="GO75" s="122"/>
      <c r="GP75" s="122"/>
      <c r="GQ75" s="122"/>
      <c r="GR75" s="122"/>
      <c r="GS75" s="122"/>
      <c r="GT75" s="122"/>
      <c r="GU75" s="122"/>
      <c r="GV75" s="122"/>
      <c r="GW75" s="122"/>
      <c r="GX75" s="122"/>
      <c r="GY75" s="122"/>
      <c r="GZ75" s="122"/>
      <c r="HA75" s="122"/>
      <c r="HB75" s="122"/>
      <c r="HC75" s="122"/>
      <c r="HD75" s="122"/>
      <c r="HE75" s="122"/>
      <c r="HF75" s="122"/>
      <c r="HG75" s="122"/>
      <c r="HH75" s="122"/>
      <c r="HI75" s="122"/>
      <c r="HJ75" s="122"/>
      <c r="HK75" s="122"/>
      <c r="HL75" s="122"/>
      <c r="HM75" s="122"/>
      <c r="HN75" s="122"/>
      <c r="HO75" s="122"/>
      <c r="HP75" s="122"/>
      <c r="HQ75" s="122"/>
      <c r="HR75" s="122"/>
      <c r="HS75" s="122"/>
      <c r="HT75" s="122"/>
      <c r="HU75" s="122"/>
      <c r="HV75" s="122"/>
      <c r="HW75" s="122"/>
      <c r="HX75" s="122"/>
      <c r="HY75" s="122"/>
      <c r="HZ75" s="122"/>
      <c r="IA75" s="122"/>
      <c r="IB75" s="122"/>
      <c r="IC75" s="122"/>
      <c r="ID75" s="122"/>
      <c r="IE75" s="122"/>
      <c r="IF75" s="122"/>
      <c r="IG75" s="122"/>
      <c r="IH75" s="122"/>
      <c r="II75" s="122"/>
      <c r="IJ75" s="122"/>
      <c r="IK75" s="122"/>
      <c r="IL75" s="122"/>
      <c r="IM75" s="122"/>
      <c r="IN75" s="122"/>
      <c r="IO75" s="122"/>
      <c r="IP75" s="122"/>
      <c r="IQ75" s="122"/>
      <c r="IR75" s="122"/>
      <c r="IS75" s="122"/>
      <c r="IT75" s="122"/>
      <c r="IU75" s="122"/>
      <c r="IV75" s="122"/>
      <c r="IW75" s="122"/>
      <c r="IX75" s="122"/>
      <c r="IY75" s="122"/>
      <c r="IZ75" s="122"/>
      <c r="JA75" s="122"/>
      <c r="JB75" s="122"/>
      <c r="JC75" s="122"/>
      <c r="JD75" s="122"/>
      <c r="JE75" s="122"/>
      <c r="JF75" s="122"/>
      <c r="JG75" s="122"/>
      <c r="JH75" s="122"/>
      <c r="JI75" s="122"/>
      <c r="JJ75" s="122"/>
      <c r="JK75" s="122"/>
      <c r="JL75" s="122"/>
      <c r="JM75" s="122"/>
      <c r="JN75" s="122"/>
      <c r="JO75" s="122"/>
      <c r="JP75" s="122"/>
      <c r="JQ75" s="122"/>
      <c r="JR75" s="122"/>
      <c r="JS75" s="122"/>
      <c r="JT75" s="122"/>
      <c r="JU75" s="122"/>
      <c r="JV75" s="122"/>
      <c r="JW75" s="122"/>
      <c r="JX75" s="122"/>
      <c r="JY75" s="122"/>
      <c r="JZ75" s="122"/>
      <c r="KA75" s="122"/>
      <c r="KB75" s="122"/>
      <c r="KC75" s="122"/>
      <c r="KD75" s="122"/>
      <c r="KE75" s="122"/>
      <c r="KF75" s="122"/>
      <c r="KG75" s="122"/>
      <c r="KH75" s="122"/>
      <c r="KI75" s="122"/>
      <c r="KJ75" s="122"/>
      <c r="KK75" s="122"/>
      <c r="KL75" s="122"/>
      <c r="KM75" s="122"/>
      <c r="KN75" s="122"/>
      <c r="KO75" s="122"/>
      <c r="KP75" s="122"/>
      <c r="KQ75" s="122"/>
      <c r="KR75" s="122"/>
      <c r="KS75" s="122"/>
      <c r="KT75" s="122"/>
      <c r="KU75" s="122"/>
      <c r="KV75" s="122"/>
      <c r="KW75" s="122"/>
      <c r="KX75" s="122"/>
      <c r="KY75" s="122"/>
      <c r="KZ75" s="122"/>
      <c r="LA75" s="122"/>
      <c r="LB75" s="122"/>
      <c r="LC75" s="122"/>
      <c r="LD75" s="122"/>
      <c r="LE75" s="122"/>
      <c r="LF75" s="122"/>
      <c r="LG75" s="122"/>
      <c r="LH75" s="122"/>
      <c r="LI75" s="122"/>
      <c r="LJ75" s="122"/>
      <c r="LK75" s="122"/>
      <c r="LL75" s="122"/>
      <c r="LM75" s="122"/>
      <c r="LN75" s="122"/>
      <c r="LO75" s="122"/>
      <c r="LP75" s="122"/>
      <c r="LQ75" s="122"/>
      <c r="LR75" s="122"/>
      <c r="LS75" s="122"/>
      <c r="LT75" s="122"/>
      <c r="LU75" s="122"/>
      <c r="LV75" s="122"/>
      <c r="LW75" s="122"/>
      <c r="LX75" s="122"/>
      <c r="LY75" s="122"/>
      <c r="LZ75" s="122"/>
      <c r="MA75" s="122"/>
      <c r="MB75" s="122"/>
      <c r="MC75" s="122"/>
      <c r="MD75" s="122"/>
      <c r="ME75" s="122"/>
      <c r="MF75" s="122"/>
      <c r="MG75" s="122"/>
      <c r="MH75" s="122"/>
      <c r="MI75" s="122"/>
      <c r="MJ75" s="122"/>
      <c r="MK75" s="122"/>
      <c r="ML75" s="122"/>
      <c r="MM75" s="122"/>
      <c r="MN75" s="122"/>
      <c r="MO75" s="122"/>
      <c r="MP75" s="122"/>
      <c r="MQ75" s="122"/>
      <c r="MR75" s="122"/>
      <c r="MS75" s="122"/>
      <c r="MT75" s="122"/>
      <c r="MU75" s="122"/>
      <c r="MV75" s="122"/>
      <c r="MW75" s="122"/>
      <c r="MX75" s="122"/>
      <c r="MY75" s="122"/>
      <c r="MZ75" s="122"/>
      <c r="NA75" s="122"/>
      <c r="NB75" s="122"/>
      <c r="NC75" s="122"/>
      <c r="ND75" s="122"/>
      <c r="NE75" s="122"/>
      <c r="NF75" s="122"/>
      <c r="NG75" s="122"/>
      <c r="NH75" s="122"/>
      <c r="NI75" s="122"/>
      <c r="NJ75" s="122"/>
      <c r="NK75" s="122"/>
      <c r="NL75" s="122"/>
      <c r="NM75" s="122"/>
      <c r="NN75" s="122"/>
      <c r="NO75" s="122"/>
      <c r="NP75" s="122"/>
      <c r="NQ75" s="122"/>
      <c r="NR75" s="122"/>
      <c r="NS75" s="122"/>
      <c r="NT75" s="122"/>
      <c r="NU75" s="122"/>
      <c r="NV75" s="122"/>
      <c r="NW75" s="122"/>
      <c r="NX75" s="122"/>
      <c r="NY75" s="122"/>
      <c r="NZ75" s="122"/>
      <c r="OA75" s="122"/>
      <c r="OB75" s="122"/>
      <c r="OC75" s="122"/>
      <c r="OD75" s="122"/>
      <c r="OE75" s="122"/>
      <c r="OF75" s="122"/>
      <c r="OG75" s="122"/>
      <c r="OH75" s="122"/>
      <c r="OI75" s="122"/>
      <c r="OJ75" s="122"/>
      <c r="OK75" s="122"/>
      <c r="OL75" s="122"/>
      <c r="OM75" s="122"/>
      <c r="ON75" s="122"/>
      <c r="OO75" s="122"/>
      <c r="OP75" s="122"/>
      <c r="OQ75" s="122"/>
      <c r="OR75" s="122"/>
      <c r="OS75" s="122"/>
      <c r="OT75" s="122"/>
      <c r="OU75" s="122"/>
      <c r="OV75" s="122"/>
      <c r="OW75" s="122"/>
      <c r="OX75" s="122"/>
      <c r="OY75" s="122"/>
      <c r="OZ75" s="122"/>
      <c r="PA75" s="122"/>
      <c r="PB75" s="122"/>
      <c r="PC75" s="122"/>
      <c r="PD75" s="122"/>
      <c r="PE75" s="122"/>
      <c r="PF75" s="122"/>
      <c r="PG75" s="122"/>
      <c r="PH75" s="122"/>
      <c r="PI75" s="122"/>
      <c r="PJ75" s="122"/>
      <c r="PK75" s="122"/>
      <c r="PL75" s="122"/>
      <c r="PM75" s="122"/>
      <c r="PN75" s="122"/>
      <c r="PO75" s="122"/>
      <c r="PP75" s="122"/>
      <c r="PQ75" s="122"/>
      <c r="PR75" s="122"/>
      <c r="PS75" s="122"/>
      <c r="PT75" s="122"/>
      <c r="PU75" s="122"/>
      <c r="PV75" s="122"/>
      <c r="PW75" s="122"/>
      <c r="PX75" s="122"/>
      <c r="PY75" s="122"/>
      <c r="PZ75" s="122"/>
      <c r="QA75" s="122"/>
      <c r="QB75" s="122"/>
      <c r="QC75" s="122"/>
      <c r="QD75" s="122"/>
      <c r="QE75" s="122"/>
      <c r="QF75" s="122"/>
      <c r="QG75" s="122"/>
      <c r="QH75" s="122"/>
      <c r="QI75" s="122"/>
      <c r="QJ75" s="122"/>
      <c r="QK75" s="122"/>
      <c r="QL75" s="122"/>
      <c r="QM75" s="122"/>
      <c r="QN75" s="122"/>
      <c r="QO75" s="122"/>
      <c r="QP75" s="122"/>
      <c r="QQ75" s="122"/>
      <c r="QR75" s="122"/>
      <c r="QS75" s="122"/>
      <c r="QT75" s="122"/>
      <c r="QU75" s="122"/>
      <c r="QV75" s="122"/>
      <c r="QW75" s="122"/>
      <c r="QX75" s="122"/>
      <c r="QY75" s="122"/>
      <c r="QZ75" s="122"/>
      <c r="RA75" s="122"/>
      <c r="RB75" s="122"/>
      <c r="RC75" s="122"/>
      <c r="RD75" s="122"/>
      <c r="RE75" s="122"/>
      <c r="RF75" s="122"/>
      <c r="RG75" s="122"/>
      <c r="RH75" s="122"/>
      <c r="RI75" s="122"/>
      <c r="RJ75" s="122"/>
      <c r="RK75" s="122"/>
      <c r="RL75" s="122"/>
      <c r="RM75" s="122"/>
      <c r="RN75" s="122"/>
      <c r="RO75" s="122"/>
      <c r="RP75" s="122"/>
      <c r="RQ75" s="122"/>
      <c r="RR75" s="122"/>
      <c r="RS75" s="122"/>
      <c r="RT75" s="122"/>
      <c r="RU75" s="122"/>
      <c r="RV75" s="122"/>
      <c r="RW75" s="122"/>
      <c r="RX75" s="122"/>
      <c r="RY75" s="122"/>
      <c r="RZ75" s="122"/>
      <c r="SA75" s="122"/>
      <c r="SB75" s="122"/>
      <c r="SC75" s="122"/>
      <c r="SD75" s="122"/>
      <c r="SE75" s="122"/>
      <c r="SF75" s="122"/>
      <c r="SG75" s="122"/>
      <c r="SH75" s="122"/>
      <c r="SI75" s="122"/>
      <c r="SJ75" s="122"/>
      <c r="SK75" s="122"/>
      <c r="SL75" s="122"/>
      <c r="SM75" s="122"/>
      <c r="SN75" s="122"/>
      <c r="SO75" s="122"/>
      <c r="SP75" s="122"/>
      <c r="SQ75" s="122"/>
      <c r="SR75" s="122"/>
      <c r="SS75" s="122"/>
      <c r="ST75" s="122"/>
      <c r="SU75" s="122"/>
      <c r="SV75" s="122"/>
      <c r="SW75" s="122"/>
      <c r="SX75" s="122"/>
      <c r="SY75" s="122"/>
      <c r="SZ75" s="122"/>
      <c r="TA75" s="122"/>
      <c r="TB75" s="122"/>
      <c r="TC75" s="122"/>
      <c r="TD75" s="122"/>
      <c r="TE75" s="122"/>
      <c r="TF75" s="122"/>
      <c r="TG75" s="122"/>
      <c r="TH75" s="122"/>
      <c r="TI75" s="122"/>
      <c r="TJ75" s="122"/>
      <c r="TK75" s="122"/>
      <c r="TL75" s="122"/>
      <c r="TM75" s="122"/>
      <c r="TN75" s="122"/>
      <c r="TO75" s="122"/>
      <c r="TP75" s="122"/>
      <c r="TQ75" s="122"/>
      <c r="TR75" s="122"/>
      <c r="TS75" s="122"/>
      <c r="TT75" s="122"/>
      <c r="TU75" s="122"/>
      <c r="TV75" s="122"/>
      <c r="TW75" s="122"/>
      <c r="TX75" s="122"/>
      <c r="TY75" s="122"/>
      <c r="TZ75" s="122"/>
      <c r="UA75" s="122"/>
      <c r="UB75" s="122"/>
      <c r="UC75" s="122"/>
      <c r="UD75" s="122"/>
      <c r="UE75" s="122"/>
      <c r="UF75" s="122"/>
      <c r="UG75" s="122"/>
      <c r="UH75" s="122"/>
      <c r="UI75" s="122"/>
      <c r="UJ75" s="122"/>
      <c r="UK75" s="122"/>
      <c r="UL75" s="122"/>
      <c r="UM75" s="122"/>
      <c r="UN75" s="122"/>
      <c r="UO75" s="122"/>
      <c r="UP75" s="122"/>
      <c r="UQ75" s="122"/>
      <c r="UR75" s="122"/>
      <c r="US75" s="122"/>
      <c r="UT75" s="122"/>
      <c r="UU75" s="122"/>
      <c r="UV75" s="122"/>
      <c r="UW75" s="122"/>
      <c r="UX75" s="122"/>
      <c r="UY75" s="122"/>
      <c r="UZ75" s="122"/>
      <c r="VA75" s="122"/>
      <c r="VB75" s="122"/>
      <c r="VC75" s="122"/>
      <c r="VD75" s="122"/>
      <c r="VE75" s="122"/>
      <c r="VF75" s="122"/>
      <c r="VG75" s="122"/>
      <c r="VH75" s="122"/>
      <c r="VI75" s="122"/>
      <c r="VJ75" s="122"/>
      <c r="VK75" s="122"/>
      <c r="VL75" s="122"/>
      <c r="VM75" s="122"/>
      <c r="VN75" s="122"/>
      <c r="VO75" s="122"/>
      <c r="VP75" s="122"/>
      <c r="VQ75" s="122"/>
      <c r="VR75" s="122"/>
      <c r="VS75" s="122"/>
      <c r="VT75" s="122"/>
      <c r="VU75" s="122"/>
      <c r="VV75" s="122"/>
      <c r="VW75" s="122"/>
      <c r="VX75" s="122"/>
      <c r="VY75" s="122"/>
      <c r="VZ75" s="122"/>
      <c r="WA75" s="122"/>
      <c r="WB75" s="122"/>
      <c r="WC75" s="122"/>
      <c r="WD75" s="122"/>
      <c r="WE75" s="122"/>
      <c r="WF75" s="122"/>
      <c r="WG75" s="122"/>
      <c r="WH75" s="122"/>
      <c r="WI75" s="122"/>
      <c r="WJ75" s="122"/>
      <c r="WK75" s="122"/>
      <c r="WL75" s="122"/>
      <c r="WM75" s="122"/>
      <c r="WN75" s="122"/>
      <c r="WO75" s="122"/>
      <c r="WP75" s="122"/>
      <c r="WQ75" s="122"/>
      <c r="WR75" s="122"/>
      <c r="WS75" s="122"/>
      <c r="WT75" s="122"/>
      <c r="WU75" s="122"/>
      <c r="WV75" s="122"/>
      <c r="WW75" s="122"/>
      <c r="WX75" s="122"/>
      <c r="WY75" s="122"/>
      <c r="WZ75" s="122"/>
      <c r="XA75" s="122"/>
      <c r="XB75" s="122"/>
      <c r="XC75" s="122"/>
      <c r="XD75" s="122"/>
      <c r="XE75" s="122"/>
      <c r="XF75" s="122"/>
      <c r="XG75" s="122"/>
      <c r="XH75" s="122"/>
      <c r="XI75" s="122"/>
      <c r="XJ75" s="122"/>
      <c r="XK75" s="122"/>
      <c r="XL75" s="122"/>
      <c r="XM75" s="122"/>
      <c r="XN75" s="122"/>
      <c r="XO75" s="122"/>
      <c r="XP75" s="122"/>
      <c r="XQ75" s="122"/>
      <c r="XR75" s="122"/>
      <c r="XS75" s="122"/>
      <c r="XT75" s="122"/>
      <c r="XU75" s="122"/>
      <c r="XV75" s="122"/>
      <c r="XW75" s="122"/>
      <c r="XX75" s="122"/>
      <c r="XY75" s="122"/>
      <c r="XZ75" s="122"/>
      <c r="YA75" s="122"/>
      <c r="YB75" s="122"/>
      <c r="YC75" s="122"/>
      <c r="YD75" s="122"/>
      <c r="YE75" s="122"/>
      <c r="YF75" s="122"/>
      <c r="YG75" s="122"/>
      <c r="YH75" s="122"/>
      <c r="YI75" s="122"/>
      <c r="YJ75" s="122"/>
      <c r="YK75" s="122"/>
      <c r="YL75" s="122"/>
      <c r="YM75" s="122"/>
      <c r="YN75" s="122"/>
      <c r="YO75" s="122"/>
      <c r="YP75" s="122"/>
      <c r="YQ75" s="122"/>
      <c r="YR75" s="122"/>
      <c r="YS75" s="122"/>
      <c r="YT75" s="122"/>
      <c r="YU75" s="122"/>
      <c r="YV75" s="122"/>
      <c r="YW75" s="122"/>
      <c r="YX75" s="122"/>
      <c r="YY75" s="122"/>
      <c r="YZ75" s="122"/>
      <c r="ZA75" s="122"/>
      <c r="ZB75" s="122"/>
      <c r="ZC75" s="122"/>
      <c r="ZD75" s="122"/>
      <c r="ZE75" s="122"/>
      <c r="ZF75" s="122"/>
      <c r="ZG75" s="122"/>
      <c r="ZH75" s="122"/>
      <c r="ZI75" s="122"/>
      <c r="ZJ75" s="122"/>
      <c r="ZK75" s="122"/>
      <c r="ZL75" s="122"/>
      <c r="ZM75" s="122"/>
      <c r="ZN75" s="122"/>
      <c r="ZO75" s="122"/>
      <c r="ZP75" s="122"/>
      <c r="ZQ75" s="122"/>
      <c r="ZR75" s="122"/>
      <c r="ZS75" s="122"/>
      <c r="ZT75" s="122"/>
      <c r="ZU75" s="122"/>
      <c r="ZV75" s="122"/>
      <c r="ZW75" s="122"/>
      <c r="ZX75" s="122"/>
      <c r="ZY75" s="122"/>
      <c r="ZZ75" s="122"/>
      <c r="AAA75" s="122"/>
      <c r="AAB75" s="122"/>
      <c r="AAC75" s="122"/>
      <c r="AAD75" s="122"/>
      <c r="AAE75" s="122"/>
      <c r="AAF75" s="122"/>
      <c r="AAG75" s="122"/>
      <c r="AAH75" s="122"/>
      <c r="AAI75" s="122"/>
      <c r="AAJ75" s="122"/>
      <c r="AAK75" s="122"/>
      <c r="AAL75" s="122"/>
      <c r="AAM75" s="122"/>
      <c r="AAN75" s="122"/>
      <c r="AAO75" s="122"/>
      <c r="AAP75" s="122"/>
      <c r="AAQ75" s="122"/>
      <c r="AAR75" s="122"/>
      <c r="AAS75" s="122"/>
      <c r="AAT75" s="122"/>
      <c r="AAU75" s="122"/>
      <c r="AAV75" s="122"/>
      <c r="AAW75" s="122"/>
      <c r="AAX75" s="122"/>
      <c r="AAY75" s="122"/>
      <c r="AAZ75" s="122"/>
      <c r="ABA75" s="122"/>
      <c r="ABB75" s="122"/>
      <c r="ABC75" s="122"/>
      <c r="ABD75" s="122"/>
      <c r="ABE75" s="122"/>
      <c r="ABF75" s="122"/>
      <c r="ABG75" s="122"/>
      <c r="ABH75" s="122"/>
      <c r="ABI75" s="122"/>
      <c r="ABJ75" s="122"/>
      <c r="ABK75" s="122"/>
      <c r="ABL75" s="122"/>
      <c r="ABM75" s="122"/>
      <c r="ABN75" s="122"/>
      <c r="ABO75" s="122"/>
      <c r="ABP75" s="122"/>
      <c r="ABQ75" s="122"/>
      <c r="ABR75" s="122"/>
      <c r="ABS75" s="122"/>
      <c r="ABT75" s="122"/>
      <c r="ABU75" s="122"/>
      <c r="ABV75" s="122"/>
      <c r="ABW75" s="122"/>
      <c r="ABX75" s="122"/>
      <c r="ABY75" s="122"/>
      <c r="ABZ75" s="122"/>
      <c r="ACA75" s="122"/>
      <c r="ACB75" s="122"/>
      <c r="ACC75" s="122"/>
      <c r="ACD75" s="122"/>
      <c r="ACE75" s="122"/>
      <c r="ACF75" s="122"/>
      <c r="ACG75" s="122"/>
      <c r="ACH75" s="122"/>
      <c r="ACI75" s="122"/>
      <c r="ACJ75" s="122"/>
      <c r="ACK75" s="122"/>
      <c r="ACL75" s="122"/>
      <c r="ACM75" s="122"/>
      <c r="ACN75" s="122"/>
      <c r="ACO75" s="122"/>
      <c r="ACP75" s="122"/>
      <c r="ACQ75" s="122"/>
      <c r="ACR75" s="122"/>
      <c r="ACS75" s="122"/>
      <c r="ACT75" s="122"/>
      <c r="ACU75" s="122"/>
      <c r="ACV75" s="122"/>
      <c r="ACW75" s="122"/>
      <c r="ACX75" s="122"/>
      <c r="ACY75" s="122"/>
      <c r="ACZ75" s="122"/>
      <c r="ADA75" s="122"/>
      <c r="ADB75" s="122"/>
      <c r="ADC75" s="122"/>
      <c r="ADD75" s="122"/>
      <c r="ADE75" s="122"/>
      <c r="ADF75" s="122"/>
      <c r="ADG75" s="122"/>
      <c r="ADH75" s="122"/>
      <c r="ADI75" s="122"/>
      <c r="ADJ75" s="122"/>
      <c r="ADK75" s="122"/>
      <c r="ADL75" s="122"/>
      <c r="ADM75" s="122"/>
      <c r="ADN75" s="122"/>
      <c r="ADO75" s="122"/>
      <c r="ADP75" s="122"/>
      <c r="ADQ75" s="122"/>
      <c r="ADR75" s="122"/>
      <c r="ADS75" s="122"/>
      <c r="ADT75" s="122"/>
      <c r="ADU75" s="122"/>
      <c r="ADV75" s="122"/>
      <c r="ADW75" s="122"/>
      <c r="ADX75" s="122"/>
      <c r="ADY75" s="122"/>
      <c r="ADZ75" s="122"/>
      <c r="AEA75" s="122"/>
      <c r="AEB75" s="122"/>
      <c r="AEC75" s="122"/>
      <c r="AED75" s="122"/>
      <c r="AEE75" s="122"/>
      <c r="AEF75" s="122"/>
      <c r="AEG75" s="122"/>
      <c r="AEH75" s="122"/>
      <c r="AEI75" s="122"/>
      <c r="AEJ75" s="122"/>
      <c r="AEK75" s="122"/>
      <c r="AEL75" s="122"/>
      <c r="AEM75" s="122"/>
      <c r="AEN75" s="122"/>
      <c r="AEO75" s="122"/>
      <c r="AEP75" s="122"/>
      <c r="AEQ75" s="122"/>
    </row>
    <row r="76" spans="1:823" x14ac:dyDescent="0.25">
      <c r="A76" s="1" t="s">
        <v>87</v>
      </c>
      <c r="B76" s="1047">
        <f>B73-B62</f>
        <v>0.2351897235628162</v>
      </c>
      <c r="C76" s="1047">
        <f t="shared" ref="C76:I76" si="9">C73-C62</f>
        <v>9.4469999999999992</v>
      </c>
      <c r="D76" s="1047">
        <f t="shared" si="9"/>
        <v>-356.14699999999993</v>
      </c>
      <c r="E76" s="1047">
        <f t="shared" si="9"/>
        <v>0</v>
      </c>
      <c r="F76" s="1047" t="e">
        <f t="shared" si="9"/>
        <v>#VALUE!</v>
      </c>
      <c r="G76" s="1047">
        <f t="shared" si="9"/>
        <v>8.2071503488070213E-5</v>
      </c>
      <c r="H76" s="1047">
        <f t="shared" si="9"/>
        <v>8.0000000000000071E-2</v>
      </c>
      <c r="I76" s="1047">
        <f t="shared" si="9"/>
        <v>673.40999999999985</v>
      </c>
      <c r="J76" s="1047"/>
      <c r="K76" s="1048"/>
      <c r="L76" s="1048"/>
      <c r="M76" s="1049"/>
      <c r="N76" s="1049"/>
      <c r="O76" s="1049"/>
      <c r="P76" s="1049"/>
      <c r="Q76" s="1049"/>
      <c r="R76" s="1049"/>
      <c r="S76" s="1049"/>
      <c r="T76" s="1049"/>
      <c r="U76" s="1049"/>
      <c r="V76" s="1049"/>
      <c r="W76" s="1049"/>
      <c r="X76" s="1049"/>
      <c r="Y76" s="1049"/>
      <c r="Z76" s="1049"/>
      <c r="AA76" s="1049"/>
      <c r="AB76" s="1049"/>
      <c r="AC76" s="1049"/>
      <c r="AD76" s="1049"/>
      <c r="AE76" s="1049"/>
      <c r="AF76" s="1049"/>
      <c r="AG76" s="1049"/>
      <c r="AH76" s="1049"/>
      <c r="AI76" s="1049"/>
      <c r="AJ76" s="1049"/>
      <c r="AK76" s="1049"/>
      <c r="AL76" s="1049"/>
      <c r="AM76" s="1049"/>
      <c r="AN76" s="1049"/>
      <c r="AO76" s="1049"/>
      <c r="AP76" s="1049"/>
      <c r="AQ76" s="1049"/>
      <c r="AR76" s="1049"/>
      <c r="AS76" s="1049"/>
      <c r="AT76" s="1049"/>
      <c r="AU76" s="1049"/>
      <c r="AV76" s="1049"/>
      <c r="AW76" s="1049"/>
      <c r="AX76" s="1049"/>
      <c r="AY76" s="1049"/>
      <c r="AZ76" s="1049"/>
      <c r="BA76" s="1049"/>
      <c r="BB76" s="1049"/>
      <c r="BC76" s="1049"/>
      <c r="BD76" s="1049"/>
      <c r="BE76" s="1049"/>
      <c r="BF76" s="1049"/>
      <c r="BG76" s="1049"/>
      <c r="BH76" s="1049"/>
      <c r="BI76" s="1049"/>
      <c r="BJ76" s="1049"/>
      <c r="BK76" s="1049"/>
      <c r="BL76" s="1049"/>
      <c r="BM76" s="1049"/>
      <c r="BN76" s="1049"/>
      <c r="BO76" s="1049"/>
      <c r="BP76" s="1049"/>
      <c r="BQ76" s="1050"/>
      <c r="BR76" s="1049"/>
      <c r="BS76" s="1049"/>
      <c r="BT76" s="1049"/>
      <c r="BU76" s="1049"/>
      <c r="BV76" s="1049"/>
      <c r="BW76" s="1049"/>
      <c r="BX76" s="1049"/>
      <c r="BY76" s="1049"/>
      <c r="BZ76" s="1049"/>
      <c r="CA76" s="1049"/>
      <c r="CB76" s="1049"/>
      <c r="CC76" s="1049"/>
      <c r="CD76" s="1049"/>
      <c r="CE76" s="1049"/>
      <c r="CF76" s="1049"/>
      <c r="CG76" s="1049"/>
      <c r="CH76" s="1049"/>
      <c r="CI76" s="1049"/>
      <c r="CJ76" s="1049"/>
      <c r="CK76" s="1049"/>
      <c r="CL76" s="1049"/>
      <c r="CM76" s="1049"/>
      <c r="CN76" s="1049"/>
      <c r="CO76" s="1049"/>
      <c r="CP76" s="1049"/>
      <c r="CQ76" s="1049"/>
      <c r="CR76" s="1049"/>
      <c r="CS76" s="1049"/>
      <c r="CT76" s="1049"/>
      <c r="CU76" s="1049"/>
      <c r="CV76" s="1049"/>
      <c r="CW76" s="1049"/>
      <c r="CX76" s="1049"/>
      <c r="CY76" s="1049"/>
      <c r="CZ76" s="1049"/>
      <c r="DA76" s="1049"/>
      <c r="DB76" s="1049"/>
      <c r="DC76" s="1049"/>
      <c r="DD76" s="1049"/>
      <c r="DE76" s="1049"/>
      <c r="DF76" s="1049"/>
      <c r="DG76" s="1049"/>
      <c r="DH76" s="1049"/>
      <c r="DI76" s="1049"/>
      <c r="DJ76" s="1049"/>
      <c r="DK76" s="1049"/>
      <c r="DL76" s="1049"/>
      <c r="DM76" s="1049"/>
      <c r="DN76" s="1049"/>
      <c r="DO76" s="1049"/>
      <c r="DP76" s="1049"/>
      <c r="DQ76" s="1049"/>
      <c r="DR76" s="1049"/>
      <c r="DS76" s="1049"/>
      <c r="DT76" s="1049"/>
      <c r="DU76" s="1049"/>
      <c r="DV76" s="1049"/>
      <c r="DW76" s="1049"/>
      <c r="DX76" s="1049"/>
      <c r="DY76" s="1049"/>
      <c r="DZ76" s="1049"/>
      <c r="EA76" s="1049"/>
      <c r="EB76" s="1049"/>
      <c r="EC76" s="1049"/>
      <c r="ED76" s="1049"/>
      <c r="EE76" s="1049"/>
      <c r="EF76" s="1049"/>
      <c r="EG76" s="1049"/>
      <c r="EH76" s="1049"/>
      <c r="EI76" s="1049"/>
      <c r="EJ76" s="1049"/>
      <c r="EK76" s="1049"/>
      <c r="EL76" s="1049"/>
      <c r="EM76" s="1049"/>
      <c r="EN76" s="1049"/>
      <c r="EO76" s="1049"/>
      <c r="EP76" s="1049"/>
      <c r="EQ76" s="1049"/>
      <c r="ER76" s="1049"/>
      <c r="ES76" s="1049"/>
      <c r="ET76" s="1049"/>
      <c r="EU76" s="1049"/>
      <c r="EV76" s="1049"/>
      <c r="EW76" s="1049"/>
      <c r="EX76" s="1049"/>
      <c r="EY76" s="1049"/>
      <c r="EZ76" s="1049"/>
      <c r="FA76" s="1049"/>
      <c r="FB76" s="1049"/>
      <c r="FC76" s="1049"/>
      <c r="FD76" s="1049"/>
      <c r="FE76" s="1049"/>
      <c r="FF76" s="1049"/>
      <c r="FG76" s="1049"/>
      <c r="FH76" s="1049"/>
      <c r="FI76" s="1049"/>
      <c r="FJ76" s="1049"/>
      <c r="FK76" s="1049"/>
      <c r="FL76" s="1049"/>
      <c r="FM76" s="1049"/>
      <c r="FN76" s="1049"/>
      <c r="FO76" s="1049"/>
      <c r="FP76" s="1049"/>
      <c r="FQ76" s="1049"/>
      <c r="FR76" s="1049"/>
      <c r="FS76" s="1049"/>
      <c r="FT76" s="1049"/>
      <c r="FU76" s="1049"/>
      <c r="FV76" s="1049"/>
      <c r="FW76" s="1049"/>
      <c r="FX76" s="1049"/>
      <c r="FY76" s="1049"/>
      <c r="FZ76" s="1049"/>
      <c r="GA76" s="1049"/>
      <c r="GB76" s="1049"/>
      <c r="GC76" s="1049"/>
      <c r="GD76" s="1049"/>
      <c r="GE76" s="1049"/>
      <c r="GF76" s="1049"/>
      <c r="GG76" s="1049"/>
      <c r="GH76" s="1049"/>
      <c r="GI76" s="1049"/>
      <c r="GJ76" s="1049"/>
      <c r="GK76" s="1049"/>
      <c r="GL76" s="1049"/>
      <c r="GM76" s="1049"/>
      <c r="GN76" s="1049"/>
      <c r="GO76" s="1049"/>
      <c r="GP76" s="1049"/>
      <c r="GQ76" s="1049"/>
      <c r="GR76" s="1049"/>
      <c r="GS76" s="1049"/>
      <c r="GT76" s="1049"/>
      <c r="GU76" s="1049"/>
      <c r="GV76" s="1049"/>
      <c r="GW76" s="1049"/>
      <c r="GX76" s="1049"/>
      <c r="GY76" s="1049"/>
      <c r="GZ76" s="1049"/>
      <c r="HA76" s="1049"/>
      <c r="HB76" s="1049"/>
      <c r="HC76" s="1049"/>
      <c r="HD76" s="1049"/>
      <c r="HE76" s="1049"/>
      <c r="HF76" s="1049"/>
      <c r="HG76" s="1049"/>
      <c r="HH76" s="1049"/>
      <c r="HI76" s="1049"/>
      <c r="HJ76" s="1049"/>
      <c r="HK76" s="1049"/>
      <c r="HL76" s="1049"/>
      <c r="HM76" s="1049"/>
      <c r="HN76" s="1049"/>
      <c r="HO76" s="1049"/>
      <c r="HP76" s="1049"/>
      <c r="HQ76" s="1049"/>
      <c r="HR76" s="1049"/>
      <c r="HS76" s="1049"/>
      <c r="HT76" s="1049"/>
      <c r="HU76" s="1049"/>
      <c r="HV76" s="1049"/>
      <c r="HW76" s="1049"/>
      <c r="HX76" s="1049"/>
      <c r="HY76" s="1049"/>
      <c r="HZ76" s="1049"/>
      <c r="IA76" s="1049"/>
      <c r="IB76" s="1049"/>
      <c r="IC76" s="1049"/>
      <c r="ID76" s="1049"/>
      <c r="IE76" s="1049"/>
      <c r="IF76" s="1049"/>
      <c r="IG76" s="1049"/>
      <c r="IH76" s="1049"/>
      <c r="II76" s="1049"/>
      <c r="IJ76" s="1049"/>
      <c r="IK76" s="1049"/>
      <c r="IL76" s="1049"/>
      <c r="IM76" s="1049"/>
      <c r="IN76" s="1049"/>
      <c r="IO76" s="1049"/>
      <c r="IP76" s="1049"/>
      <c r="IQ76" s="1049"/>
      <c r="IR76" s="1049"/>
      <c r="IS76" s="1049"/>
      <c r="IT76" s="1049"/>
      <c r="IU76" s="1049"/>
      <c r="IV76" s="1049"/>
      <c r="IW76" s="1049"/>
      <c r="IX76" s="1049"/>
      <c r="IY76" s="1049"/>
      <c r="IZ76" s="1049"/>
      <c r="JA76" s="1049"/>
      <c r="JB76" s="1049"/>
      <c r="JC76" s="1049"/>
      <c r="JD76" s="1049"/>
      <c r="JE76" s="1049"/>
      <c r="JF76" s="1049"/>
      <c r="JG76" s="1049"/>
      <c r="JH76" s="1049"/>
      <c r="JI76" s="1049"/>
      <c r="JJ76" s="1049"/>
      <c r="JK76" s="1049"/>
      <c r="JL76" s="1049"/>
      <c r="JM76" s="1049"/>
      <c r="JN76" s="1049"/>
      <c r="JO76" s="1049"/>
      <c r="JP76" s="1049"/>
      <c r="JQ76" s="1049"/>
      <c r="JR76" s="1049"/>
      <c r="JS76" s="1049"/>
      <c r="JT76" s="1049"/>
      <c r="JU76" s="1049"/>
      <c r="JV76" s="1049"/>
      <c r="JW76" s="1049"/>
      <c r="JX76" s="1049"/>
      <c r="JY76" s="1049"/>
      <c r="JZ76" s="1049"/>
      <c r="KA76" s="1049"/>
      <c r="KB76" s="1049"/>
      <c r="KC76" s="1049"/>
      <c r="KD76" s="1049"/>
      <c r="KE76" s="1049"/>
      <c r="KF76" s="1049"/>
      <c r="KG76" s="1049"/>
      <c r="KH76" s="1049"/>
      <c r="KI76" s="1049"/>
      <c r="KJ76" s="1049"/>
      <c r="KK76" s="1049"/>
      <c r="KL76" s="1049"/>
      <c r="KM76" s="1049"/>
      <c r="KN76" s="1049"/>
      <c r="KO76" s="1049"/>
      <c r="KP76" s="1049"/>
      <c r="KQ76" s="1049"/>
      <c r="KR76" s="1049"/>
      <c r="KS76" s="1049"/>
      <c r="KT76" s="1049"/>
      <c r="KU76" s="1049"/>
      <c r="KV76" s="1049"/>
      <c r="KW76" s="1049"/>
      <c r="KX76" s="1049"/>
      <c r="KY76" s="1049"/>
      <c r="KZ76" s="1049"/>
      <c r="LA76" s="1049"/>
      <c r="LB76" s="1049"/>
      <c r="LC76" s="1049"/>
      <c r="LD76" s="1049"/>
      <c r="LE76" s="1049"/>
      <c r="LF76" s="1049"/>
      <c r="LG76" s="1049"/>
      <c r="LH76" s="1049"/>
      <c r="LI76" s="1049"/>
      <c r="LJ76" s="1049"/>
      <c r="LK76" s="1049"/>
      <c r="LL76" s="1049"/>
      <c r="LM76" s="1049"/>
      <c r="LN76" s="1049"/>
      <c r="LO76" s="1049"/>
      <c r="LP76" s="1049"/>
      <c r="LQ76" s="1049"/>
      <c r="LR76" s="1049"/>
      <c r="LS76" s="1049"/>
      <c r="LT76" s="1049"/>
      <c r="LU76" s="1049"/>
      <c r="LV76" s="1049"/>
      <c r="LW76" s="1049"/>
      <c r="LX76" s="1049"/>
      <c r="LY76" s="1049"/>
      <c r="LZ76" s="1049"/>
      <c r="MA76" s="1049"/>
      <c r="MB76" s="1049"/>
      <c r="MC76" s="1049"/>
      <c r="MD76" s="1049"/>
      <c r="ME76" s="1049"/>
      <c r="MF76" s="1049"/>
      <c r="MG76" s="1049"/>
      <c r="MH76" s="1049"/>
      <c r="MI76" s="1049"/>
      <c r="MJ76" s="1049"/>
      <c r="MK76" s="1049"/>
      <c r="ML76" s="1049"/>
      <c r="MM76" s="1049"/>
      <c r="MN76" s="1049"/>
      <c r="MO76" s="1049"/>
      <c r="MP76" s="1049"/>
      <c r="MQ76" s="1049"/>
      <c r="MR76" s="1049"/>
      <c r="MS76" s="1049"/>
      <c r="MT76" s="1049"/>
      <c r="MU76" s="1049"/>
      <c r="MV76" s="1049"/>
      <c r="MW76" s="1049"/>
      <c r="MX76" s="1049"/>
      <c r="MY76" s="1049"/>
      <c r="MZ76" s="1049"/>
      <c r="NA76" s="1049"/>
      <c r="NB76" s="1049"/>
      <c r="NC76" s="1049"/>
      <c r="ND76" s="1049"/>
      <c r="NE76" s="1049"/>
      <c r="NF76" s="1049"/>
      <c r="NG76" s="1049"/>
      <c r="NH76" s="1049"/>
      <c r="NI76" s="1049"/>
      <c r="NJ76" s="1049"/>
      <c r="NK76" s="1049"/>
      <c r="NL76" s="1049"/>
      <c r="NM76" s="1049"/>
      <c r="NN76" s="1049"/>
      <c r="NO76" s="1049"/>
      <c r="NP76" s="1049"/>
      <c r="NQ76" s="1049"/>
      <c r="NR76" s="1049"/>
      <c r="NS76" s="1049"/>
      <c r="NT76" s="1049"/>
      <c r="NU76" s="1049"/>
      <c r="NV76" s="1049"/>
      <c r="NW76" s="1049"/>
      <c r="NX76" s="1049"/>
      <c r="NY76" s="1049"/>
      <c r="NZ76" s="1049"/>
      <c r="OA76" s="1049"/>
      <c r="OB76" s="1049"/>
      <c r="OC76" s="1049"/>
      <c r="OD76" s="1049"/>
      <c r="OE76" s="1049"/>
      <c r="OF76" s="1049"/>
      <c r="OG76" s="1049"/>
      <c r="OH76" s="1049"/>
      <c r="OI76" s="1049"/>
      <c r="OJ76" s="1049"/>
      <c r="OK76" s="1049"/>
      <c r="OL76" s="1049"/>
      <c r="OM76" s="1049"/>
      <c r="ON76" s="1049"/>
      <c r="OO76" s="1049"/>
      <c r="OP76" s="1049"/>
      <c r="OQ76" s="1049"/>
      <c r="OR76" s="1049"/>
      <c r="OS76" s="1049"/>
      <c r="OT76" s="1049"/>
      <c r="OU76" s="1049"/>
      <c r="OV76" s="1049"/>
      <c r="OW76" s="1049"/>
      <c r="OX76" s="1049"/>
      <c r="OY76" s="1049"/>
      <c r="OZ76" s="1049"/>
      <c r="PA76" s="1049"/>
      <c r="PB76" s="1049"/>
      <c r="PC76" s="1049"/>
      <c r="PD76" s="1049"/>
      <c r="PE76" s="1049"/>
      <c r="PF76" s="1049"/>
      <c r="PG76" s="1049"/>
      <c r="PH76" s="1049"/>
      <c r="PI76" s="1049"/>
      <c r="PJ76" s="1049"/>
      <c r="PK76" s="1049"/>
      <c r="PL76" s="1049"/>
      <c r="PM76" s="1049"/>
      <c r="PN76" s="1049"/>
      <c r="PO76" s="1049"/>
      <c r="PP76" s="1049"/>
      <c r="PQ76" s="1049"/>
      <c r="PR76" s="1049"/>
      <c r="PS76" s="1049"/>
      <c r="PT76" s="1049"/>
      <c r="PU76" s="1049"/>
      <c r="PV76" s="1049"/>
      <c r="PW76" s="1049"/>
      <c r="PX76" s="1049"/>
      <c r="PY76" s="1049"/>
      <c r="PZ76" s="1049"/>
      <c r="QA76" s="1049"/>
      <c r="QB76" s="1049"/>
      <c r="QC76" s="1049"/>
      <c r="QD76" s="1049"/>
      <c r="QE76" s="1049"/>
      <c r="QF76" s="1049"/>
      <c r="QG76" s="1049"/>
      <c r="QH76" s="1049"/>
      <c r="QI76" s="1049"/>
      <c r="QJ76" s="1049"/>
      <c r="QK76" s="1049"/>
      <c r="QL76" s="1049"/>
      <c r="QM76" s="1049"/>
      <c r="QN76" s="1049"/>
      <c r="QO76" s="1049"/>
      <c r="QP76" s="1049"/>
      <c r="QQ76" s="1049"/>
      <c r="QR76" s="1049"/>
      <c r="QS76" s="1049"/>
      <c r="QT76" s="1049"/>
      <c r="QU76" s="1049"/>
      <c r="QV76" s="1049"/>
      <c r="QW76" s="1049"/>
      <c r="QX76" s="1049"/>
      <c r="QY76" s="1049"/>
      <c r="QZ76" s="1049"/>
      <c r="RA76" s="1049"/>
      <c r="RB76" s="1049"/>
      <c r="RC76" s="1049"/>
      <c r="RD76" s="1049"/>
      <c r="RE76" s="1049"/>
      <c r="RF76" s="1049"/>
      <c r="RG76" s="1049"/>
      <c r="RH76" s="1049"/>
      <c r="RI76" s="1049"/>
      <c r="RJ76" s="1049"/>
      <c r="RK76" s="1049"/>
      <c r="RL76" s="1049"/>
      <c r="RM76" s="1049"/>
      <c r="RN76" s="1049"/>
      <c r="RO76" s="1049"/>
      <c r="RP76" s="1049"/>
      <c r="RQ76" s="1049"/>
      <c r="RR76" s="1049"/>
      <c r="RS76" s="1049"/>
      <c r="RT76" s="1049"/>
      <c r="RU76" s="1049"/>
      <c r="RV76" s="1049"/>
      <c r="RW76" s="1049"/>
      <c r="RX76" s="1049"/>
      <c r="RY76" s="1049"/>
      <c r="RZ76" s="1049"/>
      <c r="SA76" s="1049"/>
      <c r="SB76" s="1049"/>
      <c r="SC76" s="1049"/>
      <c r="SD76" s="1049"/>
      <c r="SE76" s="1049"/>
      <c r="SF76" s="1049"/>
      <c r="SG76" s="1049"/>
      <c r="SH76" s="1049"/>
      <c r="SI76" s="1049"/>
      <c r="SJ76" s="1049"/>
      <c r="SK76" s="1049"/>
      <c r="SL76" s="1049"/>
      <c r="SM76" s="1049"/>
      <c r="SN76" s="1049"/>
      <c r="SO76" s="1049"/>
      <c r="SP76" s="1049"/>
      <c r="SQ76" s="1049"/>
      <c r="SR76" s="1049"/>
      <c r="SS76" s="1049"/>
      <c r="ST76" s="1049"/>
      <c r="SU76" s="1049"/>
      <c r="SV76" s="1049"/>
      <c r="SW76" s="1049"/>
      <c r="SX76" s="1049"/>
      <c r="SY76" s="1049"/>
      <c r="SZ76" s="1049"/>
      <c r="TA76" s="1049"/>
      <c r="TB76" s="1049"/>
      <c r="TC76" s="1049"/>
      <c r="TD76" s="1049"/>
      <c r="TE76" s="1049"/>
      <c r="TF76" s="1049"/>
      <c r="TG76" s="1049"/>
      <c r="TH76" s="1049"/>
      <c r="TI76" s="1049"/>
      <c r="TJ76" s="1049"/>
      <c r="TK76" s="1049"/>
      <c r="TL76" s="1049"/>
      <c r="TM76" s="1049"/>
      <c r="TN76" s="1049"/>
      <c r="TO76" s="1049"/>
      <c r="TP76" s="1049"/>
      <c r="TQ76" s="1049"/>
      <c r="TR76" s="1049"/>
      <c r="TS76" s="1049"/>
      <c r="TT76" s="1049"/>
      <c r="TU76" s="1049"/>
      <c r="TV76" s="1049"/>
      <c r="TW76" s="1049"/>
      <c r="TX76" s="1049"/>
      <c r="TY76" s="1049"/>
      <c r="TZ76" s="1049"/>
      <c r="UA76" s="1049"/>
      <c r="UB76" s="1049"/>
      <c r="UC76" s="1049"/>
      <c r="UD76" s="1049"/>
      <c r="UE76" s="1049"/>
      <c r="UF76" s="1049"/>
      <c r="UG76" s="1049"/>
      <c r="UH76" s="1049"/>
      <c r="UI76" s="1049"/>
      <c r="UJ76" s="1049"/>
      <c r="UK76" s="1049"/>
      <c r="UL76" s="1049"/>
      <c r="UM76" s="1049"/>
      <c r="UN76" s="1049"/>
      <c r="UO76" s="1049"/>
      <c r="UP76" s="1049"/>
      <c r="UQ76" s="1049"/>
      <c r="UR76" s="1049"/>
      <c r="US76" s="1049"/>
      <c r="UT76" s="1049"/>
      <c r="UU76" s="1049"/>
      <c r="UV76" s="1049"/>
      <c r="UW76" s="1049"/>
      <c r="UX76" s="1049"/>
      <c r="UY76" s="1049"/>
      <c r="UZ76" s="1049"/>
      <c r="VA76" s="1049"/>
      <c r="VB76" s="1049"/>
      <c r="VC76" s="1049"/>
      <c r="VD76" s="1049"/>
      <c r="VE76" s="1049"/>
      <c r="VF76" s="1049"/>
      <c r="VG76" s="1049"/>
      <c r="VH76" s="1049"/>
      <c r="VI76" s="1049"/>
      <c r="VJ76" s="1049"/>
      <c r="VK76" s="1049"/>
      <c r="VL76" s="1049"/>
      <c r="VM76" s="1049"/>
      <c r="VN76" s="1049"/>
      <c r="VO76" s="1049"/>
      <c r="VP76" s="1049"/>
      <c r="VQ76" s="1049"/>
      <c r="VR76" s="1049"/>
      <c r="VS76" s="1049"/>
      <c r="VT76" s="1049"/>
      <c r="VU76" s="1049"/>
      <c r="VV76" s="1049"/>
      <c r="VW76" s="1049"/>
      <c r="VX76" s="1049"/>
      <c r="VY76" s="1049"/>
      <c r="VZ76" s="1049"/>
      <c r="WA76" s="1049"/>
      <c r="WB76" s="1049"/>
      <c r="WC76" s="1049"/>
      <c r="WD76" s="1049"/>
      <c r="WE76" s="1049"/>
      <c r="WF76" s="1049"/>
      <c r="WG76" s="1049"/>
      <c r="WH76" s="1049"/>
      <c r="WI76" s="1049"/>
      <c r="WJ76" s="1049"/>
      <c r="WK76" s="1049"/>
      <c r="WL76" s="1049"/>
      <c r="WM76" s="1049"/>
      <c r="WN76" s="1049"/>
      <c r="WO76" s="1049"/>
      <c r="WP76" s="1049"/>
      <c r="WQ76" s="1049"/>
      <c r="WR76" s="1049"/>
      <c r="WS76" s="1049"/>
      <c r="WT76" s="1049"/>
      <c r="WU76" s="1049"/>
      <c r="WV76" s="1049"/>
      <c r="WW76" s="1049"/>
      <c r="WX76" s="1049"/>
      <c r="WY76" s="1049"/>
      <c r="WZ76" s="1049"/>
      <c r="XA76" s="1049"/>
      <c r="XB76" s="1049"/>
      <c r="XC76" s="1049"/>
      <c r="XD76" s="1049"/>
      <c r="XE76" s="1049"/>
      <c r="XF76" s="1049"/>
      <c r="XG76" s="1049"/>
      <c r="XH76" s="1049"/>
      <c r="XI76" s="1049"/>
      <c r="XJ76" s="1049"/>
      <c r="XK76" s="1049"/>
      <c r="XL76" s="1049"/>
      <c r="XM76" s="1049"/>
      <c r="XN76" s="1049"/>
      <c r="XO76" s="1049"/>
      <c r="XP76" s="1049"/>
      <c r="XQ76" s="1049"/>
      <c r="XR76" s="1049"/>
      <c r="XS76" s="1049"/>
      <c r="XT76" s="1049"/>
      <c r="XU76" s="1049"/>
      <c r="XV76" s="1049"/>
      <c r="XW76" s="1049"/>
      <c r="XX76" s="1049"/>
      <c r="XY76" s="1049"/>
      <c r="XZ76" s="1049"/>
      <c r="YA76" s="1049"/>
      <c r="YB76" s="1049"/>
      <c r="YC76" s="1049"/>
      <c r="YD76" s="1049"/>
      <c r="YE76" s="1049"/>
      <c r="YF76" s="1049"/>
      <c r="YG76" s="1049"/>
      <c r="YH76" s="1049"/>
      <c r="YI76" s="1049"/>
      <c r="YJ76" s="1049"/>
      <c r="YK76" s="1049"/>
      <c r="YL76" s="1049"/>
      <c r="YM76" s="1049"/>
      <c r="YN76" s="1049"/>
      <c r="YO76" s="1049"/>
      <c r="YP76" s="1049"/>
      <c r="YQ76" s="1049"/>
      <c r="YR76" s="1049"/>
      <c r="YS76" s="1049"/>
      <c r="YT76" s="1049"/>
      <c r="YU76" s="1049"/>
      <c r="YV76" s="1049"/>
      <c r="YW76" s="1049"/>
      <c r="YX76" s="1049"/>
      <c r="YY76" s="1049"/>
      <c r="YZ76" s="1049"/>
      <c r="ZA76" s="1049"/>
      <c r="ZB76" s="1049"/>
      <c r="ZC76" s="1049"/>
      <c r="ZD76" s="1049"/>
      <c r="ZE76" s="1049"/>
      <c r="ZF76" s="1049"/>
      <c r="ZG76" s="1049"/>
      <c r="ZH76" s="1049"/>
      <c r="ZI76" s="1049"/>
      <c r="ZJ76" s="1049"/>
      <c r="ZK76" s="1049"/>
      <c r="ZL76" s="1049"/>
      <c r="ZM76" s="1049"/>
      <c r="ZN76" s="1049"/>
      <c r="ZO76" s="1049"/>
      <c r="ZP76" s="1049"/>
      <c r="ZQ76" s="1049"/>
      <c r="ZR76" s="1049"/>
      <c r="ZS76" s="1049"/>
      <c r="ZT76" s="1049"/>
      <c r="ZU76" s="1049"/>
      <c r="ZV76" s="1049"/>
      <c r="ZW76" s="1049"/>
      <c r="ZX76" s="1049"/>
      <c r="ZY76" s="1049"/>
      <c r="ZZ76" s="1049"/>
      <c r="AAA76" s="1049"/>
      <c r="AAB76" s="1049"/>
      <c r="AAC76" s="1049"/>
      <c r="AAD76" s="1049"/>
      <c r="AAE76" s="1049"/>
      <c r="AAF76" s="1049"/>
      <c r="AAG76" s="1049"/>
      <c r="AAH76" s="1049"/>
      <c r="AAI76" s="1049"/>
      <c r="AAJ76" s="1049"/>
      <c r="AAK76" s="1049"/>
      <c r="AAL76" s="1049"/>
      <c r="AAM76" s="1049"/>
      <c r="AAN76" s="1049"/>
      <c r="AAO76" s="1049"/>
      <c r="AAP76" s="1049"/>
      <c r="AAQ76" s="1049"/>
      <c r="AAR76" s="1049"/>
      <c r="AAS76" s="1049"/>
      <c r="AAT76" s="1049"/>
      <c r="AAU76" s="1049"/>
      <c r="AAV76" s="1049"/>
      <c r="AAW76" s="1049"/>
      <c r="AAX76" s="1049"/>
      <c r="AAY76" s="1049"/>
      <c r="AAZ76" s="1049"/>
      <c r="ABA76" s="1049"/>
      <c r="ABB76" s="1049"/>
      <c r="ABC76" s="1049"/>
      <c r="ABD76" s="1049"/>
      <c r="ABE76" s="1049"/>
      <c r="ABF76" s="1049"/>
      <c r="ABG76" s="1049"/>
      <c r="ABH76" s="1049"/>
      <c r="ABI76" s="1049"/>
      <c r="ABJ76" s="1049"/>
      <c r="ABK76" s="1049"/>
      <c r="ABL76" s="1049"/>
      <c r="ABM76" s="1049"/>
      <c r="ABN76" s="1049"/>
      <c r="ABO76" s="1049"/>
      <c r="ABP76" s="1049"/>
      <c r="ABQ76" s="1049"/>
      <c r="ABR76" s="1049"/>
      <c r="ABS76" s="1049"/>
      <c r="ABT76" s="1049"/>
      <c r="ABU76" s="1049"/>
      <c r="ABV76" s="1049"/>
      <c r="ABW76" s="1049"/>
      <c r="ABX76" s="1049"/>
      <c r="ABY76" s="1049"/>
      <c r="ABZ76" s="1049"/>
      <c r="ACA76" s="1049"/>
      <c r="ACB76" s="1049"/>
      <c r="ACC76" s="1049"/>
      <c r="ACD76" s="1049"/>
      <c r="ACE76" s="1049"/>
      <c r="ACF76" s="1049"/>
      <c r="ACG76" s="1049"/>
      <c r="ACH76" s="1049"/>
      <c r="ACI76" s="1049"/>
      <c r="ACJ76" s="1049"/>
      <c r="ACK76" s="1049"/>
      <c r="ACL76" s="1049"/>
      <c r="ACM76" s="1049"/>
      <c r="ACN76" s="1049"/>
      <c r="ACO76" s="1049"/>
      <c r="ACP76" s="1049"/>
      <c r="ACQ76" s="1049"/>
      <c r="ACR76" s="1049"/>
      <c r="ACS76" s="1049"/>
      <c r="ACT76" s="1049"/>
      <c r="ACU76" s="1049"/>
      <c r="ACV76" s="1049"/>
      <c r="ACW76" s="1049"/>
      <c r="ACX76" s="1049"/>
      <c r="ACY76" s="1049"/>
      <c r="ACZ76" s="1049"/>
      <c r="ADA76" s="1049"/>
      <c r="ADB76" s="1049"/>
      <c r="ADC76" s="1049"/>
      <c r="ADD76" s="1049"/>
      <c r="ADE76" s="1049"/>
      <c r="ADF76" s="1049"/>
      <c r="ADG76" s="1049"/>
      <c r="ADH76" s="1049"/>
      <c r="ADI76" s="1049"/>
      <c r="ADJ76" s="1049"/>
      <c r="ADK76" s="1049"/>
      <c r="ADL76" s="1049"/>
      <c r="ADM76" s="1049"/>
      <c r="ADN76" s="1049"/>
      <c r="ADO76" s="1049"/>
      <c r="ADP76" s="1049"/>
      <c r="ADQ76" s="1049"/>
      <c r="ADR76" s="1049"/>
      <c r="ADS76" s="1049"/>
      <c r="ADT76" s="1049"/>
      <c r="ADU76" s="1049"/>
      <c r="ADV76" s="1049"/>
      <c r="ADW76" s="1049"/>
      <c r="ADX76" s="1049"/>
      <c r="ADY76" s="1049"/>
      <c r="ADZ76" s="1049"/>
      <c r="AEA76" s="1049"/>
      <c r="AEB76" s="1049"/>
      <c r="AEC76" s="1049"/>
      <c r="AED76" s="1049"/>
      <c r="AEE76" s="1049"/>
      <c r="AEF76" s="1049"/>
      <c r="AEG76" s="1049"/>
      <c r="AEH76" s="1049"/>
      <c r="AEI76" s="1049"/>
      <c r="AEJ76" s="1049"/>
      <c r="AEK76" s="1049"/>
      <c r="AEL76" s="1049"/>
      <c r="AEM76" s="1049"/>
      <c r="AEN76" s="1049"/>
      <c r="AEO76" s="1049"/>
      <c r="AEP76" s="1049"/>
      <c r="AEQ76" s="1049"/>
    </row>
    <row r="77" spans="1:823" x14ac:dyDescent="0.25">
      <c r="A77" s="1" t="s">
        <v>139</v>
      </c>
      <c r="B77" s="1049">
        <f>B74-B62</f>
        <v>0.15526385969518308</v>
      </c>
      <c r="C77" s="1049">
        <f t="shared" ref="C77:I77" si="10">C74-C62</f>
        <v>6.416999999999998</v>
      </c>
      <c r="D77" s="1049">
        <f t="shared" si="10"/>
        <v>-236.14299999999912</v>
      </c>
      <c r="E77" s="1049"/>
      <c r="F77" s="1049"/>
      <c r="G77" s="1049">
        <f t="shared" si="10"/>
        <v>3.0508166402033708E-3</v>
      </c>
      <c r="H77" s="1049">
        <f t="shared" si="10"/>
        <v>0.44700000000000006</v>
      </c>
      <c r="I77" s="1049">
        <f t="shared" si="10"/>
        <v>791.80699999999888</v>
      </c>
      <c r="J77" s="1049"/>
      <c r="L77" s="1047"/>
      <c r="M77" s="1047"/>
      <c r="N77" s="1047"/>
      <c r="O77" s="1047"/>
      <c r="P77" s="1047"/>
      <c r="Q77" s="1047"/>
      <c r="R77" s="1047"/>
      <c r="S77" s="1047"/>
      <c r="T77" s="1047"/>
      <c r="U77" s="1047"/>
      <c r="V77" s="1047"/>
      <c r="W77" s="1047"/>
      <c r="X77" s="1047"/>
      <c r="Y77" s="1047"/>
      <c r="Z77" s="1047"/>
      <c r="AA77" s="1047"/>
      <c r="AB77" s="1047"/>
      <c r="AC77" s="1047"/>
      <c r="AD77" s="1047"/>
      <c r="AE77" s="1047"/>
      <c r="AF77" s="1047"/>
      <c r="AG77" s="1047"/>
      <c r="AH77" s="1047"/>
      <c r="AI77" s="1047"/>
      <c r="AJ77" s="1047"/>
      <c r="AK77" s="1047"/>
      <c r="AL77" s="1047"/>
      <c r="AM77" s="1047"/>
      <c r="AN77" s="1047"/>
      <c r="AO77" s="1047"/>
      <c r="AP77" s="1047"/>
      <c r="AQ77" s="1047"/>
      <c r="AR77" s="1047"/>
      <c r="AS77" s="1047"/>
      <c r="AT77" s="1047"/>
      <c r="AU77" s="1047"/>
      <c r="AV77" s="1047"/>
      <c r="AW77" s="1047"/>
      <c r="AX77" s="1047"/>
      <c r="AY77" s="1047"/>
      <c r="AZ77" s="1047"/>
      <c r="BA77" s="1047"/>
      <c r="BB77" s="1047"/>
      <c r="BC77" s="1047"/>
      <c r="BD77" s="1047"/>
      <c r="BE77" s="1047"/>
      <c r="BF77" s="1047"/>
      <c r="BG77" s="1047"/>
      <c r="BH77" s="1047"/>
      <c r="BI77" s="1047"/>
      <c r="BJ77" s="1047"/>
      <c r="BK77" s="1047"/>
      <c r="BL77" s="1047"/>
      <c r="BM77" s="1047"/>
      <c r="BN77" s="1047"/>
      <c r="BO77" s="1047"/>
      <c r="BP77" s="1047"/>
      <c r="BQ77" s="1047"/>
      <c r="BR77" s="1047"/>
      <c r="BS77" s="1047"/>
      <c r="BT77" s="1047"/>
      <c r="BU77" s="1047"/>
      <c r="BV77" s="1047"/>
      <c r="BW77" s="1047"/>
      <c r="BX77" s="1047"/>
      <c r="BY77" s="1047"/>
      <c r="BZ77" s="1047"/>
      <c r="CA77" s="1047"/>
      <c r="CB77" s="1047"/>
      <c r="CC77" s="1047"/>
      <c r="CD77" s="1047"/>
      <c r="CE77" s="1047"/>
      <c r="CF77" s="1047"/>
      <c r="CG77" s="1047"/>
      <c r="CH77" s="1047"/>
      <c r="CI77" s="1047"/>
      <c r="CJ77" s="1047"/>
      <c r="CK77" s="1047"/>
      <c r="CL77" s="1047"/>
      <c r="CM77" s="1047"/>
      <c r="CN77" s="1047"/>
      <c r="CO77" s="1047"/>
      <c r="CP77" s="1047"/>
      <c r="CQ77" s="1047"/>
      <c r="CR77" s="1047"/>
      <c r="CS77" s="1047"/>
      <c r="CT77" s="1047"/>
      <c r="CU77" s="1047"/>
      <c r="CV77" s="1047"/>
      <c r="CW77" s="1047"/>
      <c r="CX77" s="1047"/>
      <c r="CY77" s="1047"/>
      <c r="CZ77" s="1047"/>
      <c r="DA77" s="1047"/>
      <c r="DB77" s="1047"/>
      <c r="DC77" s="1047"/>
      <c r="DD77" s="1047"/>
      <c r="DE77" s="1047"/>
      <c r="DF77" s="1047"/>
      <c r="DG77" s="1047"/>
      <c r="DH77" s="1047"/>
      <c r="DI77" s="1047"/>
      <c r="DJ77" s="1047"/>
      <c r="DK77" s="1047"/>
      <c r="DL77" s="1047"/>
      <c r="DM77" s="1047"/>
      <c r="DN77" s="1047"/>
      <c r="DO77" s="1047"/>
      <c r="DP77" s="1047"/>
      <c r="DQ77" s="1047"/>
      <c r="DR77" s="1047"/>
      <c r="DS77" s="1047"/>
      <c r="DT77" s="1047"/>
      <c r="DU77" s="1047"/>
      <c r="DV77" s="1047"/>
      <c r="DW77" s="1047"/>
      <c r="DX77" s="1047"/>
      <c r="DY77" s="1047"/>
      <c r="DZ77" s="1047"/>
      <c r="EA77" s="1047"/>
      <c r="EB77" s="1047"/>
      <c r="EC77" s="1047"/>
      <c r="ED77" s="1047"/>
      <c r="EE77" s="1047"/>
      <c r="EF77" s="1047"/>
      <c r="EG77" s="1047"/>
      <c r="EH77" s="1047"/>
      <c r="EI77" s="1047"/>
      <c r="EJ77" s="1047"/>
      <c r="EK77" s="1047"/>
      <c r="EL77" s="1047"/>
      <c r="EM77" s="1047"/>
      <c r="EN77" s="1047"/>
      <c r="EO77" s="1047"/>
      <c r="EP77" s="1047"/>
      <c r="EQ77" s="1047"/>
      <c r="ER77" s="1047"/>
      <c r="ES77" s="1047"/>
      <c r="ET77" s="1047"/>
      <c r="EU77" s="1047"/>
      <c r="EV77" s="1047"/>
      <c r="EW77" s="1047"/>
      <c r="EX77" s="1047"/>
      <c r="EY77" s="1047"/>
      <c r="EZ77" s="1047"/>
      <c r="FA77" s="1047"/>
      <c r="FB77" s="1047"/>
      <c r="FC77" s="1047"/>
      <c r="FD77" s="1047"/>
      <c r="FE77" s="1047"/>
      <c r="FF77" s="1047"/>
      <c r="FG77" s="1047"/>
      <c r="FH77" s="1047"/>
      <c r="FI77" s="1047"/>
      <c r="FJ77" s="1047"/>
      <c r="FK77" s="1047"/>
      <c r="FL77" s="1047"/>
      <c r="FM77" s="1047"/>
      <c r="FN77" s="1047"/>
      <c r="FO77" s="1047"/>
      <c r="FP77" s="1047"/>
      <c r="FQ77" s="1047"/>
      <c r="FR77" s="1047"/>
      <c r="FS77" s="1047"/>
      <c r="FT77" s="1047"/>
      <c r="FU77" s="1047"/>
      <c r="FV77" s="1047"/>
      <c r="FW77" s="1047"/>
      <c r="FX77" s="1047"/>
      <c r="FY77" s="1047"/>
      <c r="FZ77" s="1047"/>
      <c r="GA77" s="1047"/>
      <c r="GB77" s="1047"/>
      <c r="GC77" s="1047"/>
      <c r="GD77" s="1047"/>
      <c r="GE77" s="1047"/>
      <c r="GF77" s="1047"/>
      <c r="GG77" s="1047"/>
      <c r="GH77" s="1047"/>
      <c r="GI77" s="1047"/>
      <c r="GJ77" s="1047"/>
      <c r="GK77" s="1047"/>
      <c r="GL77" s="1047"/>
      <c r="GM77" s="1047"/>
      <c r="GN77" s="1047"/>
      <c r="GO77" s="1047"/>
      <c r="GP77" s="1047"/>
      <c r="GQ77" s="1047"/>
      <c r="GR77" s="1047"/>
      <c r="GS77" s="1047"/>
      <c r="GT77" s="1047"/>
      <c r="GU77" s="1047"/>
      <c r="GV77" s="1047"/>
      <c r="GW77" s="1047"/>
      <c r="GX77" s="1047"/>
      <c r="GY77" s="1047"/>
      <c r="GZ77" s="1047"/>
      <c r="HA77" s="1047"/>
      <c r="HB77" s="1047"/>
      <c r="HC77" s="1047"/>
      <c r="HD77" s="1047"/>
      <c r="HE77" s="1047"/>
      <c r="HF77" s="1047"/>
      <c r="HG77" s="1047"/>
      <c r="HH77" s="1047"/>
      <c r="HI77" s="1047"/>
      <c r="HJ77" s="1047"/>
      <c r="HK77" s="1047"/>
      <c r="HL77" s="1047"/>
      <c r="HM77" s="1047"/>
      <c r="HN77" s="1047"/>
      <c r="HO77" s="1047"/>
      <c r="HP77" s="1047"/>
      <c r="HQ77" s="1047"/>
      <c r="HR77" s="1047"/>
      <c r="HS77" s="1047"/>
      <c r="HT77" s="1047"/>
      <c r="HU77" s="1047"/>
      <c r="HV77" s="1047"/>
      <c r="HW77" s="1047"/>
      <c r="HX77" s="1047"/>
      <c r="HY77" s="1047"/>
      <c r="HZ77" s="1047"/>
      <c r="IA77" s="1047"/>
      <c r="IB77" s="1047"/>
      <c r="IC77" s="1047"/>
      <c r="ID77" s="1047"/>
      <c r="IE77" s="1047"/>
      <c r="IF77" s="1047"/>
      <c r="IG77" s="1047"/>
      <c r="IH77" s="1047"/>
      <c r="II77" s="1047"/>
      <c r="IJ77" s="1047"/>
      <c r="IK77" s="1047"/>
      <c r="IL77" s="1047"/>
      <c r="IM77" s="1047"/>
      <c r="IN77" s="1047"/>
      <c r="IO77" s="1047"/>
      <c r="IP77" s="1047"/>
      <c r="IQ77" s="1047"/>
      <c r="IR77" s="1047"/>
      <c r="IS77" s="1047"/>
      <c r="IT77" s="1047"/>
      <c r="IU77" s="1047"/>
      <c r="IV77" s="1047"/>
      <c r="IW77" s="1047"/>
      <c r="IX77" s="1047"/>
      <c r="IY77" s="1047"/>
      <c r="IZ77" s="1047"/>
      <c r="JA77" s="1047"/>
      <c r="JB77" s="1047"/>
      <c r="JC77" s="1047"/>
      <c r="JD77" s="1047"/>
      <c r="JE77" s="1047"/>
      <c r="JF77" s="1047"/>
      <c r="JG77" s="1047"/>
      <c r="JH77" s="1047"/>
      <c r="JI77" s="1047"/>
      <c r="JJ77" s="1047"/>
      <c r="JK77" s="1047"/>
      <c r="JL77" s="1047"/>
      <c r="JM77" s="1047"/>
      <c r="JN77" s="1047"/>
      <c r="JO77" s="1047"/>
      <c r="JP77" s="1047"/>
      <c r="JQ77" s="1047"/>
      <c r="JR77" s="1047"/>
      <c r="JS77" s="1047"/>
      <c r="JT77" s="1047"/>
      <c r="JU77" s="1047"/>
      <c r="JV77" s="1047"/>
      <c r="JW77" s="1047"/>
      <c r="JX77" s="1047"/>
      <c r="JY77" s="1047"/>
      <c r="JZ77" s="1047"/>
      <c r="KA77" s="1047"/>
      <c r="KB77" s="1047"/>
      <c r="KC77" s="1047"/>
      <c r="KD77" s="1047"/>
      <c r="KE77" s="1047"/>
      <c r="KF77" s="1047"/>
      <c r="KG77" s="1047"/>
      <c r="KH77" s="1047"/>
      <c r="KI77" s="1047"/>
      <c r="KJ77" s="1047"/>
      <c r="KK77" s="1047"/>
      <c r="KL77" s="1047"/>
      <c r="KM77" s="1047"/>
      <c r="KN77" s="1047"/>
      <c r="KO77" s="1047"/>
      <c r="KP77" s="1047"/>
      <c r="KQ77" s="1047"/>
      <c r="KR77" s="1047"/>
      <c r="KS77" s="1047"/>
      <c r="KT77" s="1047"/>
      <c r="KU77" s="1047"/>
      <c r="KV77" s="1047"/>
      <c r="KW77" s="1047"/>
      <c r="KX77" s="1047"/>
      <c r="KY77" s="1047"/>
      <c r="KZ77" s="1047"/>
      <c r="LA77" s="1047"/>
      <c r="LB77" s="1047"/>
      <c r="LC77" s="1047"/>
      <c r="LD77" s="1047"/>
      <c r="LE77" s="1047"/>
      <c r="LF77" s="1047"/>
      <c r="LG77" s="1047"/>
      <c r="LH77" s="1047"/>
      <c r="LI77" s="1047"/>
      <c r="LJ77" s="1047"/>
      <c r="LK77" s="1047"/>
      <c r="LL77" s="1047"/>
      <c r="LM77" s="1047"/>
      <c r="LN77" s="1047"/>
      <c r="LO77" s="1047"/>
      <c r="LP77" s="1047"/>
      <c r="LQ77" s="1047"/>
      <c r="LR77" s="1047"/>
      <c r="LS77" s="1047"/>
      <c r="LT77" s="1047"/>
      <c r="LU77" s="1047"/>
      <c r="LV77" s="1047"/>
      <c r="LW77" s="1047"/>
      <c r="LX77" s="1047"/>
      <c r="LY77" s="1047"/>
      <c r="LZ77" s="1047"/>
      <c r="MA77" s="1047"/>
      <c r="MB77" s="1047"/>
      <c r="MC77" s="1047"/>
      <c r="MD77" s="1047"/>
      <c r="ME77" s="1047"/>
      <c r="MF77" s="1047"/>
      <c r="MG77" s="1047"/>
      <c r="MH77" s="1047"/>
      <c r="MI77" s="1047"/>
      <c r="MJ77" s="1047"/>
      <c r="MK77" s="1047"/>
      <c r="ML77" s="1047"/>
      <c r="MM77" s="1047"/>
      <c r="MN77" s="1047"/>
      <c r="MO77" s="1047"/>
      <c r="MP77" s="1047"/>
      <c r="MQ77" s="1047"/>
      <c r="MR77" s="1047"/>
      <c r="MS77" s="1047"/>
      <c r="MT77" s="1047"/>
      <c r="MU77" s="1047"/>
      <c r="MV77" s="1047"/>
      <c r="MW77" s="1047"/>
      <c r="MX77" s="1047"/>
      <c r="MY77" s="1047"/>
      <c r="MZ77" s="1047"/>
      <c r="NA77" s="1047"/>
      <c r="NB77" s="1047"/>
      <c r="NC77" s="1047"/>
      <c r="ND77" s="1047"/>
      <c r="NE77" s="1047"/>
      <c r="NF77" s="1047"/>
      <c r="NG77" s="1047"/>
      <c r="NH77" s="1047"/>
      <c r="NI77" s="1047"/>
      <c r="NJ77" s="1047"/>
      <c r="NK77" s="1047"/>
      <c r="NL77" s="1047"/>
      <c r="NM77" s="1047"/>
      <c r="NN77" s="1047"/>
      <c r="NO77" s="1047"/>
      <c r="NP77" s="1047"/>
      <c r="NQ77" s="1047"/>
      <c r="NR77" s="1047"/>
      <c r="NS77" s="1047"/>
      <c r="NT77" s="1047"/>
      <c r="NU77" s="1047"/>
      <c r="NV77" s="1047"/>
      <c r="NW77" s="1047"/>
      <c r="NX77" s="1047"/>
      <c r="NY77" s="1047"/>
      <c r="NZ77" s="1047"/>
      <c r="OA77" s="1047"/>
      <c r="OB77" s="1047"/>
      <c r="OC77" s="1047"/>
      <c r="OD77" s="1047"/>
      <c r="OE77" s="1047"/>
      <c r="OF77" s="1047"/>
      <c r="OG77" s="1047"/>
      <c r="OH77" s="1047"/>
      <c r="OI77" s="1047"/>
      <c r="OJ77" s="1047"/>
      <c r="OK77" s="1047"/>
      <c r="OL77" s="1047"/>
      <c r="OM77" s="1047"/>
      <c r="ON77" s="1047"/>
      <c r="OO77" s="1047"/>
      <c r="OP77" s="1047"/>
      <c r="OQ77" s="1047"/>
      <c r="OR77" s="1047"/>
      <c r="OS77" s="1047"/>
      <c r="OT77" s="1047"/>
      <c r="OU77" s="1047"/>
      <c r="OV77" s="1047"/>
      <c r="OW77" s="1047"/>
      <c r="OX77" s="1047"/>
      <c r="OY77" s="1047"/>
      <c r="OZ77" s="1047"/>
      <c r="PA77" s="1047"/>
      <c r="PB77" s="1047"/>
      <c r="PC77" s="1047"/>
      <c r="PD77" s="1047"/>
      <c r="PE77" s="1047"/>
      <c r="PF77" s="1047"/>
      <c r="PG77" s="1047"/>
      <c r="PH77" s="1047"/>
      <c r="PI77" s="1047"/>
      <c r="PJ77" s="1047"/>
      <c r="PK77" s="1047"/>
      <c r="PL77" s="1047"/>
      <c r="PM77" s="1047"/>
      <c r="PN77" s="1047"/>
      <c r="PO77" s="1047"/>
      <c r="PP77" s="1047"/>
      <c r="PQ77" s="1047"/>
      <c r="PR77" s="1047"/>
      <c r="PS77" s="1047"/>
      <c r="PT77" s="1047"/>
      <c r="PU77" s="1047"/>
      <c r="PV77" s="1047"/>
      <c r="PW77" s="1047"/>
      <c r="PX77" s="1047"/>
      <c r="PY77" s="1047"/>
      <c r="PZ77" s="1047"/>
      <c r="QA77" s="1047"/>
      <c r="QB77" s="1047"/>
      <c r="QC77" s="1047"/>
      <c r="QD77" s="1047"/>
      <c r="QE77" s="1047"/>
      <c r="QF77" s="1047"/>
      <c r="QG77" s="1047"/>
      <c r="QH77" s="1047"/>
      <c r="QI77" s="1047"/>
      <c r="QJ77" s="1047"/>
      <c r="QK77" s="1047"/>
      <c r="QL77" s="1047"/>
      <c r="QM77" s="1047"/>
      <c r="QN77" s="1047"/>
      <c r="QO77" s="1047"/>
      <c r="QP77" s="1047"/>
      <c r="QQ77" s="1047"/>
      <c r="QR77" s="1047"/>
      <c r="QS77" s="1047"/>
      <c r="QT77" s="1047"/>
      <c r="QU77" s="1047"/>
      <c r="QV77" s="1047"/>
      <c r="QW77" s="1047"/>
      <c r="QX77" s="1047"/>
      <c r="QY77" s="1047"/>
      <c r="QZ77" s="1047"/>
      <c r="RA77" s="1047"/>
      <c r="RB77" s="1047"/>
      <c r="RC77" s="1047"/>
      <c r="RD77" s="1047"/>
      <c r="RE77" s="1047"/>
      <c r="RF77" s="1047"/>
      <c r="RG77" s="1047"/>
      <c r="RH77" s="1047"/>
      <c r="RI77" s="1047"/>
      <c r="RJ77" s="1047"/>
      <c r="RK77" s="1047"/>
      <c r="RL77" s="1047"/>
      <c r="RM77" s="1047"/>
      <c r="RN77" s="1047"/>
      <c r="RO77" s="1047"/>
      <c r="RP77" s="1047"/>
      <c r="RQ77" s="1047"/>
      <c r="RR77" s="1047"/>
      <c r="RS77" s="1047"/>
      <c r="RT77" s="1047"/>
      <c r="RU77" s="1047"/>
      <c r="RV77" s="1047"/>
      <c r="RW77" s="1047"/>
      <c r="RX77" s="1047"/>
      <c r="RY77" s="1047"/>
      <c r="RZ77" s="1047"/>
      <c r="SA77" s="1047"/>
      <c r="SB77" s="1047"/>
      <c r="SC77" s="1047"/>
      <c r="SD77" s="1047"/>
      <c r="SE77" s="1047"/>
      <c r="SF77" s="1047"/>
      <c r="SG77" s="1047"/>
      <c r="SH77" s="1047"/>
      <c r="SI77" s="1047"/>
      <c r="SJ77" s="1047"/>
      <c r="SK77" s="1047"/>
      <c r="SL77" s="1047"/>
      <c r="SM77" s="1047"/>
      <c r="SN77" s="1047"/>
      <c r="SO77" s="1047"/>
      <c r="SP77" s="1047"/>
      <c r="SQ77" s="1047"/>
      <c r="SR77" s="1047"/>
      <c r="SS77" s="1047"/>
      <c r="ST77" s="1047"/>
      <c r="SU77" s="1047"/>
      <c r="SV77" s="1047"/>
      <c r="SW77" s="1047"/>
      <c r="SX77" s="1047"/>
      <c r="SY77" s="1047"/>
      <c r="SZ77" s="1047"/>
      <c r="TA77" s="1047"/>
      <c r="TB77" s="1047"/>
      <c r="TC77" s="1047"/>
      <c r="TD77" s="1047"/>
      <c r="TE77" s="1047"/>
      <c r="TF77" s="1047"/>
      <c r="TG77" s="1047"/>
      <c r="TH77" s="1047"/>
      <c r="TI77" s="1047"/>
      <c r="TJ77" s="1047"/>
      <c r="TK77" s="1047"/>
      <c r="TL77" s="1047"/>
      <c r="TM77" s="1047"/>
      <c r="TN77" s="1047"/>
      <c r="TO77" s="1047"/>
      <c r="TP77" s="1047"/>
      <c r="TQ77" s="1047"/>
      <c r="TR77" s="1047"/>
      <c r="TS77" s="1047"/>
      <c r="TT77" s="1047"/>
      <c r="TU77" s="1047"/>
      <c r="TV77" s="1047"/>
      <c r="TW77" s="1047"/>
      <c r="TX77" s="1047"/>
      <c r="TY77" s="1047"/>
      <c r="TZ77" s="1047"/>
      <c r="UA77" s="1047"/>
      <c r="UB77" s="1047"/>
      <c r="UC77" s="1047"/>
      <c r="UD77" s="1047"/>
      <c r="UE77" s="1047"/>
      <c r="UF77" s="1047"/>
      <c r="UG77" s="1047"/>
      <c r="UH77" s="1047"/>
      <c r="UI77" s="1047"/>
      <c r="UJ77" s="1047"/>
      <c r="UK77" s="1047"/>
      <c r="UL77" s="1047"/>
      <c r="UM77" s="1047"/>
      <c r="UN77" s="1047"/>
      <c r="UO77" s="1047"/>
      <c r="UP77" s="1047"/>
      <c r="UQ77" s="1047"/>
      <c r="UR77" s="1047"/>
      <c r="US77" s="1047"/>
      <c r="UT77" s="1047"/>
      <c r="UU77" s="1047"/>
      <c r="UV77" s="1047"/>
      <c r="UW77" s="1047"/>
      <c r="UX77" s="1047"/>
      <c r="UY77" s="1047"/>
      <c r="UZ77" s="1047"/>
      <c r="VA77" s="1047"/>
      <c r="VB77" s="1047"/>
      <c r="VC77" s="1047"/>
      <c r="VD77" s="1047"/>
      <c r="VE77" s="1047"/>
      <c r="VF77" s="1047"/>
      <c r="VG77" s="1047"/>
      <c r="VH77" s="1047"/>
      <c r="VI77" s="1047"/>
      <c r="VJ77" s="1047"/>
      <c r="VK77" s="1047"/>
      <c r="VL77" s="1047"/>
      <c r="VM77" s="1047"/>
      <c r="VN77" s="1047"/>
      <c r="VO77" s="1047"/>
      <c r="VP77" s="1047"/>
      <c r="VQ77" s="1047"/>
      <c r="VR77" s="1047"/>
      <c r="VS77" s="1047"/>
      <c r="VT77" s="1047"/>
      <c r="VU77" s="1047"/>
      <c r="VV77" s="1047"/>
      <c r="VW77" s="1047"/>
      <c r="VX77" s="1047"/>
      <c r="VY77" s="1047"/>
      <c r="VZ77" s="1047"/>
      <c r="WA77" s="1047"/>
      <c r="WB77" s="1047"/>
      <c r="WC77" s="1047"/>
      <c r="WD77" s="1047"/>
      <c r="WE77" s="1047"/>
      <c r="WF77" s="1047"/>
      <c r="WG77" s="1047"/>
      <c r="WH77" s="1047"/>
      <c r="WI77" s="1047"/>
      <c r="WJ77" s="1047"/>
      <c r="WK77" s="1047"/>
      <c r="WL77" s="1047"/>
      <c r="WM77" s="1047"/>
      <c r="WN77" s="1047"/>
      <c r="WO77" s="1047"/>
      <c r="WP77" s="1047"/>
      <c r="WQ77" s="1047"/>
      <c r="WR77" s="1047"/>
      <c r="WS77" s="1047"/>
      <c r="WT77" s="1047"/>
      <c r="WU77" s="1047"/>
      <c r="WV77" s="1047"/>
      <c r="WW77" s="1047"/>
      <c r="WX77" s="1047"/>
      <c r="WY77" s="1047"/>
      <c r="WZ77" s="1047"/>
      <c r="XA77" s="1047"/>
      <c r="XB77" s="1047"/>
      <c r="XC77" s="1047"/>
      <c r="XD77" s="1047"/>
      <c r="XE77" s="1047"/>
      <c r="XF77" s="1047"/>
      <c r="XG77" s="1047"/>
      <c r="XH77" s="1047"/>
      <c r="XI77" s="1047"/>
      <c r="XJ77" s="1047"/>
      <c r="XK77" s="1047"/>
      <c r="XL77" s="1047"/>
      <c r="XM77" s="1047"/>
      <c r="XN77" s="1047"/>
      <c r="XO77" s="1047"/>
      <c r="XP77" s="1047"/>
      <c r="XQ77" s="1047"/>
      <c r="XR77" s="1047"/>
      <c r="XS77" s="1047"/>
      <c r="XT77" s="1047"/>
      <c r="XU77" s="1047"/>
      <c r="XV77" s="1047"/>
      <c r="XW77" s="1047"/>
      <c r="XX77" s="1047"/>
      <c r="XY77" s="1047"/>
      <c r="XZ77" s="1047"/>
      <c r="YA77" s="1047"/>
      <c r="YB77" s="1047"/>
      <c r="YC77" s="1047"/>
      <c r="YD77" s="1047"/>
      <c r="YE77" s="1047"/>
      <c r="YF77" s="1047"/>
      <c r="YG77" s="1047"/>
      <c r="YH77" s="1047"/>
      <c r="YI77" s="1047"/>
      <c r="YJ77" s="1047"/>
      <c r="YK77" s="1047"/>
      <c r="YL77" s="1047"/>
      <c r="YM77" s="1047"/>
      <c r="YN77" s="1047"/>
      <c r="YO77" s="1047"/>
      <c r="YP77" s="1047"/>
      <c r="YQ77" s="1047"/>
      <c r="YR77" s="1047"/>
      <c r="YS77" s="1047"/>
      <c r="YT77" s="1047"/>
      <c r="YU77" s="1047"/>
      <c r="YV77" s="1047"/>
      <c r="YW77" s="1047"/>
      <c r="YX77" s="1047"/>
      <c r="YY77" s="1047"/>
      <c r="YZ77" s="1047"/>
      <c r="ZA77" s="1047"/>
      <c r="ZB77" s="1047"/>
      <c r="ZC77" s="1047"/>
      <c r="ZD77" s="1047"/>
      <c r="ZE77" s="1047"/>
      <c r="ZF77" s="1047"/>
      <c r="ZG77" s="1047"/>
      <c r="ZH77" s="1047"/>
      <c r="ZI77" s="1047"/>
      <c r="ZJ77" s="1047"/>
      <c r="ZK77" s="1047"/>
      <c r="ZL77" s="1047"/>
      <c r="ZM77" s="1047"/>
      <c r="ZN77" s="1047"/>
      <c r="ZO77" s="1047"/>
      <c r="ZP77" s="1047"/>
      <c r="ZQ77" s="1047"/>
      <c r="ZR77" s="1047"/>
      <c r="ZS77" s="1047"/>
      <c r="ZT77" s="1047"/>
      <c r="ZU77" s="1047"/>
      <c r="ZV77" s="1047"/>
      <c r="ZW77" s="1047"/>
      <c r="ZX77" s="1047"/>
      <c r="ZY77" s="1047"/>
      <c r="ZZ77" s="1047"/>
      <c r="AAA77" s="1047"/>
      <c r="AAB77" s="1047"/>
      <c r="AAC77" s="1047"/>
      <c r="AAD77" s="1047"/>
      <c r="AAE77" s="1047"/>
      <c r="AAF77" s="1047"/>
      <c r="AAG77" s="1047"/>
      <c r="AAH77" s="1047"/>
      <c r="AAI77" s="1047"/>
      <c r="AAJ77" s="1047"/>
      <c r="AAK77" s="1047"/>
      <c r="AAL77" s="1047"/>
      <c r="AAM77" s="1047"/>
      <c r="AAN77" s="1047"/>
      <c r="AAO77" s="1047"/>
      <c r="AAP77" s="1047"/>
      <c r="AAQ77" s="1047"/>
      <c r="AAR77" s="1047"/>
      <c r="AAS77" s="1047"/>
      <c r="AAT77" s="1047"/>
      <c r="AAU77" s="1047"/>
      <c r="AAV77" s="1047"/>
      <c r="AAW77" s="1047"/>
      <c r="AAX77" s="1047"/>
      <c r="AAY77" s="1047"/>
      <c r="AAZ77" s="1047"/>
      <c r="ABA77" s="1047"/>
      <c r="ABB77" s="1047"/>
      <c r="ABC77" s="1047"/>
      <c r="ABD77" s="1047"/>
      <c r="ABE77" s="1047"/>
      <c r="ABF77" s="1047"/>
      <c r="ABG77" s="1047"/>
      <c r="ABH77" s="1047"/>
      <c r="ABI77" s="1047"/>
      <c r="ABJ77" s="1047"/>
      <c r="ABK77" s="1047"/>
      <c r="ABL77" s="1047"/>
      <c r="ABM77" s="1047"/>
      <c r="ABN77" s="1047"/>
      <c r="ABO77" s="1047"/>
      <c r="ABP77" s="1047"/>
      <c r="ABQ77" s="1047"/>
      <c r="ABR77" s="1047"/>
      <c r="ABS77" s="1047"/>
      <c r="ABT77" s="1047"/>
      <c r="ABU77" s="1047"/>
      <c r="ABV77" s="1047"/>
      <c r="ABW77" s="1047"/>
      <c r="ABX77" s="1047"/>
      <c r="ABY77" s="1047"/>
      <c r="ABZ77" s="1047"/>
      <c r="ACA77" s="1047"/>
      <c r="ACB77" s="1047"/>
      <c r="ACC77" s="1047"/>
      <c r="ACD77" s="1047"/>
      <c r="ACE77" s="1047"/>
      <c r="ACF77" s="1047"/>
      <c r="ACG77" s="1047"/>
      <c r="ACH77" s="1047"/>
      <c r="ACI77" s="1047"/>
      <c r="ACJ77" s="1047"/>
      <c r="ACK77" s="1047"/>
      <c r="ACL77" s="1047"/>
      <c r="ACM77" s="1047"/>
      <c r="ACN77" s="1047"/>
      <c r="ACO77" s="1047"/>
      <c r="ACP77" s="1047"/>
      <c r="ACQ77" s="1047"/>
      <c r="ACR77" s="1047"/>
      <c r="ACS77" s="1047"/>
      <c r="ACT77" s="1047"/>
      <c r="ACU77" s="1047"/>
      <c r="ACV77" s="1047"/>
      <c r="ACW77" s="1047"/>
      <c r="ACX77" s="1047"/>
      <c r="ACY77" s="1047"/>
      <c r="ACZ77" s="1047"/>
      <c r="ADA77" s="1047"/>
      <c r="ADB77" s="1047"/>
      <c r="ADC77" s="1047"/>
      <c r="ADD77" s="1047"/>
      <c r="ADE77" s="1047"/>
      <c r="ADF77" s="1047"/>
      <c r="ADG77" s="1047"/>
      <c r="ADH77" s="1047"/>
      <c r="ADI77" s="1047"/>
      <c r="ADJ77" s="1047"/>
      <c r="ADK77" s="1047"/>
      <c r="ADL77" s="1047"/>
      <c r="ADM77" s="1047"/>
      <c r="ADN77" s="1047"/>
      <c r="ADO77" s="1047"/>
      <c r="ADP77" s="1047"/>
      <c r="ADQ77" s="1047"/>
      <c r="ADR77" s="1047"/>
      <c r="ADS77" s="1047"/>
      <c r="ADT77" s="1047"/>
      <c r="ADU77" s="1047"/>
      <c r="ADV77" s="1047"/>
      <c r="ADW77" s="1047"/>
      <c r="ADX77" s="1047"/>
      <c r="ADY77" s="1047"/>
      <c r="ADZ77" s="1047"/>
      <c r="AEA77" s="1047"/>
      <c r="AEB77" s="1047"/>
      <c r="AEC77" s="1047"/>
      <c r="AED77" s="1047"/>
      <c r="AEE77" s="1047"/>
      <c r="AEF77" s="1047"/>
      <c r="AEG77" s="1047"/>
      <c r="AEH77" s="1047"/>
      <c r="AEI77" s="1047"/>
      <c r="AEJ77" s="1047"/>
      <c r="AEK77" s="1047"/>
      <c r="AEL77" s="1047"/>
      <c r="AEM77" s="1047"/>
      <c r="AEN77" s="1047"/>
      <c r="AEO77" s="1047"/>
      <c r="AEP77" s="1047"/>
      <c r="AEQ77" s="1047"/>
    </row>
    <row r="78" spans="1:823" x14ac:dyDescent="0.25">
      <c r="B78" s="72"/>
      <c r="C78" s="72"/>
      <c r="D78" s="72"/>
      <c r="E78" s="72"/>
      <c r="F78" s="72"/>
      <c r="G78" s="72"/>
      <c r="H78" s="72"/>
      <c r="I78" s="72"/>
    </row>
    <row r="79" spans="1:823" ht="1.5" customHeight="1" x14ac:dyDescent="0.25">
      <c r="B79" s="72"/>
      <c r="C79" s="72"/>
      <c r="D79" s="72"/>
      <c r="E79" s="72"/>
      <c r="F79" s="72"/>
      <c r="G79" s="72"/>
      <c r="H79" s="72"/>
      <c r="I79" s="72"/>
    </row>
    <row r="80" spans="1:823" x14ac:dyDescent="0.25">
      <c r="A80" s="1" t="s">
        <v>140</v>
      </c>
      <c r="B80" s="1051">
        <f>B74-B73</f>
        <v>-7.9925863867633118E-2</v>
      </c>
      <c r="C80" s="1051">
        <f t="shared" ref="C80:I80" si="11">C74-C73</f>
        <v>-3.0300000000000011</v>
      </c>
      <c r="D80" s="1051">
        <f t="shared" si="11"/>
        <v>120.00400000000081</v>
      </c>
      <c r="E80" s="1051">
        <f t="shared" si="11"/>
        <v>0</v>
      </c>
      <c r="F80" s="1051" t="e">
        <f t="shared" si="11"/>
        <v>#VALUE!</v>
      </c>
      <c r="G80" s="1051">
        <f t="shared" si="11"/>
        <v>2.9687451367153006E-3</v>
      </c>
      <c r="H80" s="1051">
        <f t="shared" si="11"/>
        <v>0.36699999999999999</v>
      </c>
      <c r="I80" s="1051">
        <f t="shared" si="11"/>
        <v>118.39699999999903</v>
      </c>
      <c r="J80" s="1051"/>
    </row>
    <row r="81" spans="1:823" x14ac:dyDescent="0.25">
      <c r="C81" s="122"/>
      <c r="G81" s="188"/>
      <c r="H81" s="122"/>
    </row>
    <row r="82" spans="1:823" s="1680" customFormat="1" x14ac:dyDescent="0.25">
      <c r="B82" s="1679">
        <f t="shared" ref="B82:I82" si="12">B72-B68</f>
        <v>8.7828850969839167E-2</v>
      </c>
      <c r="C82" s="1679">
        <f t="shared" si="12"/>
        <v>4.5120000000000005</v>
      </c>
      <c r="D82" s="1679">
        <f t="shared" si="12"/>
        <v>36.375</v>
      </c>
      <c r="E82" s="1679"/>
      <c r="F82" s="1679"/>
      <c r="G82" s="1679">
        <f t="shared" si="12"/>
        <v>-1.6289475063466802E-3</v>
      </c>
      <c r="H82" s="1679">
        <f t="shared" si="12"/>
        <v>-0.15399999999999991</v>
      </c>
      <c r="I82" s="1679">
        <f t="shared" si="12"/>
        <v>282.6239999999998</v>
      </c>
      <c r="J82" s="1679"/>
      <c r="K82" s="1679"/>
      <c r="L82" s="1679">
        <f>L72-L68</f>
        <v>4.3580000000000041</v>
      </c>
    </row>
    <row r="83" spans="1:823" x14ac:dyDescent="0.25">
      <c r="C83" s="1678">
        <f t="shared" ref="C83:D83" si="13">C72/C68-1</f>
        <v>0.12761985574883328</v>
      </c>
      <c r="D83" s="1678">
        <f t="shared" si="13"/>
        <v>7.6014043006709109E-3</v>
      </c>
      <c r="E83" s="1678"/>
      <c r="F83" s="1678"/>
      <c r="G83" s="1678"/>
      <c r="H83" s="1678">
        <f>H72/H68-1</f>
        <v>-0.10198675496688736</v>
      </c>
      <c r="I83" s="1678">
        <f t="shared" ref="I83" si="14">I72/I68-1</f>
        <v>2.4666394829887972E-2</v>
      </c>
      <c r="J83" s="1678"/>
      <c r="K83" s="1678"/>
      <c r="L83" s="1678">
        <f>L72/L68-1</f>
        <v>0.11821510918215128</v>
      </c>
    </row>
    <row r="84" spans="1:823" ht="15.75" thickBot="1" x14ac:dyDescent="0.3"/>
    <row r="85" spans="1:823" x14ac:dyDescent="0.25">
      <c r="A85" s="2027" t="s">
        <v>88</v>
      </c>
      <c r="B85" s="2029">
        <v>43831</v>
      </c>
      <c r="C85" s="2029">
        <v>43862</v>
      </c>
      <c r="D85" s="2029">
        <v>43891</v>
      </c>
      <c r="E85" s="2042">
        <v>43922</v>
      </c>
      <c r="F85" s="2044">
        <v>43952</v>
      </c>
      <c r="G85" s="2044">
        <v>43983</v>
      </c>
      <c r="H85" s="2036">
        <v>44013</v>
      </c>
      <c r="I85" s="2036">
        <v>44044</v>
      </c>
      <c r="J85" s="2034">
        <v>44075</v>
      </c>
      <c r="K85" s="2034">
        <v>44105</v>
      </c>
      <c r="L85" s="2036">
        <v>44136</v>
      </c>
      <c r="M85" s="2034">
        <v>44166</v>
      </c>
      <c r="N85" s="2038">
        <v>44197</v>
      </c>
      <c r="O85" s="2034">
        <v>44256</v>
      </c>
      <c r="P85" s="2038">
        <v>44287</v>
      </c>
      <c r="Q85" s="2036">
        <v>44317</v>
      </c>
      <c r="R85" s="2034">
        <v>44348</v>
      </c>
      <c r="S85" s="2038">
        <v>44378</v>
      </c>
      <c r="T85" s="2036">
        <v>44409</v>
      </c>
      <c r="U85" s="2034">
        <v>44440</v>
      </c>
      <c r="V85" s="2038">
        <v>44470</v>
      </c>
      <c r="W85" s="2036">
        <v>44501</v>
      </c>
      <c r="X85" s="2034">
        <v>44531</v>
      </c>
      <c r="Y85" s="2038">
        <v>44562</v>
      </c>
      <c r="Z85" s="2036">
        <v>44197</v>
      </c>
      <c r="AA85" s="2034">
        <v>44621</v>
      </c>
      <c r="AB85" s="2038">
        <v>44652</v>
      </c>
      <c r="AC85" s="2036">
        <v>44682</v>
      </c>
      <c r="AD85" s="2034">
        <v>44713</v>
      </c>
      <c r="AE85" s="2038">
        <v>44743</v>
      </c>
      <c r="AF85" s="2036">
        <v>44774</v>
      </c>
      <c r="AG85" s="2034">
        <v>44805</v>
      </c>
      <c r="AH85" s="2038">
        <v>44835</v>
      </c>
      <c r="AI85" s="2036">
        <v>44866</v>
      </c>
      <c r="AJ85" s="2034">
        <v>44896</v>
      </c>
      <c r="AK85" s="2038">
        <v>44927</v>
      </c>
      <c r="AL85" s="2036">
        <v>44958</v>
      </c>
      <c r="AM85" s="2034">
        <v>44986</v>
      </c>
      <c r="AN85" s="2038">
        <v>45017</v>
      </c>
      <c r="AO85" s="2036">
        <v>44682</v>
      </c>
      <c r="AP85" s="2034">
        <v>45078</v>
      </c>
      <c r="AQ85" s="2038">
        <v>45108</v>
      </c>
      <c r="AR85" s="2036">
        <v>45139</v>
      </c>
      <c r="AS85" s="2034">
        <v>45170</v>
      </c>
      <c r="AT85" s="2034">
        <v>44228</v>
      </c>
      <c r="AU85" s="2036">
        <v>44256</v>
      </c>
      <c r="AV85" s="2034" t="str">
        <f>A74</f>
        <v xml:space="preserve">01.01.2023
 (03.01.2023)
</v>
      </c>
      <c r="BI85" s="2162" t="str">
        <f>A74</f>
        <v xml:space="preserve">01.01.2023
 (03.01.2023)
</v>
      </c>
      <c r="BJ85" s="2164" t="str">
        <f>A74</f>
        <v xml:space="preserve">01.01.2023
 (03.01.2023)
</v>
      </c>
      <c r="BK85" s="2164" t="str">
        <f>A74</f>
        <v xml:space="preserve">01.01.2023
 (03.01.2023)
</v>
      </c>
      <c r="BL85" s="619"/>
      <c r="BM85" s="619"/>
      <c r="BN85" s="619"/>
      <c r="BO85" s="619"/>
      <c r="MQ85" s="2165" t="str">
        <f>A74</f>
        <v xml:space="preserve">01.01.2023
 (03.01.2023)
</v>
      </c>
    </row>
    <row r="86" spans="1:823" x14ac:dyDescent="0.25">
      <c r="A86" s="2028"/>
      <c r="B86" s="2030"/>
      <c r="C86" s="2030"/>
      <c r="D86" s="2030"/>
      <c r="E86" s="2043"/>
      <c r="F86" s="2045"/>
      <c r="G86" s="2045"/>
      <c r="H86" s="2037"/>
      <c r="I86" s="2037"/>
      <c r="J86" s="2035"/>
      <c r="K86" s="2035"/>
      <c r="L86" s="2037"/>
      <c r="M86" s="2035"/>
      <c r="N86" s="2039"/>
      <c r="O86" s="2035"/>
      <c r="P86" s="2039"/>
      <c r="Q86" s="2037"/>
      <c r="R86" s="2035"/>
      <c r="S86" s="2039"/>
      <c r="T86" s="2037"/>
      <c r="U86" s="2035"/>
      <c r="V86" s="2039"/>
      <c r="W86" s="2037"/>
      <c r="X86" s="2035"/>
      <c r="Y86" s="2039"/>
      <c r="Z86" s="2037"/>
      <c r="AA86" s="2035"/>
      <c r="AB86" s="2039"/>
      <c r="AC86" s="2037"/>
      <c r="AD86" s="2035"/>
      <c r="AE86" s="2039"/>
      <c r="AF86" s="2037"/>
      <c r="AG86" s="2035"/>
      <c r="AH86" s="2039"/>
      <c r="AI86" s="2037"/>
      <c r="AJ86" s="2035"/>
      <c r="AK86" s="2039"/>
      <c r="AL86" s="2037"/>
      <c r="AM86" s="2035"/>
      <c r="AN86" s="2039"/>
      <c r="AO86" s="2037"/>
      <c r="AP86" s="2035"/>
      <c r="AQ86" s="2039"/>
      <c r="AR86" s="2037"/>
      <c r="AS86" s="2035"/>
      <c r="AT86" s="2035"/>
      <c r="AU86" s="2037"/>
      <c r="AV86" s="2035"/>
      <c r="BI86" s="2163"/>
      <c r="BJ86" s="2164"/>
      <c r="BK86" s="2164"/>
      <c r="BL86" s="720"/>
      <c r="BM86" s="720"/>
      <c r="BN86" s="720"/>
      <c r="BO86" s="720"/>
      <c r="MQ86" s="2166"/>
    </row>
    <row r="87" spans="1:823" ht="30" x14ac:dyDescent="0.25">
      <c r="A87" s="733" t="s">
        <v>108</v>
      </c>
      <c r="B87" s="1052">
        <v>14048.79</v>
      </c>
      <c r="C87" s="1052">
        <v>14159.970000000001</v>
      </c>
      <c r="D87" s="1052">
        <v>14337.24</v>
      </c>
      <c r="E87" s="1053">
        <v>14772.504000000001</v>
      </c>
      <c r="F87" s="1054">
        <v>14782.971</v>
      </c>
      <c r="G87" s="1055">
        <v>14838.990000000002</v>
      </c>
      <c r="H87" s="1056">
        <v>14992.054</v>
      </c>
      <c r="I87" s="1057">
        <f>D45+I45</f>
        <v>15166.37</v>
      </c>
      <c r="J87" s="1058">
        <f>D46+I46</f>
        <v>15438.093000000001</v>
      </c>
      <c r="K87" s="1059">
        <f>D47+I47</f>
        <v>15512.386</v>
      </c>
      <c r="L87" s="1059">
        <f>D48+I48</f>
        <v>15467.535</v>
      </c>
      <c r="M87" s="1059">
        <f>D49+I49</f>
        <v>15503.932000000001</v>
      </c>
      <c r="N87" s="1059">
        <f>G47+L47</f>
        <v>6.6543165842025079E-3</v>
      </c>
      <c r="O87" s="1059">
        <f t="shared" ref="O87:Y88" si="15">H47+N47</f>
        <v>0.64700000000000002</v>
      </c>
      <c r="P87" s="1059">
        <f t="shared" si="15"/>
        <v>9723.0120000000006</v>
      </c>
      <c r="Q87" s="1059">
        <f t="shared" si="15"/>
        <v>0</v>
      </c>
      <c r="R87" s="1059">
        <f t="shared" si="15"/>
        <v>0</v>
      </c>
      <c r="S87" s="1059">
        <f t="shared" si="15"/>
        <v>0</v>
      </c>
      <c r="T87" s="1059">
        <f t="shared" si="15"/>
        <v>0</v>
      </c>
      <c r="U87" s="1059">
        <f t="shared" si="15"/>
        <v>0</v>
      </c>
      <c r="V87" s="1059">
        <f t="shared" si="15"/>
        <v>0</v>
      </c>
      <c r="W87" s="1059">
        <f t="shared" si="15"/>
        <v>0</v>
      </c>
      <c r="X87" s="1059">
        <f t="shared" si="15"/>
        <v>0</v>
      </c>
      <c r="Y87" s="1059">
        <f t="shared" si="15"/>
        <v>0</v>
      </c>
      <c r="Z87" s="1059">
        <f>D50+I50</f>
        <v>15612.92</v>
      </c>
      <c r="AA87" s="1059">
        <f t="shared" ref="AA87:AP88" si="16">T47+Z47</f>
        <v>0</v>
      </c>
      <c r="AB87" s="1059">
        <f t="shared" si="16"/>
        <v>0</v>
      </c>
      <c r="AC87" s="1059">
        <f t="shared" si="16"/>
        <v>0</v>
      </c>
      <c r="AD87" s="1059">
        <f t="shared" si="16"/>
        <v>0</v>
      </c>
      <c r="AE87" s="1059">
        <f t="shared" si="16"/>
        <v>0</v>
      </c>
      <c r="AF87" s="1059">
        <f t="shared" si="16"/>
        <v>0</v>
      </c>
      <c r="AG87" s="1059">
        <f t="shared" si="16"/>
        <v>0</v>
      </c>
      <c r="AH87" s="1059">
        <f t="shared" si="16"/>
        <v>0</v>
      </c>
      <c r="AI87" s="1059">
        <f t="shared" si="16"/>
        <v>0</v>
      </c>
      <c r="AJ87" s="1059">
        <f t="shared" si="16"/>
        <v>0</v>
      </c>
      <c r="AK87" s="1059">
        <f t="shared" si="16"/>
        <v>0</v>
      </c>
      <c r="AL87" s="1059">
        <f t="shared" si="16"/>
        <v>0</v>
      </c>
      <c r="AM87" s="1059">
        <f t="shared" si="16"/>
        <v>0</v>
      </c>
      <c r="AN87" s="1059">
        <f t="shared" si="16"/>
        <v>0</v>
      </c>
      <c r="AO87" s="1059">
        <f t="shared" si="16"/>
        <v>0</v>
      </c>
      <c r="AP87" s="1059">
        <f t="shared" si="16"/>
        <v>0</v>
      </c>
      <c r="AQ87" s="1059">
        <f t="shared" ref="AK87:AS88" si="17">AJ47+AP47</f>
        <v>0</v>
      </c>
      <c r="AR87" s="1059">
        <f t="shared" si="17"/>
        <v>0</v>
      </c>
      <c r="AS87" s="1059">
        <f t="shared" si="17"/>
        <v>0</v>
      </c>
      <c r="AT87" s="1059">
        <f>D51+I51</f>
        <v>15513.554</v>
      </c>
      <c r="AU87" s="1059">
        <f>E51+J51</f>
        <v>0</v>
      </c>
      <c r="AV87" s="1059">
        <f>F51+K51</f>
        <v>44228</v>
      </c>
      <c r="AW87" s="1059">
        <f>G51+L51</f>
        <v>51.992490614545027</v>
      </c>
      <c r="AX87" s="1059" t="e">
        <f>#REF!+M51</f>
        <v>#REF!</v>
      </c>
      <c r="AY87" s="1059">
        <f t="shared" ref="AY87:BH87" si="18">H51+N51</f>
        <v>0.95799999999999996</v>
      </c>
      <c r="AZ87" s="1059">
        <f t="shared" si="18"/>
        <v>10094.183000000001</v>
      </c>
      <c r="BA87" s="1059">
        <f t="shared" si="18"/>
        <v>0</v>
      </c>
      <c r="BB87" s="1059">
        <f t="shared" si="18"/>
        <v>0</v>
      </c>
      <c r="BC87" s="1059">
        <f t="shared" si="18"/>
        <v>51.982999999999997</v>
      </c>
      <c r="BD87" s="1059">
        <f t="shared" si="18"/>
        <v>0</v>
      </c>
      <c r="BE87" s="1059">
        <f t="shared" si="18"/>
        <v>0</v>
      </c>
      <c r="BF87" s="1059">
        <f t="shared" si="18"/>
        <v>0</v>
      </c>
      <c r="BG87" s="1059">
        <f t="shared" si="18"/>
        <v>0</v>
      </c>
      <c r="BH87" s="1059">
        <f t="shared" si="18"/>
        <v>0</v>
      </c>
      <c r="BI87" s="1060">
        <f>'[1]отч дата'!D10/1000</f>
        <v>16948.12</v>
      </c>
      <c r="BJ87" s="1061">
        <f>D74+I74</f>
        <v>16948.12</v>
      </c>
      <c r="BK87" s="1061">
        <f>D74+I74</f>
        <v>16948.12</v>
      </c>
      <c r="BL87" s="1062"/>
      <c r="BM87" s="1062"/>
      <c r="BN87" s="1062"/>
      <c r="BO87" s="1062"/>
      <c r="MQ87" s="1153">
        <f>D74+I74</f>
        <v>16948.12</v>
      </c>
    </row>
    <row r="88" spans="1:823" ht="45" x14ac:dyDescent="0.25">
      <c r="A88" s="1" t="s">
        <v>141</v>
      </c>
      <c r="B88" s="1">
        <v>33.869999999999997</v>
      </c>
      <c r="C88" s="1">
        <v>35.399000000000001</v>
      </c>
      <c r="D88" s="1">
        <v>36.716999999999999</v>
      </c>
      <c r="E88" s="1">
        <v>36.707000000000001</v>
      </c>
      <c r="F88" s="1">
        <v>39.878</v>
      </c>
      <c r="G88" s="1">
        <v>43.264000000000003</v>
      </c>
      <c r="H88" s="1">
        <v>45.17</v>
      </c>
      <c r="I88" s="122">
        <f>C45+H45</f>
        <v>47.009</v>
      </c>
      <c r="J88" s="122">
        <f>C46+H46</f>
        <v>50.759</v>
      </c>
      <c r="K88" s="122">
        <f>C47+H47</f>
        <v>52.698</v>
      </c>
      <c r="L88" s="122">
        <f>C49+H49</f>
        <v>54.232999999999997</v>
      </c>
      <c r="M88" s="122">
        <f>C49+H49</f>
        <v>54.232999999999997</v>
      </c>
      <c r="N88" s="1">
        <f>G48+L48</f>
        <v>7.8164653127514722E-3</v>
      </c>
      <c r="O88" s="1">
        <f t="shared" si="15"/>
        <v>0.76600000000000001</v>
      </c>
      <c r="P88" s="1">
        <f t="shared" si="15"/>
        <v>9799.8259999999991</v>
      </c>
      <c r="Q88" s="1">
        <f t="shared" si="15"/>
        <v>0</v>
      </c>
      <c r="R88" s="1">
        <f t="shared" si="15"/>
        <v>0</v>
      </c>
      <c r="S88" s="1">
        <f t="shared" si="15"/>
        <v>0</v>
      </c>
      <c r="T88" s="1">
        <f t="shared" si="15"/>
        <v>0</v>
      </c>
      <c r="U88" s="1">
        <f t="shared" si="15"/>
        <v>0</v>
      </c>
      <c r="V88" s="1">
        <f t="shared" si="15"/>
        <v>0</v>
      </c>
      <c r="W88" s="1">
        <f t="shared" si="15"/>
        <v>0</v>
      </c>
      <c r="X88" s="1">
        <f t="shared" si="15"/>
        <v>0</v>
      </c>
      <c r="Y88" s="1">
        <f t="shared" si="15"/>
        <v>0</v>
      </c>
      <c r="Z88" s="122">
        <f>C50+H50</f>
        <v>52.066000000000003</v>
      </c>
      <c r="AA88" s="1">
        <f t="shared" si="16"/>
        <v>0</v>
      </c>
      <c r="AB88" s="1">
        <f t="shared" si="16"/>
        <v>0</v>
      </c>
      <c r="AC88" s="1">
        <f t="shared" si="16"/>
        <v>0</v>
      </c>
      <c r="AD88" s="1">
        <f t="shared" si="16"/>
        <v>0</v>
      </c>
      <c r="AE88" s="1">
        <f t="shared" si="16"/>
        <v>0</v>
      </c>
      <c r="AF88" s="1">
        <f t="shared" si="16"/>
        <v>0</v>
      </c>
      <c r="AG88" s="1">
        <f t="shared" si="16"/>
        <v>0</v>
      </c>
      <c r="AH88" s="1">
        <f t="shared" si="16"/>
        <v>0</v>
      </c>
      <c r="AI88" s="1">
        <f t="shared" si="16"/>
        <v>0</v>
      </c>
      <c r="AJ88" s="1">
        <f t="shared" si="16"/>
        <v>0</v>
      </c>
      <c r="AK88" s="1">
        <f t="shared" si="17"/>
        <v>0</v>
      </c>
      <c r="AL88" s="1">
        <f t="shared" si="17"/>
        <v>0</v>
      </c>
      <c r="AM88" s="1">
        <f t="shared" si="17"/>
        <v>0</v>
      </c>
      <c r="AN88" s="1">
        <f t="shared" si="17"/>
        <v>0</v>
      </c>
      <c r="AO88" s="1">
        <f t="shared" si="17"/>
        <v>0</v>
      </c>
      <c r="AP88" s="1">
        <f t="shared" si="17"/>
        <v>0</v>
      </c>
      <c r="AQ88" s="1">
        <f t="shared" si="17"/>
        <v>0</v>
      </c>
      <c r="AR88" s="1">
        <f t="shared" si="17"/>
        <v>0</v>
      </c>
      <c r="AS88" s="1">
        <f t="shared" si="17"/>
        <v>0</v>
      </c>
      <c r="AT88" s="122">
        <f>C51+H51</f>
        <v>51.982999999999997</v>
      </c>
      <c r="AU88" s="122">
        <f>D51+I51</f>
        <v>15513.554</v>
      </c>
      <c r="AV88" s="122">
        <f>E51+J51</f>
        <v>0</v>
      </c>
      <c r="AW88" s="122">
        <f>F51+K51</f>
        <v>44228</v>
      </c>
      <c r="AX88" s="122">
        <f>G51+L51</f>
        <v>51.992490614545027</v>
      </c>
      <c r="AY88" s="122" t="e">
        <f>#REF!+M51</f>
        <v>#REF!</v>
      </c>
      <c r="AZ88" s="122">
        <f t="shared" ref="AZ88:BH88" si="19">H51+N51</f>
        <v>0.95799999999999996</v>
      </c>
      <c r="BA88" s="122">
        <f t="shared" si="19"/>
        <v>10094.183000000001</v>
      </c>
      <c r="BB88" s="122">
        <f t="shared" si="19"/>
        <v>0</v>
      </c>
      <c r="BC88" s="122">
        <f t="shared" si="19"/>
        <v>0</v>
      </c>
      <c r="BD88" s="122">
        <f t="shared" si="19"/>
        <v>51.982999999999997</v>
      </c>
      <c r="BE88" s="122">
        <f t="shared" si="19"/>
        <v>0</v>
      </c>
      <c r="BF88" s="122">
        <f t="shared" si="19"/>
        <v>0</v>
      </c>
      <c r="BG88" s="122">
        <f t="shared" si="19"/>
        <v>0</v>
      </c>
      <c r="BH88" s="122">
        <f t="shared" si="19"/>
        <v>0</v>
      </c>
      <c r="BI88" s="1063">
        <f>C74+H74</f>
        <v>38.101999999999997</v>
      </c>
      <c r="BJ88" s="122">
        <f>C74+H74</f>
        <v>38.101999999999997</v>
      </c>
      <c r="BK88" s="122">
        <f>C74+H74</f>
        <v>38.101999999999997</v>
      </c>
      <c r="BL88" s="122"/>
      <c r="BM88" s="122"/>
      <c r="BN88" s="122"/>
      <c r="BO88" s="122"/>
      <c r="BP88" s="122">
        <f>B53+G53</f>
        <v>0.84822533149382773</v>
      </c>
      <c r="BQ88" s="122"/>
      <c r="BR88" s="122"/>
      <c r="BS88" s="122"/>
      <c r="BT88" s="122"/>
      <c r="BU88" s="122"/>
      <c r="BV88" s="122"/>
      <c r="BW88" s="122"/>
      <c r="BX88" s="122"/>
      <c r="BY88" s="122"/>
      <c r="BZ88" s="122"/>
      <c r="CA88" s="122"/>
      <c r="CB88" s="122"/>
      <c r="CC88" s="122"/>
      <c r="CD88" s="122"/>
      <c r="CE88" s="122"/>
      <c r="CF88" s="122"/>
      <c r="CG88" s="122"/>
      <c r="CH88" s="122"/>
      <c r="CI88" s="122"/>
      <c r="CJ88" s="122"/>
      <c r="CK88" s="122"/>
      <c r="CL88" s="122"/>
      <c r="CM88" s="122"/>
      <c r="CN88" s="122"/>
      <c r="CO88" s="122"/>
      <c r="CP88" s="122"/>
      <c r="CQ88" s="122"/>
      <c r="CR88" s="122"/>
      <c r="CS88" s="122"/>
      <c r="CT88" s="122"/>
      <c r="CU88" s="122"/>
      <c r="CV88" s="122"/>
      <c r="CW88" s="122"/>
      <c r="CX88" s="122"/>
      <c r="CY88" s="122"/>
      <c r="CZ88" s="122"/>
      <c r="DA88" s="122"/>
      <c r="DB88" s="122"/>
      <c r="DC88" s="122"/>
      <c r="DD88" s="122"/>
      <c r="DE88" s="122"/>
      <c r="DF88" s="122"/>
      <c r="DG88" s="122"/>
      <c r="DH88" s="122"/>
      <c r="DI88" s="122"/>
      <c r="DJ88" s="122"/>
      <c r="DK88" s="122"/>
      <c r="DL88" s="122"/>
      <c r="DM88" s="122"/>
      <c r="DN88" s="122"/>
      <c r="DO88" s="122"/>
      <c r="DP88" s="122"/>
      <c r="DQ88" s="122"/>
      <c r="DR88" s="122"/>
      <c r="DS88" s="122"/>
      <c r="DT88" s="122"/>
      <c r="DU88" s="122"/>
      <c r="DV88" s="122"/>
      <c r="DW88" s="122"/>
      <c r="DX88" s="122"/>
      <c r="DY88" s="122"/>
      <c r="DZ88" s="122"/>
      <c r="EA88" s="122"/>
      <c r="EB88" s="122"/>
      <c r="EC88" s="122"/>
      <c r="ED88" s="122"/>
      <c r="EE88" s="122"/>
      <c r="EF88" s="122"/>
      <c r="EG88" s="122"/>
      <c r="EH88" s="122"/>
      <c r="EI88" s="122"/>
      <c r="EJ88" s="122"/>
      <c r="EK88" s="122"/>
      <c r="EL88" s="122"/>
      <c r="EM88" s="122"/>
      <c r="EN88" s="122"/>
      <c r="EO88" s="122"/>
      <c r="EP88" s="122"/>
      <c r="EQ88" s="122"/>
      <c r="ER88" s="122"/>
      <c r="ES88" s="122"/>
      <c r="ET88" s="122"/>
      <c r="EU88" s="122"/>
      <c r="EV88" s="122"/>
      <c r="EW88" s="122"/>
      <c r="EX88" s="122"/>
      <c r="EY88" s="122"/>
      <c r="EZ88" s="122"/>
      <c r="FA88" s="122"/>
      <c r="FB88" s="122"/>
      <c r="FC88" s="122"/>
      <c r="FD88" s="122"/>
      <c r="FE88" s="122"/>
      <c r="FF88" s="122"/>
      <c r="FG88" s="122"/>
      <c r="FH88" s="122"/>
      <c r="FI88" s="122"/>
      <c r="FJ88" s="122"/>
      <c r="FK88" s="122"/>
      <c r="FL88" s="122"/>
      <c r="FM88" s="122"/>
      <c r="FN88" s="122"/>
      <c r="FO88" s="122"/>
      <c r="FP88" s="122"/>
      <c r="FQ88" s="122"/>
      <c r="FR88" s="122"/>
      <c r="FS88" s="122"/>
      <c r="FT88" s="122"/>
      <c r="FU88" s="122"/>
      <c r="FV88" s="122"/>
      <c r="FW88" s="122"/>
      <c r="FX88" s="122"/>
      <c r="FY88" s="122"/>
      <c r="FZ88" s="122"/>
      <c r="GA88" s="122"/>
      <c r="GB88" s="122"/>
      <c r="GC88" s="122"/>
      <c r="GD88" s="122"/>
      <c r="GE88" s="122"/>
      <c r="GF88" s="122"/>
      <c r="GG88" s="122"/>
      <c r="GH88" s="122"/>
      <c r="GI88" s="122"/>
      <c r="GJ88" s="122"/>
      <c r="GK88" s="122"/>
      <c r="GL88" s="122"/>
      <c r="GM88" s="122"/>
      <c r="GN88" s="122"/>
      <c r="GO88" s="122"/>
      <c r="GP88" s="122"/>
      <c r="GQ88" s="122"/>
      <c r="GR88" s="122"/>
      <c r="GS88" s="122"/>
      <c r="GT88" s="122"/>
      <c r="GU88" s="122"/>
      <c r="GV88" s="122"/>
      <c r="GW88" s="122"/>
      <c r="GX88" s="122"/>
      <c r="GY88" s="122"/>
      <c r="GZ88" s="122"/>
      <c r="HA88" s="122"/>
      <c r="HB88" s="122"/>
      <c r="HC88" s="122"/>
      <c r="HD88" s="122"/>
      <c r="HE88" s="122"/>
      <c r="HF88" s="122"/>
      <c r="HG88" s="122"/>
      <c r="HH88" s="122"/>
      <c r="HI88" s="122"/>
      <c r="HJ88" s="122"/>
      <c r="HK88" s="122"/>
      <c r="HL88" s="122"/>
      <c r="HM88" s="122"/>
      <c r="HN88" s="122"/>
      <c r="HO88" s="122"/>
      <c r="HP88" s="122"/>
      <c r="HQ88" s="122"/>
      <c r="HR88" s="122"/>
      <c r="HS88" s="122"/>
      <c r="HT88" s="122"/>
      <c r="HU88" s="122"/>
      <c r="HV88" s="122"/>
      <c r="HW88" s="122"/>
      <c r="HX88" s="122"/>
      <c r="HY88" s="122"/>
      <c r="HZ88" s="122"/>
      <c r="IA88" s="122"/>
      <c r="IB88" s="122"/>
      <c r="IC88" s="122"/>
      <c r="ID88" s="122"/>
      <c r="IE88" s="122"/>
      <c r="IF88" s="122"/>
      <c r="IG88" s="122"/>
      <c r="IH88" s="122"/>
      <c r="II88" s="122"/>
      <c r="IJ88" s="122"/>
      <c r="IK88" s="122"/>
      <c r="IL88" s="122"/>
      <c r="IM88" s="122"/>
      <c r="IN88" s="122"/>
      <c r="IO88" s="122"/>
      <c r="IP88" s="122"/>
      <c r="IQ88" s="122"/>
      <c r="IR88" s="122"/>
      <c r="IS88" s="122"/>
      <c r="IT88" s="122"/>
      <c r="IU88" s="122"/>
      <c r="IV88" s="122"/>
      <c r="IW88" s="122"/>
      <c r="IX88" s="122"/>
      <c r="IY88" s="122"/>
      <c r="IZ88" s="122"/>
      <c r="JA88" s="122"/>
      <c r="JB88" s="122"/>
      <c r="JC88" s="122"/>
      <c r="JD88" s="122"/>
      <c r="JE88" s="122"/>
      <c r="JF88" s="122"/>
      <c r="JG88" s="122"/>
      <c r="JH88" s="122"/>
      <c r="JI88" s="122"/>
      <c r="JJ88" s="122"/>
      <c r="JK88" s="122"/>
      <c r="JL88" s="122"/>
      <c r="JM88" s="122"/>
      <c r="JN88" s="122"/>
      <c r="JO88" s="122"/>
      <c r="JP88" s="122"/>
      <c r="JQ88" s="122"/>
      <c r="JR88" s="122"/>
      <c r="JS88" s="122"/>
      <c r="JT88" s="122"/>
      <c r="JU88" s="122"/>
      <c r="JV88" s="122"/>
      <c r="JW88" s="122"/>
      <c r="JX88" s="122"/>
      <c r="JY88" s="122"/>
      <c r="JZ88" s="122"/>
      <c r="KA88" s="122"/>
      <c r="KB88" s="122"/>
      <c r="KC88" s="122"/>
      <c r="KD88" s="122"/>
      <c r="KE88" s="122"/>
      <c r="KF88" s="122"/>
      <c r="KG88" s="122"/>
      <c r="KH88" s="122"/>
      <c r="KI88" s="122"/>
      <c r="KJ88" s="122"/>
      <c r="KK88" s="122"/>
      <c r="KL88" s="122"/>
      <c r="KM88" s="122"/>
      <c r="KN88" s="122"/>
      <c r="KO88" s="122"/>
      <c r="KP88" s="122"/>
      <c r="KQ88" s="122"/>
      <c r="KR88" s="122"/>
      <c r="KS88" s="122"/>
      <c r="KT88" s="122"/>
      <c r="KU88" s="122"/>
      <c r="KV88" s="122"/>
      <c r="KW88" s="122"/>
      <c r="KX88" s="122"/>
      <c r="KY88" s="122"/>
      <c r="KZ88" s="122"/>
      <c r="LA88" s="122"/>
      <c r="LB88" s="122"/>
      <c r="LC88" s="122"/>
      <c r="LD88" s="122"/>
      <c r="LE88" s="122"/>
      <c r="LF88" s="122"/>
      <c r="LG88" s="122"/>
      <c r="LH88" s="122"/>
      <c r="LI88" s="122"/>
      <c r="LJ88" s="122"/>
      <c r="LK88" s="122"/>
      <c r="LL88" s="122"/>
      <c r="LM88" s="122"/>
      <c r="LN88" s="122"/>
      <c r="LO88" s="122"/>
      <c r="LP88" s="122"/>
      <c r="LQ88" s="122"/>
      <c r="LR88" s="122"/>
      <c r="LS88" s="122"/>
      <c r="LT88" s="122"/>
      <c r="LU88" s="122"/>
      <c r="LV88" s="122"/>
      <c r="LW88" s="122"/>
      <c r="LX88" s="122"/>
      <c r="LY88" s="122"/>
      <c r="LZ88" s="122"/>
      <c r="MA88" s="122"/>
      <c r="MB88" s="122"/>
      <c r="MC88" s="122"/>
      <c r="MD88" s="122"/>
      <c r="ME88" s="122"/>
      <c r="MF88" s="122"/>
      <c r="MG88" s="122"/>
      <c r="MH88" s="122"/>
      <c r="MI88" s="122"/>
      <c r="MJ88" s="122"/>
      <c r="MK88" s="122"/>
      <c r="ML88" s="122"/>
      <c r="MM88" s="122"/>
      <c r="MN88" s="122"/>
      <c r="MO88" s="122"/>
      <c r="MP88" s="122"/>
      <c r="MQ88" s="1154">
        <f>C74+H74</f>
        <v>38.101999999999997</v>
      </c>
      <c r="MR88" s="122"/>
      <c r="MS88" s="122"/>
      <c r="MT88" s="122"/>
      <c r="MU88" s="122"/>
      <c r="MV88" s="122"/>
      <c r="MW88" s="122"/>
      <c r="MX88" s="122"/>
      <c r="MY88" s="122"/>
      <c r="MZ88" s="122"/>
      <c r="NA88" s="122"/>
      <c r="NB88" s="122"/>
      <c r="NC88" s="122"/>
      <c r="ND88" s="122"/>
      <c r="NE88" s="122"/>
      <c r="NF88" s="122"/>
      <c r="NG88" s="122"/>
      <c r="NH88" s="122"/>
      <c r="NI88" s="122"/>
      <c r="NJ88" s="122"/>
      <c r="NK88" s="122"/>
      <c r="NL88" s="122"/>
      <c r="NM88" s="122"/>
      <c r="NN88" s="122"/>
      <c r="NO88" s="122"/>
      <c r="NP88" s="122"/>
      <c r="NQ88" s="122"/>
      <c r="NR88" s="122"/>
      <c r="NS88" s="122"/>
      <c r="NT88" s="122"/>
      <c r="NU88" s="122"/>
      <c r="NV88" s="122"/>
      <c r="NW88" s="122"/>
      <c r="NX88" s="122"/>
      <c r="NY88" s="122"/>
      <c r="NZ88" s="122"/>
      <c r="OA88" s="122"/>
      <c r="OB88" s="122"/>
      <c r="OC88" s="122"/>
      <c r="OD88" s="122"/>
      <c r="OE88" s="122"/>
      <c r="OF88" s="122"/>
      <c r="OG88" s="122"/>
      <c r="OH88" s="122"/>
      <c r="OI88" s="122"/>
      <c r="OJ88" s="122"/>
      <c r="OK88" s="122"/>
      <c r="OL88" s="122"/>
      <c r="OM88" s="122"/>
      <c r="ON88" s="122"/>
      <c r="OO88" s="122"/>
      <c r="OP88" s="122"/>
      <c r="OQ88" s="122"/>
      <c r="OR88" s="122"/>
      <c r="OS88" s="122"/>
      <c r="OT88" s="122"/>
      <c r="OU88" s="122"/>
      <c r="OV88" s="122"/>
      <c r="OW88" s="122"/>
      <c r="OX88" s="122"/>
      <c r="OY88" s="122"/>
      <c r="OZ88" s="122"/>
      <c r="PA88" s="122"/>
      <c r="PB88" s="122"/>
      <c r="PC88" s="122"/>
      <c r="PD88" s="122"/>
      <c r="PE88" s="122"/>
      <c r="PF88" s="122"/>
      <c r="PG88" s="122"/>
      <c r="PH88" s="122"/>
      <c r="PI88" s="122"/>
      <c r="PJ88" s="122"/>
      <c r="PK88" s="122"/>
      <c r="PL88" s="122"/>
      <c r="PM88" s="122"/>
      <c r="PN88" s="122"/>
      <c r="PO88" s="122"/>
      <c r="PP88" s="122"/>
      <c r="PQ88" s="122"/>
      <c r="PR88" s="122"/>
      <c r="PS88" s="122"/>
      <c r="PT88" s="122"/>
      <c r="PU88" s="122"/>
      <c r="PV88" s="122"/>
      <c r="PW88" s="122"/>
      <c r="PX88" s="122"/>
      <c r="PY88" s="122"/>
      <c r="PZ88" s="122"/>
      <c r="QA88" s="122"/>
      <c r="QB88" s="122"/>
      <c r="QC88" s="122"/>
      <c r="QD88" s="122"/>
      <c r="QE88" s="122"/>
      <c r="QF88" s="122"/>
      <c r="QG88" s="122"/>
      <c r="QH88" s="122"/>
      <c r="QI88" s="122"/>
      <c r="QJ88" s="122"/>
      <c r="QK88" s="122"/>
      <c r="QL88" s="122"/>
      <c r="QM88" s="122"/>
      <c r="QN88" s="122"/>
      <c r="QO88" s="122"/>
      <c r="QP88" s="122"/>
      <c r="QQ88" s="122"/>
      <c r="QR88" s="122"/>
      <c r="QS88" s="122"/>
      <c r="QT88" s="122"/>
      <c r="QU88" s="122"/>
      <c r="QV88" s="122"/>
      <c r="QW88" s="122"/>
      <c r="QX88" s="122"/>
      <c r="QY88" s="122"/>
      <c r="QZ88" s="122"/>
      <c r="RA88" s="122"/>
      <c r="RB88" s="122"/>
      <c r="RC88" s="122"/>
      <c r="RD88" s="122"/>
      <c r="RE88" s="122"/>
      <c r="RF88" s="122"/>
      <c r="RG88" s="122"/>
      <c r="RH88" s="122"/>
      <c r="RI88" s="122"/>
      <c r="RJ88" s="122"/>
      <c r="RK88" s="122"/>
      <c r="RL88" s="122"/>
      <c r="RM88" s="122"/>
      <c r="RN88" s="122"/>
      <c r="RO88" s="122"/>
      <c r="RP88" s="122"/>
      <c r="RQ88" s="122"/>
      <c r="RR88" s="122"/>
      <c r="RS88" s="122"/>
      <c r="RT88" s="122"/>
      <c r="RU88" s="122"/>
      <c r="RV88" s="122"/>
      <c r="RW88" s="122"/>
      <c r="RX88" s="122"/>
      <c r="RY88" s="122"/>
      <c r="RZ88" s="122"/>
      <c r="SA88" s="122"/>
      <c r="SB88" s="122"/>
      <c r="SC88" s="122"/>
      <c r="SD88" s="122"/>
      <c r="SE88" s="122"/>
      <c r="SF88" s="122"/>
      <c r="SG88" s="122"/>
      <c r="SH88" s="122"/>
      <c r="SI88" s="122"/>
      <c r="SJ88" s="122"/>
      <c r="SK88" s="122"/>
      <c r="SL88" s="122"/>
      <c r="SM88" s="122"/>
      <c r="SN88" s="122"/>
      <c r="SO88" s="122"/>
      <c r="SP88" s="122"/>
      <c r="SQ88" s="122"/>
      <c r="SR88" s="122"/>
      <c r="SS88" s="122"/>
      <c r="ST88" s="122"/>
      <c r="SU88" s="122"/>
      <c r="SV88" s="122"/>
      <c r="SW88" s="122"/>
      <c r="SX88" s="122"/>
      <c r="SY88" s="122"/>
      <c r="SZ88" s="122"/>
      <c r="TA88" s="122"/>
      <c r="TB88" s="122"/>
      <c r="TC88" s="122"/>
      <c r="TD88" s="122"/>
      <c r="TE88" s="122"/>
      <c r="TF88" s="122"/>
      <c r="TG88" s="122"/>
      <c r="TH88" s="122"/>
      <c r="TI88" s="122"/>
      <c r="TJ88" s="122"/>
      <c r="TK88" s="122"/>
      <c r="TL88" s="122"/>
      <c r="TM88" s="122"/>
      <c r="TN88" s="122"/>
      <c r="TO88" s="122"/>
      <c r="TP88" s="122"/>
      <c r="TQ88" s="122"/>
      <c r="TR88" s="122"/>
      <c r="TS88" s="122"/>
      <c r="TT88" s="122"/>
      <c r="TU88" s="122"/>
      <c r="TV88" s="122"/>
      <c r="TW88" s="122"/>
      <c r="TX88" s="122"/>
      <c r="TY88" s="122"/>
      <c r="TZ88" s="122"/>
      <c r="UA88" s="122"/>
      <c r="UB88" s="122"/>
      <c r="UC88" s="122"/>
      <c r="UD88" s="122"/>
      <c r="UE88" s="122"/>
      <c r="UF88" s="122"/>
      <c r="UG88" s="122"/>
      <c r="UH88" s="122"/>
      <c r="UI88" s="122"/>
      <c r="UJ88" s="122"/>
      <c r="UK88" s="122"/>
      <c r="UL88" s="122"/>
      <c r="UM88" s="122"/>
      <c r="UN88" s="122"/>
      <c r="UO88" s="122"/>
      <c r="UP88" s="122"/>
      <c r="UQ88" s="122"/>
      <c r="UR88" s="122"/>
      <c r="US88" s="122"/>
      <c r="UT88" s="122"/>
      <c r="UU88" s="122"/>
    </row>
    <row r="89" spans="1:823" x14ac:dyDescent="0.25">
      <c r="A89" s="1" t="s">
        <v>142</v>
      </c>
      <c r="B89" s="189">
        <f t="shared" ref="B89:J89" si="20">B88/B87</f>
        <v>2.4108837842974373E-3</v>
      </c>
      <c r="C89" s="189">
        <f t="shared" si="20"/>
        <v>2.4999346750028423E-3</v>
      </c>
      <c r="D89" s="189">
        <f t="shared" si="20"/>
        <v>2.5609531541635629E-3</v>
      </c>
      <c r="E89" s="189">
        <f t="shared" si="20"/>
        <v>2.4848190936350399E-3</v>
      </c>
      <c r="F89" s="189">
        <f t="shared" si="20"/>
        <v>2.6975632976618843E-3</v>
      </c>
      <c r="G89" s="189">
        <f t="shared" si="20"/>
        <v>2.9155623125293566E-3</v>
      </c>
      <c r="H89" s="189">
        <f t="shared" si="20"/>
        <v>3.0129293824582011E-3</v>
      </c>
      <c r="I89" s="189">
        <f t="shared" si="20"/>
        <v>3.0995551341553712E-3</v>
      </c>
      <c r="J89" s="189">
        <f t="shared" si="20"/>
        <v>3.2879060904737389E-3</v>
      </c>
      <c r="K89" s="189">
        <f>K88/K87</f>
        <v>3.3971563110923105E-3</v>
      </c>
      <c r="L89" s="189">
        <f t="shared" ref="L89:BH89" si="21">L88/L87</f>
        <v>3.5062471169452661E-3</v>
      </c>
      <c r="M89" s="189">
        <f t="shared" si="21"/>
        <v>3.4980158581706883E-3</v>
      </c>
      <c r="N89" s="189">
        <f t="shared" si="21"/>
        <v>1.1746458428665583</v>
      </c>
      <c r="O89" s="189">
        <f t="shared" si="21"/>
        <v>1.1839258114374034</v>
      </c>
      <c r="P89" s="189">
        <f t="shared" si="21"/>
        <v>1.0079002268021471</v>
      </c>
      <c r="Q89" s="189" t="e">
        <f t="shared" si="21"/>
        <v>#DIV/0!</v>
      </c>
      <c r="R89" s="189" t="e">
        <f t="shared" si="21"/>
        <v>#DIV/0!</v>
      </c>
      <c r="S89" s="189" t="e">
        <f t="shared" si="21"/>
        <v>#DIV/0!</v>
      </c>
      <c r="T89" s="189" t="e">
        <f t="shared" si="21"/>
        <v>#DIV/0!</v>
      </c>
      <c r="U89" s="189" t="e">
        <f t="shared" si="21"/>
        <v>#DIV/0!</v>
      </c>
      <c r="V89" s="189" t="e">
        <f t="shared" si="21"/>
        <v>#DIV/0!</v>
      </c>
      <c r="W89" s="189" t="e">
        <f t="shared" si="21"/>
        <v>#DIV/0!</v>
      </c>
      <c r="X89" s="189" t="e">
        <f t="shared" si="21"/>
        <v>#DIV/0!</v>
      </c>
      <c r="Y89" s="189" t="e">
        <f t="shared" si="21"/>
        <v>#DIV/0!</v>
      </c>
      <c r="Z89" s="189">
        <f t="shared" si="21"/>
        <v>3.3348022022786257E-3</v>
      </c>
      <c r="AA89" s="189" t="e">
        <f t="shared" si="21"/>
        <v>#DIV/0!</v>
      </c>
      <c r="AB89" s="189" t="e">
        <f t="shared" si="21"/>
        <v>#DIV/0!</v>
      </c>
      <c r="AC89" s="189" t="e">
        <f t="shared" si="21"/>
        <v>#DIV/0!</v>
      </c>
      <c r="AD89" s="189" t="e">
        <f t="shared" si="21"/>
        <v>#DIV/0!</v>
      </c>
      <c r="AE89" s="189" t="e">
        <f t="shared" si="21"/>
        <v>#DIV/0!</v>
      </c>
      <c r="AF89" s="189" t="e">
        <f t="shared" si="21"/>
        <v>#DIV/0!</v>
      </c>
      <c r="AG89" s="189" t="e">
        <f t="shared" si="21"/>
        <v>#DIV/0!</v>
      </c>
      <c r="AH89" s="189" t="e">
        <f t="shared" si="21"/>
        <v>#DIV/0!</v>
      </c>
      <c r="AI89" s="189" t="e">
        <f t="shared" si="21"/>
        <v>#DIV/0!</v>
      </c>
      <c r="AJ89" s="189" t="e">
        <f t="shared" si="21"/>
        <v>#DIV/0!</v>
      </c>
      <c r="AK89" s="189" t="e">
        <f t="shared" si="21"/>
        <v>#DIV/0!</v>
      </c>
      <c r="AL89" s="189" t="e">
        <f t="shared" si="21"/>
        <v>#DIV/0!</v>
      </c>
      <c r="AM89" s="189" t="e">
        <f t="shared" si="21"/>
        <v>#DIV/0!</v>
      </c>
      <c r="AN89" s="189" t="e">
        <f t="shared" si="21"/>
        <v>#DIV/0!</v>
      </c>
      <c r="AO89" s="189" t="e">
        <f t="shared" si="21"/>
        <v>#DIV/0!</v>
      </c>
      <c r="AP89" s="189" t="e">
        <f t="shared" si="21"/>
        <v>#DIV/0!</v>
      </c>
      <c r="AQ89" s="189" t="e">
        <f t="shared" si="21"/>
        <v>#DIV/0!</v>
      </c>
      <c r="AR89" s="189" t="e">
        <f t="shared" si="21"/>
        <v>#DIV/0!</v>
      </c>
      <c r="AS89" s="189" t="e">
        <f t="shared" si="21"/>
        <v>#DIV/0!</v>
      </c>
      <c r="AT89" s="189">
        <f t="shared" si="21"/>
        <v>3.3508118126897289E-3</v>
      </c>
      <c r="AU89" s="189" t="e">
        <f t="shared" si="21"/>
        <v>#DIV/0!</v>
      </c>
      <c r="AV89" s="189">
        <f t="shared" si="21"/>
        <v>0</v>
      </c>
      <c r="AW89" s="189">
        <f t="shared" si="21"/>
        <v>850.66130660851832</v>
      </c>
      <c r="AX89" s="189" t="e">
        <f t="shared" si="21"/>
        <v>#REF!</v>
      </c>
      <c r="AY89" s="189" t="e">
        <f t="shared" si="21"/>
        <v>#REF!</v>
      </c>
      <c r="AZ89" s="189">
        <f t="shared" si="21"/>
        <v>9.490614545030538E-5</v>
      </c>
      <c r="BA89" s="189" t="e">
        <f t="shared" si="21"/>
        <v>#DIV/0!</v>
      </c>
      <c r="BB89" s="189" t="e">
        <f t="shared" si="21"/>
        <v>#DIV/0!</v>
      </c>
      <c r="BC89" s="189">
        <f t="shared" si="21"/>
        <v>0</v>
      </c>
      <c r="BD89" s="189" t="e">
        <f t="shared" si="21"/>
        <v>#DIV/0!</v>
      </c>
      <c r="BE89" s="189" t="e">
        <f t="shared" si="21"/>
        <v>#DIV/0!</v>
      </c>
      <c r="BF89" s="189" t="e">
        <f t="shared" si="21"/>
        <v>#DIV/0!</v>
      </c>
      <c r="BG89" s="189" t="e">
        <f t="shared" si="21"/>
        <v>#DIV/0!</v>
      </c>
      <c r="BH89" s="189" t="e">
        <f t="shared" si="21"/>
        <v>#DIV/0!</v>
      </c>
      <c r="BI89" s="1064">
        <f>BI88/BI87</f>
        <v>2.2481549576000171E-3</v>
      </c>
      <c r="BJ89" s="1064">
        <f t="shared" ref="BJ89" si="22">BJ88/BJ87</f>
        <v>2.2481549576000171E-3</v>
      </c>
      <c r="BK89" s="1064">
        <f>BK88/BK87</f>
        <v>2.2481549576000171E-3</v>
      </c>
      <c r="BL89" s="189"/>
      <c r="BM89" s="189"/>
      <c r="BN89" s="189"/>
      <c r="BO89" s="189"/>
      <c r="BP89" s="189">
        <f>BP88/BI87</f>
        <v>5.0048343503222055E-5</v>
      </c>
      <c r="BQ89" s="189"/>
      <c r="BR89" s="189"/>
      <c r="BS89" s="189"/>
      <c r="BT89" s="189"/>
      <c r="BU89" s="189"/>
      <c r="BV89" s="189"/>
      <c r="BW89" s="189"/>
      <c r="BX89" s="189"/>
      <c r="BY89" s="189"/>
      <c r="BZ89" s="189"/>
      <c r="CA89" s="189"/>
      <c r="CB89" s="189"/>
      <c r="CC89" s="189"/>
      <c r="CD89" s="189"/>
      <c r="CE89" s="189"/>
      <c r="CF89" s="189"/>
      <c r="CG89" s="189"/>
      <c r="CH89" s="189"/>
      <c r="CI89" s="189"/>
      <c r="CJ89" s="189"/>
      <c r="CK89" s="189"/>
      <c r="CL89" s="189"/>
      <c r="CM89" s="189"/>
      <c r="CN89" s="189"/>
      <c r="CO89" s="189"/>
      <c r="CP89" s="189"/>
      <c r="CQ89" s="189"/>
      <c r="CR89" s="189"/>
      <c r="CS89" s="189"/>
      <c r="CT89" s="189"/>
      <c r="CU89" s="189"/>
      <c r="CV89" s="189"/>
      <c r="CW89" s="189"/>
      <c r="CX89" s="189"/>
      <c r="CY89" s="189"/>
      <c r="CZ89" s="189"/>
      <c r="DA89" s="189"/>
      <c r="DB89" s="189"/>
      <c r="DC89" s="189"/>
      <c r="DD89" s="189"/>
      <c r="DE89" s="189"/>
      <c r="DF89" s="189"/>
      <c r="DG89" s="189"/>
      <c r="DH89" s="189"/>
      <c r="DI89" s="189"/>
      <c r="DJ89" s="189"/>
      <c r="DK89" s="189"/>
      <c r="DL89" s="189"/>
      <c r="DM89" s="189"/>
      <c r="DN89" s="189"/>
      <c r="DO89" s="189"/>
      <c r="DP89" s="189"/>
      <c r="DQ89" s="189"/>
      <c r="DR89" s="189"/>
      <c r="DS89" s="189"/>
      <c r="DT89" s="189"/>
      <c r="DU89" s="189"/>
      <c r="DV89" s="189"/>
      <c r="DW89" s="189"/>
      <c r="DX89" s="189"/>
      <c r="DY89" s="189"/>
      <c r="DZ89" s="189"/>
      <c r="EA89" s="189"/>
      <c r="EB89" s="189"/>
      <c r="EC89" s="189"/>
      <c r="ED89" s="189"/>
      <c r="EE89" s="189"/>
      <c r="EF89" s="189"/>
      <c r="EG89" s="189"/>
      <c r="EH89" s="189"/>
      <c r="EI89" s="189"/>
      <c r="EJ89" s="189"/>
      <c r="EK89" s="189"/>
      <c r="EL89" s="189"/>
      <c r="EM89" s="189"/>
      <c r="EN89" s="189"/>
      <c r="EO89" s="189"/>
      <c r="EP89" s="189"/>
      <c r="EQ89" s="189"/>
      <c r="ER89" s="189"/>
      <c r="ES89" s="189"/>
      <c r="ET89" s="189"/>
      <c r="EU89" s="189"/>
      <c r="EV89" s="189"/>
      <c r="EW89" s="189"/>
      <c r="EX89" s="189"/>
      <c r="EY89" s="189"/>
      <c r="EZ89" s="189"/>
      <c r="FA89" s="189"/>
      <c r="FB89" s="189"/>
      <c r="FC89" s="189"/>
      <c r="FD89" s="189"/>
      <c r="FE89" s="189"/>
      <c r="FF89" s="189"/>
      <c r="FG89" s="189"/>
      <c r="FH89" s="189"/>
      <c r="FI89" s="189"/>
      <c r="FJ89" s="189"/>
      <c r="FK89" s="189"/>
      <c r="FL89" s="189"/>
      <c r="FM89" s="189"/>
      <c r="FN89" s="189"/>
      <c r="FO89" s="189"/>
      <c r="FP89" s="189"/>
      <c r="FQ89" s="189"/>
      <c r="FR89" s="189"/>
      <c r="FS89" s="189"/>
      <c r="FT89" s="189"/>
      <c r="FU89" s="189"/>
      <c r="FV89" s="189"/>
      <c r="FW89" s="189"/>
      <c r="FX89" s="189"/>
      <c r="FY89" s="189"/>
      <c r="FZ89" s="189"/>
      <c r="GA89" s="189"/>
      <c r="GB89" s="189"/>
      <c r="GC89" s="189"/>
      <c r="GD89" s="189"/>
      <c r="GE89" s="189"/>
      <c r="GF89" s="189"/>
      <c r="GG89" s="189"/>
      <c r="GH89" s="189"/>
      <c r="GI89" s="189"/>
      <c r="GJ89" s="189"/>
      <c r="GK89" s="189"/>
      <c r="GL89" s="189"/>
      <c r="GM89" s="189"/>
      <c r="GN89" s="189"/>
      <c r="GO89" s="189"/>
      <c r="GP89" s="189"/>
      <c r="GQ89" s="189"/>
      <c r="GR89" s="189"/>
      <c r="GS89" s="189"/>
      <c r="GT89" s="189"/>
      <c r="GU89" s="189"/>
      <c r="GV89" s="189"/>
      <c r="GW89" s="189"/>
      <c r="GX89" s="189"/>
      <c r="GY89" s="189"/>
      <c r="GZ89" s="189"/>
      <c r="HA89" s="189"/>
      <c r="HB89" s="189"/>
      <c r="HC89" s="189"/>
      <c r="HD89" s="189"/>
      <c r="HE89" s="189"/>
      <c r="HF89" s="189"/>
      <c r="HG89" s="189"/>
      <c r="HH89" s="189"/>
      <c r="HI89" s="189"/>
      <c r="HJ89" s="189"/>
      <c r="HK89" s="189"/>
      <c r="HL89" s="189"/>
      <c r="HM89" s="189"/>
      <c r="HN89" s="189"/>
      <c r="HO89" s="189"/>
      <c r="HP89" s="189"/>
      <c r="HQ89" s="189"/>
      <c r="HR89" s="189"/>
      <c r="HS89" s="189"/>
      <c r="HT89" s="189"/>
      <c r="HU89" s="189"/>
      <c r="HV89" s="189"/>
      <c r="HW89" s="189"/>
      <c r="HX89" s="189"/>
      <c r="HY89" s="189"/>
      <c r="HZ89" s="189"/>
      <c r="IA89" s="189"/>
      <c r="IB89" s="189"/>
      <c r="IC89" s="189"/>
      <c r="ID89" s="189"/>
      <c r="IE89" s="189"/>
      <c r="IF89" s="189"/>
      <c r="IG89" s="189"/>
      <c r="IH89" s="189"/>
      <c r="II89" s="189"/>
      <c r="IJ89" s="189"/>
      <c r="IK89" s="189"/>
      <c r="IL89" s="189"/>
      <c r="IM89" s="189"/>
      <c r="IN89" s="189"/>
      <c r="IO89" s="189"/>
      <c r="IP89" s="189"/>
      <c r="IQ89" s="189"/>
      <c r="IR89" s="189"/>
      <c r="IS89" s="189"/>
      <c r="IT89" s="189"/>
      <c r="IU89" s="189"/>
      <c r="IV89" s="189"/>
      <c r="IW89" s="189"/>
      <c r="IX89" s="189"/>
      <c r="IY89" s="189"/>
      <c r="IZ89" s="189"/>
      <c r="JA89" s="189"/>
      <c r="JB89" s="189"/>
      <c r="JC89" s="189"/>
      <c r="JD89" s="189"/>
      <c r="JE89" s="189"/>
      <c r="JF89" s="189"/>
      <c r="JG89" s="189"/>
      <c r="JH89" s="189"/>
      <c r="JI89" s="189"/>
      <c r="JJ89" s="189"/>
      <c r="JK89" s="189"/>
      <c r="JL89" s="189"/>
      <c r="JM89" s="189"/>
      <c r="JN89" s="189"/>
      <c r="JO89" s="189"/>
      <c r="JP89" s="189"/>
      <c r="JQ89" s="189"/>
      <c r="JR89" s="189"/>
      <c r="JS89" s="189"/>
      <c r="JT89" s="189"/>
      <c r="JU89" s="189"/>
      <c r="JV89" s="189"/>
      <c r="JW89" s="189"/>
      <c r="JX89" s="189"/>
      <c r="JY89" s="189"/>
      <c r="JZ89" s="189"/>
      <c r="KA89" s="189"/>
      <c r="KB89" s="189"/>
      <c r="KC89" s="189"/>
      <c r="KD89" s="189"/>
      <c r="KE89" s="189"/>
      <c r="KF89" s="189"/>
      <c r="KG89" s="189"/>
      <c r="KH89" s="189"/>
      <c r="KI89" s="189"/>
      <c r="KJ89" s="189"/>
      <c r="KK89" s="189"/>
      <c r="KL89" s="189"/>
      <c r="KM89" s="189"/>
      <c r="KN89" s="189"/>
      <c r="KO89" s="189"/>
      <c r="KP89" s="189"/>
      <c r="KQ89" s="189"/>
      <c r="KR89" s="189"/>
      <c r="KS89" s="189"/>
      <c r="KT89" s="189"/>
      <c r="KU89" s="189"/>
      <c r="KV89" s="189"/>
      <c r="KW89" s="189"/>
      <c r="KX89" s="189"/>
      <c r="KY89" s="189"/>
      <c r="KZ89" s="189"/>
      <c r="LA89" s="189"/>
      <c r="LB89" s="189"/>
      <c r="LC89" s="189"/>
      <c r="LD89" s="189"/>
      <c r="LE89" s="189"/>
      <c r="LF89" s="189"/>
      <c r="LG89" s="189"/>
      <c r="LH89" s="189"/>
      <c r="LI89" s="189"/>
      <c r="LJ89" s="189"/>
      <c r="LK89" s="189"/>
      <c r="LL89" s="189"/>
      <c r="LM89" s="189"/>
      <c r="LN89" s="189"/>
      <c r="LO89" s="189"/>
      <c r="LP89" s="189"/>
      <c r="LQ89" s="189"/>
      <c r="LR89" s="189"/>
      <c r="LS89" s="189"/>
      <c r="LT89" s="189"/>
      <c r="LU89" s="189"/>
      <c r="LV89" s="189"/>
      <c r="LW89" s="189"/>
      <c r="LX89" s="189"/>
      <c r="LY89" s="189"/>
      <c r="LZ89" s="189"/>
      <c r="MA89" s="189"/>
      <c r="MB89" s="189"/>
      <c r="MC89" s="189"/>
      <c r="MD89" s="189"/>
      <c r="ME89" s="189"/>
      <c r="MF89" s="189"/>
      <c r="MG89" s="189"/>
      <c r="MH89" s="189"/>
      <c r="MI89" s="189"/>
      <c r="MJ89" s="189"/>
      <c r="MK89" s="189"/>
      <c r="ML89" s="189"/>
      <c r="MM89" s="189"/>
      <c r="MN89" s="189"/>
      <c r="MO89" s="189"/>
      <c r="MP89" s="189"/>
      <c r="MQ89" s="1155">
        <f t="shared" ref="MQ89" si="23">MQ88/MQ87</f>
        <v>2.2481549576000171E-3</v>
      </c>
      <c r="MR89" s="189"/>
      <c r="MS89" s="189"/>
      <c r="MT89" s="189"/>
      <c r="MU89" s="189"/>
      <c r="MV89" s="189"/>
      <c r="MW89" s="189"/>
      <c r="MX89" s="189"/>
      <c r="MY89" s="189"/>
      <c r="MZ89" s="189"/>
      <c r="NA89" s="189"/>
      <c r="NB89" s="189"/>
      <c r="NC89" s="189"/>
      <c r="ND89" s="189"/>
      <c r="NE89" s="189"/>
      <c r="NF89" s="189"/>
      <c r="NG89" s="189"/>
      <c r="NH89" s="189"/>
      <c r="NI89" s="189"/>
      <c r="NJ89" s="189"/>
      <c r="NK89" s="189"/>
      <c r="NL89" s="189"/>
      <c r="NM89" s="189"/>
      <c r="NN89" s="189"/>
      <c r="NO89" s="189"/>
      <c r="NP89" s="189"/>
      <c r="NQ89" s="189"/>
      <c r="NR89" s="189"/>
      <c r="NS89" s="189"/>
      <c r="NT89" s="189"/>
      <c r="NU89" s="189"/>
      <c r="NV89" s="189"/>
      <c r="NW89" s="189"/>
      <c r="NX89" s="189"/>
      <c r="NY89" s="189"/>
      <c r="NZ89" s="189"/>
      <c r="OA89" s="189"/>
      <c r="OB89" s="189"/>
      <c r="OC89" s="189"/>
      <c r="OD89" s="189"/>
      <c r="OE89" s="189"/>
      <c r="OF89" s="189"/>
      <c r="OG89" s="189"/>
      <c r="OH89" s="189"/>
      <c r="OI89" s="189"/>
      <c r="OJ89" s="189"/>
      <c r="OK89" s="189"/>
      <c r="OL89" s="189"/>
      <c r="OM89" s="189"/>
      <c r="ON89" s="189"/>
      <c r="OO89" s="189"/>
      <c r="OP89" s="189"/>
      <c r="OQ89" s="189"/>
      <c r="OR89" s="189"/>
      <c r="OS89" s="189"/>
      <c r="OT89" s="189"/>
      <c r="OU89" s="189"/>
      <c r="OV89" s="189"/>
      <c r="OW89" s="189"/>
      <c r="OX89" s="189"/>
      <c r="OY89" s="189"/>
      <c r="OZ89" s="189"/>
      <c r="PA89" s="189"/>
      <c r="PB89" s="189"/>
      <c r="PC89" s="189"/>
      <c r="PD89" s="189"/>
      <c r="PE89" s="189"/>
      <c r="PF89" s="189"/>
      <c r="PG89" s="189"/>
      <c r="PH89" s="189"/>
      <c r="PI89" s="189"/>
      <c r="PJ89" s="189"/>
      <c r="PK89" s="189"/>
      <c r="PL89" s="189"/>
      <c r="PM89" s="189"/>
      <c r="PN89" s="189"/>
      <c r="PO89" s="189"/>
      <c r="PP89" s="189"/>
      <c r="PQ89" s="189"/>
      <c r="PR89" s="189"/>
      <c r="PS89" s="189"/>
      <c r="PT89" s="189"/>
      <c r="PU89" s="189"/>
      <c r="PV89" s="189"/>
      <c r="PW89" s="189"/>
      <c r="PX89" s="189"/>
      <c r="PY89" s="189"/>
      <c r="PZ89" s="189"/>
      <c r="QA89" s="189"/>
      <c r="QB89" s="189"/>
      <c r="QC89" s="189"/>
      <c r="QD89" s="189"/>
      <c r="QE89" s="189"/>
      <c r="QF89" s="189"/>
      <c r="QG89" s="189"/>
      <c r="QH89" s="189"/>
      <c r="QI89" s="189"/>
      <c r="QJ89" s="189"/>
      <c r="QK89" s="189"/>
      <c r="QL89" s="189"/>
      <c r="QM89" s="189"/>
      <c r="QN89" s="189"/>
      <c r="QO89" s="189"/>
      <c r="QP89" s="189"/>
      <c r="QQ89" s="189"/>
      <c r="QR89" s="189"/>
      <c r="QS89" s="189"/>
      <c r="QT89" s="189"/>
      <c r="QU89" s="189"/>
      <c r="QV89" s="189"/>
      <c r="QW89" s="189"/>
      <c r="QX89" s="189"/>
      <c r="QY89" s="189"/>
      <c r="QZ89" s="189"/>
      <c r="RA89" s="189"/>
      <c r="RB89" s="189"/>
      <c r="RC89" s="189"/>
      <c r="RD89" s="189"/>
      <c r="RE89" s="189"/>
      <c r="RF89" s="189"/>
      <c r="RG89" s="189"/>
      <c r="RH89" s="189"/>
      <c r="RI89" s="189"/>
      <c r="RJ89" s="189"/>
      <c r="RK89" s="189"/>
      <c r="RL89" s="189"/>
      <c r="RM89" s="189"/>
      <c r="RN89" s="189"/>
      <c r="RO89" s="189"/>
      <c r="RP89" s="189"/>
      <c r="RQ89" s="189"/>
      <c r="RR89" s="189"/>
      <c r="RS89" s="189"/>
      <c r="RT89" s="189"/>
      <c r="RU89" s="189"/>
      <c r="RV89" s="189"/>
      <c r="RW89" s="189"/>
      <c r="RX89" s="189"/>
      <c r="RY89" s="189"/>
      <c r="RZ89" s="189"/>
      <c r="SA89" s="189"/>
      <c r="SB89" s="189"/>
      <c r="SC89" s="189"/>
      <c r="SD89" s="189"/>
      <c r="SE89" s="189"/>
      <c r="SF89" s="189"/>
      <c r="SG89" s="189"/>
      <c r="SH89" s="189"/>
      <c r="SI89" s="189"/>
      <c r="SJ89" s="189"/>
      <c r="SK89" s="189"/>
      <c r="SL89" s="189"/>
      <c r="SM89" s="189"/>
      <c r="SN89" s="189"/>
      <c r="SO89" s="189"/>
      <c r="SP89" s="189"/>
      <c r="SQ89" s="189"/>
      <c r="SR89" s="189"/>
      <c r="SS89" s="189"/>
      <c r="ST89" s="189"/>
      <c r="SU89" s="189"/>
      <c r="SV89" s="189"/>
      <c r="SW89" s="189"/>
      <c r="SX89" s="189"/>
      <c r="SY89" s="189"/>
      <c r="SZ89" s="189"/>
      <c r="TA89" s="189"/>
      <c r="TB89" s="189"/>
      <c r="TC89" s="189"/>
      <c r="TD89" s="189"/>
      <c r="TE89" s="189"/>
      <c r="TF89" s="189"/>
      <c r="TG89" s="189"/>
      <c r="TH89" s="189"/>
      <c r="TI89" s="189"/>
      <c r="TJ89" s="189"/>
      <c r="TK89" s="189"/>
      <c r="TL89" s="189"/>
      <c r="TM89" s="189"/>
      <c r="TN89" s="189"/>
      <c r="TO89" s="189"/>
      <c r="TP89" s="189"/>
      <c r="TQ89" s="189"/>
      <c r="TR89" s="189"/>
      <c r="TS89" s="189"/>
      <c r="TT89" s="189"/>
      <c r="TU89" s="189"/>
      <c r="TV89" s="189"/>
      <c r="TW89" s="189"/>
      <c r="TX89" s="189"/>
      <c r="TY89" s="189"/>
      <c r="TZ89" s="189"/>
      <c r="UA89" s="189"/>
      <c r="UB89" s="189"/>
      <c r="UC89" s="189"/>
      <c r="UD89" s="189"/>
      <c r="UE89" s="189"/>
      <c r="UF89" s="189"/>
      <c r="UG89" s="189"/>
      <c r="UH89" s="189"/>
      <c r="UI89" s="189"/>
      <c r="UJ89" s="189"/>
      <c r="UK89" s="189"/>
      <c r="UL89" s="189"/>
      <c r="UM89" s="189"/>
      <c r="UN89" s="189"/>
      <c r="UO89" s="189"/>
      <c r="UP89" s="189"/>
      <c r="UQ89" s="189"/>
      <c r="UR89" s="189"/>
      <c r="US89" s="189"/>
      <c r="UT89" s="189"/>
      <c r="UU89" s="189"/>
    </row>
    <row r="94" spans="1:823" ht="30" x14ac:dyDescent="0.25">
      <c r="A94" s="1" t="s">
        <v>143</v>
      </c>
    </row>
    <row r="95" spans="1:823" ht="45.75" thickBot="1" x14ac:dyDescent="0.3">
      <c r="B95" s="1713" t="s">
        <v>144</v>
      </c>
      <c r="C95" s="1065" t="s">
        <v>3</v>
      </c>
      <c r="D95" s="1066"/>
      <c r="E95" s="1066"/>
      <c r="F95" s="1066"/>
      <c r="G95" s="1066"/>
      <c r="H95" s="1066"/>
      <c r="I95" s="1066"/>
      <c r="J95" s="1066"/>
      <c r="K95" s="1066"/>
      <c r="L95" s="1066"/>
      <c r="M95" s="1066"/>
      <c r="N95" s="1066"/>
      <c r="O95" s="1066"/>
      <c r="P95" s="1066"/>
      <c r="Q95" s="1066"/>
      <c r="R95" s="1066"/>
      <c r="S95" s="1066"/>
      <c r="T95" s="1066"/>
      <c r="U95" s="1066"/>
      <c r="V95" s="1066"/>
      <c r="W95" s="1066"/>
      <c r="X95" s="1066"/>
      <c r="Y95" s="1066"/>
      <c r="Z95" s="1066"/>
      <c r="AA95" s="1066"/>
      <c r="AB95" s="1066"/>
      <c r="AC95" s="1066"/>
      <c r="AD95" s="1066"/>
      <c r="AE95" s="1066"/>
      <c r="AF95" s="1066"/>
      <c r="AG95" s="1066"/>
      <c r="AH95" s="1066"/>
      <c r="AI95" s="1066"/>
      <c r="AJ95" s="1066"/>
      <c r="AK95" s="1066"/>
      <c r="AL95" s="1066"/>
      <c r="AM95" s="1066"/>
      <c r="AN95" s="1066"/>
      <c r="AO95" s="1066"/>
      <c r="AP95" s="1066"/>
      <c r="AQ95" s="1066"/>
      <c r="AR95" s="1066"/>
      <c r="AS95" s="1066"/>
      <c r="AT95" s="1066"/>
      <c r="AU95" s="1066"/>
      <c r="AV95" s="1066"/>
      <c r="AW95" s="1066"/>
      <c r="AX95" s="1066"/>
      <c r="AY95" s="1066"/>
      <c r="AZ95" s="1066"/>
      <c r="BA95" s="1066"/>
      <c r="BB95" s="1066"/>
      <c r="BC95" s="1066"/>
      <c r="BD95" s="1066"/>
      <c r="BE95" s="1066"/>
      <c r="BF95" s="1066"/>
      <c r="BG95" s="1066"/>
      <c r="BH95" s="1066"/>
      <c r="BI95" s="1066"/>
      <c r="BJ95" s="1066"/>
      <c r="BK95" s="1066"/>
      <c r="BL95" s="1066"/>
      <c r="BM95" s="1066"/>
      <c r="BN95" s="1066"/>
      <c r="BO95" s="1066"/>
      <c r="BP95" s="1066"/>
      <c r="BQ95" s="1066"/>
      <c r="BR95" s="1066"/>
      <c r="BS95" s="1066"/>
      <c r="BT95" s="1066"/>
      <c r="BU95" s="1066"/>
      <c r="BV95" s="1066"/>
      <c r="BW95" s="1066"/>
      <c r="BX95" s="1066"/>
      <c r="BY95" s="1066"/>
      <c r="BZ95" s="1066"/>
      <c r="CA95" s="1066"/>
      <c r="CB95" s="1066"/>
      <c r="CC95" s="1066"/>
      <c r="CD95" s="1066"/>
      <c r="CE95" s="1066"/>
      <c r="CF95" s="1066"/>
      <c r="CG95" s="1066"/>
      <c r="CH95" s="1066"/>
      <c r="CI95" s="1066"/>
      <c r="CJ95" s="1066"/>
      <c r="CK95" s="1066"/>
      <c r="CL95" s="1066"/>
      <c r="CM95" s="1066"/>
      <c r="CN95" s="1066"/>
      <c r="CO95" s="1066"/>
      <c r="CP95" s="1066"/>
      <c r="CQ95" s="1066"/>
      <c r="CR95" s="1066"/>
      <c r="CS95" s="1066"/>
      <c r="CT95" s="1066"/>
      <c r="CU95" s="1066"/>
      <c r="CV95" s="1066"/>
      <c r="CW95" s="1066"/>
      <c r="CX95" s="1066"/>
      <c r="CY95" s="1066"/>
      <c r="CZ95" s="1066"/>
      <c r="DA95" s="1066"/>
      <c r="DB95" s="1066"/>
      <c r="DC95" s="1066"/>
      <c r="DD95" s="1066"/>
      <c r="DE95" s="1066"/>
      <c r="DF95" s="1066"/>
      <c r="DG95" s="1066"/>
      <c r="DH95" s="1066"/>
      <c r="DI95" s="1066"/>
      <c r="DJ95" s="1066"/>
      <c r="DK95" s="1066"/>
      <c r="DL95" s="1066"/>
      <c r="DM95" s="1066"/>
      <c r="DN95" s="1066"/>
      <c r="DO95" s="1066"/>
      <c r="DP95" s="1066"/>
      <c r="DQ95" s="1066"/>
      <c r="DR95" s="1066"/>
      <c r="DS95" s="1066"/>
      <c r="DT95" s="1066"/>
      <c r="DU95" s="1066"/>
      <c r="DV95" s="1066"/>
      <c r="DW95" s="1066"/>
      <c r="DX95" s="1066"/>
      <c r="DY95" s="1066"/>
      <c r="DZ95" s="1066"/>
      <c r="EA95" s="1066"/>
      <c r="EB95" s="1066"/>
      <c r="EC95" s="1066"/>
      <c r="ED95" s="1066"/>
      <c r="EE95" s="1066"/>
      <c r="EF95" s="1066"/>
      <c r="EG95" s="1066"/>
      <c r="EH95" s="1066"/>
      <c r="EI95" s="1066"/>
      <c r="EJ95" s="1066"/>
      <c r="EK95" s="1066"/>
      <c r="EL95" s="1066"/>
      <c r="EM95" s="1066"/>
      <c r="EN95" s="1066"/>
      <c r="EO95" s="1066"/>
      <c r="EP95" s="1066"/>
      <c r="EQ95" s="1066"/>
      <c r="ER95" s="1066"/>
      <c r="ES95" s="1066"/>
      <c r="ET95" s="1066"/>
      <c r="EU95" s="1066"/>
      <c r="EV95" s="1066"/>
      <c r="EW95" s="1066"/>
      <c r="EX95" s="1066"/>
      <c r="EY95" s="1066"/>
      <c r="EZ95" s="1066"/>
      <c r="FA95" s="1066"/>
      <c r="FB95" s="1066"/>
      <c r="FC95" s="1066"/>
      <c r="FD95" s="1066"/>
      <c r="FE95" s="1066"/>
      <c r="FF95" s="1066"/>
      <c r="FG95" s="1066"/>
      <c r="FH95" s="1066"/>
      <c r="FI95" s="1066"/>
      <c r="FJ95" s="1066"/>
      <c r="FK95" s="1066"/>
      <c r="FL95" s="1066"/>
      <c r="FM95" s="1066"/>
      <c r="FN95" s="1066"/>
      <c r="FO95" s="1066"/>
      <c r="FP95" s="1066"/>
      <c r="FQ95" s="1066"/>
      <c r="FR95" s="1066"/>
      <c r="FS95" s="1066"/>
      <c r="FT95" s="1066"/>
      <c r="FU95" s="1066"/>
      <c r="FV95" s="1066"/>
      <c r="FW95" s="1066"/>
      <c r="FX95" s="1066"/>
      <c r="FY95" s="1066"/>
      <c r="FZ95" s="1066"/>
      <c r="GA95" s="1066"/>
      <c r="GB95" s="1066"/>
      <c r="GC95" s="1066"/>
      <c r="GD95" s="1066"/>
      <c r="GE95" s="1066"/>
      <c r="GF95" s="1066"/>
      <c r="GG95" s="1066"/>
      <c r="GH95" s="1066"/>
      <c r="GI95" s="1066"/>
      <c r="GJ95" s="1066"/>
      <c r="GK95" s="1066"/>
      <c r="GL95" s="1066"/>
      <c r="GM95" s="1066"/>
      <c r="GN95" s="1066"/>
      <c r="GO95" s="1066"/>
      <c r="GP95" s="1066"/>
      <c r="GQ95" s="1066"/>
      <c r="GR95" s="1066"/>
      <c r="GS95" s="1066"/>
      <c r="GT95" s="1066"/>
      <c r="GU95" s="1066"/>
      <c r="GV95" s="1066"/>
      <c r="GW95" s="1066"/>
      <c r="GX95" s="1066"/>
      <c r="GY95" s="1066"/>
      <c r="GZ95" s="1066"/>
      <c r="HA95" s="1066"/>
      <c r="HB95" s="1066"/>
      <c r="HC95" s="1066"/>
      <c r="HD95" s="1066"/>
      <c r="HE95" s="1066"/>
      <c r="HF95" s="1066"/>
      <c r="HG95" s="1066"/>
      <c r="HH95" s="1066"/>
      <c r="HI95" s="1066"/>
      <c r="HJ95" s="1066"/>
      <c r="HK95" s="1066"/>
      <c r="HL95" s="1066"/>
      <c r="HM95" s="1066"/>
      <c r="HN95" s="1066"/>
      <c r="HO95" s="1066"/>
      <c r="HP95" s="1066"/>
      <c r="HQ95" s="1066"/>
      <c r="HR95" s="1066"/>
      <c r="HS95" s="1066"/>
      <c r="HT95" s="1066"/>
      <c r="HU95" s="1066"/>
      <c r="HV95" s="1066"/>
      <c r="HW95" s="1066"/>
      <c r="HX95" s="1066"/>
      <c r="HY95" s="1066"/>
      <c r="HZ95" s="1066"/>
      <c r="IA95" s="1066"/>
      <c r="IB95" s="1066"/>
      <c r="IC95" s="1066"/>
      <c r="ID95" s="1066"/>
      <c r="IE95" s="1066"/>
      <c r="IF95" s="1066"/>
      <c r="IG95" s="1066"/>
      <c r="IH95" s="1066"/>
      <c r="II95" s="1066"/>
      <c r="IJ95" s="1066"/>
      <c r="IK95" s="1066"/>
      <c r="IL95" s="1066"/>
      <c r="IM95" s="1066"/>
      <c r="IN95" s="1066"/>
      <c r="IO95" s="1066"/>
      <c r="IP95" s="1066"/>
      <c r="IQ95" s="1066"/>
      <c r="IR95" s="1066"/>
      <c r="IS95" s="1066"/>
      <c r="IT95" s="1066"/>
      <c r="IU95" s="1066"/>
      <c r="IV95" s="1066"/>
      <c r="IW95" s="1066"/>
      <c r="IX95" s="1066"/>
      <c r="IY95" s="1066"/>
      <c r="IZ95" s="1066"/>
      <c r="JA95" s="1066"/>
      <c r="JB95" s="1066"/>
      <c r="JC95" s="1066"/>
      <c r="JD95" s="1066"/>
      <c r="JE95" s="1066"/>
      <c r="JF95" s="1066"/>
      <c r="JG95" s="1066"/>
      <c r="JH95" s="1066"/>
      <c r="JI95" s="1066"/>
      <c r="JJ95" s="1066"/>
      <c r="JK95" s="1066"/>
      <c r="JL95" s="1066"/>
      <c r="JM95" s="1066"/>
      <c r="JN95" s="1066"/>
      <c r="JO95" s="1066"/>
      <c r="JP95" s="1066"/>
      <c r="JQ95" s="1066"/>
      <c r="JR95" s="1066"/>
      <c r="JS95" s="1066"/>
      <c r="JT95" s="1066"/>
      <c r="JU95" s="1066"/>
      <c r="JV95" s="1066"/>
      <c r="JW95" s="1066"/>
      <c r="JX95" s="1066"/>
      <c r="JY95" s="1066"/>
      <c r="JZ95" s="1066"/>
      <c r="KA95" s="1066"/>
      <c r="KB95" s="1066"/>
      <c r="KC95" s="1066"/>
      <c r="KD95" s="1066"/>
      <c r="KE95" s="1066"/>
      <c r="KF95" s="1066"/>
      <c r="KG95" s="1066"/>
      <c r="KH95" s="1066"/>
      <c r="KI95" s="1066"/>
      <c r="KJ95" s="1066"/>
      <c r="KK95" s="1066"/>
      <c r="KL95" s="1066"/>
      <c r="KM95" s="1066"/>
      <c r="KN95" s="1066"/>
      <c r="KO95" s="1066"/>
      <c r="KP95" s="1066"/>
      <c r="KQ95" s="1066"/>
      <c r="KR95" s="1066"/>
      <c r="KS95" s="1066"/>
      <c r="KT95" s="1066"/>
      <c r="KU95" s="1066"/>
      <c r="KV95" s="1066"/>
      <c r="KW95" s="1066"/>
      <c r="KX95" s="1066"/>
      <c r="KY95" s="1066"/>
      <c r="KZ95" s="1066"/>
      <c r="LA95" s="1066"/>
      <c r="LB95" s="1066"/>
      <c r="LC95" s="1066"/>
      <c r="LD95" s="1066"/>
      <c r="LE95" s="1066"/>
      <c r="LF95" s="1066"/>
      <c r="LG95" s="1066"/>
      <c r="LH95" s="1066"/>
      <c r="LI95" s="1066"/>
      <c r="LJ95" s="1066"/>
      <c r="LK95" s="1066"/>
      <c r="LL95" s="1066"/>
      <c r="LM95" s="1066"/>
      <c r="LN95" s="1066"/>
      <c r="LO95" s="1066"/>
      <c r="LP95" s="1066"/>
      <c r="LQ95" s="1066"/>
      <c r="LR95" s="1066"/>
      <c r="LS95" s="1066"/>
      <c r="LT95" s="1066"/>
      <c r="LU95" s="1066"/>
      <c r="LV95" s="1066"/>
      <c r="LW95" s="1066"/>
      <c r="LX95" s="1066"/>
      <c r="LY95" s="1066"/>
      <c r="LZ95" s="1066"/>
      <c r="MA95" s="1066"/>
      <c r="MB95" s="1066"/>
      <c r="MC95" s="1066"/>
      <c r="MD95" s="1066"/>
      <c r="ME95" s="1066"/>
      <c r="MF95" s="1066"/>
      <c r="MG95" s="1066"/>
      <c r="MH95" s="1066"/>
      <c r="MI95" s="1066"/>
      <c r="MJ95" s="1066"/>
      <c r="MK95" s="1066"/>
      <c r="ML95" s="1066"/>
      <c r="MM95" s="1066"/>
      <c r="MN95" s="1066"/>
      <c r="MO95" s="1066"/>
      <c r="MP95" s="1066"/>
      <c r="MQ95" s="1066"/>
      <c r="MR95" s="1066"/>
      <c r="MS95" s="1066"/>
      <c r="MT95" s="1066"/>
      <c r="MU95" s="1066"/>
      <c r="MV95" s="1066"/>
      <c r="MW95" s="1066"/>
      <c r="MX95" s="1066"/>
      <c r="MY95" s="1066"/>
      <c r="MZ95" s="1066"/>
      <c r="NA95" s="1066"/>
      <c r="NB95" s="1066"/>
      <c r="NC95" s="1066"/>
      <c r="ND95" s="1066"/>
      <c r="NE95" s="1066"/>
      <c r="NF95" s="1066"/>
      <c r="NG95" s="1066"/>
      <c r="NH95" s="1066"/>
      <c r="NI95" s="1066"/>
      <c r="NJ95" s="1066"/>
      <c r="NK95" s="1066"/>
      <c r="NL95" s="1066"/>
      <c r="NM95" s="1066"/>
      <c r="NN95" s="1066"/>
      <c r="NO95" s="1066"/>
      <c r="NP95" s="1066"/>
      <c r="NQ95" s="1066"/>
      <c r="NR95" s="1066"/>
      <c r="NS95" s="1066"/>
      <c r="NT95" s="1066"/>
      <c r="NU95" s="1066"/>
      <c r="NV95" s="1066"/>
      <c r="NW95" s="1066"/>
      <c r="NX95" s="1066"/>
      <c r="NY95" s="1066"/>
      <c r="NZ95" s="1066"/>
      <c r="OA95" s="1066"/>
      <c r="OB95" s="1066"/>
      <c r="OC95" s="1066"/>
      <c r="OD95" s="1066"/>
      <c r="OE95" s="1066"/>
      <c r="OF95" s="1066"/>
      <c r="OG95" s="1066"/>
      <c r="OH95" s="1066"/>
      <c r="OI95" s="1066"/>
      <c r="OJ95" s="1066"/>
      <c r="OK95" s="1066"/>
      <c r="OL95" s="1066"/>
      <c r="OM95" s="1066"/>
      <c r="ON95" s="1066"/>
      <c r="OO95" s="1066"/>
      <c r="OP95" s="1066"/>
      <c r="OQ95" s="1066"/>
      <c r="OR95" s="1066"/>
      <c r="OS95" s="1066"/>
      <c r="OT95" s="1066"/>
      <c r="OU95" s="1066"/>
      <c r="OV95" s="1066"/>
      <c r="OW95" s="1066"/>
      <c r="OX95" s="1066"/>
      <c r="OY95" s="1066"/>
      <c r="OZ95" s="1066"/>
      <c r="PA95" s="1066"/>
      <c r="PB95" s="1066"/>
      <c r="PC95" s="1066"/>
      <c r="PD95" s="1066"/>
      <c r="PE95" s="1066"/>
      <c r="PF95" s="1066"/>
      <c r="PG95" s="1066"/>
      <c r="PH95" s="1066"/>
      <c r="PI95" s="1066"/>
      <c r="PJ95" s="1066"/>
      <c r="PK95" s="1066"/>
      <c r="PL95" s="1066"/>
      <c r="PM95" s="1066"/>
      <c r="PN95" s="1066"/>
      <c r="PO95" s="1066"/>
      <c r="PP95" s="1066"/>
      <c r="PQ95" s="1066"/>
      <c r="PR95" s="1066"/>
      <c r="PS95" s="1066"/>
      <c r="PT95" s="1066"/>
      <c r="PU95" s="1066"/>
      <c r="PV95" s="1066"/>
      <c r="PW95" s="1066"/>
      <c r="PX95" s="1066"/>
      <c r="PY95" s="1066"/>
      <c r="PZ95" s="1066"/>
      <c r="QA95" s="1066"/>
      <c r="QB95" s="1066"/>
      <c r="QC95" s="1066"/>
      <c r="QD95" s="1066"/>
      <c r="QE95" s="1066"/>
      <c r="QF95" s="1066"/>
      <c r="QG95" s="1066"/>
      <c r="QH95" s="1066"/>
      <c r="QI95" s="1066"/>
      <c r="QJ95" s="1066"/>
      <c r="QK95" s="1066"/>
      <c r="QL95" s="1066"/>
      <c r="QM95" s="1066"/>
      <c r="QN95" s="1066"/>
      <c r="QO95" s="1066"/>
      <c r="QP95" s="1066"/>
      <c r="QQ95" s="1066"/>
      <c r="QR95" s="1066"/>
      <c r="QS95" s="1066"/>
      <c r="QT95" s="1066"/>
      <c r="QU95" s="1066"/>
      <c r="QV95" s="1066"/>
      <c r="QW95" s="1066"/>
      <c r="QX95" s="1066"/>
      <c r="QY95" s="1066"/>
      <c r="QZ95" s="1066"/>
      <c r="RA95" s="1066"/>
      <c r="RB95" s="1066"/>
      <c r="RC95" s="1066"/>
      <c r="RD95" s="1066"/>
      <c r="RE95" s="1066"/>
      <c r="RF95" s="1066"/>
      <c r="RG95" s="1066"/>
      <c r="RH95" s="1066"/>
      <c r="RI95" s="1066"/>
      <c r="RJ95" s="1066"/>
      <c r="RK95" s="1066"/>
      <c r="RL95" s="1066"/>
      <c r="RM95" s="1066"/>
      <c r="RN95" s="1066"/>
      <c r="RO95" s="1066"/>
      <c r="RP95" s="1066"/>
      <c r="RQ95" s="1066"/>
      <c r="RR95" s="1066"/>
      <c r="RS95" s="1066"/>
      <c r="RT95" s="1066"/>
      <c r="RU95" s="1066"/>
      <c r="RV95" s="1066"/>
      <c r="RW95" s="1066"/>
      <c r="RX95" s="1066"/>
      <c r="RY95" s="1066"/>
      <c r="RZ95" s="1066"/>
      <c r="SA95" s="1066"/>
      <c r="SB95" s="1066"/>
      <c r="SC95" s="1066"/>
      <c r="SD95" s="1066"/>
      <c r="SE95" s="1066"/>
      <c r="SF95" s="1066"/>
      <c r="SG95" s="1066"/>
      <c r="SH95" s="1066"/>
      <c r="SI95" s="1066"/>
      <c r="SJ95" s="1066"/>
      <c r="SK95" s="1066"/>
      <c r="SL95" s="1066"/>
      <c r="SM95" s="1066"/>
      <c r="SN95" s="1066"/>
      <c r="SO95" s="1066"/>
      <c r="SP95" s="1066"/>
      <c r="SQ95" s="1066"/>
      <c r="SR95" s="1066"/>
      <c r="SS95" s="1066"/>
      <c r="ST95" s="1066"/>
      <c r="SU95" s="1066"/>
      <c r="SV95" s="1066"/>
      <c r="SW95" s="1066"/>
      <c r="SX95" s="1066"/>
      <c r="SY95" s="1066"/>
      <c r="SZ95" s="1066"/>
      <c r="TA95" s="1066"/>
      <c r="TB95" s="1066"/>
      <c r="TC95" s="1066"/>
      <c r="TD95" s="1066"/>
      <c r="TE95" s="1066"/>
      <c r="TF95" s="1066"/>
      <c r="TG95" s="1066"/>
      <c r="TH95" s="1066"/>
      <c r="TI95" s="1066"/>
      <c r="TJ95" s="1066"/>
      <c r="TK95" s="1066"/>
      <c r="TL95" s="1066"/>
      <c r="TM95" s="1066"/>
      <c r="TN95" s="1066"/>
      <c r="TO95" s="1066"/>
      <c r="TP95" s="1066"/>
      <c r="TQ95" s="1066"/>
      <c r="TR95" s="1066"/>
      <c r="TS95" s="1066"/>
      <c r="TT95" s="1066"/>
      <c r="TU95" s="1066"/>
      <c r="TV95" s="1066"/>
      <c r="TW95" s="1066"/>
      <c r="TX95" s="1066"/>
      <c r="TY95" s="1066"/>
      <c r="TZ95" s="1066"/>
      <c r="UA95" s="1066"/>
      <c r="UB95" s="1066"/>
      <c r="UC95" s="1066"/>
      <c r="UD95" s="1066"/>
      <c r="UE95" s="1066"/>
      <c r="UF95" s="1066"/>
      <c r="UG95" s="1066"/>
      <c r="UH95" s="1066"/>
      <c r="UI95" s="1066"/>
      <c r="UJ95" s="1066"/>
      <c r="UK95" s="1066"/>
      <c r="UL95" s="1066"/>
      <c r="UM95" s="1066"/>
      <c r="UN95" s="1066"/>
      <c r="UO95" s="1066"/>
      <c r="UP95" s="1066"/>
      <c r="UQ95" s="1066"/>
      <c r="UR95" s="1066"/>
      <c r="US95" s="1066"/>
      <c r="UT95" s="1066"/>
      <c r="UU95" s="1066"/>
      <c r="UV95" s="1066"/>
      <c r="UW95" s="1066"/>
      <c r="UX95" s="1066"/>
      <c r="UY95" s="1066"/>
      <c r="UZ95" s="1066"/>
      <c r="VA95" s="1066"/>
      <c r="VB95" s="1066"/>
      <c r="VC95" s="1066"/>
      <c r="VD95" s="1066"/>
      <c r="VE95" s="1066"/>
      <c r="VF95" s="1066"/>
      <c r="VG95" s="1066"/>
      <c r="VH95" s="1066"/>
      <c r="VI95" s="1066"/>
      <c r="VJ95" s="1066"/>
      <c r="VK95" s="1066"/>
      <c r="VL95" s="1066"/>
      <c r="VM95" s="1066"/>
      <c r="VN95" s="1066"/>
      <c r="VO95" s="1066"/>
      <c r="VP95" s="1066"/>
      <c r="VQ95" s="1066"/>
      <c r="VR95" s="1066"/>
      <c r="VS95" s="1066"/>
      <c r="VT95" s="1066"/>
      <c r="VU95" s="1066"/>
      <c r="VV95" s="1066"/>
      <c r="VW95" s="1066"/>
      <c r="VX95" s="1066"/>
      <c r="VY95" s="1066"/>
      <c r="VZ95" s="1066"/>
      <c r="WA95" s="1066"/>
      <c r="WB95" s="1066"/>
      <c r="WC95" s="1066"/>
      <c r="WD95" s="1066"/>
      <c r="WE95" s="1066"/>
      <c r="WF95" s="1066"/>
      <c r="WG95" s="1066"/>
      <c r="WH95" s="1066"/>
      <c r="WI95" s="1066"/>
      <c r="WJ95" s="1066"/>
      <c r="WK95" s="1066"/>
      <c r="WL95" s="1066"/>
      <c r="WM95" s="1066"/>
      <c r="WN95" s="1066"/>
      <c r="WO95" s="1066"/>
      <c r="WP95" s="1066"/>
      <c r="WQ95" s="1066"/>
      <c r="WR95" s="1066"/>
      <c r="WS95" s="1066"/>
      <c r="WT95" s="1066"/>
      <c r="WU95" s="1066"/>
      <c r="WV95" s="1066"/>
      <c r="WW95" s="1066"/>
      <c r="WX95" s="1066"/>
      <c r="WY95" s="1066"/>
      <c r="WZ95" s="1066"/>
      <c r="XA95" s="1066"/>
      <c r="XB95" s="1066"/>
      <c r="XC95" s="1066"/>
      <c r="XD95" s="1066"/>
      <c r="XE95" s="1066"/>
      <c r="XF95" s="1066"/>
      <c r="XG95" s="1066"/>
      <c r="XH95" s="1066"/>
      <c r="XI95" s="1066"/>
      <c r="XJ95" s="1066"/>
      <c r="XK95" s="1066"/>
      <c r="XL95" s="1066"/>
      <c r="XM95" s="1066"/>
      <c r="XN95" s="1066"/>
      <c r="XO95" s="1066"/>
      <c r="XP95" s="1066"/>
      <c r="XQ95" s="1066"/>
      <c r="XR95" s="1066"/>
      <c r="XS95" s="1066"/>
      <c r="XT95" s="1066"/>
      <c r="XU95" s="1066"/>
      <c r="XV95" s="1066"/>
      <c r="XW95" s="1066"/>
      <c r="XX95" s="1066"/>
      <c r="XY95" s="1066"/>
      <c r="XZ95" s="1066"/>
      <c r="YA95" s="1066"/>
      <c r="YB95" s="1066"/>
      <c r="YC95" s="1066"/>
      <c r="YD95" s="1066"/>
      <c r="YE95" s="1066"/>
      <c r="YF95" s="1066"/>
      <c r="YG95" s="1066"/>
      <c r="YH95" s="1066"/>
      <c r="YI95" s="1066"/>
      <c r="YJ95" s="1066"/>
      <c r="YK95" s="1066"/>
      <c r="YL95" s="1066"/>
      <c r="YM95" s="1066"/>
      <c r="YN95" s="1066"/>
      <c r="YO95" s="1066"/>
      <c r="YP95" s="1066"/>
      <c r="YQ95" s="1066"/>
      <c r="YR95" s="1066"/>
      <c r="YS95" s="1066"/>
      <c r="YT95" s="1066"/>
      <c r="YU95" s="1066"/>
      <c r="YV95" s="1066"/>
      <c r="YW95" s="1066"/>
      <c r="YX95" s="1066"/>
      <c r="YY95" s="1066"/>
      <c r="YZ95" s="1066"/>
      <c r="ZA95" s="1066"/>
      <c r="ZB95" s="1066"/>
      <c r="ZC95" s="1066"/>
      <c r="ZD95" s="1066"/>
      <c r="ZE95" s="1066"/>
      <c r="ZF95" s="1066"/>
      <c r="ZG95" s="1066"/>
      <c r="ZH95" s="1066"/>
      <c r="ZI95" s="1066"/>
      <c r="ZJ95" s="1066"/>
      <c r="ZK95" s="1066"/>
      <c r="ZL95" s="1066"/>
      <c r="ZM95" s="1066"/>
      <c r="ZN95" s="1066"/>
      <c r="ZO95" s="1066"/>
      <c r="ZP95" s="1066"/>
      <c r="ZQ95" s="1066"/>
      <c r="ZR95" s="1066"/>
      <c r="ZS95" s="1066"/>
      <c r="ZT95" s="1066"/>
      <c r="ZU95" s="1066"/>
      <c r="ZV95" s="1066"/>
      <c r="ZW95" s="1066"/>
      <c r="ZX95" s="1066"/>
      <c r="ZY95" s="1066"/>
      <c r="ZZ95" s="1066"/>
      <c r="AAA95" s="1066"/>
      <c r="AAB95" s="1066"/>
      <c r="AAC95" s="1066"/>
      <c r="AAD95" s="1066"/>
      <c r="AAE95" s="1066"/>
      <c r="AAF95" s="1066"/>
      <c r="AAG95" s="1066"/>
      <c r="AAH95" s="1066"/>
      <c r="AAI95" s="1066"/>
      <c r="AAJ95" s="1066"/>
      <c r="AAK95" s="1066"/>
      <c r="AAL95" s="1066"/>
      <c r="AAM95" s="1066"/>
      <c r="AAN95" s="1066"/>
      <c r="AAO95" s="1066"/>
      <c r="AAP95" s="1066"/>
      <c r="AAQ95" s="1066"/>
      <c r="AAR95" s="1066"/>
      <c r="AAS95" s="1066"/>
      <c r="AAT95" s="1066"/>
      <c r="AAU95" s="1066"/>
      <c r="AAV95" s="1066"/>
      <c r="AAW95" s="1066"/>
      <c r="AAX95" s="1066"/>
      <c r="AAY95" s="1066"/>
      <c r="AAZ95" s="1066"/>
      <c r="ABA95" s="1066"/>
      <c r="ABB95" s="1066"/>
      <c r="ABC95" s="1066"/>
      <c r="ABD95" s="1066"/>
      <c r="ABE95" s="1066"/>
      <c r="ABF95" s="1066"/>
      <c r="ABG95" s="1066"/>
      <c r="ABH95" s="1066"/>
      <c r="ABI95" s="1066"/>
      <c r="ABJ95" s="1066"/>
      <c r="ABK95" s="1066"/>
      <c r="ABL95" s="1066"/>
      <c r="ABM95" s="1066"/>
      <c r="ABN95" s="1066"/>
      <c r="ABO95" s="1066"/>
      <c r="ABP95" s="1066"/>
      <c r="ABQ95" s="1066"/>
      <c r="ABR95" s="1066"/>
      <c r="ABS95" s="1066"/>
      <c r="ABT95" s="1066"/>
      <c r="ABU95" s="1066"/>
      <c r="ABV95" s="1066"/>
      <c r="ABW95" s="1066"/>
      <c r="ABX95" s="1066"/>
      <c r="ABY95" s="1066"/>
      <c r="ABZ95" s="1066"/>
      <c r="ACA95" s="1066"/>
      <c r="ACB95" s="1066"/>
      <c r="ACC95" s="1066"/>
      <c r="ACD95" s="1066"/>
      <c r="ACE95" s="1066"/>
      <c r="ACF95" s="1066"/>
      <c r="ACG95" s="1066"/>
      <c r="ACH95" s="1066"/>
      <c r="ACI95" s="1066"/>
      <c r="ACJ95" s="1066"/>
      <c r="ACK95" s="1066"/>
      <c r="ACL95" s="1066"/>
      <c r="ACM95" s="1066"/>
      <c r="ACN95" s="1066"/>
      <c r="ACO95" s="1066"/>
      <c r="ACP95" s="1066"/>
      <c r="ACQ95" s="1066"/>
      <c r="ACR95" s="1066"/>
      <c r="ACS95" s="1066"/>
      <c r="ACT95" s="1066"/>
      <c r="ACU95" s="1066"/>
      <c r="ACV95" s="1066"/>
      <c r="ACW95" s="1066"/>
      <c r="ACX95" s="1066"/>
      <c r="ACY95" s="1066"/>
      <c r="ACZ95" s="1066"/>
      <c r="ADA95" s="1066"/>
      <c r="ADB95" s="1066"/>
      <c r="ADC95" s="1066"/>
      <c r="ADD95" s="1066"/>
      <c r="ADE95" s="1066"/>
      <c r="ADF95" s="1066"/>
      <c r="ADG95" s="1066"/>
      <c r="ADH95" s="1066"/>
      <c r="ADI95" s="1066"/>
      <c r="ADJ95" s="1066"/>
      <c r="ADK95" s="1066"/>
      <c r="ADL95" s="1066"/>
      <c r="ADM95" s="1066"/>
      <c r="ADN95" s="1066"/>
      <c r="ADO95" s="1066"/>
      <c r="ADP95" s="1066"/>
      <c r="ADQ95" s="1066"/>
      <c r="ADR95" s="1066"/>
      <c r="ADS95" s="1066"/>
      <c r="ADT95" s="1066"/>
      <c r="ADU95" s="1066"/>
      <c r="ADV95" s="1066"/>
      <c r="ADW95" s="1066"/>
      <c r="ADX95" s="1066"/>
      <c r="ADY95" s="1066"/>
      <c r="ADZ95" s="1066"/>
      <c r="AEA95" s="1066"/>
      <c r="AEB95" s="1066"/>
      <c r="AEC95" s="1066"/>
      <c r="AED95" s="1066"/>
      <c r="AEE95" s="1066"/>
      <c r="AEF95" s="1066"/>
      <c r="AEG95" s="1066"/>
      <c r="AEH95" s="1066"/>
      <c r="AEI95" s="1066"/>
      <c r="AEJ95" s="1066"/>
      <c r="AEK95" s="1066"/>
      <c r="AEL95" s="1066"/>
      <c r="AEM95" s="1066"/>
      <c r="AEN95" s="1066"/>
      <c r="AEO95" s="1066"/>
      <c r="AEP95" s="1066"/>
      <c r="AEQ95" s="1066"/>
    </row>
    <row r="96" spans="1:823" x14ac:dyDescent="0.25">
      <c r="A96" s="91" t="s">
        <v>47</v>
      </c>
      <c r="B96" s="34">
        <f>UA6-1</f>
        <v>-8.4681566207640446E-2</v>
      </c>
      <c r="C96" s="41">
        <f>UB6/1000</f>
        <v>-3.3759999999999999</v>
      </c>
      <c r="D96" s="105"/>
      <c r="E96" s="105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41"/>
      <c r="CP96" s="41"/>
      <c r="CQ96" s="41"/>
      <c r="CR96" s="41"/>
      <c r="CS96" s="41"/>
      <c r="CT96" s="41"/>
      <c r="CU96" s="41"/>
      <c r="CV96" s="41"/>
      <c r="CW96" s="41"/>
      <c r="CX96" s="41"/>
      <c r="CY96" s="41"/>
      <c r="CZ96" s="41"/>
      <c r="DA96" s="41"/>
      <c r="DB96" s="41"/>
      <c r="DC96" s="41"/>
      <c r="DD96" s="41"/>
      <c r="DE96" s="41"/>
      <c r="DF96" s="41"/>
      <c r="DG96" s="41"/>
      <c r="DH96" s="41"/>
      <c r="DI96" s="41"/>
      <c r="DJ96" s="41"/>
      <c r="DK96" s="41"/>
      <c r="DL96" s="41"/>
      <c r="DM96" s="41"/>
      <c r="DN96" s="41"/>
      <c r="DO96" s="41"/>
      <c r="DP96" s="41"/>
      <c r="DQ96" s="41"/>
      <c r="DR96" s="41"/>
      <c r="DS96" s="41"/>
      <c r="DT96" s="41"/>
      <c r="DU96" s="41"/>
      <c r="DV96" s="41"/>
      <c r="DW96" s="41"/>
      <c r="DX96" s="41"/>
      <c r="DY96" s="41"/>
      <c r="DZ96" s="41"/>
      <c r="EA96" s="41"/>
      <c r="EB96" s="41"/>
      <c r="EC96" s="41"/>
      <c r="ED96" s="41"/>
      <c r="EE96" s="41"/>
      <c r="EF96" s="41"/>
      <c r="EG96" s="41"/>
      <c r="EH96" s="41"/>
      <c r="EI96" s="41"/>
      <c r="EJ96" s="41"/>
      <c r="EK96" s="41"/>
      <c r="EL96" s="41"/>
      <c r="EM96" s="41"/>
      <c r="EN96" s="41"/>
      <c r="EO96" s="41"/>
      <c r="EP96" s="41"/>
      <c r="EQ96" s="41"/>
      <c r="ER96" s="41"/>
      <c r="ES96" s="41"/>
      <c r="ET96" s="41"/>
      <c r="EU96" s="41"/>
      <c r="EV96" s="41"/>
      <c r="EW96" s="41"/>
      <c r="EX96" s="41"/>
      <c r="EY96" s="41"/>
      <c r="EZ96" s="41"/>
      <c r="FA96" s="41"/>
      <c r="FB96" s="41"/>
      <c r="FC96" s="41"/>
      <c r="FD96" s="41"/>
      <c r="FE96" s="41"/>
      <c r="FF96" s="41"/>
      <c r="FG96" s="41"/>
      <c r="FH96" s="41"/>
      <c r="FI96" s="41"/>
      <c r="FJ96" s="41"/>
      <c r="FK96" s="41"/>
      <c r="FL96" s="41"/>
      <c r="FM96" s="41"/>
      <c r="FN96" s="41"/>
      <c r="FO96" s="41"/>
      <c r="FP96" s="41"/>
      <c r="FQ96" s="41"/>
      <c r="FR96" s="41"/>
      <c r="FS96" s="41"/>
      <c r="FT96" s="41"/>
      <c r="FU96" s="41"/>
      <c r="FV96" s="41"/>
      <c r="FW96" s="41"/>
      <c r="FX96" s="41"/>
      <c r="FY96" s="41"/>
      <c r="FZ96" s="41"/>
      <c r="GA96" s="41"/>
      <c r="GB96" s="41"/>
      <c r="GC96" s="41"/>
      <c r="GD96" s="41"/>
      <c r="GE96" s="41"/>
      <c r="GF96" s="41"/>
      <c r="GG96" s="41"/>
      <c r="GH96" s="41"/>
      <c r="GI96" s="41"/>
      <c r="GJ96" s="41"/>
      <c r="GK96" s="41"/>
      <c r="GL96" s="41"/>
      <c r="GM96" s="41"/>
      <c r="GN96" s="41"/>
      <c r="GO96" s="41"/>
      <c r="GP96" s="41"/>
      <c r="GQ96" s="41"/>
      <c r="GR96" s="41"/>
      <c r="GS96" s="41"/>
      <c r="GT96" s="41"/>
      <c r="GU96" s="41"/>
      <c r="GV96" s="41"/>
      <c r="GW96" s="41"/>
      <c r="GX96" s="41"/>
      <c r="GY96" s="41"/>
      <c r="GZ96" s="41"/>
      <c r="HA96" s="41"/>
      <c r="HB96" s="41"/>
      <c r="HC96" s="41"/>
      <c r="HD96" s="41"/>
      <c r="HE96" s="41"/>
      <c r="HF96" s="41"/>
      <c r="HG96" s="41"/>
      <c r="HH96" s="41"/>
      <c r="HI96" s="41"/>
      <c r="HJ96" s="41"/>
      <c r="HK96" s="41"/>
      <c r="HL96" s="41"/>
      <c r="HM96" s="41"/>
      <c r="HN96" s="41"/>
      <c r="HO96" s="41"/>
      <c r="HP96" s="41"/>
      <c r="HQ96" s="41"/>
      <c r="HR96" s="41"/>
      <c r="HS96" s="41"/>
      <c r="HT96" s="41"/>
      <c r="HU96" s="41"/>
      <c r="HV96" s="41"/>
      <c r="HW96" s="41"/>
      <c r="HX96" s="41"/>
      <c r="HY96" s="41"/>
      <c r="HZ96" s="41"/>
      <c r="IA96" s="41"/>
      <c r="IB96" s="41"/>
      <c r="IC96" s="41"/>
      <c r="ID96" s="41"/>
      <c r="IE96" s="41"/>
      <c r="IF96" s="41"/>
      <c r="IG96" s="41"/>
      <c r="IH96" s="41"/>
      <c r="II96" s="41"/>
      <c r="IJ96" s="41"/>
      <c r="IK96" s="41"/>
      <c r="IL96" s="41"/>
      <c r="IM96" s="41"/>
      <c r="IN96" s="41"/>
      <c r="IO96" s="41"/>
      <c r="IP96" s="41"/>
      <c r="IQ96" s="41"/>
      <c r="IR96" s="41"/>
      <c r="IS96" s="41"/>
      <c r="IT96" s="41"/>
      <c r="IU96" s="41"/>
      <c r="IV96" s="41"/>
      <c r="IW96" s="41"/>
      <c r="IX96" s="41"/>
      <c r="IY96" s="41"/>
      <c r="IZ96" s="41"/>
      <c r="JA96" s="41"/>
      <c r="JB96" s="41"/>
      <c r="JC96" s="41"/>
      <c r="JD96" s="41"/>
      <c r="JE96" s="41"/>
      <c r="JF96" s="41"/>
      <c r="JG96" s="41"/>
      <c r="JH96" s="41"/>
      <c r="JI96" s="41"/>
      <c r="JJ96" s="41"/>
      <c r="JK96" s="41"/>
      <c r="JL96" s="41"/>
      <c r="JM96" s="41"/>
      <c r="JN96" s="41"/>
      <c r="JO96" s="41"/>
      <c r="JP96" s="41"/>
      <c r="JQ96" s="41"/>
      <c r="JR96" s="41"/>
      <c r="JS96" s="41"/>
      <c r="JT96" s="41"/>
      <c r="JU96" s="41"/>
      <c r="JV96" s="41"/>
      <c r="JW96" s="41"/>
      <c r="JX96" s="41"/>
      <c r="JY96" s="41"/>
      <c r="JZ96" s="41"/>
      <c r="KA96" s="41"/>
      <c r="KB96" s="41"/>
      <c r="KC96" s="41"/>
      <c r="KD96" s="41"/>
      <c r="KE96" s="41"/>
      <c r="KF96" s="41"/>
      <c r="KG96" s="41"/>
      <c r="KH96" s="41"/>
      <c r="KI96" s="41"/>
      <c r="KJ96" s="41"/>
      <c r="KK96" s="41"/>
      <c r="KL96" s="41"/>
      <c r="KM96" s="41"/>
      <c r="KN96" s="41"/>
      <c r="KO96" s="41"/>
      <c r="KP96" s="41"/>
      <c r="KQ96" s="41"/>
      <c r="KR96" s="41"/>
      <c r="KS96" s="41"/>
      <c r="KT96" s="41"/>
      <c r="KU96" s="41"/>
      <c r="KV96" s="41"/>
      <c r="KW96" s="41"/>
      <c r="KX96" s="41"/>
      <c r="KY96" s="41"/>
      <c r="KZ96" s="41"/>
      <c r="LA96" s="41"/>
      <c r="LB96" s="41"/>
      <c r="LC96" s="41"/>
      <c r="LD96" s="41"/>
      <c r="LE96" s="41"/>
      <c r="LF96" s="41"/>
      <c r="LG96" s="41"/>
      <c r="LH96" s="41"/>
      <c r="LI96" s="41"/>
      <c r="LJ96" s="41"/>
      <c r="LK96" s="41"/>
      <c r="LL96" s="41"/>
      <c r="LM96" s="41"/>
      <c r="LN96" s="41"/>
      <c r="LO96" s="41"/>
      <c r="LP96" s="41"/>
      <c r="LQ96" s="41"/>
      <c r="LR96" s="41"/>
      <c r="LS96" s="41"/>
      <c r="LT96" s="41"/>
      <c r="LU96" s="41"/>
      <c r="LV96" s="41"/>
      <c r="LW96" s="41"/>
      <c r="LX96" s="41"/>
      <c r="LY96" s="41"/>
      <c r="LZ96" s="41"/>
      <c r="MA96" s="41"/>
      <c r="MB96" s="41"/>
      <c r="MC96" s="41"/>
      <c r="MD96" s="41"/>
      <c r="ME96" s="41"/>
      <c r="MF96" s="41"/>
      <c r="MG96" s="41"/>
      <c r="MH96" s="41"/>
      <c r="MI96" s="41"/>
      <c r="MJ96" s="41"/>
      <c r="MK96" s="41"/>
      <c r="ML96" s="41"/>
      <c r="MM96" s="41"/>
      <c r="MN96" s="41"/>
      <c r="MO96" s="41"/>
      <c r="MP96" s="41"/>
      <c r="MQ96" s="41"/>
      <c r="MR96" s="41"/>
      <c r="MS96" s="41"/>
      <c r="MT96" s="41"/>
      <c r="MU96" s="41"/>
      <c r="MV96" s="41"/>
      <c r="MW96" s="41"/>
      <c r="MX96" s="41"/>
      <c r="MY96" s="41"/>
      <c r="MZ96" s="41"/>
      <c r="NA96" s="41"/>
      <c r="NB96" s="41"/>
      <c r="NC96" s="41"/>
      <c r="ND96" s="41"/>
      <c r="NE96" s="41"/>
      <c r="NF96" s="41"/>
      <c r="NG96" s="41"/>
      <c r="NH96" s="41"/>
      <c r="NI96" s="41"/>
      <c r="NJ96" s="41"/>
      <c r="NK96" s="41"/>
      <c r="NL96" s="41"/>
      <c r="NM96" s="41"/>
      <c r="NN96" s="41"/>
      <c r="NO96" s="41"/>
      <c r="NP96" s="41"/>
      <c r="NQ96" s="41"/>
      <c r="NR96" s="41"/>
      <c r="NS96" s="41"/>
      <c r="NT96" s="41"/>
      <c r="NU96" s="41"/>
      <c r="NV96" s="41"/>
      <c r="NW96" s="41"/>
      <c r="NX96" s="41"/>
      <c r="NY96" s="41"/>
      <c r="NZ96" s="41"/>
      <c r="OA96" s="41"/>
      <c r="OB96" s="41"/>
      <c r="OC96" s="41"/>
      <c r="OD96" s="41"/>
      <c r="OE96" s="41"/>
      <c r="OF96" s="41"/>
      <c r="OG96" s="41"/>
      <c r="OH96" s="41"/>
      <c r="OI96" s="41"/>
      <c r="OJ96" s="41"/>
      <c r="OK96" s="41"/>
      <c r="OL96" s="41"/>
      <c r="OM96" s="41"/>
      <c r="ON96" s="41"/>
      <c r="OO96" s="41"/>
      <c r="OP96" s="41"/>
      <c r="OQ96" s="41"/>
      <c r="OR96" s="41"/>
      <c r="OS96" s="41"/>
      <c r="OT96" s="41"/>
      <c r="OU96" s="41"/>
      <c r="OV96" s="41"/>
      <c r="OW96" s="41"/>
      <c r="OX96" s="41"/>
      <c r="OY96" s="41"/>
      <c r="OZ96" s="41"/>
      <c r="PA96" s="41"/>
      <c r="PB96" s="41"/>
      <c r="PC96" s="41"/>
      <c r="PD96" s="41"/>
      <c r="PE96" s="41"/>
      <c r="PF96" s="41"/>
      <c r="PG96" s="41"/>
      <c r="PH96" s="41"/>
      <c r="PI96" s="41"/>
      <c r="PJ96" s="41"/>
      <c r="PK96" s="41"/>
      <c r="PL96" s="41"/>
      <c r="PM96" s="41"/>
      <c r="PN96" s="41"/>
      <c r="PO96" s="41"/>
      <c r="PP96" s="41"/>
      <c r="PQ96" s="41"/>
      <c r="PR96" s="41"/>
      <c r="PS96" s="41"/>
      <c r="PT96" s="41"/>
      <c r="PU96" s="41"/>
      <c r="PV96" s="41"/>
      <c r="PW96" s="41"/>
      <c r="PX96" s="41"/>
      <c r="PY96" s="41"/>
      <c r="PZ96" s="41"/>
      <c r="QA96" s="41"/>
      <c r="QB96" s="41"/>
      <c r="QC96" s="41"/>
      <c r="QD96" s="41"/>
      <c r="QE96" s="41"/>
      <c r="QF96" s="41"/>
      <c r="QG96" s="41"/>
      <c r="QH96" s="41"/>
      <c r="QI96" s="41"/>
      <c r="QJ96" s="41"/>
      <c r="QK96" s="41"/>
      <c r="QL96" s="41"/>
      <c r="QM96" s="41"/>
      <c r="QN96" s="41"/>
      <c r="QO96" s="41"/>
      <c r="QP96" s="41"/>
      <c r="QQ96" s="41"/>
      <c r="QR96" s="41"/>
      <c r="QS96" s="41"/>
      <c r="QT96" s="41"/>
      <c r="QU96" s="41"/>
      <c r="QV96" s="41"/>
      <c r="QW96" s="41"/>
      <c r="QX96" s="41"/>
      <c r="QY96" s="41"/>
      <c r="QZ96" s="41"/>
      <c r="RA96" s="41"/>
      <c r="RB96" s="41"/>
      <c r="RC96" s="41"/>
      <c r="RD96" s="41"/>
      <c r="RE96" s="41"/>
      <c r="RF96" s="41"/>
      <c r="RG96" s="41"/>
      <c r="RH96" s="41"/>
      <c r="RI96" s="41"/>
      <c r="RJ96" s="41"/>
      <c r="RK96" s="41"/>
      <c r="RL96" s="41"/>
      <c r="RM96" s="41"/>
      <c r="RN96" s="41"/>
      <c r="RO96" s="41"/>
      <c r="RP96" s="41"/>
      <c r="RQ96" s="41"/>
      <c r="RR96" s="41"/>
      <c r="RS96" s="41"/>
      <c r="RT96" s="41"/>
      <c r="RU96" s="41"/>
      <c r="RV96" s="41"/>
      <c r="RW96" s="41"/>
      <c r="RX96" s="41"/>
      <c r="RY96" s="41"/>
      <c r="RZ96" s="41"/>
      <c r="SA96" s="41"/>
      <c r="SB96" s="41"/>
      <c r="SC96" s="41"/>
      <c r="SD96" s="41"/>
      <c r="SE96" s="41"/>
      <c r="SF96" s="41"/>
      <c r="SG96" s="41"/>
      <c r="SH96" s="41"/>
      <c r="SI96" s="41"/>
      <c r="SJ96" s="41"/>
      <c r="SK96" s="41"/>
      <c r="SL96" s="41"/>
      <c r="SM96" s="41"/>
      <c r="SN96" s="41"/>
      <c r="SO96" s="41"/>
      <c r="SP96" s="41"/>
      <c r="SQ96" s="41"/>
      <c r="SR96" s="41"/>
      <c r="SS96" s="41"/>
      <c r="ST96" s="41"/>
      <c r="SU96" s="41"/>
      <c r="SV96" s="41"/>
      <c r="SW96" s="41"/>
      <c r="SX96" s="41"/>
      <c r="SY96" s="41"/>
      <c r="SZ96" s="41"/>
      <c r="TA96" s="41"/>
      <c r="TB96" s="41"/>
      <c r="TC96" s="41"/>
      <c r="TD96" s="41"/>
      <c r="TE96" s="41"/>
      <c r="TF96" s="41"/>
      <c r="TG96" s="41"/>
      <c r="TH96" s="41"/>
      <c r="TI96" s="41"/>
      <c r="TJ96" s="41"/>
      <c r="TK96" s="41"/>
      <c r="TL96" s="41"/>
      <c r="TM96" s="41"/>
      <c r="TN96" s="41"/>
      <c r="TO96" s="41"/>
      <c r="TP96" s="41"/>
      <c r="TQ96" s="41"/>
      <c r="TR96" s="41"/>
      <c r="TS96" s="41"/>
      <c r="TT96" s="41"/>
      <c r="TU96" s="41"/>
      <c r="TV96" s="41"/>
      <c r="TW96" s="41"/>
      <c r="TX96" s="41"/>
      <c r="TY96" s="41"/>
      <c r="TZ96" s="41"/>
      <c r="UA96" s="41"/>
      <c r="UB96" s="41"/>
      <c r="UC96" s="41"/>
      <c r="UD96" s="41"/>
      <c r="UE96" s="41"/>
      <c r="UF96" s="41"/>
      <c r="UG96" s="41"/>
      <c r="UH96" s="41"/>
      <c r="UI96" s="41"/>
      <c r="UJ96" s="41"/>
      <c r="UK96" s="41"/>
      <c r="UL96" s="41"/>
      <c r="UM96" s="41"/>
      <c r="UN96" s="41"/>
      <c r="UO96" s="41"/>
      <c r="UP96" s="41"/>
      <c r="UQ96" s="41"/>
      <c r="UR96" s="41"/>
      <c r="US96" s="41"/>
      <c r="UT96" s="41"/>
      <c r="UU96" s="41"/>
      <c r="UV96" s="41"/>
      <c r="UW96" s="41"/>
      <c r="UX96" s="41"/>
      <c r="UY96" s="41"/>
      <c r="UZ96" s="41"/>
      <c r="VA96" s="41"/>
      <c r="VB96" s="41"/>
      <c r="VC96" s="41"/>
      <c r="VD96" s="41"/>
      <c r="VE96" s="41"/>
      <c r="VF96" s="41"/>
      <c r="VG96" s="41"/>
      <c r="VH96" s="41"/>
      <c r="VI96" s="41"/>
      <c r="VJ96" s="41"/>
      <c r="VK96" s="41"/>
      <c r="VL96" s="41"/>
      <c r="VM96" s="41"/>
      <c r="VN96" s="41"/>
      <c r="VO96" s="41"/>
      <c r="VP96" s="41"/>
      <c r="VQ96" s="41"/>
      <c r="VR96" s="41"/>
      <c r="VS96" s="41"/>
      <c r="VT96" s="41"/>
      <c r="VU96" s="41"/>
      <c r="VV96" s="41"/>
      <c r="VW96" s="41"/>
      <c r="VX96" s="41"/>
      <c r="VY96" s="41"/>
      <c r="VZ96" s="41"/>
      <c r="WA96" s="41"/>
      <c r="WB96" s="41"/>
      <c r="WC96" s="41"/>
      <c r="WD96" s="41"/>
      <c r="WE96" s="41"/>
      <c r="WF96" s="41"/>
      <c r="WG96" s="41"/>
      <c r="WH96" s="41"/>
      <c r="WI96" s="41"/>
      <c r="WJ96" s="41"/>
      <c r="WK96" s="41"/>
      <c r="WL96" s="41"/>
      <c r="WM96" s="41"/>
      <c r="WN96" s="41"/>
      <c r="WO96" s="41"/>
      <c r="WP96" s="41"/>
      <c r="WQ96" s="41"/>
      <c r="WR96" s="41"/>
      <c r="WS96" s="41"/>
      <c r="WT96" s="41"/>
      <c r="WU96" s="41"/>
      <c r="WV96" s="41"/>
      <c r="WW96" s="41"/>
      <c r="WX96" s="41"/>
      <c r="WY96" s="41"/>
      <c r="WZ96" s="41"/>
      <c r="XA96" s="41"/>
      <c r="XB96" s="41"/>
      <c r="XC96" s="41"/>
      <c r="XD96" s="41"/>
      <c r="XE96" s="41"/>
      <c r="XF96" s="41"/>
      <c r="XG96" s="41"/>
      <c r="XH96" s="41"/>
      <c r="XI96" s="41"/>
      <c r="XJ96" s="41"/>
      <c r="XK96" s="41"/>
      <c r="XL96" s="41"/>
      <c r="XM96" s="41"/>
      <c r="XN96" s="41"/>
      <c r="XO96" s="41"/>
      <c r="XP96" s="41"/>
      <c r="XQ96" s="41"/>
      <c r="XR96" s="41"/>
      <c r="XS96" s="41"/>
      <c r="XT96" s="41"/>
      <c r="XU96" s="41"/>
      <c r="XV96" s="41"/>
      <c r="XW96" s="41"/>
      <c r="XX96" s="41"/>
      <c r="XY96" s="41"/>
      <c r="XZ96" s="41"/>
      <c r="YA96" s="41"/>
      <c r="YB96" s="41"/>
      <c r="YC96" s="41"/>
      <c r="YD96" s="41"/>
      <c r="YE96" s="41"/>
      <c r="YF96" s="41"/>
      <c r="YG96" s="41"/>
      <c r="YH96" s="41"/>
      <c r="YI96" s="41"/>
      <c r="YJ96" s="41"/>
      <c r="YK96" s="41"/>
      <c r="YL96" s="41"/>
      <c r="YM96" s="41"/>
      <c r="YN96" s="41"/>
      <c r="YO96" s="41"/>
      <c r="YP96" s="41"/>
      <c r="YQ96" s="41"/>
      <c r="YR96" s="41"/>
      <c r="YS96" s="41"/>
      <c r="YT96" s="41"/>
      <c r="YU96" s="41"/>
      <c r="YV96" s="41"/>
      <c r="YW96" s="41"/>
      <c r="YX96" s="41"/>
      <c r="YY96" s="41"/>
      <c r="YZ96" s="41"/>
      <c r="ZA96" s="41"/>
      <c r="ZB96" s="41"/>
      <c r="ZC96" s="41"/>
      <c r="ZD96" s="41"/>
      <c r="ZE96" s="41"/>
      <c r="ZF96" s="41"/>
      <c r="ZG96" s="41"/>
      <c r="ZH96" s="41"/>
      <c r="ZI96" s="41"/>
      <c r="ZJ96" s="41"/>
      <c r="ZK96" s="41"/>
      <c r="ZL96" s="41"/>
      <c r="ZM96" s="41"/>
      <c r="ZN96" s="41"/>
      <c r="ZO96" s="41"/>
      <c r="ZP96" s="41"/>
      <c r="ZQ96" s="41"/>
      <c r="ZR96" s="41"/>
      <c r="ZS96" s="41"/>
      <c r="ZT96" s="41"/>
      <c r="ZU96" s="41"/>
      <c r="ZV96" s="41"/>
      <c r="ZW96" s="41"/>
      <c r="ZX96" s="41"/>
      <c r="ZY96" s="41"/>
      <c r="ZZ96" s="41"/>
      <c r="AAA96" s="41"/>
      <c r="AAB96" s="41"/>
      <c r="AAC96" s="41"/>
      <c r="AAD96" s="41"/>
      <c r="AAE96" s="41"/>
      <c r="AAF96" s="41"/>
      <c r="AAG96" s="41"/>
      <c r="AAH96" s="41"/>
      <c r="AAI96" s="41"/>
      <c r="AAJ96" s="41"/>
      <c r="AAK96" s="41"/>
      <c r="AAL96" s="41"/>
      <c r="AAM96" s="41"/>
      <c r="AAN96" s="41"/>
      <c r="AAO96" s="41"/>
      <c r="AAP96" s="41"/>
      <c r="AAQ96" s="41"/>
      <c r="AAR96" s="41"/>
      <c r="AAS96" s="41"/>
      <c r="AAT96" s="41"/>
      <c r="AAU96" s="41"/>
      <c r="AAV96" s="41"/>
      <c r="AAW96" s="41"/>
      <c r="AAX96" s="41"/>
      <c r="AAY96" s="41"/>
      <c r="AAZ96" s="41"/>
      <c r="ABA96" s="41"/>
      <c r="ABB96" s="41"/>
      <c r="ABC96" s="41"/>
      <c r="ABD96" s="41"/>
      <c r="ABE96" s="41"/>
      <c r="ABF96" s="41"/>
      <c r="ABG96" s="41"/>
      <c r="ABH96" s="41"/>
      <c r="ABI96" s="41"/>
      <c r="ABJ96" s="41"/>
      <c r="ABK96" s="41"/>
      <c r="ABL96" s="41"/>
      <c r="ABM96" s="41"/>
      <c r="ABN96" s="41"/>
      <c r="ABO96" s="41"/>
      <c r="ABP96" s="41"/>
      <c r="ABQ96" s="41"/>
      <c r="ABR96" s="41"/>
      <c r="ABS96" s="41"/>
      <c r="ABT96" s="41"/>
      <c r="ABU96" s="41"/>
      <c r="ABV96" s="41"/>
      <c r="ABW96" s="41"/>
      <c r="ABX96" s="41"/>
      <c r="ABY96" s="41"/>
      <c r="ABZ96" s="41"/>
      <c r="ACA96" s="41"/>
      <c r="ACB96" s="41"/>
      <c r="ACC96" s="41"/>
      <c r="ACD96" s="41"/>
      <c r="ACE96" s="41"/>
      <c r="ACF96" s="41"/>
      <c r="ACG96" s="41"/>
      <c r="ACH96" s="41"/>
      <c r="ACI96" s="41"/>
      <c r="ACJ96" s="41"/>
      <c r="ACK96" s="41"/>
      <c r="ACL96" s="41"/>
      <c r="ACM96" s="41"/>
      <c r="ACN96" s="41"/>
      <c r="ACO96" s="41"/>
      <c r="ACP96" s="41"/>
      <c r="ACQ96" s="41"/>
      <c r="ACR96" s="41"/>
      <c r="ACS96" s="41"/>
      <c r="ACT96" s="41"/>
      <c r="ACU96" s="41"/>
      <c r="ACV96" s="41"/>
      <c r="ACW96" s="41"/>
      <c r="ACX96" s="41"/>
      <c r="ACY96" s="41"/>
      <c r="ACZ96" s="41"/>
      <c r="ADA96" s="41"/>
      <c r="ADB96" s="41"/>
      <c r="ADC96" s="41"/>
      <c r="ADD96" s="41"/>
      <c r="ADE96" s="41"/>
      <c r="ADF96" s="41"/>
      <c r="ADG96" s="41"/>
      <c r="ADH96" s="41"/>
      <c r="ADI96" s="41"/>
      <c r="ADJ96" s="41"/>
      <c r="ADK96" s="41"/>
      <c r="ADL96" s="41"/>
      <c r="ADM96" s="41"/>
      <c r="ADN96" s="41"/>
      <c r="ADO96" s="41"/>
      <c r="ADP96" s="41"/>
      <c r="ADQ96" s="41"/>
      <c r="ADR96" s="41"/>
      <c r="ADS96" s="41"/>
      <c r="ADT96" s="41"/>
      <c r="ADU96" s="41"/>
      <c r="ADV96" s="41"/>
      <c r="ADW96" s="41"/>
      <c r="ADX96" s="41"/>
      <c r="ADY96" s="41"/>
      <c r="ADZ96" s="41"/>
      <c r="AEA96" s="41"/>
      <c r="AEB96" s="41"/>
      <c r="AEC96" s="41"/>
      <c r="AED96" s="41"/>
      <c r="AEE96" s="41"/>
      <c r="AEF96" s="41"/>
      <c r="AEG96" s="41"/>
      <c r="AEH96" s="41"/>
      <c r="AEI96" s="41"/>
      <c r="AEJ96" s="41"/>
      <c r="AEK96" s="41"/>
      <c r="AEL96" s="41"/>
      <c r="AEM96" s="41"/>
      <c r="AEN96" s="41"/>
      <c r="AEO96" s="41"/>
      <c r="AEP96" s="41"/>
      <c r="AEQ96" s="41"/>
    </row>
    <row r="97" spans="1:823" x14ac:dyDescent="0.25">
      <c r="A97" s="3" t="s">
        <v>48</v>
      </c>
      <c r="B97" s="34">
        <f>UA7-1</f>
        <v>-8.9680036052275813E-2</v>
      </c>
      <c r="C97" s="41">
        <f>UB7/1000</f>
        <v>-0.39800000000000002</v>
      </c>
      <c r="D97" s="105"/>
      <c r="E97" s="105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  <c r="CK97" s="41"/>
      <c r="CL97" s="41"/>
      <c r="CM97" s="41"/>
      <c r="CN97" s="41"/>
      <c r="CO97" s="41"/>
      <c r="CP97" s="41"/>
      <c r="CQ97" s="41"/>
      <c r="CR97" s="41"/>
      <c r="CS97" s="41"/>
      <c r="CT97" s="41"/>
      <c r="CU97" s="41"/>
      <c r="CV97" s="41"/>
      <c r="CW97" s="41"/>
      <c r="CX97" s="41"/>
      <c r="CY97" s="41"/>
      <c r="CZ97" s="41"/>
      <c r="DA97" s="41"/>
      <c r="DB97" s="41"/>
      <c r="DC97" s="41"/>
      <c r="DD97" s="41"/>
      <c r="DE97" s="41"/>
      <c r="DF97" s="41"/>
      <c r="DG97" s="41"/>
      <c r="DH97" s="41"/>
      <c r="DI97" s="41"/>
      <c r="DJ97" s="41"/>
      <c r="DK97" s="41"/>
      <c r="DL97" s="41"/>
      <c r="DM97" s="41"/>
      <c r="DN97" s="41"/>
      <c r="DO97" s="41"/>
      <c r="DP97" s="41"/>
      <c r="DQ97" s="41"/>
      <c r="DR97" s="41"/>
      <c r="DS97" s="41"/>
      <c r="DT97" s="41"/>
      <c r="DU97" s="41"/>
      <c r="DV97" s="41"/>
      <c r="DW97" s="41"/>
      <c r="DX97" s="41"/>
      <c r="DY97" s="41"/>
      <c r="DZ97" s="41"/>
      <c r="EA97" s="41"/>
      <c r="EB97" s="41"/>
      <c r="EC97" s="41"/>
      <c r="ED97" s="41"/>
      <c r="EE97" s="41"/>
      <c r="EF97" s="41"/>
      <c r="EG97" s="41"/>
      <c r="EH97" s="41"/>
      <c r="EI97" s="41"/>
      <c r="EJ97" s="41"/>
      <c r="EK97" s="41"/>
      <c r="EL97" s="41"/>
      <c r="EM97" s="41"/>
      <c r="EN97" s="41"/>
      <c r="EO97" s="41"/>
      <c r="EP97" s="41"/>
      <c r="EQ97" s="41"/>
      <c r="ER97" s="41"/>
      <c r="ES97" s="41"/>
      <c r="ET97" s="41"/>
      <c r="EU97" s="41"/>
      <c r="EV97" s="41"/>
      <c r="EW97" s="41"/>
      <c r="EX97" s="41"/>
      <c r="EY97" s="41"/>
      <c r="EZ97" s="41"/>
      <c r="FA97" s="41"/>
      <c r="FB97" s="41"/>
      <c r="FC97" s="41"/>
      <c r="FD97" s="41"/>
      <c r="FE97" s="41"/>
      <c r="FF97" s="41"/>
      <c r="FG97" s="41"/>
      <c r="FH97" s="41"/>
      <c r="FI97" s="41"/>
      <c r="FJ97" s="41"/>
      <c r="FK97" s="41"/>
      <c r="FL97" s="41"/>
      <c r="FM97" s="41"/>
      <c r="FN97" s="41"/>
      <c r="FO97" s="41"/>
      <c r="FP97" s="41"/>
      <c r="FQ97" s="41"/>
      <c r="FR97" s="41"/>
      <c r="FS97" s="41"/>
      <c r="FT97" s="41"/>
      <c r="FU97" s="41"/>
      <c r="FV97" s="41"/>
      <c r="FW97" s="41"/>
      <c r="FX97" s="41"/>
      <c r="FY97" s="41"/>
      <c r="FZ97" s="41"/>
      <c r="GA97" s="41"/>
      <c r="GB97" s="41"/>
      <c r="GC97" s="41"/>
      <c r="GD97" s="41"/>
      <c r="GE97" s="41"/>
      <c r="GF97" s="41"/>
      <c r="GG97" s="41"/>
      <c r="GH97" s="41"/>
      <c r="GI97" s="41"/>
      <c r="GJ97" s="41"/>
      <c r="GK97" s="41"/>
      <c r="GL97" s="41"/>
      <c r="GM97" s="41"/>
      <c r="GN97" s="41"/>
      <c r="GO97" s="41"/>
      <c r="GP97" s="41"/>
      <c r="GQ97" s="41"/>
      <c r="GR97" s="41"/>
      <c r="GS97" s="41"/>
      <c r="GT97" s="41"/>
      <c r="GU97" s="41"/>
      <c r="GV97" s="41"/>
      <c r="GW97" s="41"/>
      <c r="GX97" s="41"/>
      <c r="GY97" s="41"/>
      <c r="GZ97" s="41"/>
      <c r="HA97" s="41"/>
      <c r="HB97" s="41"/>
      <c r="HC97" s="41"/>
      <c r="HD97" s="41"/>
      <c r="HE97" s="41"/>
      <c r="HF97" s="41"/>
      <c r="HG97" s="41"/>
      <c r="HH97" s="41"/>
      <c r="HI97" s="41"/>
      <c r="HJ97" s="41"/>
      <c r="HK97" s="41"/>
      <c r="HL97" s="41"/>
      <c r="HM97" s="41"/>
      <c r="HN97" s="41"/>
      <c r="HO97" s="41"/>
      <c r="HP97" s="41"/>
      <c r="HQ97" s="41"/>
      <c r="HR97" s="41"/>
      <c r="HS97" s="41"/>
      <c r="HT97" s="41"/>
      <c r="HU97" s="41"/>
      <c r="HV97" s="41"/>
      <c r="HW97" s="41"/>
      <c r="HX97" s="41"/>
      <c r="HY97" s="41"/>
      <c r="HZ97" s="41"/>
      <c r="IA97" s="41"/>
      <c r="IB97" s="41"/>
      <c r="IC97" s="41"/>
      <c r="ID97" s="41"/>
      <c r="IE97" s="41"/>
      <c r="IF97" s="41"/>
      <c r="IG97" s="41"/>
      <c r="IH97" s="41"/>
      <c r="II97" s="41"/>
      <c r="IJ97" s="41"/>
      <c r="IK97" s="41"/>
      <c r="IL97" s="41"/>
      <c r="IM97" s="41"/>
      <c r="IN97" s="41"/>
      <c r="IO97" s="41"/>
      <c r="IP97" s="41"/>
      <c r="IQ97" s="41"/>
      <c r="IR97" s="41"/>
      <c r="IS97" s="41"/>
      <c r="IT97" s="41"/>
      <c r="IU97" s="41"/>
      <c r="IV97" s="41"/>
      <c r="IW97" s="41"/>
      <c r="IX97" s="41"/>
      <c r="IY97" s="41"/>
      <c r="IZ97" s="41"/>
      <c r="JA97" s="41"/>
      <c r="JB97" s="41"/>
      <c r="JC97" s="41"/>
      <c r="JD97" s="41"/>
      <c r="JE97" s="41"/>
      <c r="JF97" s="41"/>
      <c r="JG97" s="41"/>
      <c r="JH97" s="41"/>
      <c r="JI97" s="41"/>
      <c r="JJ97" s="41"/>
      <c r="JK97" s="41"/>
      <c r="JL97" s="41"/>
      <c r="JM97" s="41"/>
      <c r="JN97" s="41"/>
      <c r="JO97" s="41"/>
      <c r="JP97" s="41"/>
      <c r="JQ97" s="41"/>
      <c r="JR97" s="41"/>
      <c r="JS97" s="41"/>
      <c r="JT97" s="41"/>
      <c r="JU97" s="41"/>
      <c r="JV97" s="41"/>
      <c r="JW97" s="41"/>
      <c r="JX97" s="41"/>
      <c r="JY97" s="41"/>
      <c r="JZ97" s="41"/>
      <c r="KA97" s="41"/>
      <c r="KB97" s="41"/>
      <c r="KC97" s="41"/>
      <c r="KD97" s="41"/>
      <c r="KE97" s="41"/>
      <c r="KF97" s="41"/>
      <c r="KG97" s="41"/>
      <c r="KH97" s="41"/>
      <c r="KI97" s="41"/>
      <c r="KJ97" s="41"/>
      <c r="KK97" s="41"/>
      <c r="KL97" s="41"/>
      <c r="KM97" s="41"/>
      <c r="KN97" s="41"/>
      <c r="KO97" s="41"/>
      <c r="KP97" s="41"/>
      <c r="KQ97" s="41"/>
      <c r="KR97" s="41"/>
      <c r="KS97" s="41"/>
      <c r="KT97" s="41"/>
      <c r="KU97" s="41"/>
      <c r="KV97" s="41"/>
      <c r="KW97" s="41"/>
      <c r="KX97" s="41"/>
      <c r="KY97" s="41"/>
      <c r="KZ97" s="41"/>
      <c r="LA97" s="41"/>
      <c r="LB97" s="41"/>
      <c r="LC97" s="41"/>
      <c r="LD97" s="41"/>
      <c r="LE97" s="41"/>
      <c r="LF97" s="41"/>
      <c r="LG97" s="41"/>
      <c r="LH97" s="41"/>
      <c r="LI97" s="41"/>
      <c r="LJ97" s="41"/>
      <c r="LK97" s="41"/>
      <c r="LL97" s="41"/>
      <c r="LM97" s="41"/>
      <c r="LN97" s="41"/>
      <c r="LO97" s="41"/>
      <c r="LP97" s="41"/>
      <c r="LQ97" s="41"/>
      <c r="LR97" s="41"/>
      <c r="LS97" s="41"/>
      <c r="LT97" s="41"/>
      <c r="LU97" s="41"/>
      <c r="LV97" s="41"/>
      <c r="LW97" s="41"/>
      <c r="LX97" s="41"/>
      <c r="LY97" s="41"/>
      <c r="LZ97" s="41"/>
      <c r="MA97" s="41"/>
      <c r="MB97" s="41"/>
      <c r="MC97" s="41"/>
      <c r="MD97" s="41"/>
      <c r="ME97" s="41"/>
      <c r="MF97" s="41"/>
      <c r="MG97" s="41"/>
      <c r="MH97" s="41"/>
      <c r="MI97" s="41"/>
      <c r="MJ97" s="41"/>
      <c r="MK97" s="41"/>
      <c r="ML97" s="41"/>
      <c r="MM97" s="41"/>
      <c r="MN97" s="41"/>
      <c r="MO97" s="41"/>
      <c r="MP97" s="41"/>
      <c r="MQ97" s="41"/>
      <c r="MR97" s="41"/>
      <c r="MS97" s="41"/>
      <c r="MT97" s="41"/>
      <c r="MU97" s="41"/>
      <c r="MV97" s="41"/>
      <c r="MW97" s="41"/>
      <c r="MX97" s="41"/>
      <c r="MY97" s="41"/>
      <c r="MZ97" s="41"/>
      <c r="NA97" s="41"/>
      <c r="NB97" s="41"/>
      <c r="NC97" s="41"/>
      <c r="ND97" s="41"/>
      <c r="NE97" s="41"/>
      <c r="NF97" s="41"/>
      <c r="NG97" s="41"/>
      <c r="NH97" s="41"/>
      <c r="NI97" s="41"/>
      <c r="NJ97" s="41"/>
      <c r="NK97" s="41"/>
      <c r="NL97" s="41"/>
      <c r="NM97" s="41"/>
      <c r="NN97" s="41"/>
      <c r="NO97" s="41"/>
      <c r="NP97" s="41"/>
      <c r="NQ97" s="41"/>
      <c r="NR97" s="41"/>
      <c r="NS97" s="41"/>
      <c r="NT97" s="41"/>
      <c r="NU97" s="41"/>
      <c r="NV97" s="41"/>
      <c r="NW97" s="41"/>
      <c r="NX97" s="41"/>
      <c r="NY97" s="41"/>
      <c r="NZ97" s="41"/>
      <c r="OA97" s="41"/>
      <c r="OB97" s="41"/>
      <c r="OC97" s="41"/>
      <c r="OD97" s="41"/>
      <c r="OE97" s="41"/>
      <c r="OF97" s="41"/>
      <c r="OG97" s="41"/>
      <c r="OH97" s="41"/>
      <c r="OI97" s="41"/>
      <c r="OJ97" s="41"/>
      <c r="OK97" s="41"/>
      <c r="OL97" s="41"/>
      <c r="OM97" s="41"/>
      <c r="ON97" s="41"/>
      <c r="OO97" s="41"/>
      <c r="OP97" s="41"/>
      <c r="OQ97" s="41"/>
      <c r="OR97" s="41"/>
      <c r="OS97" s="41"/>
      <c r="OT97" s="41"/>
      <c r="OU97" s="41"/>
      <c r="OV97" s="41"/>
      <c r="OW97" s="41"/>
      <c r="OX97" s="41"/>
      <c r="OY97" s="41"/>
      <c r="OZ97" s="41"/>
      <c r="PA97" s="41"/>
      <c r="PB97" s="41"/>
      <c r="PC97" s="41"/>
      <c r="PD97" s="41"/>
      <c r="PE97" s="41"/>
      <c r="PF97" s="41"/>
      <c r="PG97" s="41"/>
      <c r="PH97" s="41"/>
      <c r="PI97" s="41"/>
      <c r="PJ97" s="41"/>
      <c r="PK97" s="41"/>
      <c r="PL97" s="41"/>
      <c r="PM97" s="41"/>
      <c r="PN97" s="41"/>
      <c r="PO97" s="41"/>
      <c r="PP97" s="41"/>
      <c r="PQ97" s="41"/>
      <c r="PR97" s="41"/>
      <c r="PS97" s="41"/>
      <c r="PT97" s="41"/>
      <c r="PU97" s="41"/>
      <c r="PV97" s="41"/>
      <c r="PW97" s="41"/>
      <c r="PX97" s="41"/>
      <c r="PY97" s="41"/>
      <c r="PZ97" s="41"/>
      <c r="QA97" s="41"/>
      <c r="QB97" s="41"/>
      <c r="QC97" s="41"/>
      <c r="QD97" s="41"/>
      <c r="QE97" s="41"/>
      <c r="QF97" s="41"/>
      <c r="QG97" s="41"/>
      <c r="QH97" s="41"/>
      <c r="QI97" s="41"/>
      <c r="QJ97" s="41"/>
      <c r="QK97" s="41"/>
      <c r="QL97" s="41"/>
      <c r="QM97" s="41"/>
      <c r="QN97" s="41"/>
      <c r="QO97" s="41"/>
      <c r="QP97" s="41"/>
      <c r="QQ97" s="41"/>
      <c r="QR97" s="41"/>
      <c r="QS97" s="41"/>
      <c r="QT97" s="41"/>
      <c r="QU97" s="41"/>
      <c r="QV97" s="41"/>
      <c r="QW97" s="41"/>
      <c r="QX97" s="41"/>
      <c r="QY97" s="41"/>
      <c r="QZ97" s="41"/>
      <c r="RA97" s="41"/>
      <c r="RB97" s="41"/>
      <c r="RC97" s="41"/>
      <c r="RD97" s="41"/>
      <c r="RE97" s="41"/>
      <c r="RF97" s="41"/>
      <c r="RG97" s="41"/>
      <c r="RH97" s="41"/>
      <c r="RI97" s="41"/>
      <c r="RJ97" s="41"/>
      <c r="RK97" s="41"/>
      <c r="RL97" s="41"/>
      <c r="RM97" s="41"/>
      <c r="RN97" s="41"/>
      <c r="RO97" s="41"/>
      <c r="RP97" s="41"/>
      <c r="RQ97" s="41"/>
      <c r="RR97" s="41"/>
      <c r="RS97" s="41"/>
      <c r="RT97" s="41"/>
      <c r="RU97" s="41"/>
      <c r="RV97" s="41"/>
      <c r="RW97" s="41"/>
      <c r="RX97" s="41"/>
      <c r="RY97" s="41"/>
      <c r="RZ97" s="41"/>
      <c r="SA97" s="41"/>
      <c r="SB97" s="41"/>
      <c r="SC97" s="41"/>
      <c r="SD97" s="41"/>
      <c r="SE97" s="41"/>
      <c r="SF97" s="41"/>
      <c r="SG97" s="41"/>
      <c r="SH97" s="41"/>
      <c r="SI97" s="41"/>
      <c r="SJ97" s="41"/>
      <c r="SK97" s="41"/>
      <c r="SL97" s="41"/>
      <c r="SM97" s="41"/>
      <c r="SN97" s="41"/>
      <c r="SO97" s="41"/>
      <c r="SP97" s="41"/>
      <c r="SQ97" s="41"/>
      <c r="SR97" s="41"/>
      <c r="SS97" s="41"/>
      <c r="ST97" s="41"/>
      <c r="SU97" s="41"/>
      <c r="SV97" s="41"/>
      <c r="SW97" s="41"/>
      <c r="SX97" s="41"/>
      <c r="SY97" s="41"/>
      <c r="SZ97" s="41"/>
      <c r="TA97" s="41"/>
      <c r="TB97" s="41"/>
      <c r="TC97" s="41"/>
      <c r="TD97" s="41"/>
      <c r="TE97" s="41"/>
      <c r="TF97" s="41"/>
      <c r="TG97" s="41"/>
      <c r="TH97" s="41"/>
      <c r="TI97" s="41"/>
      <c r="TJ97" s="41"/>
      <c r="TK97" s="41"/>
      <c r="TL97" s="41"/>
      <c r="TM97" s="41"/>
      <c r="TN97" s="41"/>
      <c r="TO97" s="41"/>
      <c r="TP97" s="41"/>
      <c r="TQ97" s="41"/>
      <c r="TR97" s="41"/>
      <c r="TS97" s="41"/>
      <c r="TT97" s="41"/>
      <c r="TU97" s="41"/>
      <c r="TV97" s="41"/>
      <c r="TW97" s="41"/>
      <c r="TX97" s="41"/>
      <c r="TY97" s="41"/>
      <c r="TZ97" s="41"/>
      <c r="UA97" s="41"/>
      <c r="UB97" s="41"/>
      <c r="UC97" s="41"/>
      <c r="UD97" s="41"/>
      <c r="UE97" s="41"/>
      <c r="UF97" s="41"/>
      <c r="UG97" s="41"/>
      <c r="UH97" s="41"/>
      <c r="UI97" s="41"/>
      <c r="UJ97" s="41"/>
      <c r="UK97" s="41"/>
      <c r="UL97" s="41"/>
      <c r="UM97" s="41"/>
      <c r="UN97" s="41"/>
      <c r="UO97" s="41"/>
      <c r="UP97" s="41"/>
      <c r="UQ97" s="41"/>
      <c r="UR97" s="41"/>
      <c r="US97" s="41"/>
      <c r="UT97" s="41"/>
      <c r="UU97" s="41"/>
      <c r="UV97" s="41"/>
      <c r="UW97" s="41"/>
      <c r="UX97" s="41"/>
      <c r="UY97" s="41"/>
      <c r="UZ97" s="41"/>
      <c r="VA97" s="41"/>
      <c r="VB97" s="41"/>
      <c r="VC97" s="41"/>
      <c r="VD97" s="41"/>
      <c r="VE97" s="41"/>
      <c r="VF97" s="41"/>
      <c r="VG97" s="41"/>
      <c r="VH97" s="41"/>
      <c r="VI97" s="41"/>
      <c r="VJ97" s="41"/>
      <c r="VK97" s="41"/>
      <c r="VL97" s="41"/>
      <c r="VM97" s="41"/>
      <c r="VN97" s="41"/>
      <c r="VO97" s="41"/>
      <c r="VP97" s="41"/>
      <c r="VQ97" s="41"/>
      <c r="VR97" s="41"/>
      <c r="VS97" s="41"/>
      <c r="VT97" s="41"/>
      <c r="VU97" s="41"/>
      <c r="VV97" s="41"/>
      <c r="VW97" s="41"/>
      <c r="VX97" s="41"/>
      <c r="VY97" s="41"/>
      <c r="VZ97" s="41"/>
      <c r="WA97" s="41"/>
      <c r="WB97" s="41"/>
      <c r="WC97" s="41"/>
      <c r="WD97" s="41"/>
      <c r="WE97" s="41"/>
      <c r="WF97" s="41"/>
      <c r="WG97" s="41"/>
      <c r="WH97" s="41"/>
      <c r="WI97" s="41"/>
      <c r="WJ97" s="41"/>
      <c r="WK97" s="41"/>
      <c r="WL97" s="41"/>
      <c r="WM97" s="41"/>
      <c r="WN97" s="41"/>
      <c r="WO97" s="41"/>
      <c r="WP97" s="41"/>
      <c r="WQ97" s="41"/>
      <c r="WR97" s="41"/>
      <c r="WS97" s="41"/>
      <c r="WT97" s="41"/>
      <c r="WU97" s="41"/>
      <c r="WV97" s="41"/>
      <c r="WW97" s="41"/>
      <c r="WX97" s="41"/>
      <c r="WY97" s="41"/>
      <c r="WZ97" s="41"/>
      <c r="XA97" s="41"/>
      <c r="XB97" s="41"/>
      <c r="XC97" s="41"/>
      <c r="XD97" s="41"/>
      <c r="XE97" s="41"/>
      <c r="XF97" s="41"/>
      <c r="XG97" s="41"/>
      <c r="XH97" s="41"/>
      <c r="XI97" s="41"/>
      <c r="XJ97" s="41"/>
      <c r="XK97" s="41"/>
      <c r="XL97" s="41"/>
      <c r="XM97" s="41"/>
      <c r="XN97" s="41"/>
      <c r="XO97" s="41"/>
      <c r="XP97" s="41"/>
      <c r="XQ97" s="41"/>
      <c r="XR97" s="41"/>
      <c r="XS97" s="41"/>
      <c r="XT97" s="41"/>
      <c r="XU97" s="41"/>
      <c r="XV97" s="41"/>
      <c r="XW97" s="41"/>
      <c r="XX97" s="41"/>
      <c r="XY97" s="41"/>
      <c r="XZ97" s="41"/>
      <c r="YA97" s="41"/>
      <c r="YB97" s="41"/>
      <c r="YC97" s="41"/>
      <c r="YD97" s="41"/>
      <c r="YE97" s="41"/>
      <c r="YF97" s="41"/>
      <c r="YG97" s="41"/>
      <c r="YH97" s="41"/>
      <c r="YI97" s="41"/>
      <c r="YJ97" s="41"/>
      <c r="YK97" s="41"/>
      <c r="YL97" s="41"/>
      <c r="YM97" s="41"/>
      <c r="YN97" s="41"/>
      <c r="YO97" s="41"/>
      <c r="YP97" s="41"/>
      <c r="YQ97" s="41"/>
      <c r="YR97" s="41"/>
      <c r="YS97" s="41"/>
      <c r="YT97" s="41"/>
      <c r="YU97" s="41"/>
      <c r="YV97" s="41"/>
      <c r="YW97" s="41"/>
      <c r="YX97" s="41"/>
      <c r="YY97" s="41"/>
      <c r="YZ97" s="41"/>
      <c r="ZA97" s="41"/>
      <c r="ZB97" s="41"/>
      <c r="ZC97" s="41"/>
      <c r="ZD97" s="41"/>
      <c r="ZE97" s="41"/>
      <c r="ZF97" s="41"/>
      <c r="ZG97" s="41"/>
      <c r="ZH97" s="41"/>
      <c r="ZI97" s="41"/>
      <c r="ZJ97" s="41"/>
      <c r="ZK97" s="41"/>
      <c r="ZL97" s="41"/>
      <c r="ZM97" s="41"/>
      <c r="ZN97" s="41"/>
      <c r="ZO97" s="41"/>
      <c r="ZP97" s="41"/>
      <c r="ZQ97" s="41"/>
      <c r="ZR97" s="41"/>
      <c r="ZS97" s="41"/>
      <c r="ZT97" s="41"/>
      <c r="ZU97" s="41"/>
      <c r="ZV97" s="41"/>
      <c r="ZW97" s="41"/>
      <c r="ZX97" s="41"/>
      <c r="ZY97" s="41"/>
      <c r="ZZ97" s="41"/>
      <c r="AAA97" s="41"/>
      <c r="AAB97" s="41"/>
      <c r="AAC97" s="41"/>
      <c r="AAD97" s="41"/>
      <c r="AAE97" s="41"/>
      <c r="AAF97" s="41"/>
      <c r="AAG97" s="41"/>
      <c r="AAH97" s="41"/>
      <c r="AAI97" s="41"/>
      <c r="AAJ97" s="41"/>
      <c r="AAK97" s="41"/>
      <c r="AAL97" s="41"/>
      <c r="AAM97" s="41"/>
      <c r="AAN97" s="41"/>
      <c r="AAO97" s="41"/>
      <c r="AAP97" s="41"/>
      <c r="AAQ97" s="41"/>
      <c r="AAR97" s="41"/>
      <c r="AAS97" s="41"/>
      <c r="AAT97" s="41"/>
      <c r="AAU97" s="41"/>
      <c r="AAV97" s="41"/>
      <c r="AAW97" s="41"/>
      <c r="AAX97" s="41"/>
      <c r="AAY97" s="41"/>
      <c r="AAZ97" s="41"/>
      <c r="ABA97" s="41"/>
      <c r="ABB97" s="41"/>
      <c r="ABC97" s="41"/>
      <c r="ABD97" s="41"/>
      <c r="ABE97" s="41"/>
      <c r="ABF97" s="41"/>
      <c r="ABG97" s="41"/>
      <c r="ABH97" s="41"/>
      <c r="ABI97" s="41"/>
      <c r="ABJ97" s="41"/>
      <c r="ABK97" s="41"/>
      <c r="ABL97" s="41"/>
      <c r="ABM97" s="41"/>
      <c r="ABN97" s="41"/>
      <c r="ABO97" s="41"/>
      <c r="ABP97" s="41"/>
      <c r="ABQ97" s="41"/>
      <c r="ABR97" s="41"/>
      <c r="ABS97" s="41"/>
      <c r="ABT97" s="41"/>
      <c r="ABU97" s="41"/>
      <c r="ABV97" s="41"/>
      <c r="ABW97" s="41"/>
      <c r="ABX97" s="41"/>
      <c r="ABY97" s="41"/>
      <c r="ABZ97" s="41"/>
      <c r="ACA97" s="41"/>
      <c r="ACB97" s="41"/>
      <c r="ACC97" s="41"/>
      <c r="ACD97" s="41"/>
      <c r="ACE97" s="41"/>
      <c r="ACF97" s="41"/>
      <c r="ACG97" s="41"/>
      <c r="ACH97" s="41"/>
      <c r="ACI97" s="41"/>
      <c r="ACJ97" s="41"/>
      <c r="ACK97" s="41"/>
      <c r="ACL97" s="41"/>
      <c r="ACM97" s="41"/>
      <c r="ACN97" s="41"/>
      <c r="ACO97" s="41"/>
      <c r="ACP97" s="41"/>
      <c r="ACQ97" s="41"/>
      <c r="ACR97" s="41"/>
      <c r="ACS97" s="41"/>
      <c r="ACT97" s="41"/>
      <c r="ACU97" s="41"/>
      <c r="ACV97" s="41"/>
      <c r="ACW97" s="41"/>
      <c r="ACX97" s="41"/>
      <c r="ACY97" s="41"/>
      <c r="ACZ97" s="41"/>
      <c r="ADA97" s="41"/>
      <c r="ADB97" s="41"/>
      <c r="ADC97" s="41"/>
      <c r="ADD97" s="41"/>
      <c r="ADE97" s="41"/>
      <c r="ADF97" s="41"/>
      <c r="ADG97" s="41"/>
      <c r="ADH97" s="41"/>
      <c r="ADI97" s="41"/>
      <c r="ADJ97" s="41"/>
      <c r="ADK97" s="41"/>
      <c r="ADL97" s="41"/>
      <c r="ADM97" s="41"/>
      <c r="ADN97" s="41"/>
      <c r="ADO97" s="41"/>
      <c r="ADP97" s="41"/>
      <c r="ADQ97" s="41"/>
      <c r="ADR97" s="41"/>
      <c r="ADS97" s="41"/>
      <c r="ADT97" s="41"/>
      <c r="ADU97" s="41"/>
      <c r="ADV97" s="41"/>
      <c r="ADW97" s="41"/>
      <c r="ADX97" s="41"/>
      <c r="ADY97" s="41"/>
      <c r="ADZ97" s="41"/>
      <c r="AEA97" s="41"/>
      <c r="AEB97" s="41"/>
      <c r="AEC97" s="41"/>
      <c r="AED97" s="41"/>
      <c r="AEE97" s="41"/>
      <c r="AEF97" s="41"/>
      <c r="AEG97" s="41"/>
      <c r="AEH97" s="41"/>
      <c r="AEI97" s="41"/>
      <c r="AEJ97" s="41"/>
      <c r="AEK97" s="41"/>
      <c r="AEL97" s="41"/>
      <c r="AEM97" s="41"/>
      <c r="AEN97" s="41"/>
      <c r="AEO97" s="41"/>
      <c r="AEP97" s="41"/>
      <c r="AEQ97" s="41"/>
    </row>
    <row r="98" spans="1:823" x14ac:dyDescent="0.25">
      <c r="A98" s="3" t="s">
        <v>49</v>
      </c>
      <c r="B98" s="34">
        <f>UA8-1</f>
        <v>-0.20014771048744462</v>
      </c>
      <c r="C98" s="41">
        <f>UB8/1000</f>
        <v>-0.27100000000000002</v>
      </c>
      <c r="D98" s="105"/>
      <c r="E98" s="105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41"/>
      <c r="CP98" s="41"/>
      <c r="CQ98" s="41"/>
      <c r="CR98" s="41"/>
      <c r="CS98" s="41"/>
      <c r="CT98" s="41"/>
      <c r="CU98" s="41"/>
      <c r="CV98" s="41"/>
      <c r="CW98" s="41"/>
      <c r="CX98" s="41"/>
      <c r="CY98" s="41"/>
      <c r="CZ98" s="41"/>
      <c r="DA98" s="41"/>
      <c r="DB98" s="41"/>
      <c r="DC98" s="41"/>
      <c r="DD98" s="41"/>
      <c r="DE98" s="41"/>
      <c r="DF98" s="41"/>
      <c r="DG98" s="41"/>
      <c r="DH98" s="41"/>
      <c r="DI98" s="41"/>
      <c r="DJ98" s="41"/>
      <c r="DK98" s="41"/>
      <c r="DL98" s="41"/>
      <c r="DM98" s="41"/>
      <c r="DN98" s="41"/>
      <c r="DO98" s="41"/>
      <c r="DP98" s="41"/>
      <c r="DQ98" s="41"/>
      <c r="DR98" s="41"/>
      <c r="DS98" s="41"/>
      <c r="DT98" s="41"/>
      <c r="DU98" s="41"/>
      <c r="DV98" s="41"/>
      <c r="DW98" s="41"/>
      <c r="DX98" s="41"/>
      <c r="DY98" s="41"/>
      <c r="DZ98" s="41"/>
      <c r="EA98" s="41"/>
      <c r="EB98" s="41"/>
      <c r="EC98" s="41"/>
      <c r="ED98" s="41"/>
      <c r="EE98" s="41"/>
      <c r="EF98" s="41"/>
      <c r="EG98" s="41"/>
      <c r="EH98" s="41"/>
      <c r="EI98" s="41"/>
      <c r="EJ98" s="41"/>
      <c r="EK98" s="41"/>
      <c r="EL98" s="41"/>
      <c r="EM98" s="41"/>
      <c r="EN98" s="41"/>
      <c r="EO98" s="41"/>
      <c r="EP98" s="41"/>
      <c r="EQ98" s="41"/>
      <c r="ER98" s="41"/>
      <c r="ES98" s="41"/>
      <c r="ET98" s="41"/>
      <c r="EU98" s="41"/>
      <c r="EV98" s="41"/>
      <c r="EW98" s="41"/>
      <c r="EX98" s="41"/>
      <c r="EY98" s="41"/>
      <c r="EZ98" s="41"/>
      <c r="FA98" s="41"/>
      <c r="FB98" s="41"/>
      <c r="FC98" s="41"/>
      <c r="FD98" s="41"/>
      <c r="FE98" s="41"/>
      <c r="FF98" s="41"/>
      <c r="FG98" s="41"/>
      <c r="FH98" s="41"/>
      <c r="FI98" s="41"/>
      <c r="FJ98" s="41"/>
      <c r="FK98" s="41"/>
      <c r="FL98" s="41"/>
      <c r="FM98" s="41"/>
      <c r="FN98" s="41"/>
      <c r="FO98" s="41"/>
      <c r="FP98" s="41"/>
      <c r="FQ98" s="41"/>
      <c r="FR98" s="41"/>
      <c r="FS98" s="41"/>
      <c r="FT98" s="41"/>
      <c r="FU98" s="41"/>
      <c r="FV98" s="41"/>
      <c r="FW98" s="41"/>
      <c r="FX98" s="41"/>
      <c r="FY98" s="41"/>
      <c r="FZ98" s="41"/>
      <c r="GA98" s="41"/>
      <c r="GB98" s="41"/>
      <c r="GC98" s="41"/>
      <c r="GD98" s="41"/>
      <c r="GE98" s="41"/>
      <c r="GF98" s="41"/>
      <c r="GG98" s="41"/>
      <c r="GH98" s="41"/>
      <c r="GI98" s="41"/>
      <c r="GJ98" s="41"/>
      <c r="GK98" s="41"/>
      <c r="GL98" s="41"/>
      <c r="GM98" s="41"/>
      <c r="GN98" s="41"/>
      <c r="GO98" s="41"/>
      <c r="GP98" s="41"/>
      <c r="GQ98" s="41"/>
      <c r="GR98" s="41"/>
      <c r="GS98" s="41"/>
      <c r="GT98" s="41"/>
      <c r="GU98" s="41"/>
      <c r="GV98" s="41"/>
      <c r="GW98" s="41"/>
      <c r="GX98" s="41"/>
      <c r="GY98" s="41"/>
      <c r="GZ98" s="41"/>
      <c r="HA98" s="41"/>
      <c r="HB98" s="41"/>
      <c r="HC98" s="41"/>
      <c r="HD98" s="41"/>
      <c r="HE98" s="41"/>
      <c r="HF98" s="41"/>
      <c r="HG98" s="41"/>
      <c r="HH98" s="41"/>
      <c r="HI98" s="41"/>
      <c r="HJ98" s="41"/>
      <c r="HK98" s="41"/>
      <c r="HL98" s="41"/>
      <c r="HM98" s="41"/>
      <c r="HN98" s="41"/>
      <c r="HO98" s="41"/>
      <c r="HP98" s="41"/>
      <c r="HQ98" s="41"/>
      <c r="HR98" s="41"/>
      <c r="HS98" s="41"/>
      <c r="HT98" s="41"/>
      <c r="HU98" s="41"/>
      <c r="HV98" s="41"/>
      <c r="HW98" s="41"/>
      <c r="HX98" s="41"/>
      <c r="HY98" s="41"/>
      <c r="HZ98" s="41"/>
      <c r="IA98" s="41"/>
      <c r="IB98" s="41"/>
      <c r="IC98" s="41"/>
      <c r="ID98" s="41"/>
      <c r="IE98" s="41"/>
      <c r="IF98" s="41"/>
      <c r="IG98" s="41"/>
      <c r="IH98" s="41"/>
      <c r="II98" s="41"/>
      <c r="IJ98" s="41"/>
      <c r="IK98" s="41"/>
      <c r="IL98" s="41"/>
      <c r="IM98" s="41"/>
      <c r="IN98" s="41"/>
      <c r="IO98" s="41"/>
      <c r="IP98" s="41"/>
      <c r="IQ98" s="41"/>
      <c r="IR98" s="41"/>
      <c r="IS98" s="41"/>
      <c r="IT98" s="41"/>
      <c r="IU98" s="41"/>
      <c r="IV98" s="41"/>
      <c r="IW98" s="41"/>
      <c r="IX98" s="41"/>
      <c r="IY98" s="41"/>
      <c r="IZ98" s="41"/>
      <c r="JA98" s="41"/>
      <c r="JB98" s="41"/>
      <c r="JC98" s="41"/>
      <c r="JD98" s="41"/>
      <c r="JE98" s="41"/>
      <c r="JF98" s="41"/>
      <c r="JG98" s="41"/>
      <c r="JH98" s="41"/>
      <c r="JI98" s="41"/>
      <c r="JJ98" s="41"/>
      <c r="JK98" s="41"/>
      <c r="JL98" s="41"/>
      <c r="JM98" s="41"/>
      <c r="JN98" s="41"/>
      <c r="JO98" s="41"/>
      <c r="JP98" s="41"/>
      <c r="JQ98" s="41"/>
      <c r="JR98" s="41"/>
      <c r="JS98" s="41"/>
      <c r="JT98" s="41"/>
      <c r="JU98" s="41"/>
      <c r="JV98" s="41"/>
      <c r="JW98" s="41"/>
      <c r="JX98" s="41"/>
      <c r="JY98" s="41"/>
      <c r="JZ98" s="41"/>
      <c r="KA98" s="41"/>
      <c r="KB98" s="41"/>
      <c r="KC98" s="41"/>
      <c r="KD98" s="41"/>
      <c r="KE98" s="41"/>
      <c r="KF98" s="41"/>
      <c r="KG98" s="41"/>
      <c r="KH98" s="41"/>
      <c r="KI98" s="41"/>
      <c r="KJ98" s="41"/>
      <c r="KK98" s="41"/>
      <c r="KL98" s="41"/>
      <c r="KM98" s="41"/>
      <c r="KN98" s="41"/>
      <c r="KO98" s="41"/>
      <c r="KP98" s="41"/>
      <c r="KQ98" s="41"/>
      <c r="KR98" s="41"/>
      <c r="KS98" s="41"/>
      <c r="KT98" s="41"/>
      <c r="KU98" s="41"/>
      <c r="KV98" s="41"/>
      <c r="KW98" s="41"/>
      <c r="KX98" s="41"/>
      <c r="KY98" s="41"/>
      <c r="KZ98" s="41"/>
      <c r="LA98" s="41"/>
      <c r="LB98" s="41"/>
      <c r="LC98" s="41"/>
      <c r="LD98" s="41"/>
      <c r="LE98" s="41"/>
      <c r="LF98" s="41"/>
      <c r="LG98" s="41"/>
      <c r="LH98" s="41"/>
      <c r="LI98" s="41"/>
      <c r="LJ98" s="41"/>
      <c r="LK98" s="41"/>
      <c r="LL98" s="41"/>
      <c r="LM98" s="41"/>
      <c r="LN98" s="41"/>
      <c r="LO98" s="41"/>
      <c r="LP98" s="41"/>
      <c r="LQ98" s="41"/>
      <c r="LR98" s="41"/>
      <c r="LS98" s="41"/>
      <c r="LT98" s="41"/>
      <c r="LU98" s="41"/>
      <c r="LV98" s="41"/>
      <c r="LW98" s="41"/>
      <c r="LX98" s="41"/>
      <c r="LY98" s="41"/>
      <c r="LZ98" s="41"/>
      <c r="MA98" s="41"/>
      <c r="MB98" s="41"/>
      <c r="MC98" s="41"/>
      <c r="MD98" s="41"/>
      <c r="ME98" s="41"/>
      <c r="MF98" s="41"/>
      <c r="MG98" s="41"/>
      <c r="MH98" s="41"/>
      <c r="MI98" s="41"/>
      <c r="MJ98" s="41"/>
      <c r="MK98" s="41"/>
      <c r="ML98" s="41"/>
      <c r="MM98" s="41"/>
      <c r="MN98" s="41"/>
      <c r="MO98" s="41"/>
      <c r="MP98" s="41"/>
      <c r="MQ98" s="41"/>
      <c r="MR98" s="41"/>
      <c r="MS98" s="41"/>
      <c r="MT98" s="41"/>
      <c r="MU98" s="41"/>
      <c r="MV98" s="41"/>
      <c r="MW98" s="41"/>
      <c r="MX98" s="41"/>
      <c r="MY98" s="41"/>
      <c r="MZ98" s="41"/>
      <c r="NA98" s="41"/>
      <c r="NB98" s="41"/>
      <c r="NC98" s="41"/>
      <c r="ND98" s="41"/>
      <c r="NE98" s="41"/>
      <c r="NF98" s="41"/>
      <c r="NG98" s="41"/>
      <c r="NH98" s="41"/>
      <c r="NI98" s="41"/>
      <c r="NJ98" s="41"/>
      <c r="NK98" s="41"/>
      <c r="NL98" s="41"/>
      <c r="NM98" s="41"/>
      <c r="NN98" s="41"/>
      <c r="NO98" s="41"/>
      <c r="NP98" s="41"/>
      <c r="NQ98" s="41"/>
      <c r="NR98" s="41"/>
      <c r="NS98" s="41"/>
      <c r="NT98" s="41"/>
      <c r="NU98" s="41"/>
      <c r="NV98" s="41"/>
      <c r="NW98" s="41"/>
      <c r="NX98" s="41"/>
      <c r="NY98" s="41"/>
      <c r="NZ98" s="41"/>
      <c r="OA98" s="41"/>
      <c r="OB98" s="41"/>
      <c r="OC98" s="41"/>
      <c r="OD98" s="41"/>
      <c r="OE98" s="41"/>
      <c r="OF98" s="41"/>
      <c r="OG98" s="41"/>
      <c r="OH98" s="41"/>
      <c r="OI98" s="41"/>
      <c r="OJ98" s="41"/>
      <c r="OK98" s="41"/>
      <c r="OL98" s="41"/>
      <c r="OM98" s="41"/>
      <c r="ON98" s="41"/>
      <c r="OO98" s="41"/>
      <c r="OP98" s="41"/>
      <c r="OQ98" s="41"/>
      <c r="OR98" s="41"/>
      <c r="OS98" s="41"/>
      <c r="OT98" s="41"/>
      <c r="OU98" s="41"/>
      <c r="OV98" s="41"/>
      <c r="OW98" s="41"/>
      <c r="OX98" s="41"/>
      <c r="OY98" s="41"/>
      <c r="OZ98" s="41"/>
      <c r="PA98" s="41"/>
      <c r="PB98" s="41"/>
      <c r="PC98" s="41"/>
      <c r="PD98" s="41"/>
      <c r="PE98" s="41"/>
      <c r="PF98" s="41"/>
      <c r="PG98" s="41"/>
      <c r="PH98" s="41"/>
      <c r="PI98" s="41"/>
      <c r="PJ98" s="41"/>
      <c r="PK98" s="41"/>
      <c r="PL98" s="41"/>
      <c r="PM98" s="41"/>
      <c r="PN98" s="41"/>
      <c r="PO98" s="41"/>
      <c r="PP98" s="41"/>
      <c r="PQ98" s="41"/>
      <c r="PR98" s="41"/>
      <c r="PS98" s="41"/>
      <c r="PT98" s="41"/>
      <c r="PU98" s="41"/>
      <c r="PV98" s="41"/>
      <c r="PW98" s="41"/>
      <c r="PX98" s="41"/>
      <c r="PY98" s="41"/>
      <c r="PZ98" s="41"/>
      <c r="QA98" s="41"/>
      <c r="QB98" s="41"/>
      <c r="QC98" s="41"/>
      <c r="QD98" s="41"/>
      <c r="QE98" s="41"/>
      <c r="QF98" s="41"/>
      <c r="QG98" s="41"/>
      <c r="QH98" s="41"/>
      <c r="QI98" s="41"/>
      <c r="QJ98" s="41"/>
      <c r="QK98" s="41"/>
      <c r="QL98" s="41"/>
      <c r="QM98" s="41"/>
      <c r="QN98" s="41"/>
      <c r="QO98" s="41"/>
      <c r="QP98" s="41"/>
      <c r="QQ98" s="41"/>
      <c r="QR98" s="41"/>
      <c r="QS98" s="41"/>
      <c r="QT98" s="41"/>
      <c r="QU98" s="41"/>
      <c r="QV98" s="41"/>
      <c r="QW98" s="41"/>
      <c r="QX98" s="41"/>
      <c r="QY98" s="41"/>
      <c r="QZ98" s="41"/>
      <c r="RA98" s="41"/>
      <c r="RB98" s="41"/>
      <c r="RC98" s="41"/>
      <c r="RD98" s="41"/>
      <c r="RE98" s="41"/>
      <c r="RF98" s="41"/>
      <c r="RG98" s="41"/>
      <c r="RH98" s="41"/>
      <c r="RI98" s="41"/>
      <c r="RJ98" s="41"/>
      <c r="RK98" s="41"/>
      <c r="RL98" s="41"/>
      <c r="RM98" s="41"/>
      <c r="RN98" s="41"/>
      <c r="RO98" s="41"/>
      <c r="RP98" s="41"/>
      <c r="RQ98" s="41"/>
      <c r="RR98" s="41"/>
      <c r="RS98" s="41"/>
      <c r="RT98" s="41"/>
      <c r="RU98" s="41"/>
      <c r="RV98" s="41"/>
      <c r="RW98" s="41"/>
      <c r="RX98" s="41"/>
      <c r="RY98" s="41"/>
      <c r="RZ98" s="41"/>
      <c r="SA98" s="41"/>
      <c r="SB98" s="41"/>
      <c r="SC98" s="41"/>
      <c r="SD98" s="41"/>
      <c r="SE98" s="41"/>
      <c r="SF98" s="41"/>
      <c r="SG98" s="41"/>
      <c r="SH98" s="41"/>
      <c r="SI98" s="41"/>
      <c r="SJ98" s="41"/>
      <c r="SK98" s="41"/>
      <c r="SL98" s="41"/>
      <c r="SM98" s="41"/>
      <c r="SN98" s="41"/>
      <c r="SO98" s="41"/>
      <c r="SP98" s="41"/>
      <c r="SQ98" s="41"/>
      <c r="SR98" s="41"/>
      <c r="SS98" s="41"/>
      <c r="ST98" s="41"/>
      <c r="SU98" s="41"/>
      <c r="SV98" s="41"/>
      <c r="SW98" s="41"/>
      <c r="SX98" s="41"/>
      <c r="SY98" s="41"/>
      <c r="SZ98" s="41"/>
      <c r="TA98" s="41"/>
      <c r="TB98" s="41"/>
      <c r="TC98" s="41"/>
      <c r="TD98" s="41"/>
      <c r="TE98" s="41"/>
      <c r="TF98" s="41"/>
      <c r="TG98" s="41"/>
      <c r="TH98" s="41"/>
      <c r="TI98" s="41"/>
      <c r="TJ98" s="41"/>
      <c r="TK98" s="41"/>
      <c r="TL98" s="41"/>
      <c r="TM98" s="41"/>
      <c r="TN98" s="41"/>
      <c r="TO98" s="41"/>
      <c r="TP98" s="41"/>
      <c r="TQ98" s="41"/>
      <c r="TR98" s="41"/>
      <c r="TS98" s="41"/>
      <c r="TT98" s="41"/>
      <c r="TU98" s="41"/>
      <c r="TV98" s="41"/>
      <c r="TW98" s="41"/>
      <c r="TX98" s="41"/>
      <c r="TY98" s="41"/>
      <c r="TZ98" s="41"/>
      <c r="UA98" s="41"/>
      <c r="UB98" s="41"/>
      <c r="UC98" s="41"/>
      <c r="UD98" s="41"/>
      <c r="UE98" s="41"/>
      <c r="UF98" s="41"/>
      <c r="UG98" s="41"/>
      <c r="UH98" s="41"/>
      <c r="UI98" s="41"/>
      <c r="UJ98" s="41"/>
      <c r="UK98" s="41"/>
      <c r="UL98" s="41"/>
      <c r="UM98" s="41"/>
      <c r="UN98" s="41"/>
      <c r="UO98" s="41"/>
      <c r="UP98" s="41"/>
      <c r="UQ98" s="41"/>
      <c r="UR98" s="41"/>
      <c r="US98" s="41"/>
      <c r="UT98" s="41"/>
      <c r="UU98" s="41"/>
      <c r="UV98" s="41"/>
      <c r="UW98" s="41"/>
      <c r="UX98" s="41"/>
      <c r="UY98" s="41"/>
      <c r="UZ98" s="41"/>
      <c r="VA98" s="41"/>
      <c r="VB98" s="41"/>
      <c r="VC98" s="41"/>
      <c r="VD98" s="41"/>
      <c r="VE98" s="41"/>
      <c r="VF98" s="41"/>
      <c r="VG98" s="41"/>
      <c r="VH98" s="41"/>
      <c r="VI98" s="41"/>
      <c r="VJ98" s="41"/>
      <c r="VK98" s="41"/>
      <c r="VL98" s="41"/>
      <c r="VM98" s="41"/>
      <c r="VN98" s="41"/>
      <c r="VO98" s="41"/>
      <c r="VP98" s="41"/>
      <c r="VQ98" s="41"/>
      <c r="VR98" s="41"/>
      <c r="VS98" s="41"/>
      <c r="VT98" s="41"/>
      <c r="VU98" s="41"/>
      <c r="VV98" s="41"/>
      <c r="VW98" s="41"/>
      <c r="VX98" s="41"/>
      <c r="VY98" s="41"/>
      <c r="VZ98" s="41"/>
      <c r="WA98" s="41"/>
      <c r="WB98" s="41"/>
      <c r="WC98" s="41"/>
      <c r="WD98" s="41"/>
      <c r="WE98" s="41"/>
      <c r="WF98" s="41"/>
      <c r="WG98" s="41"/>
      <c r="WH98" s="41"/>
      <c r="WI98" s="41"/>
      <c r="WJ98" s="41"/>
      <c r="WK98" s="41"/>
      <c r="WL98" s="41"/>
      <c r="WM98" s="41"/>
      <c r="WN98" s="41"/>
      <c r="WO98" s="41"/>
      <c r="WP98" s="41"/>
      <c r="WQ98" s="41"/>
      <c r="WR98" s="41"/>
      <c r="WS98" s="41"/>
      <c r="WT98" s="41"/>
      <c r="WU98" s="41"/>
      <c r="WV98" s="41"/>
      <c r="WW98" s="41"/>
      <c r="WX98" s="41"/>
      <c r="WY98" s="41"/>
      <c r="WZ98" s="41"/>
      <c r="XA98" s="41"/>
      <c r="XB98" s="41"/>
      <c r="XC98" s="41"/>
      <c r="XD98" s="41"/>
      <c r="XE98" s="41"/>
      <c r="XF98" s="41"/>
      <c r="XG98" s="41"/>
      <c r="XH98" s="41"/>
      <c r="XI98" s="41"/>
      <c r="XJ98" s="41"/>
      <c r="XK98" s="41"/>
      <c r="XL98" s="41"/>
      <c r="XM98" s="41"/>
      <c r="XN98" s="41"/>
      <c r="XO98" s="41"/>
      <c r="XP98" s="41"/>
      <c r="XQ98" s="41"/>
      <c r="XR98" s="41"/>
      <c r="XS98" s="41"/>
      <c r="XT98" s="41"/>
      <c r="XU98" s="41"/>
      <c r="XV98" s="41"/>
      <c r="XW98" s="41"/>
      <c r="XX98" s="41"/>
      <c r="XY98" s="41"/>
      <c r="XZ98" s="41"/>
      <c r="YA98" s="41"/>
      <c r="YB98" s="41"/>
      <c r="YC98" s="41"/>
      <c r="YD98" s="41"/>
      <c r="YE98" s="41"/>
      <c r="YF98" s="41"/>
      <c r="YG98" s="41"/>
      <c r="YH98" s="41"/>
      <c r="YI98" s="41"/>
      <c r="YJ98" s="41"/>
      <c r="YK98" s="41"/>
      <c r="YL98" s="41"/>
      <c r="YM98" s="41"/>
      <c r="YN98" s="41"/>
      <c r="YO98" s="41"/>
      <c r="YP98" s="41"/>
      <c r="YQ98" s="41"/>
      <c r="YR98" s="41"/>
      <c r="YS98" s="41"/>
      <c r="YT98" s="41"/>
      <c r="YU98" s="41"/>
      <c r="YV98" s="41"/>
      <c r="YW98" s="41"/>
      <c r="YX98" s="41"/>
      <c r="YY98" s="41"/>
      <c r="YZ98" s="41"/>
      <c r="ZA98" s="41"/>
      <c r="ZB98" s="41"/>
      <c r="ZC98" s="41"/>
      <c r="ZD98" s="41"/>
      <c r="ZE98" s="41"/>
      <c r="ZF98" s="41"/>
      <c r="ZG98" s="41"/>
      <c r="ZH98" s="41"/>
      <c r="ZI98" s="41"/>
      <c r="ZJ98" s="41"/>
      <c r="ZK98" s="41"/>
      <c r="ZL98" s="41"/>
      <c r="ZM98" s="41"/>
      <c r="ZN98" s="41"/>
      <c r="ZO98" s="41"/>
      <c r="ZP98" s="41"/>
      <c r="ZQ98" s="41"/>
      <c r="ZR98" s="41"/>
      <c r="ZS98" s="41"/>
      <c r="ZT98" s="41"/>
      <c r="ZU98" s="41"/>
      <c r="ZV98" s="41"/>
      <c r="ZW98" s="41"/>
      <c r="ZX98" s="41"/>
      <c r="ZY98" s="41"/>
      <c r="ZZ98" s="41"/>
      <c r="AAA98" s="41"/>
      <c r="AAB98" s="41"/>
      <c r="AAC98" s="41"/>
      <c r="AAD98" s="41"/>
      <c r="AAE98" s="41"/>
      <c r="AAF98" s="41"/>
      <c r="AAG98" s="41"/>
      <c r="AAH98" s="41"/>
      <c r="AAI98" s="41"/>
      <c r="AAJ98" s="41"/>
      <c r="AAK98" s="41"/>
      <c r="AAL98" s="41"/>
      <c r="AAM98" s="41"/>
      <c r="AAN98" s="41"/>
      <c r="AAO98" s="41"/>
      <c r="AAP98" s="41"/>
      <c r="AAQ98" s="41"/>
      <c r="AAR98" s="41"/>
      <c r="AAS98" s="41"/>
      <c r="AAT98" s="41"/>
      <c r="AAU98" s="41"/>
      <c r="AAV98" s="41"/>
      <c r="AAW98" s="41"/>
      <c r="AAX98" s="41"/>
      <c r="AAY98" s="41"/>
      <c r="AAZ98" s="41"/>
      <c r="ABA98" s="41"/>
      <c r="ABB98" s="41"/>
      <c r="ABC98" s="41"/>
      <c r="ABD98" s="41"/>
      <c r="ABE98" s="41"/>
      <c r="ABF98" s="41"/>
      <c r="ABG98" s="41"/>
      <c r="ABH98" s="41"/>
      <c r="ABI98" s="41"/>
      <c r="ABJ98" s="41"/>
      <c r="ABK98" s="41"/>
      <c r="ABL98" s="41"/>
      <c r="ABM98" s="41"/>
      <c r="ABN98" s="41"/>
      <c r="ABO98" s="41"/>
      <c r="ABP98" s="41"/>
      <c r="ABQ98" s="41"/>
      <c r="ABR98" s="41"/>
      <c r="ABS98" s="41"/>
      <c r="ABT98" s="41"/>
      <c r="ABU98" s="41"/>
      <c r="ABV98" s="41"/>
      <c r="ABW98" s="41"/>
      <c r="ABX98" s="41"/>
      <c r="ABY98" s="41"/>
      <c r="ABZ98" s="41"/>
      <c r="ACA98" s="41"/>
      <c r="ACB98" s="41"/>
      <c r="ACC98" s="41"/>
      <c r="ACD98" s="41"/>
      <c r="ACE98" s="41"/>
      <c r="ACF98" s="41"/>
      <c r="ACG98" s="41"/>
      <c r="ACH98" s="41"/>
      <c r="ACI98" s="41"/>
      <c r="ACJ98" s="41"/>
      <c r="ACK98" s="41"/>
      <c r="ACL98" s="41"/>
      <c r="ACM98" s="41"/>
      <c r="ACN98" s="41"/>
      <c r="ACO98" s="41"/>
      <c r="ACP98" s="41"/>
      <c r="ACQ98" s="41"/>
      <c r="ACR98" s="41"/>
      <c r="ACS98" s="41"/>
      <c r="ACT98" s="41"/>
      <c r="ACU98" s="41"/>
      <c r="ACV98" s="41"/>
      <c r="ACW98" s="41"/>
      <c r="ACX98" s="41"/>
      <c r="ACY98" s="41"/>
      <c r="ACZ98" s="41"/>
      <c r="ADA98" s="41"/>
      <c r="ADB98" s="41"/>
      <c r="ADC98" s="41"/>
      <c r="ADD98" s="41"/>
      <c r="ADE98" s="41"/>
      <c r="ADF98" s="41"/>
      <c r="ADG98" s="41"/>
      <c r="ADH98" s="41"/>
      <c r="ADI98" s="41"/>
      <c r="ADJ98" s="41"/>
      <c r="ADK98" s="41"/>
      <c r="ADL98" s="41"/>
      <c r="ADM98" s="41"/>
      <c r="ADN98" s="41"/>
      <c r="ADO98" s="41"/>
      <c r="ADP98" s="41"/>
      <c r="ADQ98" s="41"/>
      <c r="ADR98" s="41"/>
      <c r="ADS98" s="41"/>
      <c r="ADT98" s="41"/>
      <c r="ADU98" s="41"/>
      <c r="ADV98" s="41"/>
      <c r="ADW98" s="41"/>
      <c r="ADX98" s="41"/>
      <c r="ADY98" s="41"/>
      <c r="ADZ98" s="41"/>
      <c r="AEA98" s="41"/>
      <c r="AEB98" s="41"/>
      <c r="AEC98" s="41"/>
      <c r="AED98" s="41"/>
      <c r="AEE98" s="41"/>
      <c r="AEF98" s="41"/>
      <c r="AEG98" s="41"/>
      <c r="AEH98" s="41"/>
      <c r="AEI98" s="41"/>
      <c r="AEJ98" s="41"/>
      <c r="AEK98" s="41"/>
      <c r="AEL98" s="41"/>
      <c r="AEM98" s="41"/>
      <c r="AEN98" s="41"/>
      <c r="AEO98" s="41"/>
      <c r="AEP98" s="41"/>
      <c r="AEQ98" s="41"/>
    </row>
    <row r="99" spans="1:823" x14ac:dyDescent="0.25">
      <c r="A99" s="4" t="s">
        <v>50</v>
      </c>
      <c r="B99" s="34">
        <f>UA9-1</f>
        <v>-0.16868395773294909</v>
      </c>
      <c r="C99" s="41">
        <f>UB9/1000</f>
        <v>-1.756</v>
      </c>
      <c r="D99" s="105"/>
      <c r="E99" s="105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41"/>
      <c r="CL99" s="41"/>
      <c r="CM99" s="41"/>
      <c r="CN99" s="41"/>
      <c r="CO99" s="41"/>
      <c r="CP99" s="41"/>
      <c r="CQ99" s="41"/>
      <c r="CR99" s="41"/>
      <c r="CS99" s="41"/>
      <c r="CT99" s="41"/>
      <c r="CU99" s="41"/>
      <c r="CV99" s="41"/>
      <c r="CW99" s="41"/>
      <c r="CX99" s="41"/>
      <c r="CY99" s="41"/>
      <c r="CZ99" s="41"/>
      <c r="DA99" s="41"/>
      <c r="DB99" s="41"/>
      <c r="DC99" s="41"/>
      <c r="DD99" s="41"/>
      <c r="DE99" s="41"/>
      <c r="DF99" s="41"/>
      <c r="DG99" s="41"/>
      <c r="DH99" s="41"/>
      <c r="DI99" s="41"/>
      <c r="DJ99" s="41"/>
      <c r="DK99" s="41"/>
      <c r="DL99" s="41"/>
      <c r="DM99" s="41"/>
      <c r="DN99" s="41"/>
      <c r="DO99" s="41"/>
      <c r="DP99" s="41"/>
      <c r="DQ99" s="41"/>
      <c r="DR99" s="41"/>
      <c r="DS99" s="41"/>
      <c r="DT99" s="41"/>
      <c r="DU99" s="41"/>
      <c r="DV99" s="41"/>
      <c r="DW99" s="41"/>
      <c r="DX99" s="41"/>
      <c r="DY99" s="41"/>
      <c r="DZ99" s="41"/>
      <c r="EA99" s="41"/>
      <c r="EB99" s="41"/>
      <c r="EC99" s="41"/>
      <c r="ED99" s="41"/>
      <c r="EE99" s="41"/>
      <c r="EF99" s="41"/>
      <c r="EG99" s="41"/>
      <c r="EH99" s="41"/>
      <c r="EI99" s="41"/>
      <c r="EJ99" s="41"/>
      <c r="EK99" s="41"/>
      <c r="EL99" s="41"/>
      <c r="EM99" s="41"/>
      <c r="EN99" s="41"/>
      <c r="EO99" s="41"/>
      <c r="EP99" s="41"/>
      <c r="EQ99" s="41"/>
      <c r="ER99" s="41"/>
      <c r="ES99" s="41"/>
      <c r="ET99" s="41"/>
      <c r="EU99" s="41"/>
      <c r="EV99" s="41"/>
      <c r="EW99" s="41"/>
      <c r="EX99" s="41"/>
      <c r="EY99" s="41"/>
      <c r="EZ99" s="41"/>
      <c r="FA99" s="41"/>
      <c r="FB99" s="41"/>
      <c r="FC99" s="41"/>
      <c r="FD99" s="41"/>
      <c r="FE99" s="41"/>
      <c r="FF99" s="41"/>
      <c r="FG99" s="41"/>
      <c r="FH99" s="41"/>
      <c r="FI99" s="41"/>
      <c r="FJ99" s="41"/>
      <c r="FK99" s="41"/>
      <c r="FL99" s="41"/>
      <c r="FM99" s="41"/>
      <c r="FN99" s="41"/>
      <c r="FO99" s="41"/>
      <c r="FP99" s="41"/>
      <c r="FQ99" s="41"/>
      <c r="FR99" s="41"/>
      <c r="FS99" s="41"/>
      <c r="FT99" s="41"/>
      <c r="FU99" s="41"/>
      <c r="FV99" s="41"/>
      <c r="FW99" s="41"/>
      <c r="FX99" s="41"/>
      <c r="FY99" s="41"/>
      <c r="FZ99" s="41"/>
      <c r="GA99" s="41"/>
      <c r="GB99" s="41"/>
      <c r="GC99" s="41"/>
      <c r="GD99" s="41"/>
      <c r="GE99" s="41"/>
      <c r="GF99" s="41"/>
      <c r="GG99" s="41"/>
      <c r="GH99" s="41"/>
      <c r="GI99" s="41"/>
      <c r="GJ99" s="41"/>
      <c r="GK99" s="41"/>
      <c r="GL99" s="41"/>
      <c r="GM99" s="41"/>
      <c r="GN99" s="41"/>
      <c r="GO99" s="41"/>
      <c r="GP99" s="41"/>
      <c r="GQ99" s="41"/>
      <c r="GR99" s="41"/>
      <c r="GS99" s="41"/>
      <c r="GT99" s="41"/>
      <c r="GU99" s="41"/>
      <c r="GV99" s="41"/>
      <c r="GW99" s="41"/>
      <c r="GX99" s="41"/>
      <c r="GY99" s="41"/>
      <c r="GZ99" s="41"/>
      <c r="HA99" s="41"/>
      <c r="HB99" s="41"/>
      <c r="HC99" s="41"/>
      <c r="HD99" s="41"/>
      <c r="HE99" s="41"/>
      <c r="HF99" s="41"/>
      <c r="HG99" s="41"/>
      <c r="HH99" s="41"/>
      <c r="HI99" s="41"/>
      <c r="HJ99" s="41"/>
      <c r="HK99" s="41"/>
      <c r="HL99" s="41"/>
      <c r="HM99" s="41"/>
      <c r="HN99" s="41"/>
      <c r="HO99" s="41"/>
      <c r="HP99" s="41"/>
      <c r="HQ99" s="41"/>
      <c r="HR99" s="41"/>
      <c r="HS99" s="41"/>
      <c r="HT99" s="41"/>
      <c r="HU99" s="41"/>
      <c r="HV99" s="41"/>
      <c r="HW99" s="41"/>
      <c r="HX99" s="41"/>
      <c r="HY99" s="41"/>
      <c r="HZ99" s="41"/>
      <c r="IA99" s="41"/>
      <c r="IB99" s="41"/>
      <c r="IC99" s="41"/>
      <c r="ID99" s="41"/>
      <c r="IE99" s="41"/>
      <c r="IF99" s="41"/>
      <c r="IG99" s="41"/>
      <c r="IH99" s="41"/>
      <c r="II99" s="41"/>
      <c r="IJ99" s="41"/>
      <c r="IK99" s="41"/>
      <c r="IL99" s="41"/>
      <c r="IM99" s="41"/>
      <c r="IN99" s="41"/>
      <c r="IO99" s="41"/>
      <c r="IP99" s="41"/>
      <c r="IQ99" s="41"/>
      <c r="IR99" s="41"/>
      <c r="IS99" s="41"/>
      <c r="IT99" s="41"/>
      <c r="IU99" s="41"/>
      <c r="IV99" s="41"/>
      <c r="IW99" s="41"/>
      <c r="IX99" s="41"/>
      <c r="IY99" s="41"/>
      <c r="IZ99" s="41"/>
      <c r="JA99" s="41"/>
      <c r="JB99" s="41"/>
      <c r="JC99" s="41"/>
      <c r="JD99" s="41"/>
      <c r="JE99" s="41"/>
      <c r="JF99" s="41"/>
      <c r="JG99" s="41"/>
      <c r="JH99" s="41"/>
      <c r="JI99" s="41"/>
      <c r="JJ99" s="41"/>
      <c r="JK99" s="41"/>
      <c r="JL99" s="41"/>
      <c r="JM99" s="41"/>
      <c r="JN99" s="41"/>
      <c r="JO99" s="41"/>
      <c r="JP99" s="41"/>
      <c r="JQ99" s="41"/>
      <c r="JR99" s="41"/>
      <c r="JS99" s="41"/>
      <c r="JT99" s="41"/>
      <c r="JU99" s="41"/>
      <c r="JV99" s="41"/>
      <c r="JW99" s="41"/>
      <c r="JX99" s="41"/>
      <c r="JY99" s="41"/>
      <c r="JZ99" s="41"/>
      <c r="KA99" s="41"/>
      <c r="KB99" s="41"/>
      <c r="KC99" s="41"/>
      <c r="KD99" s="41"/>
      <c r="KE99" s="41"/>
      <c r="KF99" s="41"/>
      <c r="KG99" s="41"/>
      <c r="KH99" s="41"/>
      <c r="KI99" s="41"/>
      <c r="KJ99" s="41"/>
      <c r="KK99" s="41"/>
      <c r="KL99" s="41"/>
      <c r="KM99" s="41"/>
      <c r="KN99" s="41"/>
      <c r="KO99" s="41"/>
      <c r="KP99" s="41"/>
      <c r="KQ99" s="41"/>
      <c r="KR99" s="41"/>
      <c r="KS99" s="41"/>
      <c r="KT99" s="41"/>
      <c r="KU99" s="41"/>
      <c r="KV99" s="41"/>
      <c r="KW99" s="41"/>
      <c r="KX99" s="41"/>
      <c r="KY99" s="41"/>
      <c r="KZ99" s="41"/>
      <c r="LA99" s="41"/>
      <c r="LB99" s="41"/>
      <c r="LC99" s="41"/>
      <c r="LD99" s="41"/>
      <c r="LE99" s="41"/>
      <c r="LF99" s="41"/>
      <c r="LG99" s="41"/>
      <c r="LH99" s="41"/>
      <c r="LI99" s="41"/>
      <c r="LJ99" s="41"/>
      <c r="LK99" s="41"/>
      <c r="LL99" s="41"/>
      <c r="LM99" s="41"/>
      <c r="LN99" s="41"/>
      <c r="LO99" s="41"/>
      <c r="LP99" s="41"/>
      <c r="LQ99" s="41"/>
      <c r="LR99" s="41"/>
      <c r="LS99" s="41"/>
      <c r="LT99" s="41"/>
      <c r="LU99" s="41"/>
      <c r="LV99" s="41"/>
      <c r="LW99" s="41"/>
      <c r="LX99" s="41"/>
      <c r="LY99" s="41"/>
      <c r="LZ99" s="41"/>
      <c r="MA99" s="41"/>
      <c r="MB99" s="41"/>
      <c r="MC99" s="41"/>
      <c r="MD99" s="41"/>
      <c r="ME99" s="41"/>
      <c r="MF99" s="41"/>
      <c r="MG99" s="41"/>
      <c r="MH99" s="41"/>
      <c r="MI99" s="41"/>
      <c r="MJ99" s="41"/>
      <c r="MK99" s="41"/>
      <c r="ML99" s="41"/>
      <c r="MM99" s="41"/>
      <c r="MN99" s="41"/>
      <c r="MO99" s="41"/>
      <c r="MP99" s="41"/>
      <c r="MQ99" s="41"/>
      <c r="MR99" s="41"/>
      <c r="MS99" s="41"/>
      <c r="MT99" s="41"/>
      <c r="MU99" s="41"/>
      <c r="MV99" s="41"/>
      <c r="MW99" s="41"/>
      <c r="MX99" s="41"/>
      <c r="MY99" s="41"/>
      <c r="MZ99" s="41"/>
      <c r="NA99" s="41"/>
      <c r="NB99" s="41"/>
      <c r="NC99" s="41"/>
      <c r="ND99" s="41"/>
      <c r="NE99" s="41"/>
      <c r="NF99" s="41"/>
      <c r="NG99" s="41"/>
      <c r="NH99" s="41"/>
      <c r="NI99" s="41"/>
      <c r="NJ99" s="41"/>
      <c r="NK99" s="41"/>
      <c r="NL99" s="41"/>
      <c r="NM99" s="41"/>
      <c r="NN99" s="41"/>
      <c r="NO99" s="41"/>
      <c r="NP99" s="41"/>
      <c r="NQ99" s="41"/>
      <c r="NR99" s="41"/>
      <c r="NS99" s="41"/>
      <c r="NT99" s="41"/>
      <c r="NU99" s="41"/>
      <c r="NV99" s="41"/>
      <c r="NW99" s="41"/>
      <c r="NX99" s="41"/>
      <c r="NY99" s="41"/>
      <c r="NZ99" s="41"/>
      <c r="OA99" s="41"/>
      <c r="OB99" s="41"/>
      <c r="OC99" s="41"/>
      <c r="OD99" s="41"/>
      <c r="OE99" s="41"/>
      <c r="OF99" s="41"/>
      <c r="OG99" s="41"/>
      <c r="OH99" s="41"/>
      <c r="OI99" s="41"/>
      <c r="OJ99" s="41"/>
      <c r="OK99" s="41"/>
      <c r="OL99" s="41"/>
      <c r="OM99" s="41"/>
      <c r="ON99" s="41"/>
      <c r="OO99" s="41"/>
      <c r="OP99" s="41"/>
      <c r="OQ99" s="41"/>
      <c r="OR99" s="41"/>
      <c r="OS99" s="41"/>
      <c r="OT99" s="41"/>
      <c r="OU99" s="41"/>
      <c r="OV99" s="41"/>
      <c r="OW99" s="41"/>
      <c r="OX99" s="41"/>
      <c r="OY99" s="41"/>
      <c r="OZ99" s="41"/>
      <c r="PA99" s="41"/>
      <c r="PB99" s="41"/>
      <c r="PC99" s="41"/>
      <c r="PD99" s="41"/>
      <c r="PE99" s="41"/>
      <c r="PF99" s="41"/>
      <c r="PG99" s="41"/>
      <c r="PH99" s="41"/>
      <c r="PI99" s="41"/>
      <c r="PJ99" s="41"/>
      <c r="PK99" s="41"/>
      <c r="PL99" s="41"/>
      <c r="PM99" s="41"/>
      <c r="PN99" s="41"/>
      <c r="PO99" s="41"/>
      <c r="PP99" s="41"/>
      <c r="PQ99" s="41"/>
      <c r="PR99" s="41"/>
      <c r="PS99" s="41"/>
      <c r="PT99" s="41"/>
      <c r="PU99" s="41"/>
      <c r="PV99" s="41"/>
      <c r="PW99" s="41"/>
      <c r="PX99" s="41"/>
      <c r="PY99" s="41"/>
      <c r="PZ99" s="41"/>
      <c r="QA99" s="41"/>
      <c r="QB99" s="41"/>
      <c r="QC99" s="41"/>
      <c r="QD99" s="41"/>
      <c r="QE99" s="41"/>
      <c r="QF99" s="41"/>
      <c r="QG99" s="41"/>
      <c r="QH99" s="41"/>
      <c r="QI99" s="41"/>
      <c r="QJ99" s="41"/>
      <c r="QK99" s="41"/>
      <c r="QL99" s="41"/>
      <c r="QM99" s="41"/>
      <c r="QN99" s="41"/>
      <c r="QO99" s="41"/>
      <c r="QP99" s="41"/>
      <c r="QQ99" s="41"/>
      <c r="QR99" s="41"/>
      <c r="QS99" s="41"/>
      <c r="QT99" s="41"/>
      <c r="QU99" s="41"/>
      <c r="QV99" s="41"/>
      <c r="QW99" s="41"/>
      <c r="QX99" s="41"/>
      <c r="QY99" s="41"/>
      <c r="QZ99" s="41"/>
      <c r="RA99" s="41"/>
      <c r="RB99" s="41"/>
      <c r="RC99" s="41"/>
      <c r="RD99" s="41"/>
      <c r="RE99" s="41"/>
      <c r="RF99" s="41"/>
      <c r="RG99" s="41"/>
      <c r="RH99" s="41"/>
      <c r="RI99" s="41"/>
      <c r="RJ99" s="41"/>
      <c r="RK99" s="41"/>
      <c r="RL99" s="41"/>
      <c r="RM99" s="41"/>
      <c r="RN99" s="41"/>
      <c r="RO99" s="41"/>
      <c r="RP99" s="41"/>
      <c r="RQ99" s="41"/>
      <c r="RR99" s="41"/>
      <c r="RS99" s="41"/>
      <c r="RT99" s="41"/>
      <c r="RU99" s="41"/>
      <c r="RV99" s="41"/>
      <c r="RW99" s="41"/>
      <c r="RX99" s="41"/>
      <c r="RY99" s="41"/>
      <c r="RZ99" s="41"/>
      <c r="SA99" s="41"/>
      <c r="SB99" s="41"/>
      <c r="SC99" s="41"/>
      <c r="SD99" s="41"/>
      <c r="SE99" s="41"/>
      <c r="SF99" s="41"/>
      <c r="SG99" s="41"/>
      <c r="SH99" s="41"/>
      <c r="SI99" s="41"/>
      <c r="SJ99" s="41"/>
      <c r="SK99" s="41"/>
      <c r="SL99" s="41"/>
      <c r="SM99" s="41"/>
      <c r="SN99" s="41"/>
      <c r="SO99" s="41"/>
      <c r="SP99" s="41"/>
      <c r="SQ99" s="41"/>
      <c r="SR99" s="41"/>
      <c r="SS99" s="41"/>
      <c r="ST99" s="41"/>
      <c r="SU99" s="41"/>
      <c r="SV99" s="41"/>
      <c r="SW99" s="41"/>
      <c r="SX99" s="41"/>
      <c r="SY99" s="41"/>
      <c r="SZ99" s="41"/>
      <c r="TA99" s="41"/>
      <c r="TB99" s="41"/>
      <c r="TC99" s="41"/>
      <c r="TD99" s="41"/>
      <c r="TE99" s="41"/>
      <c r="TF99" s="41"/>
      <c r="TG99" s="41"/>
      <c r="TH99" s="41"/>
      <c r="TI99" s="41"/>
      <c r="TJ99" s="41"/>
      <c r="TK99" s="41"/>
      <c r="TL99" s="41"/>
      <c r="TM99" s="41"/>
      <c r="TN99" s="41"/>
      <c r="TO99" s="41"/>
      <c r="TP99" s="41"/>
      <c r="TQ99" s="41"/>
      <c r="TR99" s="41"/>
      <c r="TS99" s="41"/>
      <c r="TT99" s="41"/>
      <c r="TU99" s="41"/>
      <c r="TV99" s="41"/>
      <c r="TW99" s="41"/>
      <c r="TX99" s="41"/>
      <c r="TY99" s="41"/>
      <c r="TZ99" s="41"/>
      <c r="UA99" s="41"/>
      <c r="UB99" s="41"/>
      <c r="UC99" s="41"/>
      <c r="UD99" s="41"/>
      <c r="UE99" s="41"/>
      <c r="UF99" s="41"/>
      <c r="UG99" s="41"/>
      <c r="UH99" s="41"/>
      <c r="UI99" s="41"/>
      <c r="UJ99" s="41"/>
      <c r="UK99" s="41"/>
      <c r="UL99" s="41"/>
      <c r="UM99" s="41"/>
      <c r="UN99" s="41"/>
      <c r="UO99" s="41"/>
      <c r="UP99" s="41"/>
      <c r="UQ99" s="41"/>
      <c r="UR99" s="41"/>
      <c r="US99" s="41"/>
      <c r="UT99" s="41"/>
      <c r="UU99" s="41"/>
      <c r="UV99" s="41"/>
      <c r="UW99" s="41"/>
      <c r="UX99" s="41"/>
      <c r="UY99" s="41"/>
      <c r="UZ99" s="41"/>
      <c r="VA99" s="41"/>
      <c r="VB99" s="41"/>
      <c r="VC99" s="41"/>
      <c r="VD99" s="41"/>
      <c r="VE99" s="41"/>
      <c r="VF99" s="41"/>
      <c r="VG99" s="41"/>
      <c r="VH99" s="41"/>
      <c r="VI99" s="41"/>
      <c r="VJ99" s="41"/>
      <c r="VK99" s="41"/>
      <c r="VL99" s="41"/>
      <c r="VM99" s="41"/>
      <c r="VN99" s="41"/>
      <c r="VO99" s="41"/>
      <c r="VP99" s="41"/>
      <c r="VQ99" s="41"/>
      <c r="VR99" s="41"/>
      <c r="VS99" s="41"/>
      <c r="VT99" s="41"/>
      <c r="VU99" s="41"/>
      <c r="VV99" s="41"/>
      <c r="VW99" s="41"/>
      <c r="VX99" s="41"/>
      <c r="VY99" s="41"/>
      <c r="VZ99" s="41"/>
      <c r="WA99" s="41"/>
      <c r="WB99" s="41"/>
      <c r="WC99" s="41"/>
      <c r="WD99" s="41"/>
      <c r="WE99" s="41"/>
      <c r="WF99" s="41"/>
      <c r="WG99" s="41"/>
      <c r="WH99" s="41"/>
      <c r="WI99" s="41"/>
      <c r="WJ99" s="41"/>
      <c r="WK99" s="41"/>
      <c r="WL99" s="41"/>
      <c r="WM99" s="41"/>
      <c r="WN99" s="41"/>
      <c r="WO99" s="41"/>
      <c r="WP99" s="41"/>
      <c r="WQ99" s="41"/>
      <c r="WR99" s="41"/>
      <c r="WS99" s="41"/>
      <c r="WT99" s="41"/>
      <c r="WU99" s="41"/>
      <c r="WV99" s="41"/>
      <c r="WW99" s="41"/>
      <c r="WX99" s="41"/>
      <c r="WY99" s="41"/>
      <c r="WZ99" s="41"/>
      <c r="XA99" s="41"/>
      <c r="XB99" s="41"/>
      <c r="XC99" s="41"/>
      <c r="XD99" s="41"/>
      <c r="XE99" s="41"/>
      <c r="XF99" s="41"/>
      <c r="XG99" s="41"/>
      <c r="XH99" s="41"/>
      <c r="XI99" s="41"/>
      <c r="XJ99" s="41"/>
      <c r="XK99" s="41"/>
      <c r="XL99" s="41"/>
      <c r="XM99" s="41"/>
      <c r="XN99" s="41"/>
      <c r="XO99" s="41"/>
      <c r="XP99" s="41"/>
      <c r="XQ99" s="41"/>
      <c r="XR99" s="41"/>
      <c r="XS99" s="41"/>
      <c r="XT99" s="41"/>
      <c r="XU99" s="41"/>
      <c r="XV99" s="41"/>
      <c r="XW99" s="41"/>
      <c r="XX99" s="41"/>
      <c r="XY99" s="41"/>
      <c r="XZ99" s="41"/>
      <c r="YA99" s="41"/>
      <c r="YB99" s="41"/>
      <c r="YC99" s="41"/>
      <c r="YD99" s="41"/>
      <c r="YE99" s="41"/>
      <c r="YF99" s="41"/>
      <c r="YG99" s="41"/>
      <c r="YH99" s="41"/>
      <c r="YI99" s="41"/>
      <c r="YJ99" s="41"/>
      <c r="YK99" s="41"/>
      <c r="YL99" s="41"/>
      <c r="YM99" s="41"/>
      <c r="YN99" s="41"/>
      <c r="YO99" s="41"/>
      <c r="YP99" s="41"/>
      <c r="YQ99" s="41"/>
      <c r="YR99" s="41"/>
      <c r="YS99" s="41"/>
      <c r="YT99" s="41"/>
      <c r="YU99" s="41"/>
      <c r="YV99" s="41"/>
      <c r="YW99" s="41"/>
      <c r="YX99" s="41"/>
      <c r="YY99" s="41"/>
      <c r="YZ99" s="41"/>
      <c r="ZA99" s="41"/>
      <c r="ZB99" s="41"/>
      <c r="ZC99" s="41"/>
      <c r="ZD99" s="41"/>
      <c r="ZE99" s="41"/>
      <c r="ZF99" s="41"/>
      <c r="ZG99" s="41"/>
      <c r="ZH99" s="41"/>
      <c r="ZI99" s="41"/>
      <c r="ZJ99" s="41"/>
      <c r="ZK99" s="41"/>
      <c r="ZL99" s="41"/>
      <c r="ZM99" s="41"/>
      <c r="ZN99" s="41"/>
      <c r="ZO99" s="41"/>
      <c r="ZP99" s="41"/>
      <c r="ZQ99" s="41"/>
      <c r="ZR99" s="41"/>
      <c r="ZS99" s="41"/>
      <c r="ZT99" s="41"/>
      <c r="ZU99" s="41"/>
      <c r="ZV99" s="41"/>
      <c r="ZW99" s="41"/>
      <c r="ZX99" s="41"/>
      <c r="ZY99" s="41"/>
      <c r="ZZ99" s="41"/>
      <c r="AAA99" s="41"/>
      <c r="AAB99" s="41"/>
      <c r="AAC99" s="41"/>
      <c r="AAD99" s="41"/>
      <c r="AAE99" s="41"/>
      <c r="AAF99" s="41"/>
      <c r="AAG99" s="41"/>
      <c r="AAH99" s="41"/>
      <c r="AAI99" s="41"/>
      <c r="AAJ99" s="41"/>
      <c r="AAK99" s="41"/>
      <c r="AAL99" s="41"/>
      <c r="AAM99" s="41"/>
      <c r="AAN99" s="41"/>
      <c r="AAO99" s="41"/>
      <c r="AAP99" s="41"/>
      <c r="AAQ99" s="41"/>
      <c r="AAR99" s="41"/>
      <c r="AAS99" s="41"/>
      <c r="AAT99" s="41"/>
      <c r="AAU99" s="41"/>
      <c r="AAV99" s="41"/>
      <c r="AAW99" s="41"/>
      <c r="AAX99" s="41"/>
      <c r="AAY99" s="41"/>
      <c r="AAZ99" s="41"/>
      <c r="ABA99" s="41"/>
      <c r="ABB99" s="41"/>
      <c r="ABC99" s="41"/>
      <c r="ABD99" s="41"/>
      <c r="ABE99" s="41"/>
      <c r="ABF99" s="41"/>
      <c r="ABG99" s="41"/>
      <c r="ABH99" s="41"/>
      <c r="ABI99" s="41"/>
      <c r="ABJ99" s="41"/>
      <c r="ABK99" s="41"/>
      <c r="ABL99" s="41"/>
      <c r="ABM99" s="41"/>
      <c r="ABN99" s="41"/>
      <c r="ABO99" s="41"/>
      <c r="ABP99" s="41"/>
      <c r="ABQ99" s="41"/>
      <c r="ABR99" s="41"/>
      <c r="ABS99" s="41"/>
      <c r="ABT99" s="41"/>
      <c r="ABU99" s="41"/>
      <c r="ABV99" s="41"/>
      <c r="ABW99" s="41"/>
      <c r="ABX99" s="41"/>
      <c r="ABY99" s="41"/>
      <c r="ABZ99" s="41"/>
      <c r="ACA99" s="41"/>
      <c r="ACB99" s="41"/>
      <c r="ACC99" s="41"/>
      <c r="ACD99" s="41"/>
      <c r="ACE99" s="41"/>
      <c r="ACF99" s="41"/>
      <c r="ACG99" s="41"/>
      <c r="ACH99" s="41"/>
      <c r="ACI99" s="41"/>
      <c r="ACJ99" s="41"/>
      <c r="ACK99" s="41"/>
      <c r="ACL99" s="41"/>
      <c r="ACM99" s="41"/>
      <c r="ACN99" s="41"/>
      <c r="ACO99" s="41"/>
      <c r="ACP99" s="41"/>
      <c r="ACQ99" s="41"/>
      <c r="ACR99" s="41"/>
      <c r="ACS99" s="41"/>
      <c r="ACT99" s="41"/>
      <c r="ACU99" s="41"/>
      <c r="ACV99" s="41"/>
      <c r="ACW99" s="41"/>
      <c r="ACX99" s="41"/>
      <c r="ACY99" s="41"/>
      <c r="ACZ99" s="41"/>
      <c r="ADA99" s="41"/>
      <c r="ADB99" s="41"/>
      <c r="ADC99" s="41"/>
      <c r="ADD99" s="41"/>
      <c r="ADE99" s="41"/>
      <c r="ADF99" s="41"/>
      <c r="ADG99" s="41"/>
      <c r="ADH99" s="41"/>
      <c r="ADI99" s="41"/>
      <c r="ADJ99" s="41"/>
      <c r="ADK99" s="41"/>
      <c r="ADL99" s="41"/>
      <c r="ADM99" s="41"/>
      <c r="ADN99" s="41"/>
      <c r="ADO99" s="41"/>
      <c r="ADP99" s="41"/>
      <c r="ADQ99" s="41"/>
      <c r="ADR99" s="41"/>
      <c r="ADS99" s="41"/>
      <c r="ADT99" s="41"/>
      <c r="ADU99" s="41"/>
      <c r="ADV99" s="41"/>
      <c r="ADW99" s="41"/>
      <c r="ADX99" s="41"/>
      <c r="ADY99" s="41"/>
      <c r="ADZ99" s="41"/>
      <c r="AEA99" s="41"/>
      <c r="AEB99" s="41"/>
      <c r="AEC99" s="41"/>
      <c r="AED99" s="41"/>
      <c r="AEE99" s="41"/>
      <c r="AEF99" s="41"/>
      <c r="AEG99" s="41"/>
      <c r="AEH99" s="41"/>
      <c r="AEI99" s="41"/>
      <c r="AEJ99" s="41"/>
      <c r="AEK99" s="41"/>
      <c r="AEL99" s="41"/>
      <c r="AEM99" s="41"/>
      <c r="AEN99" s="41"/>
      <c r="AEO99" s="41"/>
      <c r="AEP99" s="41"/>
      <c r="AEQ99" s="41"/>
    </row>
    <row r="100" spans="1:823" x14ac:dyDescent="0.25">
      <c r="A100" s="3" t="s">
        <v>52</v>
      </c>
      <c r="B100" s="1738">
        <f t="shared" ref="B100:B105" si="24">UA11-1</f>
        <v>-0.14925373134328357</v>
      </c>
      <c r="C100" s="41">
        <f t="shared" ref="C100:C105" si="25">UB11/1000</f>
        <v>-0.01</v>
      </c>
      <c r="D100" s="105"/>
      <c r="E100" s="105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  <c r="CK100" s="41"/>
      <c r="CL100" s="41"/>
      <c r="CM100" s="41"/>
      <c r="CN100" s="41"/>
      <c r="CO100" s="41"/>
      <c r="CP100" s="41"/>
      <c r="CQ100" s="41"/>
      <c r="CR100" s="41"/>
      <c r="CS100" s="41"/>
      <c r="CT100" s="41"/>
      <c r="CU100" s="41"/>
      <c r="CV100" s="41"/>
      <c r="CW100" s="41"/>
      <c r="CX100" s="41"/>
      <c r="CY100" s="41"/>
      <c r="CZ100" s="41"/>
      <c r="DA100" s="41"/>
      <c r="DB100" s="41"/>
      <c r="DC100" s="41"/>
      <c r="DD100" s="41"/>
      <c r="DE100" s="41"/>
      <c r="DF100" s="41"/>
      <c r="DG100" s="41"/>
      <c r="DH100" s="41"/>
      <c r="DI100" s="41"/>
      <c r="DJ100" s="41"/>
      <c r="DK100" s="41"/>
      <c r="DL100" s="41"/>
      <c r="DM100" s="41"/>
      <c r="DN100" s="41"/>
      <c r="DO100" s="41"/>
      <c r="DP100" s="41"/>
      <c r="DQ100" s="41"/>
      <c r="DR100" s="41"/>
      <c r="DS100" s="41"/>
      <c r="DT100" s="41"/>
      <c r="DU100" s="41"/>
      <c r="DV100" s="41"/>
      <c r="DW100" s="41"/>
      <c r="DX100" s="41"/>
      <c r="DY100" s="41"/>
      <c r="DZ100" s="41"/>
      <c r="EA100" s="41"/>
      <c r="EB100" s="41"/>
      <c r="EC100" s="41"/>
      <c r="ED100" s="41"/>
      <c r="EE100" s="41"/>
      <c r="EF100" s="41"/>
      <c r="EG100" s="41"/>
      <c r="EH100" s="41"/>
      <c r="EI100" s="41"/>
      <c r="EJ100" s="41"/>
      <c r="EK100" s="41"/>
      <c r="EL100" s="41"/>
      <c r="EM100" s="41"/>
      <c r="EN100" s="41"/>
      <c r="EO100" s="41"/>
      <c r="EP100" s="41"/>
      <c r="EQ100" s="41"/>
      <c r="ER100" s="41"/>
      <c r="ES100" s="41"/>
      <c r="ET100" s="41"/>
      <c r="EU100" s="41"/>
      <c r="EV100" s="41"/>
      <c r="EW100" s="41"/>
      <c r="EX100" s="41"/>
      <c r="EY100" s="41"/>
      <c r="EZ100" s="41"/>
      <c r="FA100" s="41"/>
      <c r="FB100" s="41"/>
      <c r="FC100" s="41"/>
      <c r="FD100" s="41"/>
      <c r="FE100" s="41"/>
      <c r="FF100" s="41"/>
      <c r="FG100" s="41"/>
      <c r="FH100" s="41"/>
      <c r="FI100" s="41"/>
      <c r="FJ100" s="41"/>
      <c r="FK100" s="41"/>
      <c r="FL100" s="41"/>
      <c r="FM100" s="41"/>
      <c r="FN100" s="41"/>
      <c r="FO100" s="41"/>
      <c r="FP100" s="41"/>
      <c r="FQ100" s="41"/>
      <c r="FR100" s="41"/>
      <c r="FS100" s="41"/>
      <c r="FT100" s="41"/>
      <c r="FU100" s="41"/>
      <c r="FV100" s="41"/>
      <c r="FW100" s="41"/>
      <c r="FX100" s="41"/>
      <c r="FY100" s="41"/>
      <c r="FZ100" s="41"/>
      <c r="GA100" s="41"/>
      <c r="GB100" s="41"/>
      <c r="GC100" s="41"/>
      <c r="GD100" s="41"/>
      <c r="GE100" s="41"/>
      <c r="GF100" s="41"/>
      <c r="GG100" s="41"/>
      <c r="GH100" s="41"/>
      <c r="GI100" s="41"/>
      <c r="GJ100" s="41"/>
      <c r="GK100" s="41"/>
      <c r="GL100" s="41"/>
      <c r="GM100" s="41"/>
      <c r="GN100" s="41"/>
      <c r="GO100" s="41"/>
      <c r="GP100" s="41"/>
      <c r="GQ100" s="41"/>
      <c r="GR100" s="41"/>
      <c r="GS100" s="41"/>
      <c r="GT100" s="41"/>
      <c r="GU100" s="41"/>
      <c r="GV100" s="41"/>
      <c r="GW100" s="41"/>
      <c r="GX100" s="41"/>
      <c r="GY100" s="41"/>
      <c r="GZ100" s="41"/>
      <c r="HA100" s="41"/>
      <c r="HB100" s="41"/>
      <c r="HC100" s="41"/>
      <c r="HD100" s="41"/>
      <c r="HE100" s="41"/>
      <c r="HF100" s="41"/>
      <c r="HG100" s="41"/>
      <c r="HH100" s="41"/>
      <c r="HI100" s="41"/>
      <c r="HJ100" s="41"/>
      <c r="HK100" s="41"/>
      <c r="HL100" s="41"/>
      <c r="HM100" s="41"/>
      <c r="HN100" s="41"/>
      <c r="HO100" s="41"/>
      <c r="HP100" s="41"/>
      <c r="HQ100" s="41"/>
      <c r="HR100" s="41"/>
      <c r="HS100" s="41"/>
      <c r="HT100" s="41"/>
      <c r="HU100" s="41"/>
      <c r="HV100" s="41"/>
      <c r="HW100" s="41"/>
      <c r="HX100" s="41"/>
      <c r="HY100" s="41"/>
      <c r="HZ100" s="41"/>
      <c r="IA100" s="41"/>
      <c r="IB100" s="41"/>
      <c r="IC100" s="41"/>
      <c r="ID100" s="41"/>
      <c r="IE100" s="41"/>
      <c r="IF100" s="41"/>
      <c r="IG100" s="41"/>
      <c r="IH100" s="41"/>
      <c r="II100" s="41"/>
      <c r="IJ100" s="41"/>
      <c r="IK100" s="41"/>
      <c r="IL100" s="41"/>
      <c r="IM100" s="41"/>
      <c r="IN100" s="41"/>
      <c r="IO100" s="41"/>
      <c r="IP100" s="41"/>
      <c r="IQ100" s="41"/>
      <c r="IR100" s="41"/>
      <c r="IS100" s="41"/>
      <c r="IT100" s="41"/>
      <c r="IU100" s="41"/>
      <c r="IV100" s="41"/>
      <c r="IW100" s="41"/>
      <c r="IX100" s="41"/>
      <c r="IY100" s="41"/>
      <c r="IZ100" s="41"/>
      <c r="JA100" s="41"/>
      <c r="JB100" s="41"/>
      <c r="JC100" s="41"/>
      <c r="JD100" s="41"/>
      <c r="JE100" s="41"/>
      <c r="JF100" s="41"/>
      <c r="JG100" s="41"/>
      <c r="JH100" s="41"/>
      <c r="JI100" s="41"/>
      <c r="JJ100" s="41"/>
      <c r="JK100" s="41"/>
      <c r="JL100" s="41"/>
      <c r="JM100" s="41"/>
      <c r="JN100" s="41"/>
      <c r="JO100" s="41"/>
      <c r="JP100" s="41"/>
      <c r="JQ100" s="41"/>
      <c r="JR100" s="41"/>
      <c r="JS100" s="41"/>
      <c r="JT100" s="41"/>
      <c r="JU100" s="41"/>
      <c r="JV100" s="41"/>
      <c r="JW100" s="41"/>
      <c r="JX100" s="41"/>
      <c r="JY100" s="41"/>
      <c r="JZ100" s="41"/>
      <c r="KA100" s="41"/>
      <c r="KB100" s="41"/>
      <c r="KC100" s="41"/>
      <c r="KD100" s="41"/>
      <c r="KE100" s="41"/>
      <c r="KF100" s="41"/>
      <c r="KG100" s="41"/>
      <c r="KH100" s="41"/>
      <c r="KI100" s="41"/>
      <c r="KJ100" s="41"/>
      <c r="KK100" s="41"/>
      <c r="KL100" s="41"/>
      <c r="KM100" s="41"/>
      <c r="KN100" s="41"/>
      <c r="KO100" s="41"/>
      <c r="KP100" s="41"/>
      <c r="KQ100" s="41"/>
      <c r="KR100" s="41"/>
      <c r="KS100" s="41"/>
      <c r="KT100" s="41"/>
      <c r="KU100" s="41"/>
      <c r="KV100" s="41"/>
      <c r="KW100" s="41"/>
      <c r="KX100" s="41"/>
      <c r="KY100" s="41"/>
      <c r="KZ100" s="41"/>
      <c r="LA100" s="41"/>
      <c r="LB100" s="41"/>
      <c r="LC100" s="41"/>
      <c r="LD100" s="41"/>
      <c r="LE100" s="41"/>
      <c r="LF100" s="41"/>
      <c r="LG100" s="41"/>
      <c r="LH100" s="41"/>
      <c r="LI100" s="41"/>
      <c r="LJ100" s="41"/>
      <c r="LK100" s="41"/>
      <c r="LL100" s="41"/>
      <c r="LM100" s="41"/>
      <c r="LN100" s="41"/>
      <c r="LO100" s="41"/>
      <c r="LP100" s="41"/>
      <c r="LQ100" s="41"/>
      <c r="LR100" s="41"/>
      <c r="LS100" s="41"/>
      <c r="LT100" s="41"/>
      <c r="LU100" s="41"/>
      <c r="LV100" s="41"/>
      <c r="LW100" s="41"/>
      <c r="LX100" s="41"/>
      <c r="LY100" s="41"/>
      <c r="LZ100" s="41"/>
      <c r="MA100" s="41"/>
      <c r="MB100" s="41"/>
      <c r="MC100" s="41"/>
      <c r="MD100" s="41"/>
      <c r="ME100" s="41"/>
      <c r="MF100" s="41"/>
      <c r="MG100" s="41"/>
      <c r="MH100" s="41"/>
      <c r="MI100" s="41"/>
      <c r="MJ100" s="41"/>
      <c r="MK100" s="41"/>
      <c r="ML100" s="41"/>
      <c r="MM100" s="41"/>
      <c r="MN100" s="41"/>
      <c r="MO100" s="41"/>
      <c r="MP100" s="41"/>
      <c r="MQ100" s="41"/>
      <c r="MR100" s="41"/>
      <c r="MS100" s="41"/>
      <c r="MT100" s="41"/>
      <c r="MU100" s="41"/>
      <c r="MV100" s="41"/>
      <c r="MW100" s="41"/>
      <c r="MX100" s="41"/>
      <c r="MY100" s="41"/>
      <c r="MZ100" s="41"/>
      <c r="NA100" s="41"/>
      <c r="NB100" s="41"/>
      <c r="NC100" s="41"/>
      <c r="ND100" s="41"/>
      <c r="NE100" s="41"/>
      <c r="NF100" s="41"/>
      <c r="NG100" s="41"/>
      <c r="NH100" s="41"/>
      <c r="NI100" s="41"/>
      <c r="NJ100" s="41"/>
      <c r="NK100" s="41"/>
      <c r="NL100" s="41"/>
      <c r="NM100" s="41"/>
      <c r="NN100" s="41"/>
      <c r="NO100" s="41"/>
      <c r="NP100" s="41"/>
      <c r="NQ100" s="41"/>
      <c r="NR100" s="41"/>
      <c r="NS100" s="41"/>
      <c r="NT100" s="41"/>
      <c r="NU100" s="41"/>
      <c r="NV100" s="41"/>
      <c r="NW100" s="41"/>
      <c r="NX100" s="41"/>
      <c r="NY100" s="41"/>
      <c r="NZ100" s="41"/>
      <c r="OA100" s="41"/>
      <c r="OB100" s="41"/>
      <c r="OC100" s="41"/>
      <c r="OD100" s="41"/>
      <c r="OE100" s="41"/>
      <c r="OF100" s="41"/>
      <c r="OG100" s="41"/>
      <c r="OH100" s="41"/>
      <c r="OI100" s="41"/>
      <c r="OJ100" s="41"/>
      <c r="OK100" s="41"/>
      <c r="OL100" s="41"/>
      <c r="OM100" s="41"/>
      <c r="ON100" s="41"/>
      <c r="OO100" s="41"/>
      <c r="OP100" s="41"/>
      <c r="OQ100" s="41"/>
      <c r="OR100" s="41"/>
      <c r="OS100" s="41"/>
      <c r="OT100" s="41"/>
      <c r="OU100" s="41"/>
      <c r="OV100" s="41"/>
      <c r="OW100" s="41"/>
      <c r="OX100" s="41"/>
      <c r="OY100" s="41"/>
      <c r="OZ100" s="41"/>
      <c r="PA100" s="41"/>
      <c r="PB100" s="41"/>
      <c r="PC100" s="41"/>
      <c r="PD100" s="41"/>
      <c r="PE100" s="41"/>
      <c r="PF100" s="41"/>
      <c r="PG100" s="41"/>
      <c r="PH100" s="41"/>
      <c r="PI100" s="41"/>
      <c r="PJ100" s="41"/>
      <c r="PK100" s="41"/>
      <c r="PL100" s="41"/>
      <c r="PM100" s="41"/>
      <c r="PN100" s="41"/>
      <c r="PO100" s="41"/>
      <c r="PP100" s="41"/>
      <c r="PQ100" s="41"/>
      <c r="PR100" s="41"/>
      <c r="PS100" s="41"/>
      <c r="PT100" s="41"/>
      <c r="PU100" s="41"/>
      <c r="PV100" s="41"/>
      <c r="PW100" s="41"/>
      <c r="PX100" s="41"/>
      <c r="PY100" s="41"/>
      <c r="PZ100" s="41"/>
      <c r="QA100" s="41"/>
      <c r="QB100" s="41"/>
      <c r="QC100" s="41"/>
      <c r="QD100" s="41"/>
      <c r="QE100" s="41"/>
      <c r="QF100" s="41"/>
      <c r="QG100" s="41"/>
      <c r="QH100" s="41"/>
      <c r="QI100" s="41"/>
      <c r="QJ100" s="41"/>
      <c r="QK100" s="41"/>
      <c r="QL100" s="41"/>
      <c r="QM100" s="41"/>
      <c r="QN100" s="41"/>
      <c r="QO100" s="41"/>
      <c r="QP100" s="41"/>
      <c r="QQ100" s="41"/>
      <c r="QR100" s="41"/>
      <c r="QS100" s="41"/>
      <c r="QT100" s="41"/>
      <c r="QU100" s="41"/>
      <c r="QV100" s="41"/>
      <c r="QW100" s="41"/>
      <c r="QX100" s="41"/>
      <c r="QY100" s="41"/>
      <c r="QZ100" s="41"/>
      <c r="RA100" s="41"/>
      <c r="RB100" s="41"/>
      <c r="RC100" s="41"/>
      <c r="RD100" s="41"/>
      <c r="RE100" s="41"/>
      <c r="RF100" s="41"/>
      <c r="RG100" s="41"/>
      <c r="RH100" s="41"/>
      <c r="RI100" s="41"/>
      <c r="RJ100" s="41"/>
      <c r="RK100" s="41"/>
      <c r="RL100" s="41"/>
      <c r="RM100" s="41"/>
      <c r="RN100" s="41"/>
      <c r="RO100" s="41"/>
      <c r="RP100" s="41"/>
      <c r="RQ100" s="41"/>
      <c r="RR100" s="41"/>
      <c r="RS100" s="41"/>
      <c r="RT100" s="41"/>
      <c r="RU100" s="41"/>
      <c r="RV100" s="41"/>
      <c r="RW100" s="41"/>
      <c r="RX100" s="41"/>
      <c r="RY100" s="41"/>
      <c r="RZ100" s="41"/>
      <c r="SA100" s="41"/>
      <c r="SB100" s="41"/>
      <c r="SC100" s="41"/>
      <c r="SD100" s="41"/>
      <c r="SE100" s="41"/>
      <c r="SF100" s="41"/>
      <c r="SG100" s="41"/>
      <c r="SH100" s="41"/>
      <c r="SI100" s="41"/>
      <c r="SJ100" s="41"/>
      <c r="SK100" s="41"/>
      <c r="SL100" s="41"/>
      <c r="SM100" s="41"/>
      <c r="SN100" s="41"/>
      <c r="SO100" s="41"/>
      <c r="SP100" s="41"/>
      <c r="SQ100" s="41"/>
      <c r="SR100" s="41"/>
      <c r="SS100" s="41"/>
      <c r="ST100" s="41"/>
      <c r="SU100" s="41"/>
      <c r="SV100" s="41"/>
      <c r="SW100" s="41"/>
      <c r="SX100" s="41"/>
      <c r="SY100" s="41"/>
      <c r="SZ100" s="41"/>
      <c r="TA100" s="41"/>
      <c r="TB100" s="41"/>
      <c r="TC100" s="41"/>
      <c r="TD100" s="41"/>
      <c r="TE100" s="41"/>
      <c r="TF100" s="41"/>
      <c r="TG100" s="41"/>
      <c r="TH100" s="41"/>
      <c r="TI100" s="41"/>
      <c r="TJ100" s="41"/>
      <c r="TK100" s="41"/>
      <c r="TL100" s="41"/>
      <c r="TM100" s="41"/>
      <c r="TN100" s="41"/>
      <c r="TO100" s="41"/>
      <c r="TP100" s="41"/>
      <c r="TQ100" s="41"/>
      <c r="TR100" s="41"/>
      <c r="TS100" s="41"/>
      <c r="TT100" s="41"/>
      <c r="TU100" s="41"/>
      <c r="TV100" s="41"/>
      <c r="TW100" s="41"/>
      <c r="TX100" s="41"/>
      <c r="TY100" s="41"/>
      <c r="TZ100" s="41"/>
      <c r="UA100" s="41"/>
      <c r="UB100" s="41"/>
      <c r="UC100" s="41"/>
      <c r="UD100" s="41"/>
      <c r="UE100" s="41"/>
      <c r="UF100" s="41"/>
      <c r="UG100" s="41"/>
      <c r="UH100" s="41"/>
      <c r="UI100" s="41"/>
      <c r="UJ100" s="41"/>
      <c r="UK100" s="41"/>
      <c r="UL100" s="41"/>
      <c r="UM100" s="41"/>
      <c r="UN100" s="41"/>
      <c r="UO100" s="41"/>
      <c r="UP100" s="41"/>
      <c r="UQ100" s="41"/>
      <c r="UR100" s="41"/>
      <c r="US100" s="41"/>
      <c r="UT100" s="41"/>
      <c r="UU100" s="41"/>
      <c r="UV100" s="41"/>
      <c r="UW100" s="41"/>
      <c r="UX100" s="41"/>
      <c r="UY100" s="41"/>
      <c r="UZ100" s="41"/>
      <c r="VA100" s="41"/>
      <c r="VB100" s="41"/>
      <c r="VC100" s="41"/>
      <c r="VD100" s="41"/>
      <c r="VE100" s="41"/>
      <c r="VF100" s="41"/>
      <c r="VG100" s="41"/>
      <c r="VH100" s="41"/>
      <c r="VI100" s="41"/>
      <c r="VJ100" s="41"/>
      <c r="VK100" s="41"/>
      <c r="VL100" s="41"/>
      <c r="VM100" s="41"/>
      <c r="VN100" s="41"/>
      <c r="VO100" s="41"/>
      <c r="VP100" s="41"/>
      <c r="VQ100" s="41"/>
      <c r="VR100" s="41"/>
      <c r="VS100" s="41"/>
      <c r="VT100" s="41"/>
      <c r="VU100" s="41"/>
      <c r="VV100" s="41"/>
      <c r="VW100" s="41"/>
      <c r="VX100" s="41"/>
      <c r="VY100" s="41"/>
      <c r="VZ100" s="41"/>
      <c r="WA100" s="41"/>
      <c r="WB100" s="41"/>
      <c r="WC100" s="41"/>
      <c r="WD100" s="41"/>
      <c r="WE100" s="41"/>
      <c r="WF100" s="41"/>
      <c r="WG100" s="41"/>
      <c r="WH100" s="41"/>
      <c r="WI100" s="41"/>
      <c r="WJ100" s="41"/>
      <c r="WK100" s="41"/>
      <c r="WL100" s="41"/>
      <c r="WM100" s="41"/>
      <c r="WN100" s="41"/>
      <c r="WO100" s="41"/>
      <c r="WP100" s="41"/>
      <c r="WQ100" s="41"/>
      <c r="WR100" s="41"/>
      <c r="WS100" s="41"/>
      <c r="WT100" s="41"/>
      <c r="WU100" s="41"/>
      <c r="WV100" s="41"/>
      <c r="WW100" s="41"/>
      <c r="WX100" s="41"/>
      <c r="WY100" s="41"/>
      <c r="WZ100" s="41"/>
      <c r="XA100" s="41"/>
      <c r="XB100" s="41"/>
      <c r="XC100" s="41"/>
      <c r="XD100" s="41"/>
      <c r="XE100" s="41"/>
      <c r="XF100" s="41"/>
      <c r="XG100" s="41"/>
      <c r="XH100" s="41"/>
      <c r="XI100" s="41"/>
      <c r="XJ100" s="41"/>
      <c r="XK100" s="41"/>
      <c r="XL100" s="41"/>
      <c r="XM100" s="41"/>
      <c r="XN100" s="41"/>
      <c r="XO100" s="41"/>
      <c r="XP100" s="41"/>
      <c r="XQ100" s="41"/>
      <c r="XR100" s="41"/>
      <c r="XS100" s="41"/>
      <c r="XT100" s="41"/>
      <c r="XU100" s="41"/>
      <c r="XV100" s="41"/>
      <c r="XW100" s="41"/>
      <c r="XX100" s="41"/>
      <c r="XY100" s="41"/>
      <c r="XZ100" s="41"/>
      <c r="YA100" s="41"/>
      <c r="YB100" s="41"/>
      <c r="YC100" s="41"/>
      <c r="YD100" s="41"/>
      <c r="YE100" s="41"/>
      <c r="YF100" s="41"/>
      <c r="YG100" s="41"/>
      <c r="YH100" s="41"/>
      <c r="YI100" s="41"/>
      <c r="YJ100" s="41"/>
      <c r="YK100" s="41"/>
      <c r="YL100" s="41"/>
      <c r="YM100" s="41"/>
      <c r="YN100" s="41"/>
      <c r="YO100" s="41"/>
      <c r="YP100" s="41"/>
      <c r="YQ100" s="41"/>
      <c r="YR100" s="41"/>
      <c r="YS100" s="41"/>
      <c r="YT100" s="41"/>
      <c r="YU100" s="41"/>
      <c r="YV100" s="41"/>
      <c r="YW100" s="41"/>
      <c r="YX100" s="41"/>
      <c r="YY100" s="41"/>
      <c r="YZ100" s="41"/>
      <c r="ZA100" s="41"/>
      <c r="ZB100" s="41"/>
      <c r="ZC100" s="41"/>
      <c r="ZD100" s="41"/>
      <c r="ZE100" s="41"/>
      <c r="ZF100" s="41"/>
      <c r="ZG100" s="41"/>
      <c r="ZH100" s="41"/>
      <c r="ZI100" s="41"/>
      <c r="ZJ100" s="41"/>
      <c r="ZK100" s="41"/>
      <c r="ZL100" s="41"/>
      <c r="ZM100" s="41"/>
      <c r="ZN100" s="41"/>
      <c r="ZO100" s="41"/>
      <c r="ZP100" s="41"/>
      <c r="ZQ100" s="41"/>
      <c r="ZR100" s="41"/>
      <c r="ZS100" s="41"/>
      <c r="ZT100" s="41"/>
      <c r="ZU100" s="41"/>
      <c r="ZV100" s="41"/>
      <c r="ZW100" s="41"/>
      <c r="ZX100" s="41"/>
      <c r="ZY100" s="41"/>
      <c r="ZZ100" s="41"/>
      <c r="AAA100" s="41"/>
      <c r="AAB100" s="41"/>
      <c r="AAC100" s="41"/>
      <c r="AAD100" s="41"/>
      <c r="AAE100" s="41"/>
      <c r="AAF100" s="41"/>
      <c r="AAG100" s="41"/>
      <c r="AAH100" s="41"/>
      <c r="AAI100" s="41"/>
      <c r="AAJ100" s="41"/>
      <c r="AAK100" s="41"/>
      <c r="AAL100" s="41"/>
      <c r="AAM100" s="41"/>
      <c r="AAN100" s="41"/>
      <c r="AAO100" s="41"/>
      <c r="AAP100" s="41"/>
      <c r="AAQ100" s="41"/>
      <c r="AAR100" s="41"/>
      <c r="AAS100" s="41"/>
      <c r="AAT100" s="41"/>
      <c r="AAU100" s="41"/>
      <c r="AAV100" s="41"/>
      <c r="AAW100" s="41"/>
      <c r="AAX100" s="41"/>
      <c r="AAY100" s="41"/>
      <c r="AAZ100" s="41"/>
      <c r="ABA100" s="41"/>
      <c r="ABB100" s="41"/>
      <c r="ABC100" s="41"/>
      <c r="ABD100" s="41"/>
      <c r="ABE100" s="41"/>
      <c r="ABF100" s="41"/>
      <c r="ABG100" s="41"/>
      <c r="ABH100" s="41"/>
      <c r="ABI100" s="41"/>
      <c r="ABJ100" s="41"/>
      <c r="ABK100" s="41"/>
      <c r="ABL100" s="41"/>
      <c r="ABM100" s="41"/>
      <c r="ABN100" s="41"/>
      <c r="ABO100" s="41"/>
      <c r="ABP100" s="41"/>
      <c r="ABQ100" s="41"/>
      <c r="ABR100" s="41"/>
      <c r="ABS100" s="41"/>
      <c r="ABT100" s="41"/>
      <c r="ABU100" s="41"/>
      <c r="ABV100" s="41"/>
      <c r="ABW100" s="41"/>
      <c r="ABX100" s="41"/>
      <c r="ABY100" s="41"/>
      <c r="ABZ100" s="41"/>
      <c r="ACA100" s="41"/>
      <c r="ACB100" s="41"/>
      <c r="ACC100" s="41"/>
      <c r="ACD100" s="41"/>
      <c r="ACE100" s="41"/>
      <c r="ACF100" s="41"/>
      <c r="ACG100" s="41"/>
      <c r="ACH100" s="41"/>
      <c r="ACI100" s="41"/>
      <c r="ACJ100" s="41"/>
      <c r="ACK100" s="41"/>
      <c r="ACL100" s="41"/>
      <c r="ACM100" s="41"/>
      <c r="ACN100" s="41"/>
      <c r="ACO100" s="41"/>
      <c r="ACP100" s="41"/>
      <c r="ACQ100" s="41"/>
      <c r="ACR100" s="41"/>
      <c r="ACS100" s="41"/>
      <c r="ACT100" s="41"/>
      <c r="ACU100" s="41"/>
      <c r="ACV100" s="41"/>
      <c r="ACW100" s="41"/>
      <c r="ACX100" s="41"/>
      <c r="ACY100" s="41"/>
      <c r="ACZ100" s="41"/>
      <c r="ADA100" s="41"/>
      <c r="ADB100" s="41"/>
      <c r="ADC100" s="41"/>
      <c r="ADD100" s="41"/>
      <c r="ADE100" s="41"/>
      <c r="ADF100" s="41"/>
      <c r="ADG100" s="41"/>
      <c r="ADH100" s="41"/>
      <c r="ADI100" s="41"/>
      <c r="ADJ100" s="41"/>
      <c r="ADK100" s="41"/>
      <c r="ADL100" s="41"/>
      <c r="ADM100" s="41"/>
      <c r="ADN100" s="41"/>
      <c r="ADO100" s="41"/>
      <c r="ADP100" s="41"/>
      <c r="ADQ100" s="41"/>
      <c r="ADR100" s="41"/>
      <c r="ADS100" s="41"/>
      <c r="ADT100" s="41"/>
      <c r="ADU100" s="41"/>
      <c r="ADV100" s="41"/>
      <c r="ADW100" s="41"/>
      <c r="ADX100" s="41"/>
      <c r="ADY100" s="41"/>
      <c r="ADZ100" s="41"/>
      <c r="AEA100" s="41"/>
      <c r="AEB100" s="41"/>
      <c r="AEC100" s="41"/>
      <c r="AED100" s="41"/>
      <c r="AEE100" s="41"/>
      <c r="AEF100" s="41"/>
      <c r="AEG100" s="41"/>
      <c r="AEH100" s="41"/>
      <c r="AEI100" s="41"/>
      <c r="AEJ100" s="41"/>
      <c r="AEK100" s="41"/>
      <c r="AEL100" s="41"/>
      <c r="AEM100" s="41"/>
      <c r="AEN100" s="41"/>
      <c r="AEO100" s="41"/>
      <c r="AEP100" s="41"/>
      <c r="AEQ100" s="41"/>
    </row>
    <row r="101" spans="1:823" x14ac:dyDescent="0.25">
      <c r="A101" s="3" t="s">
        <v>53</v>
      </c>
      <c r="B101" s="34">
        <f t="shared" si="24"/>
        <v>-5.9612518628912037E-2</v>
      </c>
      <c r="C101" s="41">
        <f t="shared" si="25"/>
        <v>-0.04</v>
      </c>
      <c r="D101" s="105"/>
      <c r="E101" s="105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41"/>
      <c r="CM101" s="41"/>
      <c r="CN101" s="41"/>
      <c r="CO101" s="41"/>
      <c r="CP101" s="41"/>
      <c r="CQ101" s="41"/>
      <c r="CR101" s="41"/>
      <c r="CS101" s="41"/>
      <c r="CT101" s="41"/>
      <c r="CU101" s="41"/>
      <c r="CV101" s="41"/>
      <c r="CW101" s="41"/>
      <c r="CX101" s="41"/>
      <c r="CY101" s="41"/>
      <c r="CZ101" s="41"/>
      <c r="DA101" s="41"/>
      <c r="DB101" s="41"/>
      <c r="DC101" s="41"/>
      <c r="DD101" s="41"/>
      <c r="DE101" s="41"/>
      <c r="DF101" s="41"/>
      <c r="DG101" s="41"/>
      <c r="DH101" s="41"/>
      <c r="DI101" s="41"/>
      <c r="DJ101" s="41"/>
      <c r="DK101" s="41"/>
      <c r="DL101" s="41"/>
      <c r="DM101" s="41"/>
      <c r="DN101" s="41"/>
      <c r="DO101" s="41"/>
      <c r="DP101" s="41"/>
      <c r="DQ101" s="41"/>
      <c r="DR101" s="41"/>
      <c r="DS101" s="41"/>
      <c r="DT101" s="41"/>
      <c r="DU101" s="41"/>
      <c r="DV101" s="41"/>
      <c r="DW101" s="41"/>
      <c r="DX101" s="41"/>
      <c r="DY101" s="41"/>
      <c r="DZ101" s="41"/>
      <c r="EA101" s="41"/>
      <c r="EB101" s="41"/>
      <c r="EC101" s="41"/>
      <c r="ED101" s="41"/>
      <c r="EE101" s="41"/>
      <c r="EF101" s="41"/>
      <c r="EG101" s="41"/>
      <c r="EH101" s="41"/>
      <c r="EI101" s="41"/>
      <c r="EJ101" s="41"/>
      <c r="EK101" s="41"/>
      <c r="EL101" s="41"/>
      <c r="EM101" s="41"/>
      <c r="EN101" s="41"/>
      <c r="EO101" s="41"/>
      <c r="EP101" s="41"/>
      <c r="EQ101" s="41"/>
      <c r="ER101" s="41"/>
      <c r="ES101" s="41"/>
      <c r="ET101" s="41"/>
      <c r="EU101" s="41"/>
      <c r="EV101" s="41"/>
      <c r="EW101" s="41"/>
      <c r="EX101" s="41"/>
      <c r="EY101" s="41"/>
      <c r="EZ101" s="41"/>
      <c r="FA101" s="41"/>
      <c r="FB101" s="41"/>
      <c r="FC101" s="41"/>
      <c r="FD101" s="41"/>
      <c r="FE101" s="41"/>
      <c r="FF101" s="41"/>
      <c r="FG101" s="41"/>
      <c r="FH101" s="41"/>
      <c r="FI101" s="41"/>
      <c r="FJ101" s="41"/>
      <c r="FK101" s="41"/>
      <c r="FL101" s="41"/>
      <c r="FM101" s="41"/>
      <c r="FN101" s="41"/>
      <c r="FO101" s="41"/>
      <c r="FP101" s="41"/>
      <c r="FQ101" s="41"/>
      <c r="FR101" s="41"/>
      <c r="FS101" s="41"/>
      <c r="FT101" s="41"/>
      <c r="FU101" s="41"/>
      <c r="FV101" s="41"/>
      <c r="FW101" s="41"/>
      <c r="FX101" s="41"/>
      <c r="FY101" s="41"/>
      <c r="FZ101" s="41"/>
      <c r="GA101" s="41"/>
      <c r="GB101" s="41"/>
      <c r="GC101" s="41"/>
      <c r="GD101" s="41"/>
      <c r="GE101" s="41"/>
      <c r="GF101" s="41"/>
      <c r="GG101" s="41"/>
      <c r="GH101" s="41"/>
      <c r="GI101" s="41"/>
      <c r="GJ101" s="41"/>
      <c r="GK101" s="41"/>
      <c r="GL101" s="41"/>
      <c r="GM101" s="41"/>
      <c r="GN101" s="41"/>
      <c r="GO101" s="41"/>
      <c r="GP101" s="41"/>
      <c r="GQ101" s="41"/>
      <c r="GR101" s="41"/>
      <c r="GS101" s="41"/>
      <c r="GT101" s="41"/>
      <c r="GU101" s="41"/>
      <c r="GV101" s="41"/>
      <c r="GW101" s="41"/>
      <c r="GX101" s="41"/>
      <c r="GY101" s="41"/>
      <c r="GZ101" s="41"/>
      <c r="HA101" s="41"/>
      <c r="HB101" s="41"/>
      <c r="HC101" s="41"/>
      <c r="HD101" s="41"/>
      <c r="HE101" s="41"/>
      <c r="HF101" s="41"/>
      <c r="HG101" s="41"/>
      <c r="HH101" s="41"/>
      <c r="HI101" s="41"/>
      <c r="HJ101" s="41"/>
      <c r="HK101" s="41"/>
      <c r="HL101" s="41"/>
      <c r="HM101" s="41"/>
      <c r="HN101" s="41"/>
      <c r="HO101" s="41"/>
      <c r="HP101" s="41"/>
      <c r="HQ101" s="41"/>
      <c r="HR101" s="41"/>
      <c r="HS101" s="41"/>
      <c r="HT101" s="41"/>
      <c r="HU101" s="41"/>
      <c r="HV101" s="41"/>
      <c r="HW101" s="41"/>
      <c r="HX101" s="41"/>
      <c r="HY101" s="41"/>
      <c r="HZ101" s="41"/>
      <c r="IA101" s="41"/>
      <c r="IB101" s="41"/>
      <c r="IC101" s="41"/>
      <c r="ID101" s="41"/>
      <c r="IE101" s="41"/>
      <c r="IF101" s="41"/>
      <c r="IG101" s="41"/>
      <c r="IH101" s="41"/>
      <c r="II101" s="41"/>
      <c r="IJ101" s="41"/>
      <c r="IK101" s="41"/>
      <c r="IL101" s="41"/>
      <c r="IM101" s="41"/>
      <c r="IN101" s="41"/>
      <c r="IO101" s="41"/>
      <c r="IP101" s="41"/>
      <c r="IQ101" s="41"/>
      <c r="IR101" s="41"/>
      <c r="IS101" s="41"/>
      <c r="IT101" s="41"/>
      <c r="IU101" s="41"/>
      <c r="IV101" s="41"/>
      <c r="IW101" s="41"/>
      <c r="IX101" s="41"/>
      <c r="IY101" s="41"/>
      <c r="IZ101" s="41"/>
      <c r="JA101" s="41"/>
      <c r="JB101" s="41"/>
      <c r="JC101" s="41"/>
      <c r="JD101" s="41"/>
      <c r="JE101" s="41"/>
      <c r="JF101" s="41"/>
      <c r="JG101" s="41"/>
      <c r="JH101" s="41"/>
      <c r="JI101" s="41"/>
      <c r="JJ101" s="41"/>
      <c r="JK101" s="41"/>
      <c r="JL101" s="41"/>
      <c r="JM101" s="41"/>
      <c r="JN101" s="41"/>
      <c r="JO101" s="41"/>
      <c r="JP101" s="41"/>
      <c r="JQ101" s="41"/>
      <c r="JR101" s="41"/>
      <c r="JS101" s="41"/>
      <c r="JT101" s="41"/>
      <c r="JU101" s="41"/>
      <c r="JV101" s="41"/>
      <c r="JW101" s="41"/>
      <c r="JX101" s="41"/>
      <c r="JY101" s="41"/>
      <c r="JZ101" s="41"/>
      <c r="KA101" s="41"/>
      <c r="KB101" s="41"/>
      <c r="KC101" s="41"/>
      <c r="KD101" s="41"/>
      <c r="KE101" s="41"/>
      <c r="KF101" s="41"/>
      <c r="KG101" s="41"/>
      <c r="KH101" s="41"/>
      <c r="KI101" s="41"/>
      <c r="KJ101" s="41"/>
      <c r="KK101" s="41"/>
      <c r="KL101" s="41"/>
      <c r="KM101" s="41"/>
      <c r="KN101" s="41"/>
      <c r="KO101" s="41"/>
      <c r="KP101" s="41"/>
      <c r="KQ101" s="41"/>
      <c r="KR101" s="41"/>
      <c r="KS101" s="41"/>
      <c r="KT101" s="41"/>
      <c r="KU101" s="41"/>
      <c r="KV101" s="41"/>
      <c r="KW101" s="41"/>
      <c r="KX101" s="41"/>
      <c r="KY101" s="41"/>
      <c r="KZ101" s="41"/>
      <c r="LA101" s="41"/>
      <c r="LB101" s="41"/>
      <c r="LC101" s="41"/>
      <c r="LD101" s="41"/>
      <c r="LE101" s="41"/>
      <c r="LF101" s="41"/>
      <c r="LG101" s="41"/>
      <c r="LH101" s="41"/>
      <c r="LI101" s="41"/>
      <c r="LJ101" s="41"/>
      <c r="LK101" s="41"/>
      <c r="LL101" s="41"/>
      <c r="LM101" s="41"/>
      <c r="LN101" s="41"/>
      <c r="LO101" s="41"/>
      <c r="LP101" s="41"/>
      <c r="LQ101" s="41"/>
      <c r="LR101" s="41"/>
      <c r="LS101" s="41"/>
      <c r="LT101" s="41"/>
      <c r="LU101" s="41"/>
      <c r="LV101" s="41"/>
      <c r="LW101" s="41"/>
      <c r="LX101" s="41"/>
      <c r="LY101" s="41"/>
      <c r="LZ101" s="41"/>
      <c r="MA101" s="41"/>
      <c r="MB101" s="41"/>
      <c r="MC101" s="41"/>
      <c r="MD101" s="41"/>
      <c r="ME101" s="41"/>
      <c r="MF101" s="41"/>
      <c r="MG101" s="41"/>
      <c r="MH101" s="41"/>
      <c r="MI101" s="41"/>
      <c r="MJ101" s="41"/>
      <c r="MK101" s="41"/>
      <c r="ML101" s="41"/>
      <c r="MM101" s="41"/>
      <c r="MN101" s="41"/>
      <c r="MO101" s="41"/>
      <c r="MP101" s="41"/>
      <c r="MQ101" s="41"/>
      <c r="MR101" s="41"/>
      <c r="MS101" s="41"/>
      <c r="MT101" s="41"/>
      <c r="MU101" s="41"/>
      <c r="MV101" s="41"/>
      <c r="MW101" s="41"/>
      <c r="MX101" s="41"/>
      <c r="MY101" s="41"/>
      <c r="MZ101" s="41"/>
      <c r="NA101" s="41"/>
      <c r="NB101" s="41"/>
      <c r="NC101" s="41"/>
      <c r="ND101" s="41"/>
      <c r="NE101" s="41"/>
      <c r="NF101" s="41"/>
      <c r="NG101" s="41"/>
      <c r="NH101" s="41"/>
      <c r="NI101" s="41"/>
      <c r="NJ101" s="41"/>
      <c r="NK101" s="41"/>
      <c r="NL101" s="41"/>
      <c r="NM101" s="41"/>
      <c r="NN101" s="41"/>
      <c r="NO101" s="41"/>
      <c r="NP101" s="41"/>
      <c r="NQ101" s="41"/>
      <c r="NR101" s="41"/>
      <c r="NS101" s="41"/>
      <c r="NT101" s="41"/>
      <c r="NU101" s="41"/>
      <c r="NV101" s="41"/>
      <c r="NW101" s="41"/>
      <c r="NX101" s="41"/>
      <c r="NY101" s="41"/>
      <c r="NZ101" s="41"/>
      <c r="OA101" s="41"/>
      <c r="OB101" s="41"/>
      <c r="OC101" s="41"/>
      <c r="OD101" s="41"/>
      <c r="OE101" s="41"/>
      <c r="OF101" s="41"/>
      <c r="OG101" s="41"/>
      <c r="OH101" s="41"/>
      <c r="OI101" s="41"/>
      <c r="OJ101" s="41"/>
      <c r="OK101" s="41"/>
      <c r="OL101" s="41"/>
      <c r="OM101" s="41"/>
      <c r="ON101" s="41"/>
      <c r="OO101" s="41"/>
      <c r="OP101" s="41"/>
      <c r="OQ101" s="41"/>
      <c r="OR101" s="41"/>
      <c r="OS101" s="41"/>
      <c r="OT101" s="41"/>
      <c r="OU101" s="41"/>
      <c r="OV101" s="41"/>
      <c r="OW101" s="41"/>
      <c r="OX101" s="41"/>
      <c r="OY101" s="41"/>
      <c r="OZ101" s="41"/>
      <c r="PA101" s="41"/>
      <c r="PB101" s="41"/>
      <c r="PC101" s="41"/>
      <c r="PD101" s="41"/>
      <c r="PE101" s="41"/>
      <c r="PF101" s="41"/>
      <c r="PG101" s="41"/>
      <c r="PH101" s="41"/>
      <c r="PI101" s="41"/>
      <c r="PJ101" s="41"/>
      <c r="PK101" s="41"/>
      <c r="PL101" s="41"/>
      <c r="PM101" s="41"/>
      <c r="PN101" s="41"/>
      <c r="PO101" s="41"/>
      <c r="PP101" s="41"/>
      <c r="PQ101" s="41"/>
      <c r="PR101" s="41"/>
      <c r="PS101" s="41"/>
      <c r="PT101" s="41"/>
      <c r="PU101" s="41"/>
      <c r="PV101" s="41"/>
      <c r="PW101" s="41"/>
      <c r="PX101" s="41"/>
      <c r="PY101" s="41"/>
      <c r="PZ101" s="41"/>
      <c r="QA101" s="41"/>
      <c r="QB101" s="41"/>
      <c r="QC101" s="41"/>
      <c r="QD101" s="41"/>
      <c r="QE101" s="41"/>
      <c r="QF101" s="41"/>
      <c r="QG101" s="41"/>
      <c r="QH101" s="41"/>
      <c r="QI101" s="41"/>
      <c r="QJ101" s="41"/>
      <c r="QK101" s="41"/>
      <c r="QL101" s="41"/>
      <c r="QM101" s="41"/>
      <c r="QN101" s="41"/>
      <c r="QO101" s="41"/>
      <c r="QP101" s="41"/>
      <c r="QQ101" s="41"/>
      <c r="QR101" s="41"/>
      <c r="QS101" s="41"/>
      <c r="QT101" s="41"/>
      <c r="QU101" s="41"/>
      <c r="QV101" s="41"/>
      <c r="QW101" s="41"/>
      <c r="QX101" s="41"/>
      <c r="QY101" s="41"/>
      <c r="QZ101" s="41"/>
      <c r="RA101" s="41"/>
      <c r="RB101" s="41"/>
      <c r="RC101" s="41"/>
      <c r="RD101" s="41"/>
      <c r="RE101" s="41"/>
      <c r="RF101" s="41"/>
      <c r="RG101" s="41"/>
      <c r="RH101" s="41"/>
      <c r="RI101" s="41"/>
      <c r="RJ101" s="41"/>
      <c r="RK101" s="41"/>
      <c r="RL101" s="41"/>
      <c r="RM101" s="41"/>
      <c r="RN101" s="41"/>
      <c r="RO101" s="41"/>
      <c r="RP101" s="41"/>
      <c r="RQ101" s="41"/>
      <c r="RR101" s="41"/>
      <c r="RS101" s="41"/>
      <c r="RT101" s="41"/>
      <c r="RU101" s="41"/>
      <c r="RV101" s="41"/>
      <c r="RW101" s="41"/>
      <c r="RX101" s="41"/>
      <c r="RY101" s="41"/>
      <c r="RZ101" s="41"/>
      <c r="SA101" s="41"/>
      <c r="SB101" s="41"/>
      <c r="SC101" s="41"/>
      <c r="SD101" s="41"/>
      <c r="SE101" s="41"/>
      <c r="SF101" s="41"/>
      <c r="SG101" s="41"/>
      <c r="SH101" s="41"/>
      <c r="SI101" s="41"/>
      <c r="SJ101" s="41"/>
      <c r="SK101" s="41"/>
      <c r="SL101" s="41"/>
      <c r="SM101" s="41"/>
      <c r="SN101" s="41"/>
      <c r="SO101" s="41"/>
      <c r="SP101" s="41"/>
      <c r="SQ101" s="41"/>
      <c r="SR101" s="41"/>
      <c r="SS101" s="41"/>
      <c r="ST101" s="41"/>
      <c r="SU101" s="41"/>
      <c r="SV101" s="41"/>
      <c r="SW101" s="41"/>
      <c r="SX101" s="41"/>
      <c r="SY101" s="41"/>
      <c r="SZ101" s="41"/>
      <c r="TA101" s="41"/>
      <c r="TB101" s="41"/>
      <c r="TC101" s="41"/>
      <c r="TD101" s="41"/>
      <c r="TE101" s="41"/>
      <c r="TF101" s="41"/>
      <c r="TG101" s="41"/>
      <c r="TH101" s="41"/>
      <c r="TI101" s="41"/>
      <c r="TJ101" s="41"/>
      <c r="TK101" s="41"/>
      <c r="TL101" s="41"/>
      <c r="TM101" s="41"/>
      <c r="TN101" s="41"/>
      <c r="TO101" s="41"/>
      <c r="TP101" s="41"/>
      <c r="TQ101" s="41"/>
      <c r="TR101" s="41"/>
      <c r="TS101" s="41"/>
      <c r="TT101" s="41"/>
      <c r="TU101" s="41"/>
      <c r="TV101" s="41"/>
      <c r="TW101" s="41"/>
      <c r="TX101" s="41"/>
      <c r="TY101" s="41"/>
      <c r="TZ101" s="41"/>
      <c r="UA101" s="41"/>
      <c r="UB101" s="41"/>
      <c r="UC101" s="41"/>
      <c r="UD101" s="41"/>
      <c r="UE101" s="41"/>
      <c r="UF101" s="41"/>
      <c r="UG101" s="41"/>
      <c r="UH101" s="41"/>
      <c r="UI101" s="41"/>
      <c r="UJ101" s="41"/>
      <c r="UK101" s="41"/>
      <c r="UL101" s="41"/>
      <c r="UM101" s="41"/>
      <c r="UN101" s="41"/>
      <c r="UO101" s="41"/>
      <c r="UP101" s="41"/>
      <c r="UQ101" s="41"/>
      <c r="UR101" s="41"/>
      <c r="US101" s="41"/>
      <c r="UT101" s="41"/>
      <c r="UU101" s="41"/>
      <c r="UV101" s="41"/>
      <c r="UW101" s="41"/>
      <c r="UX101" s="41"/>
      <c r="UY101" s="41"/>
      <c r="UZ101" s="41"/>
      <c r="VA101" s="41"/>
      <c r="VB101" s="41"/>
      <c r="VC101" s="41"/>
      <c r="VD101" s="41"/>
      <c r="VE101" s="41"/>
      <c r="VF101" s="41"/>
      <c r="VG101" s="41"/>
      <c r="VH101" s="41"/>
      <c r="VI101" s="41"/>
      <c r="VJ101" s="41"/>
      <c r="VK101" s="41"/>
      <c r="VL101" s="41"/>
      <c r="VM101" s="41"/>
      <c r="VN101" s="41"/>
      <c r="VO101" s="41"/>
      <c r="VP101" s="41"/>
      <c r="VQ101" s="41"/>
      <c r="VR101" s="41"/>
      <c r="VS101" s="41"/>
      <c r="VT101" s="41"/>
      <c r="VU101" s="41"/>
      <c r="VV101" s="41"/>
      <c r="VW101" s="41"/>
      <c r="VX101" s="41"/>
      <c r="VY101" s="41"/>
      <c r="VZ101" s="41"/>
      <c r="WA101" s="41"/>
      <c r="WB101" s="41"/>
      <c r="WC101" s="41"/>
      <c r="WD101" s="41"/>
      <c r="WE101" s="41"/>
      <c r="WF101" s="41"/>
      <c r="WG101" s="41"/>
      <c r="WH101" s="41"/>
      <c r="WI101" s="41"/>
      <c r="WJ101" s="41"/>
      <c r="WK101" s="41"/>
      <c r="WL101" s="41"/>
      <c r="WM101" s="41"/>
      <c r="WN101" s="41"/>
      <c r="WO101" s="41"/>
      <c r="WP101" s="41"/>
      <c r="WQ101" s="41"/>
      <c r="WR101" s="41"/>
      <c r="WS101" s="41"/>
      <c r="WT101" s="41"/>
      <c r="WU101" s="41"/>
      <c r="WV101" s="41"/>
      <c r="WW101" s="41"/>
      <c r="WX101" s="41"/>
      <c r="WY101" s="41"/>
      <c r="WZ101" s="41"/>
      <c r="XA101" s="41"/>
      <c r="XB101" s="41"/>
      <c r="XC101" s="41"/>
      <c r="XD101" s="41"/>
      <c r="XE101" s="41"/>
      <c r="XF101" s="41"/>
      <c r="XG101" s="41"/>
      <c r="XH101" s="41"/>
      <c r="XI101" s="41"/>
      <c r="XJ101" s="41"/>
      <c r="XK101" s="41"/>
      <c r="XL101" s="41"/>
      <c r="XM101" s="41"/>
      <c r="XN101" s="41"/>
      <c r="XO101" s="41"/>
      <c r="XP101" s="41"/>
      <c r="XQ101" s="41"/>
      <c r="XR101" s="41"/>
      <c r="XS101" s="41"/>
      <c r="XT101" s="41"/>
      <c r="XU101" s="41"/>
      <c r="XV101" s="41"/>
      <c r="XW101" s="41"/>
      <c r="XX101" s="41"/>
      <c r="XY101" s="41"/>
      <c r="XZ101" s="41"/>
      <c r="YA101" s="41"/>
      <c r="YB101" s="41"/>
      <c r="YC101" s="41"/>
      <c r="YD101" s="41"/>
      <c r="YE101" s="41"/>
      <c r="YF101" s="41"/>
      <c r="YG101" s="41"/>
      <c r="YH101" s="41"/>
      <c r="YI101" s="41"/>
      <c r="YJ101" s="41"/>
      <c r="YK101" s="41"/>
      <c r="YL101" s="41"/>
      <c r="YM101" s="41"/>
      <c r="YN101" s="41"/>
      <c r="YO101" s="41"/>
      <c r="YP101" s="41"/>
      <c r="YQ101" s="41"/>
      <c r="YR101" s="41"/>
      <c r="YS101" s="41"/>
      <c r="YT101" s="41"/>
      <c r="YU101" s="41"/>
      <c r="YV101" s="41"/>
      <c r="YW101" s="41"/>
      <c r="YX101" s="41"/>
      <c r="YY101" s="41"/>
      <c r="YZ101" s="41"/>
      <c r="ZA101" s="41"/>
      <c r="ZB101" s="41"/>
      <c r="ZC101" s="41"/>
      <c r="ZD101" s="41"/>
      <c r="ZE101" s="41"/>
      <c r="ZF101" s="41"/>
      <c r="ZG101" s="41"/>
      <c r="ZH101" s="41"/>
      <c r="ZI101" s="41"/>
      <c r="ZJ101" s="41"/>
      <c r="ZK101" s="41"/>
      <c r="ZL101" s="41"/>
      <c r="ZM101" s="41"/>
      <c r="ZN101" s="41"/>
      <c r="ZO101" s="41"/>
      <c r="ZP101" s="41"/>
      <c r="ZQ101" s="41"/>
      <c r="ZR101" s="41"/>
      <c r="ZS101" s="41"/>
      <c r="ZT101" s="41"/>
      <c r="ZU101" s="41"/>
      <c r="ZV101" s="41"/>
      <c r="ZW101" s="41"/>
      <c r="ZX101" s="41"/>
      <c r="ZY101" s="41"/>
      <c r="ZZ101" s="41"/>
      <c r="AAA101" s="41"/>
      <c r="AAB101" s="41"/>
      <c r="AAC101" s="41"/>
      <c r="AAD101" s="41"/>
      <c r="AAE101" s="41"/>
      <c r="AAF101" s="41"/>
      <c r="AAG101" s="41"/>
      <c r="AAH101" s="41"/>
      <c r="AAI101" s="41"/>
      <c r="AAJ101" s="41"/>
      <c r="AAK101" s="41"/>
      <c r="AAL101" s="41"/>
      <c r="AAM101" s="41"/>
      <c r="AAN101" s="41"/>
      <c r="AAO101" s="41"/>
      <c r="AAP101" s="41"/>
      <c r="AAQ101" s="41"/>
      <c r="AAR101" s="41"/>
      <c r="AAS101" s="41"/>
      <c r="AAT101" s="41"/>
      <c r="AAU101" s="41"/>
      <c r="AAV101" s="41"/>
      <c r="AAW101" s="41"/>
      <c r="AAX101" s="41"/>
      <c r="AAY101" s="41"/>
      <c r="AAZ101" s="41"/>
      <c r="ABA101" s="41"/>
      <c r="ABB101" s="41"/>
      <c r="ABC101" s="41"/>
      <c r="ABD101" s="41"/>
      <c r="ABE101" s="41"/>
      <c r="ABF101" s="41"/>
      <c r="ABG101" s="41"/>
      <c r="ABH101" s="41"/>
      <c r="ABI101" s="41"/>
      <c r="ABJ101" s="41"/>
      <c r="ABK101" s="41"/>
      <c r="ABL101" s="41"/>
      <c r="ABM101" s="41"/>
      <c r="ABN101" s="41"/>
      <c r="ABO101" s="41"/>
      <c r="ABP101" s="41"/>
      <c r="ABQ101" s="41"/>
      <c r="ABR101" s="41"/>
      <c r="ABS101" s="41"/>
      <c r="ABT101" s="41"/>
      <c r="ABU101" s="41"/>
      <c r="ABV101" s="41"/>
      <c r="ABW101" s="41"/>
      <c r="ABX101" s="41"/>
      <c r="ABY101" s="41"/>
      <c r="ABZ101" s="41"/>
      <c r="ACA101" s="41"/>
      <c r="ACB101" s="41"/>
      <c r="ACC101" s="41"/>
      <c r="ACD101" s="41"/>
      <c r="ACE101" s="41"/>
      <c r="ACF101" s="41"/>
      <c r="ACG101" s="41"/>
      <c r="ACH101" s="41"/>
      <c r="ACI101" s="41"/>
      <c r="ACJ101" s="41"/>
      <c r="ACK101" s="41"/>
      <c r="ACL101" s="41"/>
      <c r="ACM101" s="41"/>
      <c r="ACN101" s="41"/>
      <c r="ACO101" s="41"/>
      <c r="ACP101" s="41"/>
      <c r="ACQ101" s="41"/>
      <c r="ACR101" s="41"/>
      <c r="ACS101" s="41"/>
      <c r="ACT101" s="41"/>
      <c r="ACU101" s="41"/>
      <c r="ACV101" s="41"/>
      <c r="ACW101" s="41"/>
      <c r="ACX101" s="41"/>
      <c r="ACY101" s="41"/>
      <c r="ACZ101" s="41"/>
      <c r="ADA101" s="41"/>
      <c r="ADB101" s="41"/>
      <c r="ADC101" s="41"/>
      <c r="ADD101" s="41"/>
      <c r="ADE101" s="41"/>
      <c r="ADF101" s="41"/>
      <c r="ADG101" s="41"/>
      <c r="ADH101" s="41"/>
      <c r="ADI101" s="41"/>
      <c r="ADJ101" s="41"/>
      <c r="ADK101" s="41"/>
      <c r="ADL101" s="41"/>
      <c r="ADM101" s="41"/>
      <c r="ADN101" s="41"/>
      <c r="ADO101" s="41"/>
      <c r="ADP101" s="41"/>
      <c r="ADQ101" s="41"/>
      <c r="ADR101" s="41"/>
      <c r="ADS101" s="41"/>
      <c r="ADT101" s="41"/>
      <c r="ADU101" s="41"/>
      <c r="ADV101" s="41"/>
      <c r="ADW101" s="41"/>
      <c r="ADX101" s="41"/>
      <c r="ADY101" s="41"/>
      <c r="ADZ101" s="41"/>
      <c r="AEA101" s="41"/>
      <c r="AEB101" s="41"/>
      <c r="AEC101" s="41"/>
      <c r="AED101" s="41"/>
      <c r="AEE101" s="41"/>
      <c r="AEF101" s="41"/>
      <c r="AEG101" s="41"/>
      <c r="AEH101" s="41"/>
      <c r="AEI101" s="41"/>
      <c r="AEJ101" s="41"/>
      <c r="AEK101" s="41"/>
      <c r="AEL101" s="41"/>
      <c r="AEM101" s="41"/>
      <c r="AEN101" s="41"/>
      <c r="AEO101" s="41"/>
      <c r="AEP101" s="41"/>
      <c r="AEQ101" s="41"/>
    </row>
    <row r="102" spans="1:823" x14ac:dyDescent="0.25">
      <c r="A102" s="3" t="s">
        <v>54</v>
      </c>
      <c r="B102" s="34" t="e">
        <f t="shared" si="24"/>
        <v>#DIV/0!</v>
      </c>
      <c r="C102" s="41">
        <f t="shared" si="25"/>
        <v>0</v>
      </c>
      <c r="D102" s="105"/>
      <c r="E102" s="105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  <c r="EQ102" s="41"/>
      <c r="ER102" s="41"/>
      <c r="ES102" s="41"/>
      <c r="ET102" s="41"/>
      <c r="EU102" s="41"/>
      <c r="EV102" s="41"/>
      <c r="EW102" s="41"/>
      <c r="EX102" s="41"/>
      <c r="EY102" s="41"/>
      <c r="EZ102" s="41"/>
      <c r="FA102" s="41"/>
      <c r="FB102" s="41"/>
      <c r="FC102" s="41"/>
      <c r="FD102" s="41"/>
      <c r="FE102" s="41"/>
      <c r="FF102" s="41"/>
      <c r="FG102" s="41"/>
      <c r="FH102" s="41"/>
      <c r="FI102" s="41"/>
      <c r="FJ102" s="41"/>
      <c r="FK102" s="41"/>
      <c r="FL102" s="41"/>
      <c r="FM102" s="41"/>
      <c r="FN102" s="41"/>
      <c r="FO102" s="41"/>
      <c r="FP102" s="41"/>
      <c r="FQ102" s="41"/>
      <c r="FR102" s="41"/>
      <c r="FS102" s="41"/>
      <c r="FT102" s="41"/>
      <c r="FU102" s="41"/>
      <c r="FV102" s="41"/>
      <c r="FW102" s="41"/>
      <c r="FX102" s="41"/>
      <c r="FY102" s="41"/>
      <c r="FZ102" s="41"/>
      <c r="GA102" s="41"/>
      <c r="GB102" s="41"/>
      <c r="GC102" s="41"/>
      <c r="GD102" s="41"/>
      <c r="GE102" s="41"/>
      <c r="GF102" s="41"/>
      <c r="GG102" s="41"/>
      <c r="GH102" s="41"/>
      <c r="GI102" s="41"/>
      <c r="GJ102" s="41"/>
      <c r="GK102" s="41"/>
      <c r="GL102" s="41"/>
      <c r="GM102" s="41"/>
      <c r="GN102" s="41"/>
      <c r="GO102" s="41"/>
      <c r="GP102" s="41"/>
      <c r="GQ102" s="41"/>
      <c r="GR102" s="41"/>
      <c r="GS102" s="41"/>
      <c r="GT102" s="41"/>
      <c r="GU102" s="41"/>
      <c r="GV102" s="41"/>
      <c r="GW102" s="41"/>
      <c r="GX102" s="41"/>
      <c r="GY102" s="41"/>
      <c r="GZ102" s="41"/>
      <c r="HA102" s="41"/>
      <c r="HB102" s="41"/>
      <c r="HC102" s="41"/>
      <c r="HD102" s="41"/>
      <c r="HE102" s="41"/>
      <c r="HF102" s="41"/>
      <c r="HG102" s="41"/>
      <c r="HH102" s="41"/>
      <c r="HI102" s="41"/>
      <c r="HJ102" s="41"/>
      <c r="HK102" s="41"/>
      <c r="HL102" s="41"/>
      <c r="HM102" s="41"/>
      <c r="HN102" s="41"/>
      <c r="HO102" s="41"/>
      <c r="HP102" s="41"/>
      <c r="HQ102" s="41"/>
      <c r="HR102" s="41"/>
      <c r="HS102" s="41"/>
      <c r="HT102" s="41"/>
      <c r="HU102" s="41"/>
      <c r="HV102" s="41"/>
      <c r="HW102" s="41"/>
      <c r="HX102" s="41"/>
      <c r="HY102" s="41"/>
      <c r="HZ102" s="41"/>
      <c r="IA102" s="41"/>
      <c r="IB102" s="41"/>
      <c r="IC102" s="41"/>
      <c r="ID102" s="41"/>
      <c r="IE102" s="41"/>
      <c r="IF102" s="41"/>
      <c r="IG102" s="41"/>
      <c r="IH102" s="41"/>
      <c r="II102" s="41"/>
      <c r="IJ102" s="41"/>
      <c r="IK102" s="41"/>
      <c r="IL102" s="41"/>
      <c r="IM102" s="41"/>
      <c r="IN102" s="41"/>
      <c r="IO102" s="41"/>
      <c r="IP102" s="41"/>
      <c r="IQ102" s="41"/>
      <c r="IR102" s="41"/>
      <c r="IS102" s="41"/>
      <c r="IT102" s="41"/>
      <c r="IU102" s="41"/>
      <c r="IV102" s="41"/>
      <c r="IW102" s="41"/>
      <c r="IX102" s="41"/>
      <c r="IY102" s="41"/>
      <c r="IZ102" s="41"/>
      <c r="JA102" s="41"/>
      <c r="JB102" s="41"/>
      <c r="JC102" s="41"/>
      <c r="JD102" s="41"/>
      <c r="JE102" s="41"/>
      <c r="JF102" s="41"/>
      <c r="JG102" s="41"/>
      <c r="JH102" s="41"/>
      <c r="JI102" s="41"/>
      <c r="JJ102" s="41"/>
      <c r="JK102" s="41"/>
      <c r="JL102" s="41"/>
      <c r="JM102" s="41"/>
      <c r="JN102" s="41"/>
      <c r="JO102" s="41"/>
      <c r="JP102" s="41"/>
      <c r="JQ102" s="41"/>
      <c r="JR102" s="41"/>
      <c r="JS102" s="41"/>
      <c r="JT102" s="41"/>
      <c r="JU102" s="41"/>
      <c r="JV102" s="41"/>
      <c r="JW102" s="41"/>
      <c r="JX102" s="41"/>
      <c r="JY102" s="41"/>
      <c r="JZ102" s="41"/>
      <c r="KA102" s="41"/>
      <c r="KB102" s="41"/>
      <c r="KC102" s="41"/>
      <c r="KD102" s="41"/>
      <c r="KE102" s="41"/>
      <c r="KF102" s="41"/>
      <c r="KG102" s="41"/>
      <c r="KH102" s="41"/>
      <c r="KI102" s="41"/>
      <c r="KJ102" s="41"/>
      <c r="KK102" s="41"/>
      <c r="KL102" s="41"/>
      <c r="KM102" s="41"/>
      <c r="KN102" s="41"/>
      <c r="KO102" s="41"/>
      <c r="KP102" s="41"/>
      <c r="KQ102" s="41"/>
      <c r="KR102" s="41"/>
      <c r="KS102" s="41"/>
      <c r="KT102" s="41"/>
      <c r="KU102" s="41"/>
      <c r="KV102" s="41"/>
      <c r="KW102" s="41"/>
      <c r="KX102" s="41"/>
      <c r="KY102" s="41"/>
      <c r="KZ102" s="41"/>
      <c r="LA102" s="41"/>
      <c r="LB102" s="41"/>
      <c r="LC102" s="41"/>
      <c r="LD102" s="41"/>
      <c r="LE102" s="41"/>
      <c r="LF102" s="41"/>
      <c r="LG102" s="41"/>
      <c r="LH102" s="41"/>
      <c r="LI102" s="41"/>
      <c r="LJ102" s="41"/>
      <c r="LK102" s="41"/>
      <c r="LL102" s="41"/>
      <c r="LM102" s="41"/>
      <c r="LN102" s="41"/>
      <c r="LO102" s="41"/>
      <c r="LP102" s="41"/>
      <c r="LQ102" s="41"/>
      <c r="LR102" s="41"/>
      <c r="LS102" s="41"/>
      <c r="LT102" s="41"/>
      <c r="LU102" s="41"/>
      <c r="LV102" s="41"/>
      <c r="LW102" s="41"/>
      <c r="LX102" s="41"/>
      <c r="LY102" s="41"/>
      <c r="LZ102" s="41"/>
      <c r="MA102" s="41"/>
      <c r="MB102" s="41"/>
      <c r="MC102" s="41"/>
      <c r="MD102" s="41"/>
      <c r="ME102" s="41"/>
      <c r="MF102" s="41"/>
      <c r="MG102" s="41"/>
      <c r="MH102" s="41"/>
      <c r="MI102" s="41"/>
      <c r="MJ102" s="41"/>
      <c r="MK102" s="41"/>
      <c r="ML102" s="41"/>
      <c r="MM102" s="41"/>
      <c r="MN102" s="41"/>
      <c r="MO102" s="41"/>
      <c r="MP102" s="41"/>
      <c r="MQ102" s="41"/>
      <c r="MR102" s="41"/>
      <c r="MS102" s="41"/>
      <c r="MT102" s="41"/>
      <c r="MU102" s="41"/>
      <c r="MV102" s="41"/>
      <c r="MW102" s="41"/>
      <c r="MX102" s="41"/>
      <c r="MY102" s="41"/>
      <c r="MZ102" s="41"/>
      <c r="NA102" s="41"/>
      <c r="NB102" s="41"/>
      <c r="NC102" s="41"/>
      <c r="ND102" s="41"/>
      <c r="NE102" s="41"/>
      <c r="NF102" s="41"/>
      <c r="NG102" s="41"/>
      <c r="NH102" s="41"/>
      <c r="NI102" s="41"/>
      <c r="NJ102" s="41"/>
      <c r="NK102" s="41"/>
      <c r="NL102" s="41"/>
      <c r="NM102" s="41"/>
      <c r="NN102" s="41"/>
      <c r="NO102" s="41"/>
      <c r="NP102" s="41"/>
      <c r="NQ102" s="41"/>
      <c r="NR102" s="41"/>
      <c r="NS102" s="41"/>
      <c r="NT102" s="41"/>
      <c r="NU102" s="41"/>
      <c r="NV102" s="41"/>
      <c r="NW102" s="41"/>
      <c r="NX102" s="41"/>
      <c r="NY102" s="41"/>
      <c r="NZ102" s="41"/>
      <c r="OA102" s="41"/>
      <c r="OB102" s="41"/>
      <c r="OC102" s="41"/>
      <c r="OD102" s="41"/>
      <c r="OE102" s="41"/>
      <c r="OF102" s="41"/>
      <c r="OG102" s="41"/>
      <c r="OH102" s="41"/>
      <c r="OI102" s="41"/>
      <c r="OJ102" s="41"/>
      <c r="OK102" s="41"/>
      <c r="OL102" s="41"/>
      <c r="OM102" s="41"/>
      <c r="ON102" s="41"/>
      <c r="OO102" s="41"/>
      <c r="OP102" s="41"/>
      <c r="OQ102" s="41"/>
      <c r="OR102" s="41"/>
      <c r="OS102" s="41"/>
      <c r="OT102" s="41"/>
      <c r="OU102" s="41"/>
      <c r="OV102" s="41"/>
      <c r="OW102" s="41"/>
      <c r="OX102" s="41"/>
      <c r="OY102" s="41"/>
      <c r="OZ102" s="41"/>
      <c r="PA102" s="41"/>
      <c r="PB102" s="41"/>
      <c r="PC102" s="41"/>
      <c r="PD102" s="41"/>
      <c r="PE102" s="41"/>
      <c r="PF102" s="41"/>
      <c r="PG102" s="41"/>
      <c r="PH102" s="41"/>
      <c r="PI102" s="41"/>
      <c r="PJ102" s="41"/>
      <c r="PK102" s="41"/>
      <c r="PL102" s="41"/>
      <c r="PM102" s="41"/>
      <c r="PN102" s="41"/>
      <c r="PO102" s="41"/>
      <c r="PP102" s="41"/>
      <c r="PQ102" s="41"/>
      <c r="PR102" s="41"/>
      <c r="PS102" s="41"/>
      <c r="PT102" s="41"/>
      <c r="PU102" s="41"/>
      <c r="PV102" s="41"/>
      <c r="PW102" s="41"/>
      <c r="PX102" s="41"/>
      <c r="PY102" s="41"/>
      <c r="PZ102" s="41"/>
      <c r="QA102" s="41"/>
      <c r="QB102" s="41"/>
      <c r="QC102" s="41"/>
      <c r="QD102" s="41"/>
      <c r="QE102" s="41"/>
      <c r="QF102" s="41"/>
      <c r="QG102" s="41"/>
      <c r="QH102" s="41"/>
      <c r="QI102" s="41"/>
      <c r="QJ102" s="41"/>
      <c r="QK102" s="41"/>
      <c r="QL102" s="41"/>
      <c r="QM102" s="41"/>
      <c r="QN102" s="41"/>
      <c r="QO102" s="41"/>
      <c r="QP102" s="41"/>
      <c r="QQ102" s="41"/>
      <c r="QR102" s="41"/>
      <c r="QS102" s="41"/>
      <c r="QT102" s="41"/>
      <c r="QU102" s="41"/>
      <c r="QV102" s="41"/>
      <c r="QW102" s="41"/>
      <c r="QX102" s="41"/>
      <c r="QY102" s="41"/>
      <c r="QZ102" s="41"/>
      <c r="RA102" s="41"/>
      <c r="RB102" s="41"/>
      <c r="RC102" s="41"/>
      <c r="RD102" s="41"/>
      <c r="RE102" s="41"/>
      <c r="RF102" s="41"/>
      <c r="RG102" s="41"/>
      <c r="RH102" s="41"/>
      <c r="RI102" s="41"/>
      <c r="RJ102" s="41"/>
      <c r="RK102" s="41"/>
      <c r="RL102" s="41"/>
      <c r="RM102" s="41"/>
      <c r="RN102" s="41"/>
      <c r="RO102" s="41"/>
      <c r="RP102" s="41"/>
      <c r="RQ102" s="41"/>
      <c r="RR102" s="41"/>
      <c r="RS102" s="41"/>
      <c r="RT102" s="41"/>
      <c r="RU102" s="41"/>
      <c r="RV102" s="41"/>
      <c r="RW102" s="41"/>
      <c r="RX102" s="41"/>
      <c r="RY102" s="41"/>
      <c r="RZ102" s="41"/>
      <c r="SA102" s="41"/>
      <c r="SB102" s="41"/>
      <c r="SC102" s="41"/>
      <c r="SD102" s="41"/>
      <c r="SE102" s="41"/>
      <c r="SF102" s="41"/>
      <c r="SG102" s="41"/>
      <c r="SH102" s="41"/>
      <c r="SI102" s="41"/>
      <c r="SJ102" s="41"/>
      <c r="SK102" s="41"/>
      <c r="SL102" s="41"/>
      <c r="SM102" s="41"/>
      <c r="SN102" s="41"/>
      <c r="SO102" s="41"/>
      <c r="SP102" s="41"/>
      <c r="SQ102" s="41"/>
      <c r="SR102" s="41"/>
      <c r="SS102" s="41"/>
      <c r="ST102" s="41"/>
      <c r="SU102" s="41"/>
      <c r="SV102" s="41"/>
      <c r="SW102" s="41"/>
      <c r="SX102" s="41"/>
      <c r="SY102" s="41"/>
      <c r="SZ102" s="41"/>
      <c r="TA102" s="41"/>
      <c r="TB102" s="41"/>
      <c r="TC102" s="41"/>
      <c r="TD102" s="41"/>
      <c r="TE102" s="41"/>
      <c r="TF102" s="41"/>
      <c r="TG102" s="41"/>
      <c r="TH102" s="41"/>
      <c r="TI102" s="41"/>
      <c r="TJ102" s="41"/>
      <c r="TK102" s="41"/>
      <c r="TL102" s="41"/>
      <c r="TM102" s="41"/>
      <c r="TN102" s="41"/>
      <c r="TO102" s="41"/>
      <c r="TP102" s="41"/>
      <c r="TQ102" s="41"/>
      <c r="TR102" s="41"/>
      <c r="TS102" s="41"/>
      <c r="TT102" s="41"/>
      <c r="TU102" s="41"/>
      <c r="TV102" s="41"/>
      <c r="TW102" s="41"/>
      <c r="TX102" s="41"/>
      <c r="TY102" s="41"/>
      <c r="TZ102" s="41"/>
      <c r="UA102" s="41"/>
      <c r="UB102" s="41"/>
      <c r="UC102" s="41"/>
      <c r="UD102" s="41"/>
      <c r="UE102" s="41"/>
      <c r="UF102" s="41"/>
      <c r="UG102" s="41"/>
      <c r="UH102" s="41"/>
      <c r="UI102" s="41"/>
      <c r="UJ102" s="41"/>
      <c r="UK102" s="41"/>
      <c r="UL102" s="41"/>
      <c r="UM102" s="41"/>
      <c r="UN102" s="41"/>
      <c r="UO102" s="41"/>
      <c r="UP102" s="41"/>
      <c r="UQ102" s="41"/>
      <c r="UR102" s="41"/>
      <c r="US102" s="41"/>
      <c r="UT102" s="41"/>
      <c r="UU102" s="41"/>
      <c r="UV102" s="41"/>
      <c r="UW102" s="41"/>
      <c r="UX102" s="41"/>
      <c r="UY102" s="41"/>
      <c r="UZ102" s="41"/>
      <c r="VA102" s="41"/>
      <c r="VB102" s="41"/>
      <c r="VC102" s="41"/>
      <c r="VD102" s="41"/>
      <c r="VE102" s="41"/>
      <c r="VF102" s="41"/>
      <c r="VG102" s="41"/>
      <c r="VH102" s="41"/>
      <c r="VI102" s="41"/>
      <c r="VJ102" s="41"/>
      <c r="VK102" s="41"/>
      <c r="VL102" s="41"/>
      <c r="VM102" s="41"/>
      <c r="VN102" s="41"/>
      <c r="VO102" s="41"/>
      <c r="VP102" s="41"/>
      <c r="VQ102" s="41"/>
      <c r="VR102" s="41"/>
      <c r="VS102" s="41"/>
      <c r="VT102" s="41"/>
      <c r="VU102" s="41"/>
      <c r="VV102" s="41"/>
      <c r="VW102" s="41"/>
      <c r="VX102" s="41"/>
      <c r="VY102" s="41"/>
      <c r="VZ102" s="41"/>
      <c r="WA102" s="41"/>
      <c r="WB102" s="41"/>
      <c r="WC102" s="41"/>
      <c r="WD102" s="41"/>
      <c r="WE102" s="41"/>
      <c r="WF102" s="41"/>
      <c r="WG102" s="41"/>
      <c r="WH102" s="41"/>
      <c r="WI102" s="41"/>
      <c r="WJ102" s="41"/>
      <c r="WK102" s="41"/>
      <c r="WL102" s="41"/>
      <c r="WM102" s="41"/>
      <c r="WN102" s="41"/>
      <c r="WO102" s="41"/>
      <c r="WP102" s="41"/>
      <c r="WQ102" s="41"/>
      <c r="WR102" s="41"/>
      <c r="WS102" s="41"/>
      <c r="WT102" s="41"/>
      <c r="WU102" s="41"/>
      <c r="WV102" s="41"/>
      <c r="WW102" s="41"/>
      <c r="WX102" s="41"/>
      <c r="WY102" s="41"/>
      <c r="WZ102" s="41"/>
      <c r="XA102" s="41"/>
      <c r="XB102" s="41"/>
      <c r="XC102" s="41"/>
      <c r="XD102" s="41"/>
      <c r="XE102" s="41"/>
      <c r="XF102" s="41"/>
      <c r="XG102" s="41"/>
      <c r="XH102" s="41"/>
      <c r="XI102" s="41"/>
      <c r="XJ102" s="41"/>
      <c r="XK102" s="41"/>
      <c r="XL102" s="41"/>
      <c r="XM102" s="41"/>
      <c r="XN102" s="41"/>
      <c r="XO102" s="41"/>
      <c r="XP102" s="41"/>
      <c r="XQ102" s="41"/>
      <c r="XR102" s="41"/>
      <c r="XS102" s="41"/>
      <c r="XT102" s="41"/>
      <c r="XU102" s="41"/>
      <c r="XV102" s="41"/>
      <c r="XW102" s="41"/>
      <c r="XX102" s="41"/>
      <c r="XY102" s="41"/>
      <c r="XZ102" s="41"/>
      <c r="YA102" s="41"/>
      <c r="YB102" s="41"/>
      <c r="YC102" s="41"/>
      <c r="YD102" s="41"/>
      <c r="YE102" s="41"/>
      <c r="YF102" s="41"/>
      <c r="YG102" s="41"/>
      <c r="YH102" s="41"/>
      <c r="YI102" s="41"/>
      <c r="YJ102" s="41"/>
      <c r="YK102" s="41"/>
      <c r="YL102" s="41"/>
      <c r="YM102" s="41"/>
      <c r="YN102" s="41"/>
      <c r="YO102" s="41"/>
      <c r="YP102" s="41"/>
      <c r="YQ102" s="41"/>
      <c r="YR102" s="41"/>
      <c r="YS102" s="41"/>
      <c r="YT102" s="41"/>
      <c r="YU102" s="41"/>
      <c r="YV102" s="41"/>
      <c r="YW102" s="41"/>
      <c r="YX102" s="41"/>
      <c r="YY102" s="41"/>
      <c r="YZ102" s="41"/>
      <c r="ZA102" s="41"/>
      <c r="ZB102" s="41"/>
      <c r="ZC102" s="41"/>
      <c r="ZD102" s="41"/>
      <c r="ZE102" s="41"/>
      <c r="ZF102" s="41"/>
      <c r="ZG102" s="41"/>
      <c r="ZH102" s="41"/>
      <c r="ZI102" s="41"/>
      <c r="ZJ102" s="41"/>
      <c r="ZK102" s="41"/>
      <c r="ZL102" s="41"/>
      <c r="ZM102" s="41"/>
      <c r="ZN102" s="41"/>
      <c r="ZO102" s="41"/>
      <c r="ZP102" s="41"/>
      <c r="ZQ102" s="41"/>
      <c r="ZR102" s="41"/>
      <c r="ZS102" s="41"/>
      <c r="ZT102" s="41"/>
      <c r="ZU102" s="41"/>
      <c r="ZV102" s="41"/>
      <c r="ZW102" s="41"/>
      <c r="ZX102" s="41"/>
      <c r="ZY102" s="41"/>
      <c r="ZZ102" s="41"/>
      <c r="AAA102" s="41"/>
      <c r="AAB102" s="41"/>
      <c r="AAC102" s="41"/>
      <c r="AAD102" s="41"/>
      <c r="AAE102" s="41"/>
      <c r="AAF102" s="41"/>
      <c r="AAG102" s="41"/>
      <c r="AAH102" s="41"/>
      <c r="AAI102" s="41"/>
      <c r="AAJ102" s="41"/>
      <c r="AAK102" s="41"/>
      <c r="AAL102" s="41"/>
      <c r="AAM102" s="41"/>
      <c r="AAN102" s="41"/>
      <c r="AAO102" s="41"/>
      <c r="AAP102" s="41"/>
      <c r="AAQ102" s="41"/>
      <c r="AAR102" s="41"/>
      <c r="AAS102" s="41"/>
      <c r="AAT102" s="41"/>
      <c r="AAU102" s="41"/>
      <c r="AAV102" s="41"/>
      <c r="AAW102" s="41"/>
      <c r="AAX102" s="41"/>
      <c r="AAY102" s="41"/>
      <c r="AAZ102" s="41"/>
      <c r="ABA102" s="41"/>
      <c r="ABB102" s="41"/>
      <c r="ABC102" s="41"/>
      <c r="ABD102" s="41"/>
      <c r="ABE102" s="41"/>
      <c r="ABF102" s="41"/>
      <c r="ABG102" s="41"/>
      <c r="ABH102" s="41"/>
      <c r="ABI102" s="41"/>
      <c r="ABJ102" s="41"/>
      <c r="ABK102" s="41"/>
      <c r="ABL102" s="41"/>
      <c r="ABM102" s="41"/>
      <c r="ABN102" s="41"/>
      <c r="ABO102" s="41"/>
      <c r="ABP102" s="41"/>
      <c r="ABQ102" s="41"/>
      <c r="ABR102" s="41"/>
      <c r="ABS102" s="41"/>
      <c r="ABT102" s="41"/>
      <c r="ABU102" s="41"/>
      <c r="ABV102" s="41"/>
      <c r="ABW102" s="41"/>
      <c r="ABX102" s="41"/>
      <c r="ABY102" s="41"/>
      <c r="ABZ102" s="41"/>
      <c r="ACA102" s="41"/>
      <c r="ACB102" s="41"/>
      <c r="ACC102" s="41"/>
      <c r="ACD102" s="41"/>
      <c r="ACE102" s="41"/>
      <c r="ACF102" s="41"/>
      <c r="ACG102" s="41"/>
      <c r="ACH102" s="41"/>
      <c r="ACI102" s="41"/>
      <c r="ACJ102" s="41"/>
      <c r="ACK102" s="41"/>
      <c r="ACL102" s="41"/>
      <c r="ACM102" s="41"/>
      <c r="ACN102" s="41"/>
      <c r="ACO102" s="41"/>
      <c r="ACP102" s="41"/>
      <c r="ACQ102" s="41"/>
      <c r="ACR102" s="41"/>
      <c r="ACS102" s="41"/>
      <c r="ACT102" s="41"/>
      <c r="ACU102" s="41"/>
      <c r="ACV102" s="41"/>
      <c r="ACW102" s="41"/>
      <c r="ACX102" s="41"/>
      <c r="ACY102" s="41"/>
      <c r="ACZ102" s="41"/>
      <c r="ADA102" s="41"/>
      <c r="ADB102" s="41"/>
      <c r="ADC102" s="41"/>
      <c r="ADD102" s="41"/>
      <c r="ADE102" s="41"/>
      <c r="ADF102" s="41"/>
      <c r="ADG102" s="41"/>
      <c r="ADH102" s="41"/>
      <c r="ADI102" s="41"/>
      <c r="ADJ102" s="41"/>
      <c r="ADK102" s="41"/>
      <c r="ADL102" s="41"/>
      <c r="ADM102" s="41"/>
      <c r="ADN102" s="41"/>
      <c r="ADO102" s="41"/>
      <c r="ADP102" s="41"/>
      <c r="ADQ102" s="41"/>
      <c r="ADR102" s="41"/>
      <c r="ADS102" s="41"/>
      <c r="ADT102" s="41"/>
      <c r="ADU102" s="41"/>
      <c r="ADV102" s="41"/>
      <c r="ADW102" s="41"/>
      <c r="ADX102" s="41"/>
      <c r="ADY102" s="41"/>
      <c r="ADZ102" s="41"/>
      <c r="AEA102" s="41"/>
      <c r="AEB102" s="41"/>
      <c r="AEC102" s="41"/>
      <c r="AED102" s="41"/>
      <c r="AEE102" s="41"/>
      <c r="AEF102" s="41"/>
      <c r="AEG102" s="41"/>
      <c r="AEH102" s="41"/>
      <c r="AEI102" s="41"/>
      <c r="AEJ102" s="41"/>
      <c r="AEK102" s="41"/>
      <c r="AEL102" s="41"/>
      <c r="AEM102" s="41"/>
      <c r="AEN102" s="41"/>
      <c r="AEO102" s="41"/>
      <c r="AEP102" s="41"/>
      <c r="AEQ102" s="41"/>
    </row>
    <row r="103" spans="1:823" x14ac:dyDescent="0.25">
      <c r="A103" s="3" t="s">
        <v>55</v>
      </c>
      <c r="B103" s="34">
        <f t="shared" si="24"/>
        <v>-2.8915662650602414E-2</v>
      </c>
      <c r="C103" s="41">
        <f t="shared" si="25"/>
        <v>-0.108</v>
      </c>
      <c r="D103" s="105"/>
      <c r="E103" s="105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41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1"/>
      <c r="CU103" s="41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1"/>
      <c r="DG103" s="41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1"/>
      <c r="DS103" s="41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1"/>
      <c r="EE103" s="41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1"/>
      <c r="EQ103" s="41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1"/>
      <c r="FC103" s="41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1"/>
      <c r="FO103" s="41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1"/>
      <c r="GA103" s="41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1"/>
      <c r="GM103" s="41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1"/>
      <c r="GY103" s="41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1"/>
      <c r="HK103" s="41"/>
      <c r="HL103" s="41"/>
      <c r="HM103" s="41"/>
      <c r="HN103" s="41"/>
      <c r="HO103" s="41"/>
      <c r="HP103" s="41"/>
      <c r="HQ103" s="41"/>
      <c r="HR103" s="41"/>
      <c r="HS103" s="41"/>
      <c r="HT103" s="41"/>
      <c r="HU103" s="41"/>
      <c r="HV103" s="41"/>
      <c r="HW103" s="41"/>
      <c r="HX103" s="41"/>
      <c r="HY103" s="41"/>
      <c r="HZ103" s="41"/>
      <c r="IA103" s="41"/>
      <c r="IB103" s="41"/>
      <c r="IC103" s="41"/>
      <c r="ID103" s="41"/>
      <c r="IE103" s="41"/>
      <c r="IF103" s="41"/>
      <c r="IG103" s="41"/>
      <c r="IH103" s="41"/>
      <c r="II103" s="41"/>
      <c r="IJ103" s="41"/>
      <c r="IK103" s="41"/>
      <c r="IL103" s="41"/>
      <c r="IM103" s="41"/>
      <c r="IN103" s="41"/>
      <c r="IO103" s="41"/>
      <c r="IP103" s="41"/>
      <c r="IQ103" s="41"/>
      <c r="IR103" s="41"/>
      <c r="IS103" s="41"/>
      <c r="IT103" s="41"/>
      <c r="IU103" s="41"/>
      <c r="IV103" s="41"/>
      <c r="IW103" s="41"/>
      <c r="IX103" s="41"/>
      <c r="IY103" s="41"/>
      <c r="IZ103" s="41"/>
      <c r="JA103" s="41"/>
      <c r="JB103" s="41"/>
      <c r="JC103" s="41"/>
      <c r="JD103" s="41"/>
      <c r="JE103" s="41"/>
      <c r="JF103" s="41"/>
      <c r="JG103" s="41"/>
      <c r="JH103" s="41"/>
      <c r="JI103" s="41"/>
      <c r="JJ103" s="41"/>
      <c r="JK103" s="41"/>
      <c r="JL103" s="41"/>
      <c r="JM103" s="41"/>
      <c r="JN103" s="41"/>
      <c r="JO103" s="41"/>
      <c r="JP103" s="41"/>
      <c r="JQ103" s="41"/>
      <c r="JR103" s="41"/>
      <c r="JS103" s="41"/>
      <c r="JT103" s="41"/>
      <c r="JU103" s="41"/>
      <c r="JV103" s="41"/>
      <c r="JW103" s="41"/>
      <c r="JX103" s="41"/>
      <c r="JY103" s="41"/>
      <c r="JZ103" s="41"/>
      <c r="KA103" s="41"/>
      <c r="KB103" s="41"/>
      <c r="KC103" s="41"/>
      <c r="KD103" s="41"/>
      <c r="KE103" s="41"/>
      <c r="KF103" s="41"/>
      <c r="KG103" s="41"/>
      <c r="KH103" s="41"/>
      <c r="KI103" s="41"/>
      <c r="KJ103" s="41"/>
      <c r="KK103" s="41"/>
      <c r="KL103" s="41"/>
      <c r="KM103" s="41"/>
      <c r="KN103" s="41"/>
      <c r="KO103" s="41"/>
      <c r="KP103" s="41"/>
      <c r="KQ103" s="41"/>
      <c r="KR103" s="41"/>
      <c r="KS103" s="41"/>
      <c r="KT103" s="41"/>
      <c r="KU103" s="41"/>
      <c r="KV103" s="41"/>
      <c r="KW103" s="41"/>
      <c r="KX103" s="41"/>
      <c r="KY103" s="41"/>
      <c r="KZ103" s="41"/>
      <c r="LA103" s="41"/>
      <c r="LB103" s="41"/>
      <c r="LC103" s="41"/>
      <c r="LD103" s="41"/>
      <c r="LE103" s="41"/>
      <c r="LF103" s="41"/>
      <c r="LG103" s="41"/>
      <c r="LH103" s="41"/>
      <c r="LI103" s="41"/>
      <c r="LJ103" s="41"/>
      <c r="LK103" s="41"/>
      <c r="LL103" s="41"/>
      <c r="LM103" s="41"/>
      <c r="LN103" s="41"/>
      <c r="LO103" s="41"/>
      <c r="LP103" s="41"/>
      <c r="LQ103" s="41"/>
      <c r="LR103" s="41"/>
      <c r="LS103" s="41"/>
      <c r="LT103" s="41"/>
      <c r="LU103" s="41"/>
      <c r="LV103" s="41"/>
      <c r="LW103" s="41"/>
      <c r="LX103" s="41"/>
      <c r="LY103" s="41"/>
      <c r="LZ103" s="41"/>
      <c r="MA103" s="41"/>
      <c r="MB103" s="41"/>
      <c r="MC103" s="41"/>
      <c r="MD103" s="41"/>
      <c r="ME103" s="41"/>
      <c r="MF103" s="41"/>
      <c r="MG103" s="41"/>
      <c r="MH103" s="41"/>
      <c r="MI103" s="41"/>
      <c r="MJ103" s="41"/>
      <c r="MK103" s="41"/>
      <c r="ML103" s="41"/>
      <c r="MM103" s="41"/>
      <c r="MN103" s="41"/>
      <c r="MO103" s="41"/>
      <c r="MP103" s="41"/>
      <c r="MQ103" s="41"/>
      <c r="MR103" s="41"/>
      <c r="MS103" s="41"/>
      <c r="MT103" s="41"/>
      <c r="MU103" s="41"/>
      <c r="MV103" s="41"/>
      <c r="MW103" s="41"/>
      <c r="MX103" s="41"/>
      <c r="MY103" s="41"/>
      <c r="MZ103" s="41"/>
      <c r="NA103" s="41"/>
      <c r="NB103" s="41"/>
      <c r="NC103" s="41"/>
      <c r="ND103" s="41"/>
      <c r="NE103" s="41"/>
      <c r="NF103" s="41"/>
      <c r="NG103" s="41"/>
      <c r="NH103" s="41"/>
      <c r="NI103" s="41"/>
      <c r="NJ103" s="41"/>
      <c r="NK103" s="41"/>
      <c r="NL103" s="41"/>
      <c r="NM103" s="41"/>
      <c r="NN103" s="41"/>
      <c r="NO103" s="41"/>
      <c r="NP103" s="41"/>
      <c r="NQ103" s="41"/>
      <c r="NR103" s="41"/>
      <c r="NS103" s="41"/>
      <c r="NT103" s="41"/>
      <c r="NU103" s="41"/>
      <c r="NV103" s="41"/>
      <c r="NW103" s="41"/>
      <c r="NX103" s="41"/>
      <c r="NY103" s="41"/>
      <c r="NZ103" s="41"/>
      <c r="OA103" s="41"/>
      <c r="OB103" s="41"/>
      <c r="OC103" s="41"/>
      <c r="OD103" s="41"/>
      <c r="OE103" s="41"/>
      <c r="OF103" s="41"/>
      <c r="OG103" s="41"/>
      <c r="OH103" s="41"/>
      <c r="OI103" s="41"/>
      <c r="OJ103" s="41"/>
      <c r="OK103" s="41"/>
      <c r="OL103" s="41"/>
      <c r="OM103" s="41"/>
      <c r="ON103" s="41"/>
      <c r="OO103" s="41"/>
      <c r="OP103" s="41"/>
      <c r="OQ103" s="41"/>
      <c r="OR103" s="41"/>
      <c r="OS103" s="41"/>
      <c r="OT103" s="41"/>
      <c r="OU103" s="41"/>
      <c r="OV103" s="41"/>
      <c r="OW103" s="41"/>
      <c r="OX103" s="41"/>
      <c r="OY103" s="41"/>
      <c r="OZ103" s="41"/>
      <c r="PA103" s="41"/>
      <c r="PB103" s="41"/>
      <c r="PC103" s="41"/>
      <c r="PD103" s="41"/>
      <c r="PE103" s="41"/>
      <c r="PF103" s="41"/>
      <c r="PG103" s="41"/>
      <c r="PH103" s="41"/>
      <c r="PI103" s="41"/>
      <c r="PJ103" s="41"/>
      <c r="PK103" s="41"/>
      <c r="PL103" s="41"/>
      <c r="PM103" s="41"/>
      <c r="PN103" s="41"/>
      <c r="PO103" s="41"/>
      <c r="PP103" s="41"/>
      <c r="PQ103" s="41"/>
      <c r="PR103" s="41"/>
      <c r="PS103" s="41"/>
      <c r="PT103" s="41"/>
      <c r="PU103" s="41"/>
      <c r="PV103" s="41"/>
      <c r="PW103" s="41"/>
      <c r="PX103" s="41"/>
      <c r="PY103" s="41"/>
      <c r="PZ103" s="41"/>
      <c r="QA103" s="41"/>
      <c r="QB103" s="41"/>
      <c r="QC103" s="41"/>
      <c r="QD103" s="41"/>
      <c r="QE103" s="41"/>
      <c r="QF103" s="41"/>
      <c r="QG103" s="41"/>
      <c r="QH103" s="41"/>
      <c r="QI103" s="41"/>
      <c r="QJ103" s="41"/>
      <c r="QK103" s="41"/>
      <c r="QL103" s="41"/>
      <c r="QM103" s="41"/>
      <c r="QN103" s="41"/>
      <c r="QO103" s="41"/>
      <c r="QP103" s="41"/>
      <c r="QQ103" s="41"/>
      <c r="QR103" s="41"/>
      <c r="QS103" s="41"/>
      <c r="QT103" s="41"/>
      <c r="QU103" s="41"/>
      <c r="QV103" s="41"/>
      <c r="QW103" s="41"/>
      <c r="QX103" s="41"/>
      <c r="QY103" s="41"/>
      <c r="QZ103" s="41"/>
      <c r="RA103" s="41"/>
      <c r="RB103" s="41"/>
      <c r="RC103" s="41"/>
      <c r="RD103" s="41"/>
      <c r="RE103" s="41"/>
      <c r="RF103" s="41"/>
      <c r="RG103" s="41"/>
      <c r="RH103" s="41"/>
      <c r="RI103" s="41"/>
      <c r="RJ103" s="41"/>
      <c r="RK103" s="41"/>
      <c r="RL103" s="41"/>
      <c r="RM103" s="41"/>
      <c r="RN103" s="41"/>
      <c r="RO103" s="41"/>
      <c r="RP103" s="41"/>
      <c r="RQ103" s="41"/>
      <c r="RR103" s="41"/>
      <c r="RS103" s="41"/>
      <c r="RT103" s="41"/>
      <c r="RU103" s="41"/>
      <c r="RV103" s="41"/>
      <c r="RW103" s="41"/>
      <c r="RX103" s="41"/>
      <c r="RY103" s="41"/>
      <c r="RZ103" s="41"/>
      <c r="SA103" s="41"/>
      <c r="SB103" s="41"/>
      <c r="SC103" s="41"/>
      <c r="SD103" s="41"/>
      <c r="SE103" s="41"/>
      <c r="SF103" s="41"/>
      <c r="SG103" s="41"/>
      <c r="SH103" s="41"/>
      <c r="SI103" s="41"/>
      <c r="SJ103" s="41"/>
      <c r="SK103" s="41"/>
      <c r="SL103" s="41"/>
      <c r="SM103" s="41"/>
      <c r="SN103" s="41"/>
      <c r="SO103" s="41"/>
      <c r="SP103" s="41"/>
      <c r="SQ103" s="41"/>
      <c r="SR103" s="41"/>
      <c r="SS103" s="41"/>
      <c r="ST103" s="41"/>
      <c r="SU103" s="41"/>
      <c r="SV103" s="41"/>
      <c r="SW103" s="41"/>
      <c r="SX103" s="41"/>
      <c r="SY103" s="41"/>
      <c r="SZ103" s="41"/>
      <c r="TA103" s="41"/>
      <c r="TB103" s="41"/>
      <c r="TC103" s="41"/>
      <c r="TD103" s="41"/>
      <c r="TE103" s="41"/>
      <c r="TF103" s="41"/>
      <c r="TG103" s="41"/>
      <c r="TH103" s="41"/>
      <c r="TI103" s="41"/>
      <c r="TJ103" s="41"/>
      <c r="TK103" s="41"/>
      <c r="TL103" s="41"/>
      <c r="TM103" s="41"/>
      <c r="TN103" s="41"/>
      <c r="TO103" s="41"/>
      <c r="TP103" s="41"/>
      <c r="TQ103" s="41"/>
      <c r="TR103" s="41"/>
      <c r="TS103" s="41"/>
      <c r="TT103" s="41"/>
      <c r="TU103" s="41"/>
      <c r="TV103" s="41"/>
      <c r="TW103" s="41"/>
      <c r="TX103" s="41"/>
      <c r="TY103" s="41"/>
      <c r="TZ103" s="41"/>
      <c r="UA103" s="41"/>
      <c r="UB103" s="41"/>
      <c r="UC103" s="41"/>
      <c r="UD103" s="41"/>
      <c r="UE103" s="41"/>
      <c r="UF103" s="41"/>
      <c r="UG103" s="41"/>
      <c r="UH103" s="41"/>
      <c r="UI103" s="41"/>
      <c r="UJ103" s="41"/>
      <c r="UK103" s="41"/>
      <c r="UL103" s="41"/>
      <c r="UM103" s="41"/>
      <c r="UN103" s="41"/>
      <c r="UO103" s="41"/>
      <c r="UP103" s="41"/>
      <c r="UQ103" s="41"/>
      <c r="UR103" s="41"/>
      <c r="US103" s="41"/>
      <c r="UT103" s="41"/>
      <c r="UU103" s="41"/>
      <c r="UV103" s="41"/>
      <c r="UW103" s="41"/>
      <c r="UX103" s="41"/>
      <c r="UY103" s="41"/>
      <c r="UZ103" s="41"/>
      <c r="VA103" s="41"/>
      <c r="VB103" s="41"/>
      <c r="VC103" s="41"/>
      <c r="VD103" s="41"/>
      <c r="VE103" s="41"/>
      <c r="VF103" s="41"/>
      <c r="VG103" s="41"/>
      <c r="VH103" s="41"/>
      <c r="VI103" s="41"/>
      <c r="VJ103" s="41"/>
      <c r="VK103" s="41"/>
      <c r="VL103" s="41"/>
      <c r="VM103" s="41"/>
      <c r="VN103" s="41"/>
      <c r="VO103" s="41"/>
      <c r="VP103" s="41"/>
      <c r="VQ103" s="41"/>
      <c r="VR103" s="41"/>
      <c r="VS103" s="41"/>
      <c r="VT103" s="41"/>
      <c r="VU103" s="41"/>
      <c r="VV103" s="41"/>
      <c r="VW103" s="41"/>
      <c r="VX103" s="41"/>
      <c r="VY103" s="41"/>
      <c r="VZ103" s="41"/>
      <c r="WA103" s="41"/>
      <c r="WB103" s="41"/>
      <c r="WC103" s="41"/>
      <c r="WD103" s="41"/>
      <c r="WE103" s="41"/>
      <c r="WF103" s="41"/>
      <c r="WG103" s="41"/>
      <c r="WH103" s="41"/>
      <c r="WI103" s="41"/>
      <c r="WJ103" s="41"/>
      <c r="WK103" s="41"/>
      <c r="WL103" s="41"/>
      <c r="WM103" s="41"/>
      <c r="WN103" s="41"/>
      <c r="WO103" s="41"/>
      <c r="WP103" s="41"/>
      <c r="WQ103" s="41"/>
      <c r="WR103" s="41"/>
      <c r="WS103" s="41"/>
      <c r="WT103" s="41"/>
      <c r="WU103" s="41"/>
      <c r="WV103" s="41"/>
      <c r="WW103" s="41"/>
      <c r="WX103" s="41"/>
      <c r="WY103" s="41"/>
      <c r="WZ103" s="41"/>
      <c r="XA103" s="41"/>
      <c r="XB103" s="41"/>
      <c r="XC103" s="41"/>
      <c r="XD103" s="41"/>
      <c r="XE103" s="41"/>
      <c r="XF103" s="41"/>
      <c r="XG103" s="41"/>
      <c r="XH103" s="41"/>
      <c r="XI103" s="41"/>
      <c r="XJ103" s="41"/>
      <c r="XK103" s="41"/>
      <c r="XL103" s="41"/>
      <c r="XM103" s="41"/>
      <c r="XN103" s="41"/>
      <c r="XO103" s="41"/>
      <c r="XP103" s="41"/>
      <c r="XQ103" s="41"/>
      <c r="XR103" s="41"/>
      <c r="XS103" s="41"/>
      <c r="XT103" s="41"/>
      <c r="XU103" s="41"/>
      <c r="XV103" s="41"/>
      <c r="XW103" s="41"/>
      <c r="XX103" s="41"/>
      <c r="XY103" s="41"/>
      <c r="XZ103" s="41"/>
      <c r="YA103" s="41"/>
      <c r="YB103" s="41"/>
      <c r="YC103" s="41"/>
      <c r="YD103" s="41"/>
      <c r="YE103" s="41"/>
      <c r="YF103" s="41"/>
      <c r="YG103" s="41"/>
      <c r="YH103" s="41"/>
      <c r="YI103" s="41"/>
      <c r="YJ103" s="41"/>
      <c r="YK103" s="41"/>
      <c r="YL103" s="41"/>
      <c r="YM103" s="41"/>
      <c r="YN103" s="41"/>
      <c r="YO103" s="41"/>
      <c r="YP103" s="41"/>
      <c r="YQ103" s="41"/>
      <c r="YR103" s="41"/>
      <c r="YS103" s="41"/>
      <c r="YT103" s="41"/>
      <c r="YU103" s="41"/>
      <c r="YV103" s="41"/>
      <c r="YW103" s="41"/>
      <c r="YX103" s="41"/>
      <c r="YY103" s="41"/>
      <c r="YZ103" s="41"/>
      <c r="ZA103" s="41"/>
      <c r="ZB103" s="41"/>
      <c r="ZC103" s="41"/>
      <c r="ZD103" s="41"/>
      <c r="ZE103" s="41"/>
      <c r="ZF103" s="41"/>
      <c r="ZG103" s="41"/>
      <c r="ZH103" s="41"/>
      <c r="ZI103" s="41"/>
      <c r="ZJ103" s="41"/>
      <c r="ZK103" s="41"/>
      <c r="ZL103" s="41"/>
      <c r="ZM103" s="41"/>
      <c r="ZN103" s="41"/>
      <c r="ZO103" s="41"/>
      <c r="ZP103" s="41"/>
      <c r="ZQ103" s="41"/>
      <c r="ZR103" s="41"/>
      <c r="ZS103" s="41"/>
      <c r="ZT103" s="41"/>
      <c r="ZU103" s="41"/>
      <c r="ZV103" s="41"/>
      <c r="ZW103" s="41"/>
      <c r="ZX103" s="41"/>
      <c r="ZY103" s="41"/>
      <c r="ZZ103" s="41"/>
      <c r="AAA103" s="41"/>
      <c r="AAB103" s="41"/>
      <c r="AAC103" s="41"/>
      <c r="AAD103" s="41"/>
      <c r="AAE103" s="41"/>
      <c r="AAF103" s="41"/>
      <c r="AAG103" s="41"/>
      <c r="AAH103" s="41"/>
      <c r="AAI103" s="41"/>
      <c r="AAJ103" s="41"/>
      <c r="AAK103" s="41"/>
      <c r="AAL103" s="41"/>
      <c r="AAM103" s="41"/>
      <c r="AAN103" s="41"/>
      <c r="AAO103" s="41"/>
      <c r="AAP103" s="41"/>
      <c r="AAQ103" s="41"/>
      <c r="AAR103" s="41"/>
      <c r="AAS103" s="41"/>
      <c r="AAT103" s="41"/>
      <c r="AAU103" s="41"/>
      <c r="AAV103" s="41"/>
      <c r="AAW103" s="41"/>
      <c r="AAX103" s="41"/>
      <c r="AAY103" s="41"/>
      <c r="AAZ103" s="41"/>
      <c r="ABA103" s="41"/>
      <c r="ABB103" s="41"/>
      <c r="ABC103" s="41"/>
      <c r="ABD103" s="41"/>
      <c r="ABE103" s="41"/>
      <c r="ABF103" s="41"/>
      <c r="ABG103" s="41"/>
      <c r="ABH103" s="41"/>
      <c r="ABI103" s="41"/>
      <c r="ABJ103" s="41"/>
      <c r="ABK103" s="41"/>
      <c r="ABL103" s="41"/>
      <c r="ABM103" s="41"/>
      <c r="ABN103" s="41"/>
      <c r="ABO103" s="41"/>
      <c r="ABP103" s="41"/>
      <c r="ABQ103" s="41"/>
      <c r="ABR103" s="41"/>
      <c r="ABS103" s="41"/>
      <c r="ABT103" s="41"/>
      <c r="ABU103" s="41"/>
      <c r="ABV103" s="41"/>
      <c r="ABW103" s="41"/>
      <c r="ABX103" s="41"/>
      <c r="ABY103" s="41"/>
      <c r="ABZ103" s="41"/>
      <c r="ACA103" s="41"/>
      <c r="ACB103" s="41"/>
      <c r="ACC103" s="41"/>
      <c r="ACD103" s="41"/>
      <c r="ACE103" s="41"/>
      <c r="ACF103" s="41"/>
      <c r="ACG103" s="41"/>
      <c r="ACH103" s="41"/>
      <c r="ACI103" s="41"/>
      <c r="ACJ103" s="41"/>
      <c r="ACK103" s="41"/>
      <c r="ACL103" s="41"/>
      <c r="ACM103" s="41"/>
      <c r="ACN103" s="41"/>
      <c r="ACO103" s="41"/>
      <c r="ACP103" s="41"/>
      <c r="ACQ103" s="41"/>
      <c r="ACR103" s="41"/>
      <c r="ACS103" s="41"/>
      <c r="ACT103" s="41"/>
      <c r="ACU103" s="41"/>
      <c r="ACV103" s="41"/>
      <c r="ACW103" s="41"/>
      <c r="ACX103" s="41"/>
      <c r="ACY103" s="41"/>
      <c r="ACZ103" s="41"/>
      <c r="ADA103" s="41"/>
      <c r="ADB103" s="41"/>
      <c r="ADC103" s="41"/>
      <c r="ADD103" s="41"/>
      <c r="ADE103" s="41"/>
      <c r="ADF103" s="41"/>
      <c r="ADG103" s="41"/>
      <c r="ADH103" s="41"/>
      <c r="ADI103" s="41"/>
      <c r="ADJ103" s="41"/>
      <c r="ADK103" s="41"/>
      <c r="ADL103" s="41"/>
      <c r="ADM103" s="41"/>
      <c r="ADN103" s="41"/>
      <c r="ADO103" s="41"/>
      <c r="ADP103" s="41"/>
      <c r="ADQ103" s="41"/>
      <c r="ADR103" s="41"/>
      <c r="ADS103" s="41"/>
      <c r="ADT103" s="41"/>
      <c r="ADU103" s="41"/>
      <c r="ADV103" s="41"/>
      <c r="ADW103" s="41"/>
      <c r="ADX103" s="41"/>
      <c r="ADY103" s="41"/>
      <c r="ADZ103" s="41"/>
      <c r="AEA103" s="41"/>
      <c r="AEB103" s="41"/>
      <c r="AEC103" s="41"/>
      <c r="AED103" s="41"/>
      <c r="AEE103" s="41"/>
      <c r="AEF103" s="41"/>
      <c r="AEG103" s="41"/>
      <c r="AEH103" s="41"/>
      <c r="AEI103" s="41"/>
      <c r="AEJ103" s="41"/>
      <c r="AEK103" s="41"/>
      <c r="AEL103" s="41"/>
      <c r="AEM103" s="41"/>
      <c r="AEN103" s="41"/>
      <c r="AEO103" s="41"/>
      <c r="AEP103" s="41"/>
      <c r="AEQ103" s="41"/>
    </row>
    <row r="104" spans="1:823" x14ac:dyDescent="0.25">
      <c r="A104" s="3" t="s">
        <v>56</v>
      </c>
      <c r="B104" s="34">
        <f t="shared" si="24"/>
        <v>-6.6466391288021009E-2</v>
      </c>
      <c r="C104" s="41">
        <f t="shared" si="25"/>
        <v>-0.17699999999999999</v>
      </c>
      <c r="D104" s="105"/>
      <c r="E104" s="105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41"/>
      <c r="CJ104" s="41"/>
      <c r="CK104" s="41"/>
      <c r="CL104" s="41"/>
      <c r="CM104" s="41"/>
      <c r="CN104" s="41"/>
      <c r="CO104" s="41"/>
      <c r="CP104" s="41"/>
      <c r="CQ104" s="41"/>
      <c r="CR104" s="41"/>
      <c r="CS104" s="41"/>
      <c r="CT104" s="41"/>
      <c r="CU104" s="41"/>
      <c r="CV104" s="41"/>
      <c r="CW104" s="41"/>
      <c r="CX104" s="41"/>
      <c r="CY104" s="41"/>
      <c r="CZ104" s="41"/>
      <c r="DA104" s="41"/>
      <c r="DB104" s="41"/>
      <c r="DC104" s="41"/>
      <c r="DD104" s="41"/>
      <c r="DE104" s="41"/>
      <c r="DF104" s="41"/>
      <c r="DG104" s="41"/>
      <c r="DH104" s="41"/>
      <c r="DI104" s="41"/>
      <c r="DJ104" s="41"/>
      <c r="DK104" s="41"/>
      <c r="DL104" s="41"/>
      <c r="DM104" s="41"/>
      <c r="DN104" s="41"/>
      <c r="DO104" s="41"/>
      <c r="DP104" s="41"/>
      <c r="DQ104" s="41"/>
      <c r="DR104" s="41"/>
      <c r="DS104" s="41"/>
      <c r="DT104" s="41"/>
      <c r="DU104" s="41"/>
      <c r="DV104" s="41"/>
      <c r="DW104" s="41"/>
      <c r="DX104" s="41"/>
      <c r="DY104" s="41"/>
      <c r="DZ104" s="41"/>
      <c r="EA104" s="41"/>
      <c r="EB104" s="41"/>
      <c r="EC104" s="41"/>
      <c r="ED104" s="41"/>
      <c r="EE104" s="41"/>
      <c r="EF104" s="41"/>
      <c r="EG104" s="41"/>
      <c r="EH104" s="41"/>
      <c r="EI104" s="41"/>
      <c r="EJ104" s="41"/>
      <c r="EK104" s="41"/>
      <c r="EL104" s="41"/>
      <c r="EM104" s="41"/>
      <c r="EN104" s="41"/>
      <c r="EO104" s="41"/>
      <c r="EP104" s="41"/>
      <c r="EQ104" s="41"/>
      <c r="ER104" s="41"/>
      <c r="ES104" s="41"/>
      <c r="ET104" s="41"/>
      <c r="EU104" s="41"/>
      <c r="EV104" s="41"/>
      <c r="EW104" s="41"/>
      <c r="EX104" s="41"/>
      <c r="EY104" s="41"/>
      <c r="EZ104" s="41"/>
      <c r="FA104" s="41"/>
      <c r="FB104" s="41"/>
      <c r="FC104" s="41"/>
      <c r="FD104" s="41"/>
      <c r="FE104" s="41"/>
      <c r="FF104" s="41"/>
      <c r="FG104" s="41"/>
      <c r="FH104" s="41"/>
      <c r="FI104" s="41"/>
      <c r="FJ104" s="41"/>
      <c r="FK104" s="41"/>
      <c r="FL104" s="41"/>
      <c r="FM104" s="41"/>
      <c r="FN104" s="41"/>
      <c r="FO104" s="41"/>
      <c r="FP104" s="41"/>
      <c r="FQ104" s="41"/>
      <c r="FR104" s="41"/>
      <c r="FS104" s="41"/>
      <c r="FT104" s="41"/>
      <c r="FU104" s="41"/>
      <c r="FV104" s="41"/>
      <c r="FW104" s="41"/>
      <c r="FX104" s="41"/>
      <c r="FY104" s="41"/>
      <c r="FZ104" s="41"/>
      <c r="GA104" s="41"/>
      <c r="GB104" s="41"/>
      <c r="GC104" s="41"/>
      <c r="GD104" s="41"/>
      <c r="GE104" s="41"/>
      <c r="GF104" s="41"/>
      <c r="GG104" s="41"/>
      <c r="GH104" s="41"/>
      <c r="GI104" s="41"/>
      <c r="GJ104" s="41"/>
      <c r="GK104" s="41"/>
      <c r="GL104" s="41"/>
      <c r="GM104" s="41"/>
      <c r="GN104" s="41"/>
      <c r="GO104" s="41"/>
      <c r="GP104" s="41"/>
      <c r="GQ104" s="41"/>
      <c r="GR104" s="41"/>
      <c r="GS104" s="41"/>
      <c r="GT104" s="41"/>
      <c r="GU104" s="41"/>
      <c r="GV104" s="41"/>
      <c r="GW104" s="41"/>
      <c r="GX104" s="41"/>
      <c r="GY104" s="41"/>
      <c r="GZ104" s="41"/>
      <c r="HA104" s="41"/>
      <c r="HB104" s="41"/>
      <c r="HC104" s="41"/>
      <c r="HD104" s="41"/>
      <c r="HE104" s="41"/>
      <c r="HF104" s="41"/>
      <c r="HG104" s="41"/>
      <c r="HH104" s="41"/>
      <c r="HI104" s="41"/>
      <c r="HJ104" s="41"/>
      <c r="HK104" s="41"/>
      <c r="HL104" s="41"/>
      <c r="HM104" s="41"/>
      <c r="HN104" s="41"/>
      <c r="HO104" s="41"/>
      <c r="HP104" s="41"/>
      <c r="HQ104" s="41"/>
      <c r="HR104" s="41"/>
      <c r="HS104" s="41"/>
      <c r="HT104" s="41"/>
      <c r="HU104" s="41"/>
      <c r="HV104" s="41"/>
      <c r="HW104" s="41"/>
      <c r="HX104" s="41"/>
      <c r="HY104" s="41"/>
      <c r="HZ104" s="41"/>
      <c r="IA104" s="41"/>
      <c r="IB104" s="41"/>
      <c r="IC104" s="41"/>
      <c r="ID104" s="41"/>
      <c r="IE104" s="41"/>
      <c r="IF104" s="41"/>
      <c r="IG104" s="41"/>
      <c r="IH104" s="41"/>
      <c r="II104" s="41"/>
      <c r="IJ104" s="41"/>
      <c r="IK104" s="41"/>
      <c r="IL104" s="41"/>
      <c r="IM104" s="41"/>
      <c r="IN104" s="41"/>
      <c r="IO104" s="41"/>
      <c r="IP104" s="41"/>
      <c r="IQ104" s="41"/>
      <c r="IR104" s="41"/>
      <c r="IS104" s="41"/>
      <c r="IT104" s="41"/>
      <c r="IU104" s="41"/>
      <c r="IV104" s="41"/>
      <c r="IW104" s="41"/>
      <c r="IX104" s="41"/>
      <c r="IY104" s="41"/>
      <c r="IZ104" s="41"/>
      <c r="JA104" s="41"/>
      <c r="JB104" s="41"/>
      <c r="JC104" s="41"/>
      <c r="JD104" s="41"/>
      <c r="JE104" s="41"/>
      <c r="JF104" s="41"/>
      <c r="JG104" s="41"/>
      <c r="JH104" s="41"/>
      <c r="JI104" s="41"/>
      <c r="JJ104" s="41"/>
      <c r="JK104" s="41"/>
      <c r="JL104" s="41"/>
      <c r="JM104" s="41"/>
      <c r="JN104" s="41"/>
      <c r="JO104" s="41"/>
      <c r="JP104" s="41"/>
      <c r="JQ104" s="41"/>
      <c r="JR104" s="41"/>
      <c r="JS104" s="41"/>
      <c r="JT104" s="41"/>
      <c r="JU104" s="41"/>
      <c r="JV104" s="41"/>
      <c r="JW104" s="41"/>
      <c r="JX104" s="41"/>
      <c r="JY104" s="41"/>
      <c r="JZ104" s="41"/>
      <c r="KA104" s="41"/>
      <c r="KB104" s="41"/>
      <c r="KC104" s="41"/>
      <c r="KD104" s="41"/>
      <c r="KE104" s="41"/>
      <c r="KF104" s="41"/>
      <c r="KG104" s="41"/>
      <c r="KH104" s="41"/>
      <c r="KI104" s="41"/>
      <c r="KJ104" s="41"/>
      <c r="KK104" s="41"/>
      <c r="KL104" s="41"/>
      <c r="KM104" s="41"/>
      <c r="KN104" s="41"/>
      <c r="KO104" s="41"/>
      <c r="KP104" s="41"/>
      <c r="KQ104" s="41"/>
      <c r="KR104" s="41"/>
      <c r="KS104" s="41"/>
      <c r="KT104" s="41"/>
      <c r="KU104" s="41"/>
      <c r="KV104" s="41"/>
      <c r="KW104" s="41"/>
      <c r="KX104" s="41"/>
      <c r="KY104" s="41"/>
      <c r="KZ104" s="41"/>
      <c r="LA104" s="41"/>
      <c r="LB104" s="41"/>
      <c r="LC104" s="41"/>
      <c r="LD104" s="41"/>
      <c r="LE104" s="41"/>
      <c r="LF104" s="41"/>
      <c r="LG104" s="41"/>
      <c r="LH104" s="41"/>
      <c r="LI104" s="41"/>
      <c r="LJ104" s="41"/>
      <c r="LK104" s="41"/>
      <c r="LL104" s="41"/>
      <c r="LM104" s="41"/>
      <c r="LN104" s="41"/>
      <c r="LO104" s="41"/>
      <c r="LP104" s="41"/>
      <c r="LQ104" s="41"/>
      <c r="LR104" s="41"/>
      <c r="LS104" s="41"/>
      <c r="LT104" s="41"/>
      <c r="LU104" s="41"/>
      <c r="LV104" s="41"/>
      <c r="LW104" s="41"/>
      <c r="LX104" s="41"/>
      <c r="LY104" s="41"/>
      <c r="LZ104" s="41"/>
      <c r="MA104" s="41"/>
      <c r="MB104" s="41"/>
      <c r="MC104" s="41"/>
      <c r="MD104" s="41"/>
      <c r="ME104" s="41"/>
      <c r="MF104" s="41"/>
      <c r="MG104" s="41"/>
      <c r="MH104" s="41"/>
      <c r="MI104" s="41"/>
      <c r="MJ104" s="41"/>
      <c r="MK104" s="41"/>
      <c r="ML104" s="41"/>
      <c r="MM104" s="41"/>
      <c r="MN104" s="41"/>
      <c r="MO104" s="41"/>
      <c r="MP104" s="41"/>
      <c r="MQ104" s="41"/>
      <c r="MR104" s="41"/>
      <c r="MS104" s="41"/>
      <c r="MT104" s="41"/>
      <c r="MU104" s="41"/>
      <c r="MV104" s="41"/>
      <c r="MW104" s="41"/>
      <c r="MX104" s="41"/>
      <c r="MY104" s="41"/>
      <c r="MZ104" s="41"/>
      <c r="NA104" s="41"/>
      <c r="NB104" s="41"/>
      <c r="NC104" s="41"/>
      <c r="ND104" s="41"/>
      <c r="NE104" s="41"/>
      <c r="NF104" s="41"/>
      <c r="NG104" s="41"/>
      <c r="NH104" s="41"/>
      <c r="NI104" s="41"/>
      <c r="NJ104" s="41"/>
      <c r="NK104" s="41"/>
      <c r="NL104" s="41"/>
      <c r="NM104" s="41"/>
      <c r="NN104" s="41"/>
      <c r="NO104" s="41"/>
      <c r="NP104" s="41"/>
      <c r="NQ104" s="41"/>
      <c r="NR104" s="41"/>
      <c r="NS104" s="41"/>
      <c r="NT104" s="41"/>
      <c r="NU104" s="41"/>
      <c r="NV104" s="41"/>
      <c r="NW104" s="41"/>
      <c r="NX104" s="41"/>
      <c r="NY104" s="41"/>
      <c r="NZ104" s="41"/>
      <c r="OA104" s="41"/>
      <c r="OB104" s="41"/>
      <c r="OC104" s="41"/>
      <c r="OD104" s="41"/>
      <c r="OE104" s="41"/>
      <c r="OF104" s="41"/>
      <c r="OG104" s="41"/>
      <c r="OH104" s="41"/>
      <c r="OI104" s="41"/>
      <c r="OJ104" s="41"/>
      <c r="OK104" s="41"/>
      <c r="OL104" s="41"/>
      <c r="OM104" s="41"/>
      <c r="ON104" s="41"/>
      <c r="OO104" s="41"/>
      <c r="OP104" s="41"/>
      <c r="OQ104" s="41"/>
      <c r="OR104" s="41"/>
      <c r="OS104" s="41"/>
      <c r="OT104" s="41"/>
      <c r="OU104" s="41"/>
      <c r="OV104" s="41"/>
      <c r="OW104" s="41"/>
      <c r="OX104" s="41"/>
      <c r="OY104" s="41"/>
      <c r="OZ104" s="41"/>
      <c r="PA104" s="41"/>
      <c r="PB104" s="41"/>
      <c r="PC104" s="41"/>
      <c r="PD104" s="41"/>
      <c r="PE104" s="41"/>
      <c r="PF104" s="41"/>
      <c r="PG104" s="41"/>
      <c r="PH104" s="41"/>
      <c r="PI104" s="41"/>
      <c r="PJ104" s="41"/>
      <c r="PK104" s="41"/>
      <c r="PL104" s="41"/>
      <c r="PM104" s="41"/>
      <c r="PN104" s="41"/>
      <c r="PO104" s="41"/>
      <c r="PP104" s="41"/>
      <c r="PQ104" s="41"/>
      <c r="PR104" s="41"/>
      <c r="PS104" s="41"/>
      <c r="PT104" s="41"/>
      <c r="PU104" s="41"/>
      <c r="PV104" s="41"/>
      <c r="PW104" s="41"/>
      <c r="PX104" s="41"/>
      <c r="PY104" s="41"/>
      <c r="PZ104" s="41"/>
      <c r="QA104" s="41"/>
      <c r="QB104" s="41"/>
      <c r="QC104" s="41"/>
      <c r="QD104" s="41"/>
      <c r="QE104" s="41"/>
      <c r="QF104" s="41"/>
      <c r="QG104" s="41"/>
      <c r="QH104" s="41"/>
      <c r="QI104" s="41"/>
      <c r="QJ104" s="41"/>
      <c r="QK104" s="41"/>
      <c r="QL104" s="41"/>
      <c r="QM104" s="41"/>
      <c r="QN104" s="41"/>
      <c r="QO104" s="41"/>
      <c r="QP104" s="41"/>
      <c r="QQ104" s="41"/>
      <c r="QR104" s="41"/>
      <c r="QS104" s="41"/>
      <c r="QT104" s="41"/>
      <c r="QU104" s="41"/>
      <c r="QV104" s="41"/>
      <c r="QW104" s="41"/>
      <c r="QX104" s="41"/>
      <c r="QY104" s="41"/>
      <c r="QZ104" s="41"/>
      <c r="RA104" s="41"/>
      <c r="RB104" s="41"/>
      <c r="RC104" s="41"/>
      <c r="RD104" s="41"/>
      <c r="RE104" s="41"/>
      <c r="RF104" s="41"/>
      <c r="RG104" s="41"/>
      <c r="RH104" s="41"/>
      <c r="RI104" s="41"/>
      <c r="RJ104" s="41"/>
      <c r="RK104" s="41"/>
      <c r="RL104" s="41"/>
      <c r="RM104" s="41"/>
      <c r="RN104" s="41"/>
      <c r="RO104" s="41"/>
      <c r="RP104" s="41"/>
      <c r="RQ104" s="41"/>
      <c r="RR104" s="41"/>
      <c r="RS104" s="41"/>
      <c r="RT104" s="41"/>
      <c r="RU104" s="41"/>
      <c r="RV104" s="41"/>
      <c r="RW104" s="41"/>
      <c r="RX104" s="41"/>
      <c r="RY104" s="41"/>
      <c r="RZ104" s="41"/>
      <c r="SA104" s="41"/>
      <c r="SB104" s="41"/>
      <c r="SC104" s="41"/>
      <c r="SD104" s="41"/>
      <c r="SE104" s="41"/>
      <c r="SF104" s="41"/>
      <c r="SG104" s="41"/>
      <c r="SH104" s="41"/>
      <c r="SI104" s="41"/>
      <c r="SJ104" s="41"/>
      <c r="SK104" s="41"/>
      <c r="SL104" s="41"/>
      <c r="SM104" s="41"/>
      <c r="SN104" s="41"/>
      <c r="SO104" s="41"/>
      <c r="SP104" s="41"/>
      <c r="SQ104" s="41"/>
      <c r="SR104" s="41"/>
      <c r="SS104" s="41"/>
      <c r="ST104" s="41"/>
      <c r="SU104" s="41"/>
      <c r="SV104" s="41"/>
      <c r="SW104" s="41"/>
      <c r="SX104" s="41"/>
      <c r="SY104" s="41"/>
      <c r="SZ104" s="41"/>
      <c r="TA104" s="41"/>
      <c r="TB104" s="41"/>
      <c r="TC104" s="41"/>
      <c r="TD104" s="41"/>
      <c r="TE104" s="41"/>
      <c r="TF104" s="41"/>
      <c r="TG104" s="41"/>
      <c r="TH104" s="41"/>
      <c r="TI104" s="41"/>
      <c r="TJ104" s="41"/>
      <c r="TK104" s="41"/>
      <c r="TL104" s="41"/>
      <c r="TM104" s="41"/>
      <c r="TN104" s="41"/>
      <c r="TO104" s="41"/>
      <c r="TP104" s="41"/>
      <c r="TQ104" s="41"/>
      <c r="TR104" s="41"/>
      <c r="TS104" s="41"/>
      <c r="TT104" s="41"/>
      <c r="TU104" s="41"/>
      <c r="TV104" s="41"/>
      <c r="TW104" s="41"/>
      <c r="TX104" s="41"/>
      <c r="TY104" s="41"/>
      <c r="TZ104" s="41"/>
      <c r="UA104" s="41"/>
      <c r="UB104" s="41"/>
      <c r="UC104" s="41"/>
      <c r="UD104" s="41"/>
      <c r="UE104" s="41"/>
      <c r="UF104" s="41"/>
      <c r="UG104" s="41"/>
      <c r="UH104" s="41"/>
      <c r="UI104" s="41"/>
      <c r="UJ104" s="41"/>
      <c r="UK104" s="41"/>
      <c r="UL104" s="41"/>
      <c r="UM104" s="41"/>
      <c r="UN104" s="41"/>
      <c r="UO104" s="41"/>
      <c r="UP104" s="41"/>
      <c r="UQ104" s="41"/>
      <c r="UR104" s="41"/>
      <c r="US104" s="41"/>
      <c r="UT104" s="41"/>
      <c r="UU104" s="41"/>
      <c r="UV104" s="41"/>
      <c r="UW104" s="41"/>
      <c r="UX104" s="41"/>
      <c r="UY104" s="41"/>
      <c r="UZ104" s="41"/>
      <c r="VA104" s="41"/>
      <c r="VB104" s="41"/>
      <c r="VC104" s="41"/>
      <c r="VD104" s="41"/>
      <c r="VE104" s="41"/>
      <c r="VF104" s="41"/>
      <c r="VG104" s="41"/>
      <c r="VH104" s="41"/>
      <c r="VI104" s="41"/>
      <c r="VJ104" s="41"/>
      <c r="VK104" s="41"/>
      <c r="VL104" s="41"/>
      <c r="VM104" s="41"/>
      <c r="VN104" s="41"/>
      <c r="VO104" s="41"/>
      <c r="VP104" s="41"/>
      <c r="VQ104" s="41"/>
      <c r="VR104" s="41"/>
      <c r="VS104" s="41"/>
      <c r="VT104" s="41"/>
      <c r="VU104" s="41"/>
      <c r="VV104" s="41"/>
      <c r="VW104" s="41"/>
      <c r="VX104" s="41"/>
      <c r="VY104" s="41"/>
      <c r="VZ104" s="41"/>
      <c r="WA104" s="41"/>
      <c r="WB104" s="41"/>
      <c r="WC104" s="41"/>
      <c r="WD104" s="41"/>
      <c r="WE104" s="41"/>
      <c r="WF104" s="41"/>
      <c r="WG104" s="41"/>
      <c r="WH104" s="41"/>
      <c r="WI104" s="41"/>
      <c r="WJ104" s="41"/>
      <c r="WK104" s="41"/>
      <c r="WL104" s="41"/>
      <c r="WM104" s="41"/>
      <c r="WN104" s="41"/>
      <c r="WO104" s="41"/>
      <c r="WP104" s="41"/>
      <c r="WQ104" s="41"/>
      <c r="WR104" s="41"/>
      <c r="WS104" s="41"/>
      <c r="WT104" s="41"/>
      <c r="WU104" s="41"/>
      <c r="WV104" s="41"/>
      <c r="WW104" s="41"/>
      <c r="WX104" s="41"/>
      <c r="WY104" s="41"/>
      <c r="WZ104" s="41"/>
      <c r="XA104" s="41"/>
      <c r="XB104" s="41"/>
      <c r="XC104" s="41"/>
      <c r="XD104" s="41"/>
      <c r="XE104" s="41"/>
      <c r="XF104" s="41"/>
      <c r="XG104" s="41"/>
      <c r="XH104" s="41"/>
      <c r="XI104" s="41"/>
      <c r="XJ104" s="41"/>
      <c r="XK104" s="41"/>
      <c r="XL104" s="41"/>
      <c r="XM104" s="41"/>
      <c r="XN104" s="41"/>
      <c r="XO104" s="41"/>
      <c r="XP104" s="41"/>
      <c r="XQ104" s="41"/>
      <c r="XR104" s="41"/>
      <c r="XS104" s="41"/>
      <c r="XT104" s="41"/>
      <c r="XU104" s="41"/>
      <c r="XV104" s="41"/>
      <c r="XW104" s="41"/>
      <c r="XX104" s="41"/>
      <c r="XY104" s="41"/>
      <c r="XZ104" s="41"/>
      <c r="YA104" s="41"/>
      <c r="YB104" s="41"/>
      <c r="YC104" s="41"/>
      <c r="YD104" s="41"/>
      <c r="YE104" s="41"/>
      <c r="YF104" s="41"/>
      <c r="YG104" s="41"/>
      <c r="YH104" s="41"/>
      <c r="YI104" s="41"/>
      <c r="YJ104" s="41"/>
      <c r="YK104" s="41"/>
      <c r="YL104" s="41"/>
      <c r="YM104" s="41"/>
      <c r="YN104" s="41"/>
      <c r="YO104" s="41"/>
      <c r="YP104" s="41"/>
      <c r="YQ104" s="41"/>
      <c r="YR104" s="41"/>
      <c r="YS104" s="41"/>
      <c r="YT104" s="41"/>
      <c r="YU104" s="41"/>
      <c r="YV104" s="41"/>
      <c r="YW104" s="41"/>
      <c r="YX104" s="41"/>
      <c r="YY104" s="41"/>
      <c r="YZ104" s="41"/>
      <c r="ZA104" s="41"/>
      <c r="ZB104" s="41"/>
      <c r="ZC104" s="41"/>
      <c r="ZD104" s="41"/>
      <c r="ZE104" s="41"/>
      <c r="ZF104" s="41"/>
      <c r="ZG104" s="41"/>
      <c r="ZH104" s="41"/>
      <c r="ZI104" s="41"/>
      <c r="ZJ104" s="41"/>
      <c r="ZK104" s="41"/>
      <c r="ZL104" s="41"/>
      <c r="ZM104" s="41"/>
      <c r="ZN104" s="41"/>
      <c r="ZO104" s="41"/>
      <c r="ZP104" s="41"/>
      <c r="ZQ104" s="41"/>
      <c r="ZR104" s="41"/>
      <c r="ZS104" s="41"/>
      <c r="ZT104" s="41"/>
      <c r="ZU104" s="41"/>
      <c r="ZV104" s="41"/>
      <c r="ZW104" s="41"/>
      <c r="ZX104" s="41"/>
      <c r="ZY104" s="41"/>
      <c r="ZZ104" s="41"/>
      <c r="AAA104" s="41"/>
      <c r="AAB104" s="41"/>
      <c r="AAC104" s="41"/>
      <c r="AAD104" s="41"/>
      <c r="AAE104" s="41"/>
      <c r="AAF104" s="41"/>
      <c r="AAG104" s="41"/>
      <c r="AAH104" s="41"/>
      <c r="AAI104" s="41"/>
      <c r="AAJ104" s="41"/>
      <c r="AAK104" s="41"/>
      <c r="AAL104" s="41"/>
      <c r="AAM104" s="41"/>
      <c r="AAN104" s="41"/>
      <c r="AAO104" s="41"/>
      <c r="AAP104" s="41"/>
      <c r="AAQ104" s="41"/>
      <c r="AAR104" s="41"/>
      <c r="AAS104" s="41"/>
      <c r="AAT104" s="41"/>
      <c r="AAU104" s="41"/>
      <c r="AAV104" s="41"/>
      <c r="AAW104" s="41"/>
      <c r="AAX104" s="41"/>
      <c r="AAY104" s="41"/>
      <c r="AAZ104" s="41"/>
      <c r="ABA104" s="41"/>
      <c r="ABB104" s="41"/>
      <c r="ABC104" s="41"/>
      <c r="ABD104" s="41"/>
      <c r="ABE104" s="41"/>
      <c r="ABF104" s="41"/>
      <c r="ABG104" s="41"/>
      <c r="ABH104" s="41"/>
      <c r="ABI104" s="41"/>
      <c r="ABJ104" s="41"/>
      <c r="ABK104" s="41"/>
      <c r="ABL104" s="41"/>
      <c r="ABM104" s="41"/>
      <c r="ABN104" s="41"/>
      <c r="ABO104" s="41"/>
      <c r="ABP104" s="41"/>
      <c r="ABQ104" s="41"/>
      <c r="ABR104" s="41"/>
      <c r="ABS104" s="41"/>
      <c r="ABT104" s="41"/>
      <c r="ABU104" s="41"/>
      <c r="ABV104" s="41"/>
      <c r="ABW104" s="41"/>
      <c r="ABX104" s="41"/>
      <c r="ABY104" s="41"/>
      <c r="ABZ104" s="41"/>
      <c r="ACA104" s="41"/>
      <c r="ACB104" s="41"/>
      <c r="ACC104" s="41"/>
      <c r="ACD104" s="41"/>
      <c r="ACE104" s="41"/>
      <c r="ACF104" s="41"/>
      <c r="ACG104" s="41"/>
      <c r="ACH104" s="41"/>
      <c r="ACI104" s="41"/>
      <c r="ACJ104" s="41"/>
      <c r="ACK104" s="41"/>
      <c r="ACL104" s="41"/>
      <c r="ACM104" s="41"/>
      <c r="ACN104" s="41"/>
      <c r="ACO104" s="41"/>
      <c r="ACP104" s="41"/>
      <c r="ACQ104" s="41"/>
      <c r="ACR104" s="41"/>
      <c r="ACS104" s="41"/>
      <c r="ACT104" s="41"/>
      <c r="ACU104" s="41"/>
      <c r="ACV104" s="41"/>
      <c r="ACW104" s="41"/>
      <c r="ACX104" s="41"/>
      <c r="ACY104" s="41"/>
      <c r="ACZ104" s="41"/>
      <c r="ADA104" s="41"/>
      <c r="ADB104" s="41"/>
      <c r="ADC104" s="41"/>
      <c r="ADD104" s="41"/>
      <c r="ADE104" s="41"/>
      <c r="ADF104" s="41"/>
      <c r="ADG104" s="41"/>
      <c r="ADH104" s="41"/>
      <c r="ADI104" s="41"/>
      <c r="ADJ104" s="41"/>
      <c r="ADK104" s="41"/>
      <c r="ADL104" s="41"/>
      <c r="ADM104" s="41"/>
      <c r="ADN104" s="41"/>
      <c r="ADO104" s="41"/>
      <c r="ADP104" s="41"/>
      <c r="ADQ104" s="41"/>
      <c r="ADR104" s="41"/>
      <c r="ADS104" s="41"/>
      <c r="ADT104" s="41"/>
      <c r="ADU104" s="41"/>
      <c r="ADV104" s="41"/>
      <c r="ADW104" s="41"/>
      <c r="ADX104" s="41"/>
      <c r="ADY104" s="41"/>
      <c r="ADZ104" s="41"/>
      <c r="AEA104" s="41"/>
      <c r="AEB104" s="41"/>
      <c r="AEC104" s="41"/>
      <c r="AED104" s="41"/>
      <c r="AEE104" s="41"/>
      <c r="AEF104" s="41"/>
      <c r="AEG104" s="41"/>
      <c r="AEH104" s="41"/>
      <c r="AEI104" s="41"/>
      <c r="AEJ104" s="41"/>
      <c r="AEK104" s="41"/>
      <c r="AEL104" s="41"/>
      <c r="AEM104" s="41"/>
      <c r="AEN104" s="41"/>
      <c r="AEO104" s="41"/>
      <c r="AEP104" s="41"/>
      <c r="AEQ104" s="41"/>
    </row>
    <row r="105" spans="1:823" x14ac:dyDescent="0.25">
      <c r="A105" s="3" t="s">
        <v>57</v>
      </c>
      <c r="B105" s="34">
        <f t="shared" si="24"/>
        <v>-0.10888252148997135</v>
      </c>
      <c r="C105" s="41">
        <f t="shared" si="25"/>
        <v>-3.7999999999999999E-2</v>
      </c>
      <c r="D105" s="105"/>
      <c r="E105" s="105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41"/>
      <c r="CM105" s="41"/>
      <c r="CN105" s="41"/>
      <c r="CO105" s="41"/>
      <c r="CP105" s="41"/>
      <c r="CQ105" s="41"/>
      <c r="CR105" s="41"/>
      <c r="CS105" s="41"/>
      <c r="CT105" s="41"/>
      <c r="CU105" s="41"/>
      <c r="CV105" s="41"/>
      <c r="CW105" s="41"/>
      <c r="CX105" s="41"/>
      <c r="CY105" s="41"/>
      <c r="CZ105" s="41"/>
      <c r="DA105" s="41"/>
      <c r="DB105" s="41"/>
      <c r="DC105" s="41"/>
      <c r="DD105" s="41"/>
      <c r="DE105" s="41"/>
      <c r="DF105" s="41"/>
      <c r="DG105" s="41"/>
      <c r="DH105" s="41"/>
      <c r="DI105" s="41"/>
      <c r="DJ105" s="41"/>
      <c r="DK105" s="41"/>
      <c r="DL105" s="41"/>
      <c r="DM105" s="41"/>
      <c r="DN105" s="41"/>
      <c r="DO105" s="41"/>
      <c r="DP105" s="41"/>
      <c r="DQ105" s="41"/>
      <c r="DR105" s="41"/>
      <c r="DS105" s="41"/>
      <c r="DT105" s="41"/>
      <c r="DU105" s="41"/>
      <c r="DV105" s="41"/>
      <c r="DW105" s="41"/>
      <c r="DX105" s="41"/>
      <c r="DY105" s="41"/>
      <c r="DZ105" s="41"/>
      <c r="EA105" s="41"/>
      <c r="EB105" s="41"/>
      <c r="EC105" s="41"/>
      <c r="ED105" s="41"/>
      <c r="EE105" s="41"/>
      <c r="EF105" s="41"/>
      <c r="EG105" s="41"/>
      <c r="EH105" s="41"/>
      <c r="EI105" s="41"/>
      <c r="EJ105" s="41"/>
      <c r="EK105" s="41"/>
      <c r="EL105" s="41"/>
      <c r="EM105" s="41"/>
      <c r="EN105" s="41"/>
      <c r="EO105" s="41"/>
      <c r="EP105" s="41"/>
      <c r="EQ105" s="41"/>
      <c r="ER105" s="41"/>
      <c r="ES105" s="41"/>
      <c r="ET105" s="41"/>
      <c r="EU105" s="41"/>
      <c r="EV105" s="41"/>
      <c r="EW105" s="41"/>
      <c r="EX105" s="41"/>
      <c r="EY105" s="41"/>
      <c r="EZ105" s="41"/>
      <c r="FA105" s="41"/>
      <c r="FB105" s="41"/>
      <c r="FC105" s="41"/>
      <c r="FD105" s="41"/>
      <c r="FE105" s="41"/>
      <c r="FF105" s="41"/>
      <c r="FG105" s="41"/>
      <c r="FH105" s="41"/>
      <c r="FI105" s="41"/>
      <c r="FJ105" s="41"/>
      <c r="FK105" s="41"/>
      <c r="FL105" s="41"/>
      <c r="FM105" s="41"/>
      <c r="FN105" s="41"/>
      <c r="FO105" s="41"/>
      <c r="FP105" s="41"/>
      <c r="FQ105" s="41"/>
      <c r="FR105" s="41"/>
      <c r="FS105" s="41"/>
      <c r="FT105" s="41"/>
      <c r="FU105" s="41"/>
      <c r="FV105" s="41"/>
      <c r="FW105" s="41"/>
      <c r="FX105" s="41"/>
      <c r="FY105" s="41"/>
      <c r="FZ105" s="41"/>
      <c r="GA105" s="41"/>
      <c r="GB105" s="41"/>
      <c r="GC105" s="41"/>
      <c r="GD105" s="41"/>
      <c r="GE105" s="41"/>
      <c r="GF105" s="41"/>
      <c r="GG105" s="41"/>
      <c r="GH105" s="41"/>
      <c r="GI105" s="41"/>
      <c r="GJ105" s="41"/>
      <c r="GK105" s="41"/>
      <c r="GL105" s="41"/>
      <c r="GM105" s="41"/>
      <c r="GN105" s="41"/>
      <c r="GO105" s="41"/>
      <c r="GP105" s="41"/>
      <c r="GQ105" s="41"/>
      <c r="GR105" s="41"/>
      <c r="GS105" s="41"/>
      <c r="GT105" s="41"/>
      <c r="GU105" s="41"/>
      <c r="GV105" s="41"/>
      <c r="GW105" s="41"/>
      <c r="GX105" s="41"/>
      <c r="GY105" s="41"/>
      <c r="GZ105" s="41"/>
      <c r="HA105" s="41"/>
      <c r="HB105" s="41"/>
      <c r="HC105" s="41"/>
      <c r="HD105" s="41"/>
      <c r="HE105" s="41"/>
      <c r="HF105" s="41"/>
      <c r="HG105" s="41"/>
      <c r="HH105" s="41"/>
      <c r="HI105" s="41"/>
      <c r="HJ105" s="41"/>
      <c r="HK105" s="41"/>
      <c r="HL105" s="41"/>
      <c r="HM105" s="41"/>
      <c r="HN105" s="41"/>
      <c r="HO105" s="41"/>
      <c r="HP105" s="41"/>
      <c r="HQ105" s="41"/>
      <c r="HR105" s="41"/>
      <c r="HS105" s="41"/>
      <c r="HT105" s="41"/>
      <c r="HU105" s="41"/>
      <c r="HV105" s="41"/>
      <c r="HW105" s="41"/>
      <c r="HX105" s="41"/>
      <c r="HY105" s="41"/>
      <c r="HZ105" s="41"/>
      <c r="IA105" s="41"/>
      <c r="IB105" s="41"/>
      <c r="IC105" s="41"/>
      <c r="ID105" s="41"/>
      <c r="IE105" s="41"/>
      <c r="IF105" s="41"/>
      <c r="IG105" s="41"/>
      <c r="IH105" s="41"/>
      <c r="II105" s="41"/>
      <c r="IJ105" s="41"/>
      <c r="IK105" s="41"/>
      <c r="IL105" s="41"/>
      <c r="IM105" s="41"/>
      <c r="IN105" s="41"/>
      <c r="IO105" s="41"/>
      <c r="IP105" s="41"/>
      <c r="IQ105" s="41"/>
      <c r="IR105" s="41"/>
      <c r="IS105" s="41"/>
      <c r="IT105" s="41"/>
      <c r="IU105" s="41"/>
      <c r="IV105" s="41"/>
      <c r="IW105" s="41"/>
      <c r="IX105" s="41"/>
      <c r="IY105" s="41"/>
      <c r="IZ105" s="41"/>
      <c r="JA105" s="41"/>
      <c r="JB105" s="41"/>
      <c r="JC105" s="41"/>
      <c r="JD105" s="41"/>
      <c r="JE105" s="41"/>
      <c r="JF105" s="41"/>
      <c r="JG105" s="41"/>
      <c r="JH105" s="41"/>
      <c r="JI105" s="41"/>
      <c r="JJ105" s="41"/>
      <c r="JK105" s="41"/>
      <c r="JL105" s="41"/>
      <c r="JM105" s="41"/>
      <c r="JN105" s="41"/>
      <c r="JO105" s="41"/>
      <c r="JP105" s="41"/>
      <c r="JQ105" s="41"/>
      <c r="JR105" s="41"/>
      <c r="JS105" s="41"/>
      <c r="JT105" s="41"/>
      <c r="JU105" s="41"/>
      <c r="JV105" s="41"/>
      <c r="JW105" s="41"/>
      <c r="JX105" s="41"/>
      <c r="JY105" s="41"/>
      <c r="JZ105" s="41"/>
      <c r="KA105" s="41"/>
      <c r="KB105" s="41"/>
      <c r="KC105" s="41"/>
      <c r="KD105" s="41"/>
      <c r="KE105" s="41"/>
      <c r="KF105" s="41"/>
      <c r="KG105" s="41"/>
      <c r="KH105" s="41"/>
      <c r="KI105" s="41"/>
      <c r="KJ105" s="41"/>
      <c r="KK105" s="41"/>
      <c r="KL105" s="41"/>
      <c r="KM105" s="41"/>
      <c r="KN105" s="41"/>
      <c r="KO105" s="41"/>
      <c r="KP105" s="41"/>
      <c r="KQ105" s="41"/>
      <c r="KR105" s="41"/>
      <c r="KS105" s="41"/>
      <c r="KT105" s="41"/>
      <c r="KU105" s="41"/>
      <c r="KV105" s="41"/>
      <c r="KW105" s="41"/>
      <c r="KX105" s="41"/>
      <c r="KY105" s="41"/>
      <c r="KZ105" s="41"/>
      <c r="LA105" s="41"/>
      <c r="LB105" s="41"/>
      <c r="LC105" s="41"/>
      <c r="LD105" s="41"/>
      <c r="LE105" s="41"/>
      <c r="LF105" s="41"/>
      <c r="LG105" s="41"/>
      <c r="LH105" s="41"/>
      <c r="LI105" s="41"/>
      <c r="LJ105" s="41"/>
      <c r="LK105" s="41"/>
      <c r="LL105" s="41"/>
      <c r="LM105" s="41"/>
      <c r="LN105" s="41"/>
      <c r="LO105" s="41"/>
      <c r="LP105" s="41"/>
      <c r="LQ105" s="41"/>
      <c r="LR105" s="41"/>
      <c r="LS105" s="41"/>
      <c r="LT105" s="41"/>
      <c r="LU105" s="41"/>
      <c r="LV105" s="41"/>
      <c r="LW105" s="41"/>
      <c r="LX105" s="41"/>
      <c r="LY105" s="41"/>
      <c r="LZ105" s="41"/>
      <c r="MA105" s="41"/>
      <c r="MB105" s="41"/>
      <c r="MC105" s="41"/>
      <c r="MD105" s="41"/>
      <c r="ME105" s="41"/>
      <c r="MF105" s="41"/>
      <c r="MG105" s="41"/>
      <c r="MH105" s="41"/>
      <c r="MI105" s="41"/>
      <c r="MJ105" s="41"/>
      <c r="MK105" s="41"/>
      <c r="ML105" s="41"/>
      <c r="MM105" s="41"/>
      <c r="MN105" s="41"/>
      <c r="MO105" s="41"/>
      <c r="MP105" s="41"/>
      <c r="MQ105" s="41"/>
      <c r="MR105" s="41"/>
      <c r="MS105" s="41"/>
      <c r="MT105" s="41"/>
      <c r="MU105" s="41"/>
      <c r="MV105" s="41"/>
      <c r="MW105" s="41"/>
      <c r="MX105" s="41"/>
      <c r="MY105" s="41"/>
      <c r="MZ105" s="41"/>
      <c r="NA105" s="41"/>
      <c r="NB105" s="41"/>
      <c r="NC105" s="41"/>
      <c r="ND105" s="41"/>
      <c r="NE105" s="41"/>
      <c r="NF105" s="41"/>
      <c r="NG105" s="41"/>
      <c r="NH105" s="41"/>
      <c r="NI105" s="41"/>
      <c r="NJ105" s="41"/>
      <c r="NK105" s="41"/>
      <c r="NL105" s="41"/>
      <c r="NM105" s="41"/>
      <c r="NN105" s="41"/>
      <c r="NO105" s="41"/>
      <c r="NP105" s="41"/>
      <c r="NQ105" s="41"/>
      <c r="NR105" s="41"/>
      <c r="NS105" s="41"/>
      <c r="NT105" s="41"/>
      <c r="NU105" s="41"/>
      <c r="NV105" s="41"/>
      <c r="NW105" s="41"/>
      <c r="NX105" s="41"/>
      <c r="NY105" s="41"/>
      <c r="NZ105" s="41"/>
      <c r="OA105" s="41"/>
      <c r="OB105" s="41"/>
      <c r="OC105" s="41"/>
      <c r="OD105" s="41"/>
      <c r="OE105" s="41"/>
      <c r="OF105" s="41"/>
      <c r="OG105" s="41"/>
      <c r="OH105" s="41"/>
      <c r="OI105" s="41"/>
      <c r="OJ105" s="41"/>
      <c r="OK105" s="41"/>
      <c r="OL105" s="41"/>
      <c r="OM105" s="41"/>
      <c r="ON105" s="41"/>
      <c r="OO105" s="41"/>
      <c r="OP105" s="41"/>
      <c r="OQ105" s="41"/>
      <c r="OR105" s="41"/>
      <c r="OS105" s="41"/>
      <c r="OT105" s="41"/>
      <c r="OU105" s="41"/>
      <c r="OV105" s="41"/>
      <c r="OW105" s="41"/>
      <c r="OX105" s="41"/>
      <c r="OY105" s="41"/>
      <c r="OZ105" s="41"/>
      <c r="PA105" s="41"/>
      <c r="PB105" s="41"/>
      <c r="PC105" s="41"/>
      <c r="PD105" s="41"/>
      <c r="PE105" s="41"/>
      <c r="PF105" s="41"/>
      <c r="PG105" s="41"/>
      <c r="PH105" s="41"/>
      <c r="PI105" s="41"/>
      <c r="PJ105" s="41"/>
      <c r="PK105" s="41"/>
      <c r="PL105" s="41"/>
      <c r="PM105" s="41"/>
      <c r="PN105" s="41"/>
      <c r="PO105" s="41"/>
      <c r="PP105" s="41"/>
      <c r="PQ105" s="41"/>
      <c r="PR105" s="41"/>
      <c r="PS105" s="41"/>
      <c r="PT105" s="41"/>
      <c r="PU105" s="41"/>
      <c r="PV105" s="41"/>
      <c r="PW105" s="41"/>
      <c r="PX105" s="41"/>
      <c r="PY105" s="41"/>
      <c r="PZ105" s="41"/>
      <c r="QA105" s="41"/>
      <c r="QB105" s="41"/>
      <c r="QC105" s="41"/>
      <c r="QD105" s="41"/>
      <c r="QE105" s="41"/>
      <c r="QF105" s="41"/>
      <c r="QG105" s="41"/>
      <c r="QH105" s="41"/>
      <c r="QI105" s="41"/>
      <c r="QJ105" s="41"/>
      <c r="QK105" s="41"/>
      <c r="QL105" s="41"/>
      <c r="QM105" s="41"/>
      <c r="QN105" s="41"/>
      <c r="QO105" s="41"/>
      <c r="QP105" s="41"/>
      <c r="QQ105" s="41"/>
      <c r="QR105" s="41"/>
      <c r="QS105" s="41"/>
      <c r="QT105" s="41"/>
      <c r="QU105" s="41"/>
      <c r="QV105" s="41"/>
      <c r="QW105" s="41"/>
      <c r="QX105" s="41"/>
      <c r="QY105" s="41"/>
      <c r="QZ105" s="41"/>
      <c r="RA105" s="41"/>
      <c r="RB105" s="41"/>
      <c r="RC105" s="41"/>
      <c r="RD105" s="41"/>
      <c r="RE105" s="41"/>
      <c r="RF105" s="41"/>
      <c r="RG105" s="41"/>
      <c r="RH105" s="41"/>
      <c r="RI105" s="41"/>
      <c r="RJ105" s="41"/>
      <c r="RK105" s="41"/>
      <c r="RL105" s="41"/>
      <c r="RM105" s="41"/>
      <c r="RN105" s="41"/>
      <c r="RO105" s="41"/>
      <c r="RP105" s="41"/>
      <c r="RQ105" s="41"/>
      <c r="RR105" s="41"/>
      <c r="RS105" s="41"/>
      <c r="RT105" s="41"/>
      <c r="RU105" s="41"/>
      <c r="RV105" s="41"/>
      <c r="RW105" s="41"/>
      <c r="RX105" s="41"/>
      <c r="RY105" s="41"/>
      <c r="RZ105" s="41"/>
      <c r="SA105" s="41"/>
      <c r="SB105" s="41"/>
      <c r="SC105" s="41"/>
      <c r="SD105" s="41"/>
      <c r="SE105" s="41"/>
      <c r="SF105" s="41"/>
      <c r="SG105" s="41"/>
      <c r="SH105" s="41"/>
      <c r="SI105" s="41"/>
      <c r="SJ105" s="41"/>
      <c r="SK105" s="41"/>
      <c r="SL105" s="41"/>
      <c r="SM105" s="41"/>
      <c r="SN105" s="41"/>
      <c r="SO105" s="41"/>
      <c r="SP105" s="41"/>
      <c r="SQ105" s="41"/>
      <c r="SR105" s="41"/>
      <c r="SS105" s="41"/>
      <c r="ST105" s="41"/>
      <c r="SU105" s="41"/>
      <c r="SV105" s="41"/>
      <c r="SW105" s="41"/>
      <c r="SX105" s="41"/>
      <c r="SY105" s="41"/>
      <c r="SZ105" s="41"/>
      <c r="TA105" s="41"/>
      <c r="TB105" s="41"/>
      <c r="TC105" s="41"/>
      <c r="TD105" s="41"/>
      <c r="TE105" s="41"/>
      <c r="TF105" s="41"/>
      <c r="TG105" s="41"/>
      <c r="TH105" s="41"/>
      <c r="TI105" s="41"/>
      <c r="TJ105" s="41"/>
      <c r="TK105" s="41"/>
      <c r="TL105" s="41"/>
      <c r="TM105" s="41"/>
      <c r="TN105" s="41"/>
      <c r="TO105" s="41"/>
      <c r="TP105" s="41"/>
      <c r="TQ105" s="41"/>
      <c r="TR105" s="41"/>
      <c r="TS105" s="41"/>
      <c r="TT105" s="41"/>
      <c r="TU105" s="41"/>
      <c r="TV105" s="41"/>
      <c r="TW105" s="41"/>
      <c r="TX105" s="41"/>
      <c r="TY105" s="41"/>
      <c r="TZ105" s="41"/>
      <c r="UA105" s="41"/>
      <c r="UB105" s="41"/>
      <c r="UC105" s="41"/>
      <c r="UD105" s="41"/>
      <c r="UE105" s="41"/>
      <c r="UF105" s="41"/>
      <c r="UG105" s="41"/>
      <c r="UH105" s="41"/>
      <c r="UI105" s="41"/>
      <c r="UJ105" s="41"/>
      <c r="UK105" s="41"/>
      <c r="UL105" s="41"/>
      <c r="UM105" s="41"/>
      <c r="UN105" s="41"/>
      <c r="UO105" s="41"/>
      <c r="UP105" s="41"/>
      <c r="UQ105" s="41"/>
      <c r="UR105" s="41"/>
      <c r="US105" s="41"/>
      <c r="UT105" s="41"/>
      <c r="UU105" s="41"/>
      <c r="UV105" s="41"/>
      <c r="UW105" s="41"/>
      <c r="UX105" s="41"/>
      <c r="UY105" s="41"/>
      <c r="UZ105" s="41"/>
      <c r="VA105" s="41"/>
      <c r="VB105" s="41"/>
      <c r="VC105" s="41"/>
      <c r="VD105" s="41"/>
      <c r="VE105" s="41"/>
      <c r="VF105" s="41"/>
      <c r="VG105" s="41"/>
      <c r="VH105" s="41"/>
      <c r="VI105" s="41"/>
      <c r="VJ105" s="41"/>
      <c r="VK105" s="41"/>
      <c r="VL105" s="41"/>
      <c r="VM105" s="41"/>
      <c r="VN105" s="41"/>
      <c r="VO105" s="41"/>
      <c r="VP105" s="41"/>
      <c r="VQ105" s="41"/>
      <c r="VR105" s="41"/>
      <c r="VS105" s="41"/>
      <c r="VT105" s="41"/>
      <c r="VU105" s="41"/>
      <c r="VV105" s="41"/>
      <c r="VW105" s="41"/>
      <c r="VX105" s="41"/>
      <c r="VY105" s="41"/>
      <c r="VZ105" s="41"/>
      <c r="WA105" s="41"/>
      <c r="WB105" s="41"/>
      <c r="WC105" s="41"/>
      <c r="WD105" s="41"/>
      <c r="WE105" s="41"/>
      <c r="WF105" s="41"/>
      <c r="WG105" s="41"/>
      <c r="WH105" s="41"/>
      <c r="WI105" s="41"/>
      <c r="WJ105" s="41"/>
      <c r="WK105" s="41"/>
      <c r="WL105" s="41"/>
      <c r="WM105" s="41"/>
      <c r="WN105" s="41"/>
      <c r="WO105" s="41"/>
      <c r="WP105" s="41"/>
      <c r="WQ105" s="41"/>
      <c r="WR105" s="41"/>
      <c r="WS105" s="41"/>
      <c r="WT105" s="41"/>
      <c r="WU105" s="41"/>
      <c r="WV105" s="41"/>
      <c r="WW105" s="41"/>
      <c r="WX105" s="41"/>
      <c r="WY105" s="41"/>
      <c r="WZ105" s="41"/>
      <c r="XA105" s="41"/>
      <c r="XB105" s="41"/>
      <c r="XC105" s="41"/>
      <c r="XD105" s="41"/>
      <c r="XE105" s="41"/>
      <c r="XF105" s="41"/>
      <c r="XG105" s="41"/>
      <c r="XH105" s="41"/>
      <c r="XI105" s="41"/>
      <c r="XJ105" s="41"/>
      <c r="XK105" s="41"/>
      <c r="XL105" s="41"/>
      <c r="XM105" s="41"/>
      <c r="XN105" s="41"/>
      <c r="XO105" s="41"/>
      <c r="XP105" s="41"/>
      <c r="XQ105" s="41"/>
      <c r="XR105" s="41"/>
      <c r="XS105" s="41"/>
      <c r="XT105" s="41"/>
      <c r="XU105" s="41"/>
      <c r="XV105" s="41"/>
      <c r="XW105" s="41"/>
      <c r="XX105" s="41"/>
      <c r="XY105" s="41"/>
      <c r="XZ105" s="41"/>
      <c r="YA105" s="41"/>
      <c r="YB105" s="41"/>
      <c r="YC105" s="41"/>
      <c r="YD105" s="41"/>
      <c r="YE105" s="41"/>
      <c r="YF105" s="41"/>
      <c r="YG105" s="41"/>
      <c r="YH105" s="41"/>
      <c r="YI105" s="41"/>
      <c r="YJ105" s="41"/>
      <c r="YK105" s="41"/>
      <c r="YL105" s="41"/>
      <c r="YM105" s="41"/>
      <c r="YN105" s="41"/>
      <c r="YO105" s="41"/>
      <c r="YP105" s="41"/>
      <c r="YQ105" s="41"/>
      <c r="YR105" s="41"/>
      <c r="YS105" s="41"/>
      <c r="YT105" s="41"/>
      <c r="YU105" s="41"/>
      <c r="YV105" s="41"/>
      <c r="YW105" s="41"/>
      <c r="YX105" s="41"/>
      <c r="YY105" s="41"/>
      <c r="YZ105" s="41"/>
      <c r="ZA105" s="41"/>
      <c r="ZB105" s="41"/>
      <c r="ZC105" s="41"/>
      <c r="ZD105" s="41"/>
      <c r="ZE105" s="41"/>
      <c r="ZF105" s="41"/>
      <c r="ZG105" s="41"/>
      <c r="ZH105" s="41"/>
      <c r="ZI105" s="41"/>
      <c r="ZJ105" s="41"/>
      <c r="ZK105" s="41"/>
      <c r="ZL105" s="41"/>
      <c r="ZM105" s="41"/>
      <c r="ZN105" s="41"/>
      <c r="ZO105" s="41"/>
      <c r="ZP105" s="41"/>
      <c r="ZQ105" s="41"/>
      <c r="ZR105" s="41"/>
      <c r="ZS105" s="41"/>
      <c r="ZT105" s="41"/>
      <c r="ZU105" s="41"/>
      <c r="ZV105" s="41"/>
      <c r="ZW105" s="41"/>
      <c r="ZX105" s="41"/>
      <c r="ZY105" s="41"/>
      <c r="ZZ105" s="41"/>
      <c r="AAA105" s="41"/>
      <c r="AAB105" s="41"/>
      <c r="AAC105" s="41"/>
      <c r="AAD105" s="41"/>
      <c r="AAE105" s="41"/>
      <c r="AAF105" s="41"/>
      <c r="AAG105" s="41"/>
      <c r="AAH105" s="41"/>
      <c r="AAI105" s="41"/>
      <c r="AAJ105" s="41"/>
      <c r="AAK105" s="41"/>
      <c r="AAL105" s="41"/>
      <c r="AAM105" s="41"/>
      <c r="AAN105" s="41"/>
      <c r="AAO105" s="41"/>
      <c r="AAP105" s="41"/>
      <c r="AAQ105" s="41"/>
      <c r="AAR105" s="41"/>
      <c r="AAS105" s="41"/>
      <c r="AAT105" s="41"/>
      <c r="AAU105" s="41"/>
      <c r="AAV105" s="41"/>
      <c r="AAW105" s="41"/>
      <c r="AAX105" s="41"/>
      <c r="AAY105" s="41"/>
      <c r="AAZ105" s="41"/>
      <c r="ABA105" s="41"/>
      <c r="ABB105" s="41"/>
      <c r="ABC105" s="41"/>
      <c r="ABD105" s="41"/>
      <c r="ABE105" s="41"/>
      <c r="ABF105" s="41"/>
      <c r="ABG105" s="41"/>
      <c r="ABH105" s="41"/>
      <c r="ABI105" s="41"/>
      <c r="ABJ105" s="41"/>
      <c r="ABK105" s="41"/>
      <c r="ABL105" s="41"/>
      <c r="ABM105" s="41"/>
      <c r="ABN105" s="41"/>
      <c r="ABO105" s="41"/>
      <c r="ABP105" s="41"/>
      <c r="ABQ105" s="41"/>
      <c r="ABR105" s="41"/>
      <c r="ABS105" s="41"/>
      <c r="ABT105" s="41"/>
      <c r="ABU105" s="41"/>
      <c r="ABV105" s="41"/>
      <c r="ABW105" s="41"/>
      <c r="ABX105" s="41"/>
      <c r="ABY105" s="41"/>
      <c r="ABZ105" s="41"/>
      <c r="ACA105" s="41"/>
      <c r="ACB105" s="41"/>
      <c r="ACC105" s="41"/>
      <c r="ACD105" s="41"/>
      <c r="ACE105" s="41"/>
      <c r="ACF105" s="41"/>
      <c r="ACG105" s="41"/>
      <c r="ACH105" s="41"/>
      <c r="ACI105" s="41"/>
      <c r="ACJ105" s="41"/>
      <c r="ACK105" s="41"/>
      <c r="ACL105" s="41"/>
      <c r="ACM105" s="41"/>
      <c r="ACN105" s="41"/>
      <c r="ACO105" s="41"/>
      <c r="ACP105" s="41"/>
      <c r="ACQ105" s="41"/>
      <c r="ACR105" s="41"/>
      <c r="ACS105" s="41"/>
      <c r="ACT105" s="41"/>
      <c r="ACU105" s="41"/>
      <c r="ACV105" s="41"/>
      <c r="ACW105" s="41"/>
      <c r="ACX105" s="41"/>
      <c r="ACY105" s="41"/>
      <c r="ACZ105" s="41"/>
      <c r="ADA105" s="41"/>
      <c r="ADB105" s="41"/>
      <c r="ADC105" s="41"/>
      <c r="ADD105" s="41"/>
      <c r="ADE105" s="41"/>
      <c r="ADF105" s="41"/>
      <c r="ADG105" s="41"/>
      <c r="ADH105" s="41"/>
      <c r="ADI105" s="41"/>
      <c r="ADJ105" s="41"/>
      <c r="ADK105" s="41"/>
      <c r="ADL105" s="41"/>
      <c r="ADM105" s="41"/>
      <c r="ADN105" s="41"/>
      <c r="ADO105" s="41"/>
      <c r="ADP105" s="41"/>
      <c r="ADQ105" s="41"/>
      <c r="ADR105" s="41"/>
      <c r="ADS105" s="41"/>
      <c r="ADT105" s="41"/>
      <c r="ADU105" s="41"/>
      <c r="ADV105" s="41"/>
      <c r="ADW105" s="41"/>
      <c r="ADX105" s="41"/>
      <c r="ADY105" s="41"/>
      <c r="ADZ105" s="41"/>
      <c r="AEA105" s="41"/>
      <c r="AEB105" s="41"/>
      <c r="AEC105" s="41"/>
      <c r="AED105" s="41"/>
      <c r="AEE105" s="41"/>
      <c r="AEF105" s="41"/>
      <c r="AEG105" s="41"/>
      <c r="AEH105" s="41"/>
      <c r="AEI105" s="41"/>
      <c r="AEJ105" s="41"/>
      <c r="AEK105" s="41"/>
      <c r="AEL105" s="41"/>
      <c r="AEM105" s="41"/>
      <c r="AEN105" s="41"/>
      <c r="AEO105" s="41"/>
      <c r="AEP105" s="41"/>
      <c r="AEQ105" s="41"/>
    </row>
    <row r="106" spans="1:823" x14ac:dyDescent="0.25">
      <c r="A106" s="3" t="s">
        <v>466</v>
      </c>
      <c r="B106" s="34">
        <f t="shared" ref="B106:B118" si="26">UA18-1</f>
        <v>4.8097631012203879E-2</v>
      </c>
      <c r="C106" s="41">
        <f t="shared" ref="C106:C118" si="27">UB18/1000</f>
        <v>6.7000000000000004E-2</v>
      </c>
      <c r="D106" s="105"/>
      <c r="E106" s="105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/>
      <c r="CJ106" s="41"/>
      <c r="CK106" s="41"/>
      <c r="CL106" s="41"/>
      <c r="CM106" s="41"/>
      <c r="CN106" s="41"/>
      <c r="CO106" s="41"/>
      <c r="CP106" s="41"/>
      <c r="CQ106" s="41"/>
      <c r="CR106" s="41"/>
      <c r="CS106" s="41"/>
      <c r="CT106" s="41"/>
      <c r="CU106" s="41"/>
      <c r="CV106" s="41"/>
      <c r="CW106" s="41"/>
      <c r="CX106" s="41"/>
      <c r="CY106" s="41"/>
      <c r="CZ106" s="41"/>
      <c r="DA106" s="41"/>
      <c r="DB106" s="41"/>
      <c r="DC106" s="41"/>
      <c r="DD106" s="41"/>
      <c r="DE106" s="41"/>
      <c r="DF106" s="41"/>
      <c r="DG106" s="41"/>
      <c r="DH106" s="41"/>
      <c r="DI106" s="41"/>
      <c r="DJ106" s="41"/>
      <c r="DK106" s="41"/>
      <c r="DL106" s="41"/>
      <c r="DM106" s="41"/>
      <c r="DN106" s="41"/>
      <c r="DO106" s="41"/>
      <c r="DP106" s="41"/>
      <c r="DQ106" s="41"/>
      <c r="DR106" s="41"/>
      <c r="DS106" s="41"/>
      <c r="DT106" s="41"/>
      <c r="DU106" s="41"/>
      <c r="DV106" s="41"/>
      <c r="DW106" s="41"/>
      <c r="DX106" s="41"/>
      <c r="DY106" s="41"/>
      <c r="DZ106" s="41"/>
      <c r="EA106" s="41"/>
      <c r="EB106" s="41"/>
      <c r="EC106" s="41"/>
      <c r="ED106" s="41"/>
      <c r="EE106" s="41"/>
      <c r="EF106" s="41"/>
      <c r="EG106" s="41"/>
      <c r="EH106" s="41"/>
      <c r="EI106" s="41"/>
      <c r="EJ106" s="41"/>
      <c r="EK106" s="41"/>
      <c r="EL106" s="41"/>
      <c r="EM106" s="41"/>
      <c r="EN106" s="41"/>
      <c r="EO106" s="41"/>
      <c r="EP106" s="41"/>
      <c r="EQ106" s="41"/>
      <c r="ER106" s="41"/>
      <c r="ES106" s="41"/>
      <c r="ET106" s="41"/>
      <c r="EU106" s="41"/>
      <c r="EV106" s="41"/>
      <c r="EW106" s="41"/>
      <c r="EX106" s="41"/>
      <c r="EY106" s="41"/>
      <c r="EZ106" s="41"/>
      <c r="FA106" s="41"/>
      <c r="FB106" s="41"/>
      <c r="FC106" s="41"/>
      <c r="FD106" s="41"/>
      <c r="FE106" s="41"/>
      <c r="FF106" s="41"/>
      <c r="FG106" s="41"/>
      <c r="FH106" s="41"/>
      <c r="FI106" s="41"/>
      <c r="FJ106" s="41"/>
      <c r="FK106" s="41"/>
      <c r="FL106" s="41"/>
      <c r="FM106" s="41"/>
      <c r="FN106" s="41"/>
      <c r="FO106" s="41"/>
      <c r="FP106" s="41"/>
      <c r="FQ106" s="41"/>
      <c r="FR106" s="41"/>
      <c r="FS106" s="41"/>
      <c r="FT106" s="41"/>
      <c r="FU106" s="41"/>
      <c r="FV106" s="41"/>
      <c r="FW106" s="41"/>
      <c r="FX106" s="41"/>
      <c r="FY106" s="41"/>
      <c r="FZ106" s="41"/>
      <c r="GA106" s="41"/>
      <c r="GB106" s="41"/>
      <c r="GC106" s="41"/>
      <c r="GD106" s="41"/>
      <c r="GE106" s="41"/>
      <c r="GF106" s="41"/>
      <c r="GG106" s="41"/>
      <c r="GH106" s="41"/>
      <c r="GI106" s="41"/>
      <c r="GJ106" s="41"/>
      <c r="GK106" s="41"/>
      <c r="GL106" s="41"/>
      <c r="GM106" s="41"/>
      <c r="GN106" s="41"/>
      <c r="GO106" s="41"/>
      <c r="GP106" s="41"/>
      <c r="GQ106" s="41"/>
      <c r="GR106" s="41"/>
      <c r="GS106" s="41"/>
      <c r="GT106" s="41"/>
      <c r="GU106" s="41"/>
      <c r="GV106" s="41"/>
      <c r="GW106" s="41"/>
      <c r="GX106" s="41"/>
      <c r="GY106" s="41"/>
      <c r="GZ106" s="41"/>
      <c r="HA106" s="41"/>
      <c r="HB106" s="41"/>
      <c r="HC106" s="41"/>
      <c r="HD106" s="41"/>
      <c r="HE106" s="41"/>
      <c r="HF106" s="41"/>
      <c r="HG106" s="41"/>
      <c r="HH106" s="41"/>
      <c r="HI106" s="41"/>
      <c r="HJ106" s="41"/>
      <c r="HK106" s="41"/>
      <c r="HL106" s="41"/>
      <c r="HM106" s="41"/>
      <c r="HN106" s="41"/>
      <c r="HO106" s="41"/>
      <c r="HP106" s="41"/>
      <c r="HQ106" s="41"/>
      <c r="HR106" s="41"/>
      <c r="HS106" s="41"/>
      <c r="HT106" s="41"/>
      <c r="HU106" s="41"/>
      <c r="HV106" s="41"/>
      <c r="HW106" s="41"/>
      <c r="HX106" s="41"/>
      <c r="HY106" s="41"/>
      <c r="HZ106" s="41"/>
      <c r="IA106" s="41"/>
      <c r="IB106" s="41"/>
      <c r="IC106" s="41"/>
      <c r="ID106" s="41"/>
      <c r="IE106" s="41"/>
      <c r="IF106" s="41"/>
      <c r="IG106" s="41"/>
      <c r="IH106" s="41"/>
      <c r="II106" s="41"/>
      <c r="IJ106" s="41"/>
      <c r="IK106" s="41"/>
      <c r="IL106" s="41"/>
      <c r="IM106" s="41"/>
      <c r="IN106" s="41"/>
      <c r="IO106" s="41"/>
      <c r="IP106" s="41"/>
      <c r="IQ106" s="41"/>
      <c r="IR106" s="41"/>
      <c r="IS106" s="41"/>
      <c r="IT106" s="41"/>
      <c r="IU106" s="41"/>
      <c r="IV106" s="41"/>
      <c r="IW106" s="41"/>
      <c r="IX106" s="41"/>
      <c r="IY106" s="41"/>
      <c r="IZ106" s="41"/>
      <c r="JA106" s="41"/>
      <c r="JB106" s="41"/>
      <c r="JC106" s="41"/>
      <c r="JD106" s="41"/>
      <c r="JE106" s="41"/>
      <c r="JF106" s="41"/>
      <c r="JG106" s="41"/>
      <c r="JH106" s="41"/>
      <c r="JI106" s="41"/>
      <c r="JJ106" s="41"/>
      <c r="JK106" s="41"/>
      <c r="JL106" s="41"/>
      <c r="JM106" s="41"/>
      <c r="JN106" s="41"/>
      <c r="JO106" s="41"/>
      <c r="JP106" s="41"/>
      <c r="JQ106" s="41"/>
      <c r="JR106" s="41"/>
      <c r="JS106" s="41"/>
      <c r="JT106" s="41"/>
      <c r="JU106" s="41"/>
      <c r="JV106" s="41"/>
      <c r="JW106" s="41"/>
      <c r="JX106" s="41"/>
      <c r="JY106" s="41"/>
      <c r="JZ106" s="41"/>
      <c r="KA106" s="41"/>
      <c r="KB106" s="41"/>
      <c r="KC106" s="41"/>
      <c r="KD106" s="41"/>
      <c r="KE106" s="41"/>
      <c r="KF106" s="41"/>
      <c r="KG106" s="41"/>
      <c r="KH106" s="41"/>
      <c r="KI106" s="41"/>
      <c r="KJ106" s="41"/>
      <c r="KK106" s="41"/>
      <c r="KL106" s="41"/>
      <c r="KM106" s="41"/>
      <c r="KN106" s="41"/>
      <c r="KO106" s="41"/>
      <c r="KP106" s="41"/>
      <c r="KQ106" s="41"/>
      <c r="KR106" s="41"/>
      <c r="KS106" s="41"/>
      <c r="KT106" s="41"/>
      <c r="KU106" s="41"/>
      <c r="KV106" s="41"/>
      <c r="KW106" s="41"/>
      <c r="KX106" s="41"/>
      <c r="KY106" s="41"/>
      <c r="KZ106" s="41"/>
      <c r="LA106" s="41"/>
      <c r="LB106" s="41"/>
      <c r="LC106" s="41"/>
      <c r="LD106" s="41"/>
      <c r="LE106" s="41"/>
      <c r="LF106" s="41"/>
      <c r="LG106" s="41"/>
      <c r="LH106" s="41"/>
      <c r="LI106" s="41"/>
      <c r="LJ106" s="41"/>
      <c r="LK106" s="41"/>
      <c r="LL106" s="41"/>
      <c r="LM106" s="41"/>
      <c r="LN106" s="41"/>
      <c r="LO106" s="41"/>
      <c r="LP106" s="41"/>
      <c r="LQ106" s="41"/>
      <c r="LR106" s="41"/>
      <c r="LS106" s="41"/>
      <c r="LT106" s="41"/>
      <c r="LU106" s="41"/>
      <c r="LV106" s="41"/>
      <c r="LW106" s="41"/>
      <c r="LX106" s="41"/>
      <c r="LY106" s="41"/>
      <c r="LZ106" s="41"/>
      <c r="MA106" s="41"/>
      <c r="MB106" s="41"/>
      <c r="MC106" s="41"/>
      <c r="MD106" s="41"/>
      <c r="ME106" s="41"/>
      <c r="MF106" s="41"/>
      <c r="MG106" s="41"/>
      <c r="MH106" s="41"/>
      <c r="MI106" s="41"/>
      <c r="MJ106" s="41"/>
      <c r="MK106" s="41"/>
      <c r="ML106" s="41"/>
      <c r="MM106" s="41"/>
      <c r="MN106" s="41"/>
      <c r="MO106" s="41"/>
      <c r="MP106" s="41"/>
      <c r="MQ106" s="41"/>
      <c r="MR106" s="41"/>
      <c r="MS106" s="41"/>
      <c r="MT106" s="41"/>
      <c r="MU106" s="41"/>
      <c r="MV106" s="41"/>
      <c r="MW106" s="41"/>
      <c r="MX106" s="41"/>
      <c r="MY106" s="41"/>
      <c r="MZ106" s="41"/>
      <c r="NA106" s="41"/>
      <c r="NB106" s="41"/>
      <c r="NC106" s="41"/>
      <c r="ND106" s="41"/>
      <c r="NE106" s="41"/>
      <c r="NF106" s="41"/>
      <c r="NG106" s="41"/>
      <c r="NH106" s="41"/>
      <c r="NI106" s="41"/>
      <c r="NJ106" s="41"/>
      <c r="NK106" s="41"/>
      <c r="NL106" s="41"/>
      <c r="NM106" s="41"/>
      <c r="NN106" s="41"/>
      <c r="NO106" s="41"/>
      <c r="NP106" s="41"/>
      <c r="NQ106" s="41"/>
      <c r="NR106" s="41"/>
      <c r="NS106" s="41"/>
      <c r="NT106" s="41"/>
      <c r="NU106" s="41"/>
      <c r="NV106" s="41"/>
      <c r="NW106" s="41"/>
      <c r="NX106" s="41"/>
      <c r="NY106" s="41"/>
      <c r="NZ106" s="41"/>
      <c r="OA106" s="41"/>
      <c r="OB106" s="41"/>
      <c r="OC106" s="41"/>
      <c r="OD106" s="41"/>
      <c r="OE106" s="41"/>
      <c r="OF106" s="41"/>
      <c r="OG106" s="41"/>
      <c r="OH106" s="41"/>
      <c r="OI106" s="41"/>
      <c r="OJ106" s="41"/>
      <c r="OK106" s="41"/>
      <c r="OL106" s="41"/>
      <c r="OM106" s="41"/>
      <c r="ON106" s="41"/>
      <c r="OO106" s="41"/>
      <c r="OP106" s="41"/>
      <c r="OQ106" s="41"/>
      <c r="OR106" s="41"/>
      <c r="OS106" s="41"/>
      <c r="OT106" s="41"/>
      <c r="OU106" s="41"/>
      <c r="OV106" s="41"/>
      <c r="OW106" s="41"/>
      <c r="OX106" s="41"/>
      <c r="OY106" s="41"/>
      <c r="OZ106" s="41"/>
      <c r="PA106" s="41"/>
      <c r="PB106" s="41"/>
      <c r="PC106" s="41"/>
      <c r="PD106" s="41"/>
      <c r="PE106" s="41"/>
      <c r="PF106" s="41"/>
      <c r="PG106" s="41"/>
      <c r="PH106" s="41"/>
      <c r="PI106" s="41"/>
      <c r="PJ106" s="41"/>
      <c r="PK106" s="41"/>
      <c r="PL106" s="41"/>
      <c r="PM106" s="41"/>
      <c r="PN106" s="41"/>
      <c r="PO106" s="41"/>
      <c r="PP106" s="41"/>
      <c r="PQ106" s="41"/>
      <c r="PR106" s="41"/>
      <c r="PS106" s="41"/>
      <c r="PT106" s="41"/>
      <c r="PU106" s="41"/>
      <c r="PV106" s="41"/>
      <c r="PW106" s="41"/>
      <c r="PX106" s="41"/>
      <c r="PY106" s="41"/>
      <c r="PZ106" s="41"/>
      <c r="QA106" s="41"/>
      <c r="QB106" s="41"/>
      <c r="QC106" s="41"/>
      <c r="QD106" s="41"/>
      <c r="QE106" s="41"/>
      <c r="QF106" s="41"/>
      <c r="QG106" s="41"/>
      <c r="QH106" s="41"/>
      <c r="QI106" s="41"/>
      <c r="QJ106" s="41"/>
      <c r="QK106" s="41"/>
      <c r="QL106" s="41"/>
      <c r="QM106" s="41"/>
      <c r="QN106" s="41"/>
      <c r="QO106" s="41"/>
      <c r="QP106" s="41"/>
      <c r="QQ106" s="41"/>
      <c r="QR106" s="41"/>
      <c r="QS106" s="41"/>
      <c r="QT106" s="41"/>
      <c r="QU106" s="41"/>
      <c r="QV106" s="41"/>
      <c r="QW106" s="41"/>
      <c r="QX106" s="41"/>
      <c r="QY106" s="41"/>
      <c r="QZ106" s="41"/>
      <c r="RA106" s="41"/>
      <c r="RB106" s="41"/>
      <c r="RC106" s="41"/>
      <c r="RD106" s="41"/>
      <c r="RE106" s="41"/>
      <c r="RF106" s="41"/>
      <c r="RG106" s="41"/>
      <c r="RH106" s="41"/>
      <c r="RI106" s="41"/>
      <c r="RJ106" s="41"/>
      <c r="RK106" s="41"/>
      <c r="RL106" s="41"/>
      <c r="RM106" s="41"/>
      <c r="RN106" s="41"/>
      <c r="RO106" s="41"/>
      <c r="RP106" s="41"/>
      <c r="RQ106" s="41"/>
      <c r="RR106" s="41"/>
      <c r="RS106" s="41"/>
      <c r="RT106" s="41"/>
      <c r="RU106" s="41"/>
      <c r="RV106" s="41"/>
      <c r="RW106" s="41"/>
      <c r="RX106" s="41"/>
      <c r="RY106" s="41"/>
      <c r="RZ106" s="41"/>
      <c r="SA106" s="41"/>
      <c r="SB106" s="41"/>
      <c r="SC106" s="41"/>
      <c r="SD106" s="41"/>
      <c r="SE106" s="41"/>
      <c r="SF106" s="41"/>
      <c r="SG106" s="41"/>
      <c r="SH106" s="41"/>
      <c r="SI106" s="41"/>
      <c r="SJ106" s="41"/>
      <c r="SK106" s="41"/>
      <c r="SL106" s="41"/>
      <c r="SM106" s="41"/>
      <c r="SN106" s="41"/>
      <c r="SO106" s="41"/>
      <c r="SP106" s="41"/>
      <c r="SQ106" s="41"/>
      <c r="SR106" s="41"/>
      <c r="SS106" s="41"/>
      <c r="ST106" s="41"/>
      <c r="SU106" s="41"/>
      <c r="SV106" s="41"/>
      <c r="SW106" s="41"/>
      <c r="SX106" s="41"/>
      <c r="SY106" s="41"/>
      <c r="SZ106" s="41"/>
      <c r="TA106" s="41"/>
      <c r="TB106" s="41"/>
      <c r="TC106" s="41"/>
      <c r="TD106" s="41"/>
      <c r="TE106" s="41"/>
      <c r="TF106" s="41"/>
      <c r="TG106" s="41"/>
      <c r="TH106" s="41"/>
      <c r="TI106" s="41"/>
      <c r="TJ106" s="41"/>
      <c r="TK106" s="41"/>
      <c r="TL106" s="41"/>
      <c r="TM106" s="41"/>
      <c r="TN106" s="41"/>
      <c r="TO106" s="41"/>
      <c r="TP106" s="41"/>
      <c r="TQ106" s="41"/>
      <c r="TR106" s="41"/>
      <c r="TS106" s="41"/>
      <c r="TT106" s="41"/>
      <c r="TU106" s="41"/>
      <c r="TV106" s="41"/>
      <c r="TW106" s="41"/>
      <c r="TX106" s="41"/>
      <c r="TY106" s="41"/>
      <c r="TZ106" s="41"/>
      <c r="UA106" s="41"/>
      <c r="UB106" s="41"/>
      <c r="UC106" s="41"/>
      <c r="UD106" s="41"/>
      <c r="UE106" s="41"/>
      <c r="UF106" s="41"/>
      <c r="UG106" s="41"/>
      <c r="UH106" s="41"/>
      <c r="UI106" s="41"/>
      <c r="UJ106" s="41"/>
      <c r="UK106" s="41"/>
      <c r="UL106" s="41"/>
      <c r="UM106" s="41"/>
      <c r="UN106" s="41"/>
      <c r="UO106" s="41"/>
      <c r="UP106" s="41"/>
      <c r="UQ106" s="41"/>
      <c r="UR106" s="41"/>
      <c r="US106" s="41"/>
      <c r="UT106" s="41"/>
      <c r="UU106" s="41"/>
      <c r="UV106" s="41"/>
      <c r="UW106" s="41"/>
      <c r="UX106" s="41"/>
      <c r="UY106" s="41"/>
      <c r="UZ106" s="41"/>
      <c r="VA106" s="41"/>
      <c r="VB106" s="41"/>
      <c r="VC106" s="41"/>
      <c r="VD106" s="41"/>
      <c r="VE106" s="41"/>
      <c r="VF106" s="41"/>
      <c r="VG106" s="41"/>
      <c r="VH106" s="41"/>
      <c r="VI106" s="41"/>
      <c r="VJ106" s="41"/>
      <c r="VK106" s="41"/>
      <c r="VL106" s="41"/>
      <c r="VM106" s="41"/>
      <c r="VN106" s="41"/>
      <c r="VO106" s="41"/>
      <c r="VP106" s="41"/>
      <c r="VQ106" s="41"/>
      <c r="VR106" s="41"/>
      <c r="VS106" s="41"/>
      <c r="VT106" s="41"/>
      <c r="VU106" s="41"/>
      <c r="VV106" s="41"/>
      <c r="VW106" s="41"/>
      <c r="VX106" s="41"/>
      <c r="VY106" s="41"/>
      <c r="VZ106" s="41"/>
      <c r="WA106" s="41"/>
      <c r="WB106" s="41"/>
      <c r="WC106" s="41"/>
      <c r="WD106" s="41"/>
      <c r="WE106" s="41"/>
      <c r="WF106" s="41"/>
      <c r="WG106" s="41"/>
      <c r="WH106" s="41"/>
      <c r="WI106" s="41"/>
      <c r="WJ106" s="41"/>
      <c r="WK106" s="41"/>
      <c r="WL106" s="41"/>
      <c r="WM106" s="41"/>
      <c r="WN106" s="41"/>
      <c r="WO106" s="41"/>
      <c r="WP106" s="41"/>
      <c r="WQ106" s="41"/>
      <c r="WR106" s="41"/>
      <c r="WS106" s="41"/>
      <c r="WT106" s="41"/>
      <c r="WU106" s="41"/>
      <c r="WV106" s="41"/>
      <c r="WW106" s="41"/>
      <c r="WX106" s="41"/>
      <c r="WY106" s="41"/>
      <c r="WZ106" s="41"/>
      <c r="XA106" s="41"/>
      <c r="XB106" s="41"/>
      <c r="XC106" s="41"/>
      <c r="XD106" s="41"/>
      <c r="XE106" s="41"/>
      <c r="XF106" s="41"/>
      <c r="XG106" s="41"/>
      <c r="XH106" s="41"/>
      <c r="XI106" s="41"/>
      <c r="XJ106" s="41"/>
      <c r="XK106" s="41"/>
      <c r="XL106" s="41"/>
      <c r="XM106" s="41"/>
      <c r="XN106" s="41"/>
      <c r="XO106" s="41"/>
      <c r="XP106" s="41"/>
      <c r="XQ106" s="41"/>
      <c r="XR106" s="41"/>
      <c r="XS106" s="41"/>
      <c r="XT106" s="41"/>
      <c r="XU106" s="41"/>
      <c r="XV106" s="41"/>
      <c r="XW106" s="41"/>
      <c r="XX106" s="41"/>
      <c r="XY106" s="41"/>
      <c r="XZ106" s="41"/>
      <c r="YA106" s="41"/>
      <c r="YB106" s="41"/>
      <c r="YC106" s="41"/>
      <c r="YD106" s="41"/>
      <c r="YE106" s="41"/>
      <c r="YF106" s="41"/>
      <c r="YG106" s="41"/>
      <c r="YH106" s="41"/>
      <c r="YI106" s="41"/>
      <c r="YJ106" s="41"/>
      <c r="YK106" s="41"/>
      <c r="YL106" s="41"/>
      <c r="YM106" s="41"/>
      <c r="YN106" s="41"/>
      <c r="YO106" s="41"/>
      <c r="YP106" s="41"/>
      <c r="YQ106" s="41"/>
      <c r="YR106" s="41"/>
      <c r="YS106" s="41"/>
      <c r="YT106" s="41"/>
      <c r="YU106" s="41"/>
      <c r="YV106" s="41"/>
      <c r="YW106" s="41"/>
      <c r="YX106" s="41"/>
      <c r="YY106" s="41"/>
      <c r="YZ106" s="41"/>
      <c r="ZA106" s="41"/>
      <c r="ZB106" s="41"/>
      <c r="ZC106" s="41"/>
      <c r="ZD106" s="41"/>
      <c r="ZE106" s="41"/>
      <c r="ZF106" s="41"/>
      <c r="ZG106" s="41"/>
      <c r="ZH106" s="41"/>
      <c r="ZI106" s="41"/>
      <c r="ZJ106" s="41"/>
      <c r="ZK106" s="41"/>
      <c r="ZL106" s="41"/>
      <c r="ZM106" s="41"/>
      <c r="ZN106" s="41"/>
      <c r="ZO106" s="41"/>
      <c r="ZP106" s="41"/>
      <c r="ZQ106" s="41"/>
      <c r="ZR106" s="41"/>
      <c r="ZS106" s="41"/>
      <c r="ZT106" s="41"/>
      <c r="ZU106" s="41"/>
      <c r="ZV106" s="41"/>
      <c r="ZW106" s="41"/>
      <c r="ZX106" s="41"/>
      <c r="ZY106" s="41"/>
      <c r="ZZ106" s="41"/>
      <c r="AAA106" s="41"/>
      <c r="AAB106" s="41"/>
      <c r="AAC106" s="41"/>
      <c r="AAD106" s="41"/>
      <c r="AAE106" s="41"/>
      <c r="AAF106" s="41"/>
      <c r="AAG106" s="41"/>
      <c r="AAH106" s="41"/>
      <c r="AAI106" s="41"/>
      <c r="AAJ106" s="41"/>
      <c r="AAK106" s="41"/>
      <c r="AAL106" s="41"/>
      <c r="AAM106" s="41"/>
      <c r="AAN106" s="41"/>
      <c r="AAO106" s="41"/>
      <c r="AAP106" s="41"/>
      <c r="AAQ106" s="41"/>
      <c r="AAR106" s="41"/>
      <c r="AAS106" s="41"/>
      <c r="AAT106" s="41"/>
      <c r="AAU106" s="41"/>
      <c r="AAV106" s="41"/>
      <c r="AAW106" s="41"/>
      <c r="AAX106" s="41"/>
      <c r="AAY106" s="41"/>
      <c r="AAZ106" s="41"/>
      <c r="ABA106" s="41"/>
      <c r="ABB106" s="41"/>
      <c r="ABC106" s="41"/>
      <c r="ABD106" s="41"/>
      <c r="ABE106" s="41"/>
      <c r="ABF106" s="41"/>
      <c r="ABG106" s="41"/>
      <c r="ABH106" s="41"/>
      <c r="ABI106" s="41"/>
      <c r="ABJ106" s="41"/>
      <c r="ABK106" s="41"/>
      <c r="ABL106" s="41"/>
      <c r="ABM106" s="41"/>
      <c r="ABN106" s="41"/>
      <c r="ABO106" s="41"/>
      <c r="ABP106" s="41"/>
      <c r="ABQ106" s="41"/>
      <c r="ABR106" s="41"/>
      <c r="ABS106" s="41"/>
      <c r="ABT106" s="41"/>
      <c r="ABU106" s="41"/>
      <c r="ABV106" s="41"/>
      <c r="ABW106" s="41"/>
      <c r="ABX106" s="41"/>
      <c r="ABY106" s="41"/>
      <c r="ABZ106" s="41"/>
      <c r="ACA106" s="41"/>
      <c r="ACB106" s="41"/>
      <c r="ACC106" s="41"/>
      <c r="ACD106" s="41"/>
      <c r="ACE106" s="41"/>
      <c r="ACF106" s="41"/>
      <c r="ACG106" s="41"/>
      <c r="ACH106" s="41"/>
      <c r="ACI106" s="41"/>
      <c r="ACJ106" s="41"/>
      <c r="ACK106" s="41"/>
      <c r="ACL106" s="41"/>
      <c r="ACM106" s="41"/>
      <c r="ACN106" s="41"/>
      <c r="ACO106" s="41"/>
      <c r="ACP106" s="41"/>
      <c r="ACQ106" s="41"/>
      <c r="ACR106" s="41"/>
      <c r="ACS106" s="41"/>
      <c r="ACT106" s="41"/>
      <c r="ACU106" s="41"/>
      <c r="ACV106" s="41"/>
      <c r="ACW106" s="41"/>
      <c r="ACX106" s="41"/>
      <c r="ACY106" s="41"/>
      <c r="ACZ106" s="41"/>
      <c r="ADA106" s="41"/>
      <c r="ADB106" s="41"/>
      <c r="ADC106" s="41"/>
      <c r="ADD106" s="41"/>
      <c r="ADE106" s="41"/>
      <c r="ADF106" s="41"/>
      <c r="ADG106" s="41"/>
      <c r="ADH106" s="41"/>
      <c r="ADI106" s="41"/>
      <c r="ADJ106" s="41"/>
      <c r="ADK106" s="41"/>
      <c r="ADL106" s="41"/>
      <c r="ADM106" s="41"/>
      <c r="ADN106" s="41"/>
      <c r="ADO106" s="41"/>
      <c r="ADP106" s="41"/>
      <c r="ADQ106" s="41"/>
      <c r="ADR106" s="41"/>
      <c r="ADS106" s="41"/>
      <c r="ADT106" s="41"/>
      <c r="ADU106" s="41"/>
      <c r="ADV106" s="41"/>
      <c r="ADW106" s="41"/>
      <c r="ADX106" s="41"/>
      <c r="ADY106" s="41"/>
      <c r="ADZ106" s="41"/>
      <c r="AEA106" s="41"/>
      <c r="AEB106" s="41"/>
      <c r="AEC106" s="41"/>
      <c r="AED106" s="41"/>
      <c r="AEE106" s="41"/>
      <c r="AEF106" s="41"/>
      <c r="AEG106" s="41"/>
      <c r="AEH106" s="41"/>
      <c r="AEI106" s="41"/>
      <c r="AEJ106" s="41"/>
      <c r="AEK106" s="41"/>
      <c r="AEL106" s="41"/>
      <c r="AEM106" s="41"/>
      <c r="AEN106" s="41"/>
      <c r="AEO106" s="41"/>
      <c r="AEP106" s="41"/>
      <c r="AEQ106" s="41"/>
    </row>
    <row r="107" spans="1:823" x14ac:dyDescent="0.25">
      <c r="A107" s="3" t="s">
        <v>59</v>
      </c>
      <c r="B107" s="34">
        <f t="shared" si="26"/>
        <v>-0.57303370786516861</v>
      </c>
      <c r="C107" s="41">
        <f t="shared" si="27"/>
        <v>-5.0999999999999997E-2</v>
      </c>
      <c r="D107" s="105"/>
      <c r="E107" s="105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  <c r="CG107" s="41"/>
      <c r="CH107" s="41"/>
      <c r="CI107" s="41"/>
      <c r="CJ107" s="41"/>
      <c r="CK107" s="41"/>
      <c r="CL107" s="41"/>
      <c r="CM107" s="41"/>
      <c r="CN107" s="41"/>
      <c r="CO107" s="41"/>
      <c r="CP107" s="41"/>
      <c r="CQ107" s="41"/>
      <c r="CR107" s="41"/>
      <c r="CS107" s="41"/>
      <c r="CT107" s="41"/>
      <c r="CU107" s="41"/>
      <c r="CV107" s="41"/>
      <c r="CW107" s="41"/>
      <c r="CX107" s="41"/>
      <c r="CY107" s="41"/>
      <c r="CZ107" s="41"/>
      <c r="DA107" s="41"/>
      <c r="DB107" s="41"/>
      <c r="DC107" s="41"/>
      <c r="DD107" s="41"/>
      <c r="DE107" s="41"/>
      <c r="DF107" s="41"/>
      <c r="DG107" s="41"/>
      <c r="DH107" s="41"/>
      <c r="DI107" s="41"/>
      <c r="DJ107" s="41"/>
      <c r="DK107" s="41"/>
      <c r="DL107" s="41"/>
      <c r="DM107" s="41"/>
      <c r="DN107" s="41"/>
      <c r="DO107" s="41"/>
      <c r="DP107" s="41"/>
      <c r="DQ107" s="41"/>
      <c r="DR107" s="41"/>
      <c r="DS107" s="41"/>
      <c r="DT107" s="41"/>
      <c r="DU107" s="41"/>
      <c r="DV107" s="41"/>
      <c r="DW107" s="41"/>
      <c r="DX107" s="41"/>
      <c r="DY107" s="41"/>
      <c r="DZ107" s="41"/>
      <c r="EA107" s="41"/>
      <c r="EB107" s="41"/>
      <c r="EC107" s="41"/>
      <c r="ED107" s="41"/>
      <c r="EE107" s="41"/>
      <c r="EF107" s="41"/>
      <c r="EG107" s="41"/>
      <c r="EH107" s="41"/>
      <c r="EI107" s="41"/>
      <c r="EJ107" s="41"/>
      <c r="EK107" s="41"/>
      <c r="EL107" s="41"/>
      <c r="EM107" s="41"/>
      <c r="EN107" s="41"/>
      <c r="EO107" s="41"/>
      <c r="EP107" s="41"/>
      <c r="EQ107" s="41"/>
      <c r="ER107" s="41"/>
      <c r="ES107" s="41"/>
      <c r="ET107" s="41"/>
      <c r="EU107" s="41"/>
      <c r="EV107" s="41"/>
      <c r="EW107" s="41"/>
      <c r="EX107" s="41"/>
      <c r="EY107" s="41"/>
      <c r="EZ107" s="41"/>
      <c r="FA107" s="41"/>
      <c r="FB107" s="41"/>
      <c r="FC107" s="41"/>
      <c r="FD107" s="41"/>
      <c r="FE107" s="41"/>
      <c r="FF107" s="41"/>
      <c r="FG107" s="41"/>
      <c r="FH107" s="41"/>
      <c r="FI107" s="41"/>
      <c r="FJ107" s="41"/>
      <c r="FK107" s="41"/>
      <c r="FL107" s="41"/>
      <c r="FM107" s="41"/>
      <c r="FN107" s="41"/>
      <c r="FO107" s="41"/>
      <c r="FP107" s="41"/>
      <c r="FQ107" s="41"/>
      <c r="FR107" s="41"/>
      <c r="FS107" s="41"/>
      <c r="FT107" s="41"/>
      <c r="FU107" s="41"/>
      <c r="FV107" s="41"/>
      <c r="FW107" s="41"/>
      <c r="FX107" s="41"/>
      <c r="FY107" s="41"/>
      <c r="FZ107" s="41"/>
      <c r="GA107" s="41"/>
      <c r="GB107" s="41"/>
      <c r="GC107" s="41"/>
      <c r="GD107" s="41"/>
      <c r="GE107" s="41"/>
      <c r="GF107" s="41"/>
      <c r="GG107" s="41"/>
      <c r="GH107" s="41"/>
      <c r="GI107" s="41"/>
      <c r="GJ107" s="41"/>
      <c r="GK107" s="41"/>
      <c r="GL107" s="41"/>
      <c r="GM107" s="41"/>
      <c r="GN107" s="41"/>
      <c r="GO107" s="41"/>
      <c r="GP107" s="41"/>
      <c r="GQ107" s="41"/>
      <c r="GR107" s="41"/>
      <c r="GS107" s="41"/>
      <c r="GT107" s="41"/>
      <c r="GU107" s="41"/>
      <c r="GV107" s="41"/>
      <c r="GW107" s="41"/>
      <c r="GX107" s="41"/>
      <c r="GY107" s="41"/>
      <c r="GZ107" s="41"/>
      <c r="HA107" s="41"/>
      <c r="HB107" s="41"/>
      <c r="HC107" s="41"/>
      <c r="HD107" s="41"/>
      <c r="HE107" s="41"/>
      <c r="HF107" s="41"/>
      <c r="HG107" s="41"/>
      <c r="HH107" s="41"/>
      <c r="HI107" s="41"/>
      <c r="HJ107" s="41"/>
      <c r="HK107" s="41"/>
      <c r="HL107" s="41"/>
      <c r="HM107" s="41"/>
      <c r="HN107" s="41"/>
      <c r="HO107" s="41"/>
      <c r="HP107" s="41"/>
      <c r="HQ107" s="41"/>
      <c r="HR107" s="41"/>
      <c r="HS107" s="41"/>
      <c r="HT107" s="41"/>
      <c r="HU107" s="41"/>
      <c r="HV107" s="41"/>
      <c r="HW107" s="41"/>
      <c r="HX107" s="41"/>
      <c r="HY107" s="41"/>
      <c r="HZ107" s="41"/>
      <c r="IA107" s="41"/>
      <c r="IB107" s="41"/>
      <c r="IC107" s="41"/>
      <c r="ID107" s="41"/>
      <c r="IE107" s="41"/>
      <c r="IF107" s="41"/>
      <c r="IG107" s="41"/>
      <c r="IH107" s="41"/>
      <c r="II107" s="41"/>
      <c r="IJ107" s="41"/>
      <c r="IK107" s="41"/>
      <c r="IL107" s="41"/>
      <c r="IM107" s="41"/>
      <c r="IN107" s="41"/>
      <c r="IO107" s="41"/>
      <c r="IP107" s="41"/>
      <c r="IQ107" s="41"/>
      <c r="IR107" s="41"/>
      <c r="IS107" s="41"/>
      <c r="IT107" s="41"/>
      <c r="IU107" s="41"/>
      <c r="IV107" s="41"/>
      <c r="IW107" s="41"/>
      <c r="IX107" s="41"/>
      <c r="IY107" s="41"/>
      <c r="IZ107" s="41"/>
      <c r="JA107" s="41"/>
      <c r="JB107" s="41"/>
      <c r="JC107" s="41"/>
      <c r="JD107" s="41"/>
      <c r="JE107" s="41"/>
      <c r="JF107" s="41"/>
      <c r="JG107" s="41"/>
      <c r="JH107" s="41"/>
      <c r="JI107" s="41"/>
      <c r="JJ107" s="41"/>
      <c r="JK107" s="41"/>
      <c r="JL107" s="41"/>
      <c r="JM107" s="41"/>
      <c r="JN107" s="41"/>
      <c r="JO107" s="41"/>
      <c r="JP107" s="41"/>
      <c r="JQ107" s="41"/>
      <c r="JR107" s="41"/>
      <c r="JS107" s="41"/>
      <c r="JT107" s="41"/>
      <c r="JU107" s="41"/>
      <c r="JV107" s="41"/>
      <c r="JW107" s="41"/>
      <c r="JX107" s="41"/>
      <c r="JY107" s="41"/>
      <c r="JZ107" s="41"/>
      <c r="KA107" s="41"/>
      <c r="KB107" s="41"/>
      <c r="KC107" s="41"/>
      <c r="KD107" s="41"/>
      <c r="KE107" s="41"/>
      <c r="KF107" s="41"/>
      <c r="KG107" s="41"/>
      <c r="KH107" s="41"/>
      <c r="KI107" s="41"/>
      <c r="KJ107" s="41"/>
      <c r="KK107" s="41"/>
      <c r="KL107" s="41"/>
      <c r="KM107" s="41"/>
      <c r="KN107" s="41"/>
      <c r="KO107" s="41"/>
      <c r="KP107" s="41"/>
      <c r="KQ107" s="41"/>
      <c r="KR107" s="41"/>
      <c r="KS107" s="41"/>
      <c r="KT107" s="41"/>
      <c r="KU107" s="41"/>
      <c r="KV107" s="41"/>
      <c r="KW107" s="41"/>
      <c r="KX107" s="41"/>
      <c r="KY107" s="41"/>
      <c r="KZ107" s="41"/>
      <c r="LA107" s="41"/>
      <c r="LB107" s="41"/>
      <c r="LC107" s="41"/>
      <c r="LD107" s="41"/>
      <c r="LE107" s="41"/>
      <c r="LF107" s="41"/>
      <c r="LG107" s="41"/>
      <c r="LH107" s="41"/>
      <c r="LI107" s="41"/>
      <c r="LJ107" s="41"/>
      <c r="LK107" s="41"/>
      <c r="LL107" s="41"/>
      <c r="LM107" s="41"/>
      <c r="LN107" s="41"/>
      <c r="LO107" s="41"/>
      <c r="LP107" s="41"/>
      <c r="LQ107" s="41"/>
      <c r="LR107" s="41"/>
      <c r="LS107" s="41"/>
      <c r="LT107" s="41"/>
      <c r="LU107" s="41"/>
      <c r="LV107" s="41"/>
      <c r="LW107" s="41"/>
      <c r="LX107" s="41"/>
      <c r="LY107" s="41"/>
      <c r="LZ107" s="41"/>
      <c r="MA107" s="41"/>
      <c r="MB107" s="41"/>
      <c r="MC107" s="41"/>
      <c r="MD107" s="41"/>
      <c r="ME107" s="41"/>
      <c r="MF107" s="41"/>
      <c r="MG107" s="41"/>
      <c r="MH107" s="41"/>
      <c r="MI107" s="41"/>
      <c r="MJ107" s="41"/>
      <c r="MK107" s="41"/>
      <c r="ML107" s="41"/>
      <c r="MM107" s="41"/>
      <c r="MN107" s="41"/>
      <c r="MO107" s="41"/>
      <c r="MP107" s="41"/>
      <c r="MQ107" s="41"/>
      <c r="MR107" s="41"/>
      <c r="MS107" s="41"/>
      <c r="MT107" s="41"/>
      <c r="MU107" s="41"/>
      <c r="MV107" s="41"/>
      <c r="MW107" s="41"/>
      <c r="MX107" s="41"/>
      <c r="MY107" s="41"/>
      <c r="MZ107" s="41"/>
      <c r="NA107" s="41"/>
      <c r="NB107" s="41"/>
      <c r="NC107" s="41"/>
      <c r="ND107" s="41"/>
      <c r="NE107" s="41"/>
      <c r="NF107" s="41"/>
      <c r="NG107" s="41"/>
      <c r="NH107" s="41"/>
      <c r="NI107" s="41"/>
      <c r="NJ107" s="41"/>
      <c r="NK107" s="41"/>
      <c r="NL107" s="41"/>
      <c r="NM107" s="41"/>
      <c r="NN107" s="41"/>
      <c r="NO107" s="41"/>
      <c r="NP107" s="41"/>
      <c r="NQ107" s="41"/>
      <c r="NR107" s="41"/>
      <c r="NS107" s="41"/>
      <c r="NT107" s="41"/>
      <c r="NU107" s="41"/>
      <c r="NV107" s="41"/>
      <c r="NW107" s="41"/>
      <c r="NX107" s="41"/>
      <c r="NY107" s="41"/>
      <c r="NZ107" s="41"/>
      <c r="OA107" s="41"/>
      <c r="OB107" s="41"/>
      <c r="OC107" s="41"/>
      <c r="OD107" s="41"/>
      <c r="OE107" s="41"/>
      <c r="OF107" s="41"/>
      <c r="OG107" s="41"/>
      <c r="OH107" s="41"/>
      <c r="OI107" s="41"/>
      <c r="OJ107" s="41"/>
      <c r="OK107" s="41"/>
      <c r="OL107" s="41"/>
      <c r="OM107" s="41"/>
      <c r="ON107" s="41"/>
      <c r="OO107" s="41"/>
      <c r="OP107" s="41"/>
      <c r="OQ107" s="41"/>
      <c r="OR107" s="41"/>
      <c r="OS107" s="41"/>
      <c r="OT107" s="41"/>
      <c r="OU107" s="41"/>
      <c r="OV107" s="41"/>
      <c r="OW107" s="41"/>
      <c r="OX107" s="41"/>
      <c r="OY107" s="41"/>
      <c r="OZ107" s="41"/>
      <c r="PA107" s="41"/>
      <c r="PB107" s="41"/>
      <c r="PC107" s="41"/>
      <c r="PD107" s="41"/>
      <c r="PE107" s="41"/>
      <c r="PF107" s="41"/>
      <c r="PG107" s="41"/>
      <c r="PH107" s="41"/>
      <c r="PI107" s="41"/>
      <c r="PJ107" s="41"/>
      <c r="PK107" s="41"/>
      <c r="PL107" s="41"/>
      <c r="PM107" s="41"/>
      <c r="PN107" s="41"/>
      <c r="PO107" s="41"/>
      <c r="PP107" s="41"/>
      <c r="PQ107" s="41"/>
      <c r="PR107" s="41"/>
      <c r="PS107" s="41"/>
      <c r="PT107" s="41"/>
      <c r="PU107" s="41"/>
      <c r="PV107" s="41"/>
      <c r="PW107" s="41"/>
      <c r="PX107" s="41"/>
      <c r="PY107" s="41"/>
      <c r="PZ107" s="41"/>
      <c r="QA107" s="41"/>
      <c r="QB107" s="41"/>
      <c r="QC107" s="41"/>
      <c r="QD107" s="41"/>
      <c r="QE107" s="41"/>
      <c r="QF107" s="41"/>
      <c r="QG107" s="41"/>
      <c r="QH107" s="41"/>
      <c r="QI107" s="41"/>
      <c r="QJ107" s="41"/>
      <c r="QK107" s="41"/>
      <c r="QL107" s="41"/>
      <c r="QM107" s="41"/>
      <c r="QN107" s="41"/>
      <c r="QO107" s="41"/>
      <c r="QP107" s="41"/>
      <c r="QQ107" s="41"/>
      <c r="QR107" s="41"/>
      <c r="QS107" s="41"/>
      <c r="QT107" s="41"/>
      <c r="QU107" s="41"/>
      <c r="QV107" s="41"/>
      <c r="QW107" s="41"/>
      <c r="QX107" s="41"/>
      <c r="QY107" s="41"/>
      <c r="QZ107" s="41"/>
      <c r="RA107" s="41"/>
      <c r="RB107" s="41"/>
      <c r="RC107" s="41"/>
      <c r="RD107" s="41"/>
      <c r="RE107" s="41"/>
      <c r="RF107" s="41"/>
      <c r="RG107" s="41"/>
      <c r="RH107" s="41"/>
      <c r="RI107" s="41"/>
      <c r="RJ107" s="41"/>
      <c r="RK107" s="41"/>
      <c r="RL107" s="41"/>
      <c r="RM107" s="41"/>
      <c r="RN107" s="41"/>
      <c r="RO107" s="41"/>
      <c r="RP107" s="41"/>
      <c r="RQ107" s="41"/>
      <c r="RR107" s="41"/>
      <c r="RS107" s="41"/>
      <c r="RT107" s="41"/>
      <c r="RU107" s="41"/>
      <c r="RV107" s="41"/>
      <c r="RW107" s="41"/>
      <c r="RX107" s="41"/>
      <c r="RY107" s="41"/>
      <c r="RZ107" s="41"/>
      <c r="SA107" s="41"/>
      <c r="SB107" s="41"/>
      <c r="SC107" s="41"/>
      <c r="SD107" s="41"/>
      <c r="SE107" s="41"/>
      <c r="SF107" s="41"/>
      <c r="SG107" s="41"/>
      <c r="SH107" s="41"/>
      <c r="SI107" s="41"/>
      <c r="SJ107" s="41"/>
      <c r="SK107" s="41"/>
      <c r="SL107" s="41"/>
      <c r="SM107" s="41"/>
      <c r="SN107" s="41"/>
      <c r="SO107" s="41"/>
      <c r="SP107" s="41"/>
      <c r="SQ107" s="41"/>
      <c r="SR107" s="41"/>
      <c r="SS107" s="41"/>
      <c r="ST107" s="41"/>
      <c r="SU107" s="41"/>
      <c r="SV107" s="41"/>
      <c r="SW107" s="41"/>
      <c r="SX107" s="41"/>
      <c r="SY107" s="41"/>
      <c r="SZ107" s="41"/>
      <c r="TA107" s="41"/>
      <c r="TB107" s="41"/>
      <c r="TC107" s="41"/>
      <c r="TD107" s="41"/>
      <c r="TE107" s="41"/>
      <c r="TF107" s="41"/>
      <c r="TG107" s="41"/>
      <c r="TH107" s="41"/>
      <c r="TI107" s="41"/>
      <c r="TJ107" s="41"/>
      <c r="TK107" s="41"/>
      <c r="TL107" s="41"/>
      <c r="TM107" s="41"/>
      <c r="TN107" s="41"/>
      <c r="TO107" s="41"/>
      <c r="TP107" s="41"/>
      <c r="TQ107" s="41"/>
      <c r="TR107" s="41"/>
      <c r="TS107" s="41"/>
      <c r="TT107" s="41"/>
      <c r="TU107" s="41"/>
      <c r="TV107" s="41"/>
      <c r="TW107" s="41"/>
      <c r="TX107" s="41"/>
      <c r="TY107" s="41"/>
      <c r="TZ107" s="41"/>
      <c r="UA107" s="41"/>
      <c r="UB107" s="41"/>
      <c r="UC107" s="41"/>
      <c r="UD107" s="41"/>
      <c r="UE107" s="41"/>
      <c r="UF107" s="41"/>
      <c r="UG107" s="41"/>
      <c r="UH107" s="41"/>
      <c r="UI107" s="41"/>
      <c r="UJ107" s="41"/>
      <c r="UK107" s="41"/>
      <c r="UL107" s="41"/>
      <c r="UM107" s="41"/>
      <c r="UN107" s="41"/>
      <c r="UO107" s="41"/>
      <c r="UP107" s="41"/>
      <c r="UQ107" s="41"/>
      <c r="UR107" s="41"/>
      <c r="US107" s="41"/>
      <c r="UT107" s="41"/>
      <c r="UU107" s="41"/>
      <c r="UV107" s="41"/>
      <c r="UW107" s="41"/>
      <c r="UX107" s="41"/>
      <c r="UY107" s="41"/>
      <c r="UZ107" s="41"/>
      <c r="VA107" s="41"/>
      <c r="VB107" s="41"/>
      <c r="VC107" s="41"/>
      <c r="VD107" s="41"/>
      <c r="VE107" s="41"/>
      <c r="VF107" s="41"/>
      <c r="VG107" s="41"/>
      <c r="VH107" s="41"/>
      <c r="VI107" s="41"/>
      <c r="VJ107" s="41"/>
      <c r="VK107" s="41"/>
      <c r="VL107" s="41"/>
      <c r="VM107" s="41"/>
      <c r="VN107" s="41"/>
      <c r="VO107" s="41"/>
      <c r="VP107" s="41"/>
      <c r="VQ107" s="41"/>
      <c r="VR107" s="41"/>
      <c r="VS107" s="41"/>
      <c r="VT107" s="41"/>
      <c r="VU107" s="41"/>
      <c r="VV107" s="41"/>
      <c r="VW107" s="41"/>
      <c r="VX107" s="41"/>
      <c r="VY107" s="41"/>
      <c r="VZ107" s="41"/>
      <c r="WA107" s="41"/>
      <c r="WB107" s="41"/>
      <c r="WC107" s="41"/>
      <c r="WD107" s="41"/>
      <c r="WE107" s="41"/>
      <c r="WF107" s="41"/>
      <c r="WG107" s="41"/>
      <c r="WH107" s="41"/>
      <c r="WI107" s="41"/>
      <c r="WJ107" s="41"/>
      <c r="WK107" s="41"/>
      <c r="WL107" s="41"/>
      <c r="WM107" s="41"/>
      <c r="WN107" s="41"/>
      <c r="WO107" s="41"/>
      <c r="WP107" s="41"/>
      <c r="WQ107" s="41"/>
      <c r="WR107" s="41"/>
      <c r="WS107" s="41"/>
      <c r="WT107" s="41"/>
      <c r="WU107" s="41"/>
      <c r="WV107" s="41"/>
      <c r="WW107" s="41"/>
      <c r="WX107" s="41"/>
      <c r="WY107" s="41"/>
      <c r="WZ107" s="41"/>
      <c r="XA107" s="41"/>
      <c r="XB107" s="41"/>
      <c r="XC107" s="41"/>
      <c r="XD107" s="41"/>
      <c r="XE107" s="41"/>
      <c r="XF107" s="41"/>
      <c r="XG107" s="41"/>
      <c r="XH107" s="41"/>
      <c r="XI107" s="41"/>
      <c r="XJ107" s="41"/>
      <c r="XK107" s="41"/>
      <c r="XL107" s="41"/>
      <c r="XM107" s="41"/>
      <c r="XN107" s="41"/>
      <c r="XO107" s="41"/>
      <c r="XP107" s="41"/>
      <c r="XQ107" s="41"/>
      <c r="XR107" s="41"/>
      <c r="XS107" s="41"/>
      <c r="XT107" s="41"/>
      <c r="XU107" s="41"/>
      <c r="XV107" s="41"/>
      <c r="XW107" s="41"/>
      <c r="XX107" s="41"/>
      <c r="XY107" s="41"/>
      <c r="XZ107" s="41"/>
      <c r="YA107" s="41"/>
      <c r="YB107" s="41"/>
      <c r="YC107" s="41"/>
      <c r="YD107" s="41"/>
      <c r="YE107" s="41"/>
      <c r="YF107" s="41"/>
      <c r="YG107" s="41"/>
      <c r="YH107" s="41"/>
      <c r="YI107" s="41"/>
      <c r="YJ107" s="41"/>
      <c r="YK107" s="41"/>
      <c r="YL107" s="41"/>
      <c r="YM107" s="41"/>
      <c r="YN107" s="41"/>
      <c r="YO107" s="41"/>
      <c r="YP107" s="41"/>
      <c r="YQ107" s="41"/>
      <c r="YR107" s="41"/>
      <c r="YS107" s="41"/>
      <c r="YT107" s="41"/>
      <c r="YU107" s="41"/>
      <c r="YV107" s="41"/>
      <c r="YW107" s="41"/>
      <c r="YX107" s="41"/>
      <c r="YY107" s="41"/>
      <c r="YZ107" s="41"/>
      <c r="ZA107" s="41"/>
      <c r="ZB107" s="41"/>
      <c r="ZC107" s="41"/>
      <c r="ZD107" s="41"/>
      <c r="ZE107" s="41"/>
      <c r="ZF107" s="41"/>
      <c r="ZG107" s="41"/>
      <c r="ZH107" s="41"/>
      <c r="ZI107" s="41"/>
      <c r="ZJ107" s="41"/>
      <c r="ZK107" s="41"/>
      <c r="ZL107" s="41"/>
      <c r="ZM107" s="41"/>
      <c r="ZN107" s="41"/>
      <c r="ZO107" s="41"/>
      <c r="ZP107" s="41"/>
      <c r="ZQ107" s="41"/>
      <c r="ZR107" s="41"/>
      <c r="ZS107" s="41"/>
      <c r="ZT107" s="41"/>
      <c r="ZU107" s="41"/>
      <c r="ZV107" s="41"/>
      <c r="ZW107" s="41"/>
      <c r="ZX107" s="41"/>
      <c r="ZY107" s="41"/>
      <c r="ZZ107" s="41"/>
      <c r="AAA107" s="41"/>
      <c r="AAB107" s="41"/>
      <c r="AAC107" s="41"/>
      <c r="AAD107" s="41"/>
      <c r="AAE107" s="41"/>
      <c r="AAF107" s="41"/>
      <c r="AAG107" s="41"/>
      <c r="AAH107" s="41"/>
      <c r="AAI107" s="41"/>
      <c r="AAJ107" s="41"/>
      <c r="AAK107" s="41"/>
      <c r="AAL107" s="41"/>
      <c r="AAM107" s="41"/>
      <c r="AAN107" s="41"/>
      <c r="AAO107" s="41"/>
      <c r="AAP107" s="41"/>
      <c r="AAQ107" s="41"/>
      <c r="AAR107" s="41"/>
      <c r="AAS107" s="41"/>
      <c r="AAT107" s="41"/>
      <c r="AAU107" s="41"/>
      <c r="AAV107" s="41"/>
      <c r="AAW107" s="41"/>
      <c r="AAX107" s="41"/>
      <c r="AAY107" s="41"/>
      <c r="AAZ107" s="41"/>
      <c r="ABA107" s="41"/>
      <c r="ABB107" s="41"/>
      <c r="ABC107" s="41"/>
      <c r="ABD107" s="41"/>
      <c r="ABE107" s="41"/>
      <c r="ABF107" s="41"/>
      <c r="ABG107" s="41"/>
      <c r="ABH107" s="41"/>
      <c r="ABI107" s="41"/>
      <c r="ABJ107" s="41"/>
      <c r="ABK107" s="41"/>
      <c r="ABL107" s="41"/>
      <c r="ABM107" s="41"/>
      <c r="ABN107" s="41"/>
      <c r="ABO107" s="41"/>
      <c r="ABP107" s="41"/>
      <c r="ABQ107" s="41"/>
      <c r="ABR107" s="41"/>
      <c r="ABS107" s="41"/>
      <c r="ABT107" s="41"/>
      <c r="ABU107" s="41"/>
      <c r="ABV107" s="41"/>
      <c r="ABW107" s="41"/>
      <c r="ABX107" s="41"/>
      <c r="ABY107" s="41"/>
      <c r="ABZ107" s="41"/>
      <c r="ACA107" s="41"/>
      <c r="ACB107" s="41"/>
      <c r="ACC107" s="41"/>
      <c r="ACD107" s="41"/>
      <c r="ACE107" s="41"/>
      <c r="ACF107" s="41"/>
      <c r="ACG107" s="41"/>
      <c r="ACH107" s="41"/>
      <c r="ACI107" s="41"/>
      <c r="ACJ107" s="41"/>
      <c r="ACK107" s="41"/>
      <c r="ACL107" s="41"/>
      <c r="ACM107" s="41"/>
      <c r="ACN107" s="41"/>
      <c r="ACO107" s="41"/>
      <c r="ACP107" s="41"/>
      <c r="ACQ107" s="41"/>
      <c r="ACR107" s="41"/>
      <c r="ACS107" s="41"/>
      <c r="ACT107" s="41"/>
      <c r="ACU107" s="41"/>
      <c r="ACV107" s="41"/>
      <c r="ACW107" s="41"/>
      <c r="ACX107" s="41"/>
      <c r="ACY107" s="41"/>
      <c r="ACZ107" s="41"/>
      <c r="ADA107" s="41"/>
      <c r="ADB107" s="41"/>
      <c r="ADC107" s="41"/>
      <c r="ADD107" s="41"/>
      <c r="ADE107" s="41"/>
      <c r="ADF107" s="41"/>
      <c r="ADG107" s="41"/>
      <c r="ADH107" s="41"/>
      <c r="ADI107" s="41"/>
      <c r="ADJ107" s="41"/>
      <c r="ADK107" s="41"/>
      <c r="ADL107" s="41"/>
      <c r="ADM107" s="41"/>
      <c r="ADN107" s="41"/>
      <c r="ADO107" s="41"/>
      <c r="ADP107" s="41"/>
      <c r="ADQ107" s="41"/>
      <c r="ADR107" s="41"/>
      <c r="ADS107" s="41"/>
      <c r="ADT107" s="41"/>
      <c r="ADU107" s="41"/>
      <c r="ADV107" s="41"/>
      <c r="ADW107" s="41"/>
      <c r="ADX107" s="41"/>
      <c r="ADY107" s="41"/>
      <c r="ADZ107" s="41"/>
      <c r="AEA107" s="41"/>
      <c r="AEB107" s="41"/>
      <c r="AEC107" s="41"/>
      <c r="AED107" s="41"/>
      <c r="AEE107" s="41"/>
      <c r="AEF107" s="41"/>
      <c r="AEG107" s="41"/>
      <c r="AEH107" s="41"/>
      <c r="AEI107" s="41"/>
      <c r="AEJ107" s="41"/>
      <c r="AEK107" s="41"/>
      <c r="AEL107" s="41"/>
      <c r="AEM107" s="41"/>
      <c r="AEN107" s="41"/>
      <c r="AEO107" s="41"/>
      <c r="AEP107" s="41"/>
      <c r="AEQ107" s="41"/>
    </row>
    <row r="108" spans="1:823" x14ac:dyDescent="0.25">
      <c r="A108" s="3" t="s">
        <v>60</v>
      </c>
      <c r="B108" s="34">
        <f t="shared" si="26"/>
        <v>6.4960629921259949E-2</v>
      </c>
      <c r="C108" s="41">
        <f t="shared" si="27"/>
        <v>3.3000000000000002E-2</v>
      </c>
      <c r="D108" s="105"/>
      <c r="E108" s="105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41"/>
      <c r="CJ108" s="41"/>
      <c r="CK108" s="41"/>
      <c r="CL108" s="41"/>
      <c r="CM108" s="41"/>
      <c r="CN108" s="41"/>
      <c r="CO108" s="41"/>
      <c r="CP108" s="41"/>
      <c r="CQ108" s="41"/>
      <c r="CR108" s="41"/>
      <c r="CS108" s="41"/>
      <c r="CT108" s="41"/>
      <c r="CU108" s="41"/>
      <c r="CV108" s="41"/>
      <c r="CW108" s="41"/>
      <c r="CX108" s="41"/>
      <c r="CY108" s="41"/>
      <c r="CZ108" s="41"/>
      <c r="DA108" s="41"/>
      <c r="DB108" s="41"/>
      <c r="DC108" s="41"/>
      <c r="DD108" s="41"/>
      <c r="DE108" s="41"/>
      <c r="DF108" s="41"/>
      <c r="DG108" s="41"/>
      <c r="DH108" s="41"/>
      <c r="DI108" s="41"/>
      <c r="DJ108" s="41"/>
      <c r="DK108" s="41"/>
      <c r="DL108" s="41"/>
      <c r="DM108" s="41"/>
      <c r="DN108" s="41"/>
      <c r="DO108" s="41"/>
      <c r="DP108" s="41"/>
      <c r="DQ108" s="41"/>
      <c r="DR108" s="41"/>
      <c r="DS108" s="41"/>
      <c r="DT108" s="41"/>
      <c r="DU108" s="41"/>
      <c r="DV108" s="41"/>
      <c r="DW108" s="41"/>
      <c r="DX108" s="41"/>
      <c r="DY108" s="41"/>
      <c r="DZ108" s="41"/>
      <c r="EA108" s="41"/>
      <c r="EB108" s="41"/>
      <c r="EC108" s="41"/>
      <c r="ED108" s="41"/>
      <c r="EE108" s="41"/>
      <c r="EF108" s="41"/>
      <c r="EG108" s="41"/>
      <c r="EH108" s="41"/>
      <c r="EI108" s="41"/>
      <c r="EJ108" s="41"/>
      <c r="EK108" s="41"/>
      <c r="EL108" s="41"/>
      <c r="EM108" s="41"/>
      <c r="EN108" s="41"/>
      <c r="EO108" s="41"/>
      <c r="EP108" s="41"/>
      <c r="EQ108" s="41"/>
      <c r="ER108" s="41"/>
      <c r="ES108" s="41"/>
      <c r="ET108" s="41"/>
      <c r="EU108" s="41"/>
      <c r="EV108" s="41"/>
      <c r="EW108" s="41"/>
      <c r="EX108" s="41"/>
      <c r="EY108" s="41"/>
      <c r="EZ108" s="41"/>
      <c r="FA108" s="41"/>
      <c r="FB108" s="41"/>
      <c r="FC108" s="41"/>
      <c r="FD108" s="41"/>
      <c r="FE108" s="41"/>
      <c r="FF108" s="41"/>
      <c r="FG108" s="41"/>
      <c r="FH108" s="41"/>
      <c r="FI108" s="41"/>
      <c r="FJ108" s="41"/>
      <c r="FK108" s="41"/>
      <c r="FL108" s="41"/>
      <c r="FM108" s="41"/>
      <c r="FN108" s="41"/>
      <c r="FO108" s="41"/>
      <c r="FP108" s="41"/>
      <c r="FQ108" s="41"/>
      <c r="FR108" s="41"/>
      <c r="FS108" s="41"/>
      <c r="FT108" s="41"/>
      <c r="FU108" s="41"/>
      <c r="FV108" s="41"/>
      <c r="FW108" s="41"/>
      <c r="FX108" s="41"/>
      <c r="FY108" s="41"/>
      <c r="FZ108" s="41"/>
      <c r="GA108" s="41"/>
      <c r="GB108" s="41"/>
      <c r="GC108" s="41"/>
      <c r="GD108" s="41"/>
      <c r="GE108" s="41"/>
      <c r="GF108" s="41"/>
      <c r="GG108" s="41"/>
      <c r="GH108" s="41"/>
      <c r="GI108" s="41"/>
      <c r="GJ108" s="41"/>
      <c r="GK108" s="41"/>
      <c r="GL108" s="41"/>
      <c r="GM108" s="41"/>
      <c r="GN108" s="41"/>
      <c r="GO108" s="41"/>
      <c r="GP108" s="41"/>
      <c r="GQ108" s="41"/>
      <c r="GR108" s="41"/>
      <c r="GS108" s="41"/>
      <c r="GT108" s="41"/>
      <c r="GU108" s="41"/>
      <c r="GV108" s="41"/>
      <c r="GW108" s="41"/>
      <c r="GX108" s="41"/>
      <c r="GY108" s="41"/>
      <c r="GZ108" s="41"/>
      <c r="HA108" s="41"/>
      <c r="HB108" s="41"/>
      <c r="HC108" s="41"/>
      <c r="HD108" s="41"/>
      <c r="HE108" s="41"/>
      <c r="HF108" s="41"/>
      <c r="HG108" s="41"/>
      <c r="HH108" s="41"/>
      <c r="HI108" s="41"/>
      <c r="HJ108" s="41"/>
      <c r="HK108" s="41"/>
      <c r="HL108" s="41"/>
      <c r="HM108" s="41"/>
      <c r="HN108" s="41"/>
      <c r="HO108" s="41"/>
      <c r="HP108" s="41"/>
      <c r="HQ108" s="41"/>
      <c r="HR108" s="41"/>
      <c r="HS108" s="41"/>
      <c r="HT108" s="41"/>
      <c r="HU108" s="41"/>
      <c r="HV108" s="41"/>
      <c r="HW108" s="41"/>
      <c r="HX108" s="41"/>
      <c r="HY108" s="41"/>
      <c r="HZ108" s="41"/>
      <c r="IA108" s="41"/>
      <c r="IB108" s="41"/>
      <c r="IC108" s="41"/>
      <c r="ID108" s="41"/>
      <c r="IE108" s="41"/>
      <c r="IF108" s="41"/>
      <c r="IG108" s="41"/>
      <c r="IH108" s="41"/>
      <c r="II108" s="41"/>
      <c r="IJ108" s="41"/>
      <c r="IK108" s="41"/>
      <c r="IL108" s="41"/>
      <c r="IM108" s="41"/>
      <c r="IN108" s="41"/>
      <c r="IO108" s="41"/>
      <c r="IP108" s="41"/>
      <c r="IQ108" s="41"/>
      <c r="IR108" s="41"/>
      <c r="IS108" s="41"/>
      <c r="IT108" s="41"/>
      <c r="IU108" s="41"/>
      <c r="IV108" s="41"/>
      <c r="IW108" s="41"/>
      <c r="IX108" s="41"/>
      <c r="IY108" s="41"/>
      <c r="IZ108" s="41"/>
      <c r="JA108" s="41"/>
      <c r="JB108" s="41"/>
      <c r="JC108" s="41"/>
      <c r="JD108" s="41"/>
      <c r="JE108" s="41"/>
      <c r="JF108" s="41"/>
      <c r="JG108" s="41"/>
      <c r="JH108" s="41"/>
      <c r="JI108" s="41"/>
      <c r="JJ108" s="41"/>
      <c r="JK108" s="41"/>
      <c r="JL108" s="41"/>
      <c r="JM108" s="41"/>
      <c r="JN108" s="41"/>
      <c r="JO108" s="41"/>
      <c r="JP108" s="41"/>
      <c r="JQ108" s="41"/>
      <c r="JR108" s="41"/>
      <c r="JS108" s="41"/>
      <c r="JT108" s="41"/>
      <c r="JU108" s="41"/>
      <c r="JV108" s="41"/>
      <c r="JW108" s="41"/>
      <c r="JX108" s="41"/>
      <c r="JY108" s="41"/>
      <c r="JZ108" s="41"/>
      <c r="KA108" s="41"/>
      <c r="KB108" s="41"/>
      <c r="KC108" s="41"/>
      <c r="KD108" s="41"/>
      <c r="KE108" s="41"/>
      <c r="KF108" s="41"/>
      <c r="KG108" s="41"/>
      <c r="KH108" s="41"/>
      <c r="KI108" s="41"/>
      <c r="KJ108" s="41"/>
      <c r="KK108" s="41"/>
      <c r="KL108" s="41"/>
      <c r="KM108" s="41"/>
      <c r="KN108" s="41"/>
      <c r="KO108" s="41"/>
      <c r="KP108" s="41"/>
      <c r="KQ108" s="41"/>
      <c r="KR108" s="41"/>
      <c r="KS108" s="41"/>
      <c r="KT108" s="41"/>
      <c r="KU108" s="41"/>
      <c r="KV108" s="41"/>
      <c r="KW108" s="41"/>
      <c r="KX108" s="41"/>
      <c r="KY108" s="41"/>
      <c r="KZ108" s="41"/>
      <c r="LA108" s="41"/>
      <c r="LB108" s="41"/>
      <c r="LC108" s="41"/>
      <c r="LD108" s="41"/>
      <c r="LE108" s="41"/>
      <c r="LF108" s="41"/>
      <c r="LG108" s="41"/>
      <c r="LH108" s="41"/>
      <c r="LI108" s="41"/>
      <c r="LJ108" s="41"/>
      <c r="LK108" s="41"/>
      <c r="LL108" s="41"/>
      <c r="LM108" s="41"/>
      <c r="LN108" s="41"/>
      <c r="LO108" s="41"/>
      <c r="LP108" s="41"/>
      <c r="LQ108" s="41"/>
      <c r="LR108" s="41"/>
      <c r="LS108" s="41"/>
      <c r="LT108" s="41"/>
      <c r="LU108" s="41"/>
      <c r="LV108" s="41"/>
      <c r="LW108" s="41"/>
      <c r="LX108" s="41"/>
      <c r="LY108" s="41"/>
      <c r="LZ108" s="41"/>
      <c r="MA108" s="41"/>
      <c r="MB108" s="41"/>
      <c r="MC108" s="41"/>
      <c r="MD108" s="41"/>
      <c r="ME108" s="41"/>
      <c r="MF108" s="41"/>
      <c r="MG108" s="41"/>
      <c r="MH108" s="41"/>
      <c r="MI108" s="41"/>
      <c r="MJ108" s="41"/>
      <c r="MK108" s="41"/>
      <c r="ML108" s="41"/>
      <c r="MM108" s="41"/>
      <c r="MN108" s="41"/>
      <c r="MO108" s="41"/>
      <c r="MP108" s="41"/>
      <c r="MQ108" s="41"/>
      <c r="MR108" s="41"/>
      <c r="MS108" s="41"/>
      <c r="MT108" s="41"/>
      <c r="MU108" s="41"/>
      <c r="MV108" s="41"/>
      <c r="MW108" s="41"/>
      <c r="MX108" s="41"/>
      <c r="MY108" s="41"/>
      <c r="MZ108" s="41"/>
      <c r="NA108" s="41"/>
      <c r="NB108" s="41"/>
      <c r="NC108" s="41"/>
      <c r="ND108" s="41"/>
      <c r="NE108" s="41"/>
      <c r="NF108" s="41"/>
      <c r="NG108" s="41"/>
      <c r="NH108" s="41"/>
      <c r="NI108" s="41"/>
      <c r="NJ108" s="41"/>
      <c r="NK108" s="41"/>
      <c r="NL108" s="41"/>
      <c r="NM108" s="41"/>
      <c r="NN108" s="41"/>
      <c r="NO108" s="41"/>
      <c r="NP108" s="41"/>
      <c r="NQ108" s="41"/>
      <c r="NR108" s="41"/>
      <c r="NS108" s="41"/>
      <c r="NT108" s="41"/>
      <c r="NU108" s="41"/>
      <c r="NV108" s="41"/>
      <c r="NW108" s="41"/>
      <c r="NX108" s="41"/>
      <c r="NY108" s="41"/>
      <c r="NZ108" s="41"/>
      <c r="OA108" s="41"/>
      <c r="OB108" s="41"/>
      <c r="OC108" s="41"/>
      <c r="OD108" s="41"/>
      <c r="OE108" s="41"/>
      <c r="OF108" s="41"/>
      <c r="OG108" s="41"/>
      <c r="OH108" s="41"/>
      <c r="OI108" s="41"/>
      <c r="OJ108" s="41"/>
      <c r="OK108" s="41"/>
      <c r="OL108" s="41"/>
      <c r="OM108" s="41"/>
      <c r="ON108" s="41"/>
      <c r="OO108" s="41"/>
      <c r="OP108" s="41"/>
      <c r="OQ108" s="41"/>
      <c r="OR108" s="41"/>
      <c r="OS108" s="41"/>
      <c r="OT108" s="41"/>
      <c r="OU108" s="41"/>
      <c r="OV108" s="41"/>
      <c r="OW108" s="41"/>
      <c r="OX108" s="41"/>
      <c r="OY108" s="41"/>
      <c r="OZ108" s="41"/>
      <c r="PA108" s="41"/>
      <c r="PB108" s="41"/>
      <c r="PC108" s="41"/>
      <c r="PD108" s="41"/>
      <c r="PE108" s="41"/>
      <c r="PF108" s="41"/>
      <c r="PG108" s="41"/>
      <c r="PH108" s="41"/>
      <c r="PI108" s="41"/>
      <c r="PJ108" s="41"/>
      <c r="PK108" s="41"/>
      <c r="PL108" s="41"/>
      <c r="PM108" s="41"/>
      <c r="PN108" s="41"/>
      <c r="PO108" s="41"/>
      <c r="PP108" s="41"/>
      <c r="PQ108" s="41"/>
      <c r="PR108" s="41"/>
      <c r="PS108" s="41"/>
      <c r="PT108" s="41"/>
      <c r="PU108" s="41"/>
      <c r="PV108" s="41"/>
      <c r="PW108" s="41"/>
      <c r="PX108" s="41"/>
      <c r="PY108" s="41"/>
      <c r="PZ108" s="41"/>
      <c r="QA108" s="41"/>
      <c r="QB108" s="41"/>
      <c r="QC108" s="41"/>
      <c r="QD108" s="41"/>
      <c r="QE108" s="41"/>
      <c r="QF108" s="41"/>
      <c r="QG108" s="41"/>
      <c r="QH108" s="41"/>
      <c r="QI108" s="41"/>
      <c r="QJ108" s="41"/>
      <c r="QK108" s="41"/>
      <c r="QL108" s="41"/>
      <c r="QM108" s="41"/>
      <c r="QN108" s="41"/>
      <c r="QO108" s="41"/>
      <c r="QP108" s="41"/>
      <c r="QQ108" s="41"/>
      <c r="QR108" s="41"/>
      <c r="QS108" s="41"/>
      <c r="QT108" s="41"/>
      <c r="QU108" s="41"/>
      <c r="QV108" s="41"/>
      <c r="QW108" s="41"/>
      <c r="QX108" s="41"/>
      <c r="QY108" s="41"/>
      <c r="QZ108" s="41"/>
      <c r="RA108" s="41"/>
      <c r="RB108" s="41"/>
      <c r="RC108" s="41"/>
      <c r="RD108" s="41"/>
      <c r="RE108" s="41"/>
      <c r="RF108" s="41"/>
      <c r="RG108" s="41"/>
      <c r="RH108" s="41"/>
      <c r="RI108" s="41"/>
      <c r="RJ108" s="41"/>
      <c r="RK108" s="41"/>
      <c r="RL108" s="41"/>
      <c r="RM108" s="41"/>
      <c r="RN108" s="41"/>
      <c r="RO108" s="41"/>
      <c r="RP108" s="41"/>
      <c r="RQ108" s="41"/>
      <c r="RR108" s="41"/>
      <c r="RS108" s="41"/>
      <c r="RT108" s="41"/>
      <c r="RU108" s="41"/>
      <c r="RV108" s="41"/>
      <c r="RW108" s="41"/>
      <c r="RX108" s="41"/>
      <c r="RY108" s="41"/>
      <c r="RZ108" s="41"/>
      <c r="SA108" s="41"/>
      <c r="SB108" s="41"/>
      <c r="SC108" s="41"/>
      <c r="SD108" s="41"/>
      <c r="SE108" s="41"/>
      <c r="SF108" s="41"/>
      <c r="SG108" s="41"/>
      <c r="SH108" s="41"/>
      <c r="SI108" s="41"/>
      <c r="SJ108" s="41"/>
      <c r="SK108" s="41"/>
      <c r="SL108" s="41"/>
      <c r="SM108" s="41"/>
      <c r="SN108" s="41"/>
      <c r="SO108" s="41"/>
      <c r="SP108" s="41"/>
      <c r="SQ108" s="41"/>
      <c r="SR108" s="41"/>
      <c r="SS108" s="41"/>
      <c r="ST108" s="41"/>
      <c r="SU108" s="41"/>
      <c r="SV108" s="41"/>
      <c r="SW108" s="41"/>
      <c r="SX108" s="41"/>
      <c r="SY108" s="41"/>
      <c r="SZ108" s="41"/>
      <c r="TA108" s="41"/>
      <c r="TB108" s="41"/>
      <c r="TC108" s="41"/>
      <c r="TD108" s="41"/>
      <c r="TE108" s="41"/>
      <c r="TF108" s="41"/>
      <c r="TG108" s="41"/>
      <c r="TH108" s="41"/>
      <c r="TI108" s="41"/>
      <c r="TJ108" s="41"/>
      <c r="TK108" s="41"/>
      <c r="TL108" s="41"/>
      <c r="TM108" s="41"/>
      <c r="TN108" s="41"/>
      <c r="TO108" s="41"/>
      <c r="TP108" s="41"/>
      <c r="TQ108" s="41"/>
      <c r="TR108" s="41"/>
      <c r="TS108" s="41"/>
      <c r="TT108" s="41"/>
      <c r="TU108" s="41"/>
      <c r="TV108" s="41"/>
      <c r="TW108" s="41"/>
      <c r="TX108" s="41"/>
      <c r="TY108" s="41"/>
      <c r="TZ108" s="41"/>
      <c r="UA108" s="41"/>
      <c r="UB108" s="41"/>
      <c r="UC108" s="41"/>
      <c r="UD108" s="41"/>
      <c r="UE108" s="41"/>
      <c r="UF108" s="41"/>
      <c r="UG108" s="41"/>
      <c r="UH108" s="41"/>
      <c r="UI108" s="41"/>
      <c r="UJ108" s="41"/>
      <c r="UK108" s="41"/>
      <c r="UL108" s="41"/>
      <c r="UM108" s="41"/>
      <c r="UN108" s="41"/>
      <c r="UO108" s="41"/>
      <c r="UP108" s="41"/>
      <c r="UQ108" s="41"/>
      <c r="UR108" s="41"/>
      <c r="US108" s="41"/>
      <c r="UT108" s="41"/>
      <c r="UU108" s="41"/>
      <c r="UV108" s="41"/>
      <c r="UW108" s="41"/>
      <c r="UX108" s="41"/>
      <c r="UY108" s="41"/>
      <c r="UZ108" s="41"/>
      <c r="VA108" s="41"/>
      <c r="VB108" s="41"/>
      <c r="VC108" s="41"/>
      <c r="VD108" s="41"/>
      <c r="VE108" s="41"/>
      <c r="VF108" s="41"/>
      <c r="VG108" s="41"/>
      <c r="VH108" s="41"/>
      <c r="VI108" s="41"/>
      <c r="VJ108" s="41"/>
      <c r="VK108" s="41"/>
      <c r="VL108" s="41"/>
      <c r="VM108" s="41"/>
      <c r="VN108" s="41"/>
      <c r="VO108" s="41"/>
      <c r="VP108" s="41"/>
      <c r="VQ108" s="41"/>
      <c r="VR108" s="41"/>
      <c r="VS108" s="41"/>
      <c r="VT108" s="41"/>
      <c r="VU108" s="41"/>
      <c r="VV108" s="41"/>
      <c r="VW108" s="41"/>
      <c r="VX108" s="41"/>
      <c r="VY108" s="41"/>
      <c r="VZ108" s="41"/>
      <c r="WA108" s="41"/>
      <c r="WB108" s="41"/>
      <c r="WC108" s="41"/>
      <c r="WD108" s="41"/>
      <c r="WE108" s="41"/>
      <c r="WF108" s="41"/>
      <c r="WG108" s="41"/>
      <c r="WH108" s="41"/>
      <c r="WI108" s="41"/>
      <c r="WJ108" s="41"/>
      <c r="WK108" s="41"/>
      <c r="WL108" s="41"/>
      <c r="WM108" s="41"/>
      <c r="WN108" s="41"/>
      <c r="WO108" s="41"/>
      <c r="WP108" s="41"/>
      <c r="WQ108" s="41"/>
      <c r="WR108" s="41"/>
      <c r="WS108" s="41"/>
      <c r="WT108" s="41"/>
      <c r="WU108" s="41"/>
      <c r="WV108" s="41"/>
      <c r="WW108" s="41"/>
      <c r="WX108" s="41"/>
      <c r="WY108" s="41"/>
      <c r="WZ108" s="41"/>
      <c r="XA108" s="41"/>
      <c r="XB108" s="41"/>
      <c r="XC108" s="41"/>
      <c r="XD108" s="41"/>
      <c r="XE108" s="41"/>
      <c r="XF108" s="41"/>
      <c r="XG108" s="41"/>
      <c r="XH108" s="41"/>
      <c r="XI108" s="41"/>
      <c r="XJ108" s="41"/>
      <c r="XK108" s="41"/>
      <c r="XL108" s="41"/>
      <c r="XM108" s="41"/>
      <c r="XN108" s="41"/>
      <c r="XO108" s="41"/>
      <c r="XP108" s="41"/>
      <c r="XQ108" s="41"/>
      <c r="XR108" s="41"/>
      <c r="XS108" s="41"/>
      <c r="XT108" s="41"/>
      <c r="XU108" s="41"/>
      <c r="XV108" s="41"/>
      <c r="XW108" s="41"/>
      <c r="XX108" s="41"/>
      <c r="XY108" s="41"/>
      <c r="XZ108" s="41"/>
      <c r="YA108" s="41"/>
      <c r="YB108" s="41"/>
      <c r="YC108" s="41"/>
      <c r="YD108" s="41"/>
      <c r="YE108" s="41"/>
      <c r="YF108" s="41"/>
      <c r="YG108" s="41"/>
      <c r="YH108" s="41"/>
      <c r="YI108" s="41"/>
      <c r="YJ108" s="41"/>
      <c r="YK108" s="41"/>
      <c r="YL108" s="41"/>
      <c r="YM108" s="41"/>
      <c r="YN108" s="41"/>
      <c r="YO108" s="41"/>
      <c r="YP108" s="41"/>
      <c r="YQ108" s="41"/>
      <c r="YR108" s="41"/>
      <c r="YS108" s="41"/>
      <c r="YT108" s="41"/>
      <c r="YU108" s="41"/>
      <c r="YV108" s="41"/>
      <c r="YW108" s="41"/>
      <c r="YX108" s="41"/>
      <c r="YY108" s="41"/>
      <c r="YZ108" s="41"/>
      <c r="ZA108" s="41"/>
      <c r="ZB108" s="41"/>
      <c r="ZC108" s="41"/>
      <c r="ZD108" s="41"/>
      <c r="ZE108" s="41"/>
      <c r="ZF108" s="41"/>
      <c r="ZG108" s="41"/>
      <c r="ZH108" s="41"/>
      <c r="ZI108" s="41"/>
      <c r="ZJ108" s="41"/>
      <c r="ZK108" s="41"/>
      <c r="ZL108" s="41"/>
      <c r="ZM108" s="41"/>
      <c r="ZN108" s="41"/>
      <c r="ZO108" s="41"/>
      <c r="ZP108" s="41"/>
      <c r="ZQ108" s="41"/>
      <c r="ZR108" s="41"/>
      <c r="ZS108" s="41"/>
      <c r="ZT108" s="41"/>
      <c r="ZU108" s="41"/>
      <c r="ZV108" s="41"/>
      <c r="ZW108" s="41"/>
      <c r="ZX108" s="41"/>
      <c r="ZY108" s="41"/>
      <c r="ZZ108" s="41"/>
      <c r="AAA108" s="41"/>
      <c r="AAB108" s="41"/>
      <c r="AAC108" s="41"/>
      <c r="AAD108" s="41"/>
      <c r="AAE108" s="41"/>
      <c r="AAF108" s="41"/>
      <c r="AAG108" s="41"/>
      <c r="AAH108" s="41"/>
      <c r="AAI108" s="41"/>
      <c r="AAJ108" s="41"/>
      <c r="AAK108" s="41"/>
      <c r="AAL108" s="41"/>
      <c r="AAM108" s="41"/>
      <c r="AAN108" s="41"/>
      <c r="AAO108" s="41"/>
      <c r="AAP108" s="41"/>
      <c r="AAQ108" s="41"/>
      <c r="AAR108" s="41"/>
      <c r="AAS108" s="41"/>
      <c r="AAT108" s="41"/>
      <c r="AAU108" s="41"/>
      <c r="AAV108" s="41"/>
      <c r="AAW108" s="41"/>
      <c r="AAX108" s="41"/>
      <c r="AAY108" s="41"/>
      <c r="AAZ108" s="41"/>
      <c r="ABA108" s="41"/>
      <c r="ABB108" s="41"/>
      <c r="ABC108" s="41"/>
      <c r="ABD108" s="41"/>
      <c r="ABE108" s="41"/>
      <c r="ABF108" s="41"/>
      <c r="ABG108" s="41"/>
      <c r="ABH108" s="41"/>
      <c r="ABI108" s="41"/>
      <c r="ABJ108" s="41"/>
      <c r="ABK108" s="41"/>
      <c r="ABL108" s="41"/>
      <c r="ABM108" s="41"/>
      <c r="ABN108" s="41"/>
      <c r="ABO108" s="41"/>
      <c r="ABP108" s="41"/>
      <c r="ABQ108" s="41"/>
      <c r="ABR108" s="41"/>
      <c r="ABS108" s="41"/>
      <c r="ABT108" s="41"/>
      <c r="ABU108" s="41"/>
      <c r="ABV108" s="41"/>
      <c r="ABW108" s="41"/>
      <c r="ABX108" s="41"/>
      <c r="ABY108" s="41"/>
      <c r="ABZ108" s="41"/>
      <c r="ACA108" s="41"/>
      <c r="ACB108" s="41"/>
      <c r="ACC108" s="41"/>
      <c r="ACD108" s="41"/>
      <c r="ACE108" s="41"/>
      <c r="ACF108" s="41"/>
      <c r="ACG108" s="41"/>
      <c r="ACH108" s="41"/>
      <c r="ACI108" s="41"/>
      <c r="ACJ108" s="41"/>
      <c r="ACK108" s="41"/>
      <c r="ACL108" s="41"/>
      <c r="ACM108" s="41"/>
      <c r="ACN108" s="41"/>
      <c r="ACO108" s="41"/>
      <c r="ACP108" s="41"/>
      <c r="ACQ108" s="41"/>
      <c r="ACR108" s="41"/>
      <c r="ACS108" s="41"/>
      <c r="ACT108" s="41"/>
      <c r="ACU108" s="41"/>
      <c r="ACV108" s="41"/>
      <c r="ACW108" s="41"/>
      <c r="ACX108" s="41"/>
      <c r="ACY108" s="41"/>
      <c r="ACZ108" s="41"/>
      <c r="ADA108" s="41"/>
      <c r="ADB108" s="41"/>
      <c r="ADC108" s="41"/>
      <c r="ADD108" s="41"/>
      <c r="ADE108" s="41"/>
      <c r="ADF108" s="41"/>
      <c r="ADG108" s="41"/>
      <c r="ADH108" s="41"/>
      <c r="ADI108" s="41"/>
      <c r="ADJ108" s="41"/>
      <c r="ADK108" s="41"/>
      <c r="ADL108" s="41"/>
      <c r="ADM108" s="41"/>
      <c r="ADN108" s="41"/>
      <c r="ADO108" s="41"/>
      <c r="ADP108" s="41"/>
      <c r="ADQ108" s="41"/>
      <c r="ADR108" s="41"/>
      <c r="ADS108" s="41"/>
      <c r="ADT108" s="41"/>
      <c r="ADU108" s="41"/>
      <c r="ADV108" s="41"/>
      <c r="ADW108" s="41"/>
      <c r="ADX108" s="41"/>
      <c r="ADY108" s="41"/>
      <c r="ADZ108" s="41"/>
      <c r="AEA108" s="41"/>
      <c r="AEB108" s="41"/>
      <c r="AEC108" s="41"/>
      <c r="AED108" s="41"/>
      <c r="AEE108" s="41"/>
      <c r="AEF108" s="41"/>
      <c r="AEG108" s="41"/>
      <c r="AEH108" s="41"/>
      <c r="AEI108" s="41"/>
      <c r="AEJ108" s="41"/>
      <c r="AEK108" s="41"/>
      <c r="AEL108" s="41"/>
      <c r="AEM108" s="41"/>
      <c r="AEN108" s="41"/>
      <c r="AEO108" s="41"/>
      <c r="AEP108" s="41"/>
      <c r="AEQ108" s="41"/>
    </row>
    <row r="109" spans="1:823" x14ac:dyDescent="0.25">
      <c r="A109" s="3" t="s">
        <v>61</v>
      </c>
      <c r="B109" s="34">
        <f t="shared" si="26"/>
        <v>-0.14912280701754388</v>
      </c>
      <c r="C109" s="41">
        <f t="shared" si="27"/>
        <v>-0.153</v>
      </c>
      <c r="D109" s="105"/>
      <c r="E109" s="105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  <c r="CK109" s="41"/>
      <c r="CL109" s="41"/>
      <c r="CM109" s="41"/>
      <c r="CN109" s="41"/>
      <c r="CO109" s="41"/>
      <c r="CP109" s="41"/>
      <c r="CQ109" s="41"/>
      <c r="CR109" s="41"/>
      <c r="CS109" s="41"/>
      <c r="CT109" s="41"/>
      <c r="CU109" s="41"/>
      <c r="CV109" s="41"/>
      <c r="CW109" s="41"/>
      <c r="CX109" s="41"/>
      <c r="CY109" s="41"/>
      <c r="CZ109" s="41"/>
      <c r="DA109" s="41"/>
      <c r="DB109" s="41"/>
      <c r="DC109" s="41"/>
      <c r="DD109" s="41"/>
      <c r="DE109" s="41"/>
      <c r="DF109" s="41"/>
      <c r="DG109" s="41"/>
      <c r="DH109" s="41"/>
      <c r="DI109" s="41"/>
      <c r="DJ109" s="41"/>
      <c r="DK109" s="41"/>
      <c r="DL109" s="41"/>
      <c r="DM109" s="41"/>
      <c r="DN109" s="41"/>
      <c r="DO109" s="41"/>
      <c r="DP109" s="41"/>
      <c r="DQ109" s="41"/>
      <c r="DR109" s="41"/>
      <c r="DS109" s="41"/>
      <c r="DT109" s="41"/>
      <c r="DU109" s="41"/>
      <c r="DV109" s="41"/>
      <c r="DW109" s="41"/>
      <c r="DX109" s="41"/>
      <c r="DY109" s="41"/>
      <c r="DZ109" s="41"/>
      <c r="EA109" s="41"/>
      <c r="EB109" s="41"/>
      <c r="EC109" s="41"/>
      <c r="ED109" s="41"/>
      <c r="EE109" s="41"/>
      <c r="EF109" s="41"/>
      <c r="EG109" s="41"/>
      <c r="EH109" s="41"/>
      <c r="EI109" s="41"/>
      <c r="EJ109" s="41"/>
      <c r="EK109" s="41"/>
      <c r="EL109" s="41"/>
      <c r="EM109" s="41"/>
      <c r="EN109" s="41"/>
      <c r="EO109" s="41"/>
      <c r="EP109" s="41"/>
      <c r="EQ109" s="41"/>
      <c r="ER109" s="41"/>
      <c r="ES109" s="41"/>
      <c r="ET109" s="41"/>
      <c r="EU109" s="41"/>
      <c r="EV109" s="41"/>
      <c r="EW109" s="41"/>
      <c r="EX109" s="41"/>
      <c r="EY109" s="41"/>
      <c r="EZ109" s="41"/>
      <c r="FA109" s="41"/>
      <c r="FB109" s="41"/>
      <c r="FC109" s="41"/>
      <c r="FD109" s="41"/>
      <c r="FE109" s="41"/>
      <c r="FF109" s="41"/>
      <c r="FG109" s="41"/>
      <c r="FH109" s="41"/>
      <c r="FI109" s="41"/>
      <c r="FJ109" s="41"/>
      <c r="FK109" s="41"/>
      <c r="FL109" s="41"/>
      <c r="FM109" s="41"/>
      <c r="FN109" s="41"/>
      <c r="FO109" s="41"/>
      <c r="FP109" s="41"/>
      <c r="FQ109" s="41"/>
      <c r="FR109" s="41"/>
      <c r="FS109" s="41"/>
      <c r="FT109" s="41"/>
      <c r="FU109" s="41"/>
      <c r="FV109" s="41"/>
      <c r="FW109" s="41"/>
      <c r="FX109" s="41"/>
      <c r="FY109" s="41"/>
      <c r="FZ109" s="41"/>
      <c r="GA109" s="41"/>
      <c r="GB109" s="41"/>
      <c r="GC109" s="41"/>
      <c r="GD109" s="41"/>
      <c r="GE109" s="41"/>
      <c r="GF109" s="41"/>
      <c r="GG109" s="41"/>
      <c r="GH109" s="41"/>
      <c r="GI109" s="41"/>
      <c r="GJ109" s="41"/>
      <c r="GK109" s="41"/>
      <c r="GL109" s="41"/>
      <c r="GM109" s="41"/>
      <c r="GN109" s="41"/>
      <c r="GO109" s="41"/>
      <c r="GP109" s="41"/>
      <c r="GQ109" s="41"/>
      <c r="GR109" s="41"/>
      <c r="GS109" s="41"/>
      <c r="GT109" s="41"/>
      <c r="GU109" s="41"/>
      <c r="GV109" s="41"/>
      <c r="GW109" s="41"/>
      <c r="GX109" s="41"/>
      <c r="GY109" s="41"/>
      <c r="GZ109" s="41"/>
      <c r="HA109" s="41"/>
      <c r="HB109" s="41"/>
      <c r="HC109" s="41"/>
      <c r="HD109" s="41"/>
      <c r="HE109" s="41"/>
      <c r="HF109" s="41"/>
      <c r="HG109" s="41"/>
      <c r="HH109" s="41"/>
      <c r="HI109" s="41"/>
      <c r="HJ109" s="41"/>
      <c r="HK109" s="41"/>
      <c r="HL109" s="41"/>
      <c r="HM109" s="41"/>
      <c r="HN109" s="41"/>
      <c r="HO109" s="41"/>
      <c r="HP109" s="41"/>
      <c r="HQ109" s="41"/>
      <c r="HR109" s="41"/>
      <c r="HS109" s="41"/>
      <c r="HT109" s="41"/>
      <c r="HU109" s="41"/>
      <c r="HV109" s="41"/>
      <c r="HW109" s="41"/>
      <c r="HX109" s="41"/>
      <c r="HY109" s="41"/>
      <c r="HZ109" s="41"/>
      <c r="IA109" s="41"/>
      <c r="IB109" s="41"/>
      <c r="IC109" s="41"/>
      <c r="ID109" s="41"/>
      <c r="IE109" s="41"/>
      <c r="IF109" s="41"/>
      <c r="IG109" s="41"/>
      <c r="IH109" s="41"/>
      <c r="II109" s="41"/>
      <c r="IJ109" s="41"/>
      <c r="IK109" s="41"/>
      <c r="IL109" s="41"/>
      <c r="IM109" s="41"/>
      <c r="IN109" s="41"/>
      <c r="IO109" s="41"/>
      <c r="IP109" s="41"/>
      <c r="IQ109" s="41"/>
      <c r="IR109" s="41"/>
      <c r="IS109" s="41"/>
      <c r="IT109" s="41"/>
      <c r="IU109" s="41"/>
      <c r="IV109" s="41"/>
      <c r="IW109" s="41"/>
      <c r="IX109" s="41"/>
      <c r="IY109" s="41"/>
      <c r="IZ109" s="41"/>
      <c r="JA109" s="41"/>
      <c r="JB109" s="41"/>
      <c r="JC109" s="41"/>
      <c r="JD109" s="41"/>
      <c r="JE109" s="41"/>
      <c r="JF109" s="41"/>
      <c r="JG109" s="41"/>
      <c r="JH109" s="41"/>
      <c r="JI109" s="41"/>
      <c r="JJ109" s="41"/>
      <c r="JK109" s="41"/>
      <c r="JL109" s="41"/>
      <c r="JM109" s="41"/>
      <c r="JN109" s="41"/>
      <c r="JO109" s="41"/>
      <c r="JP109" s="41"/>
      <c r="JQ109" s="41"/>
      <c r="JR109" s="41"/>
      <c r="JS109" s="41"/>
      <c r="JT109" s="41"/>
      <c r="JU109" s="41"/>
      <c r="JV109" s="41"/>
      <c r="JW109" s="41"/>
      <c r="JX109" s="41"/>
      <c r="JY109" s="41"/>
      <c r="JZ109" s="41"/>
      <c r="KA109" s="41"/>
      <c r="KB109" s="41"/>
      <c r="KC109" s="41"/>
      <c r="KD109" s="41"/>
      <c r="KE109" s="41"/>
      <c r="KF109" s="41"/>
      <c r="KG109" s="41"/>
      <c r="KH109" s="41"/>
      <c r="KI109" s="41"/>
      <c r="KJ109" s="41"/>
      <c r="KK109" s="41"/>
      <c r="KL109" s="41"/>
      <c r="KM109" s="41"/>
      <c r="KN109" s="41"/>
      <c r="KO109" s="41"/>
      <c r="KP109" s="41"/>
      <c r="KQ109" s="41"/>
      <c r="KR109" s="41"/>
      <c r="KS109" s="41"/>
      <c r="KT109" s="41"/>
      <c r="KU109" s="41"/>
      <c r="KV109" s="41"/>
      <c r="KW109" s="41"/>
      <c r="KX109" s="41"/>
      <c r="KY109" s="41"/>
      <c r="KZ109" s="41"/>
      <c r="LA109" s="41"/>
      <c r="LB109" s="41"/>
      <c r="LC109" s="41"/>
      <c r="LD109" s="41"/>
      <c r="LE109" s="41"/>
      <c r="LF109" s="41"/>
      <c r="LG109" s="41"/>
      <c r="LH109" s="41"/>
      <c r="LI109" s="41"/>
      <c r="LJ109" s="41"/>
      <c r="LK109" s="41"/>
      <c r="LL109" s="41"/>
      <c r="LM109" s="41"/>
      <c r="LN109" s="41"/>
      <c r="LO109" s="41"/>
      <c r="LP109" s="41"/>
      <c r="LQ109" s="41"/>
      <c r="LR109" s="41"/>
      <c r="LS109" s="41"/>
      <c r="LT109" s="41"/>
      <c r="LU109" s="41"/>
      <c r="LV109" s="41"/>
      <c r="LW109" s="41"/>
      <c r="LX109" s="41"/>
      <c r="LY109" s="41"/>
      <c r="LZ109" s="41"/>
      <c r="MA109" s="41"/>
      <c r="MB109" s="41"/>
      <c r="MC109" s="41"/>
      <c r="MD109" s="41"/>
      <c r="ME109" s="41"/>
      <c r="MF109" s="41"/>
      <c r="MG109" s="41"/>
      <c r="MH109" s="41"/>
      <c r="MI109" s="41"/>
      <c r="MJ109" s="41"/>
      <c r="MK109" s="41"/>
      <c r="ML109" s="41"/>
      <c r="MM109" s="41"/>
      <c r="MN109" s="41"/>
      <c r="MO109" s="41"/>
      <c r="MP109" s="41"/>
      <c r="MQ109" s="41"/>
      <c r="MR109" s="41"/>
      <c r="MS109" s="41"/>
      <c r="MT109" s="41"/>
      <c r="MU109" s="41"/>
      <c r="MV109" s="41"/>
      <c r="MW109" s="41"/>
      <c r="MX109" s="41"/>
      <c r="MY109" s="41"/>
      <c r="MZ109" s="41"/>
      <c r="NA109" s="41"/>
      <c r="NB109" s="41"/>
      <c r="NC109" s="41"/>
      <c r="ND109" s="41"/>
      <c r="NE109" s="41"/>
      <c r="NF109" s="41"/>
      <c r="NG109" s="41"/>
      <c r="NH109" s="41"/>
      <c r="NI109" s="41"/>
      <c r="NJ109" s="41"/>
      <c r="NK109" s="41"/>
      <c r="NL109" s="41"/>
      <c r="NM109" s="41"/>
      <c r="NN109" s="41"/>
      <c r="NO109" s="41"/>
      <c r="NP109" s="41"/>
      <c r="NQ109" s="41"/>
      <c r="NR109" s="41"/>
      <c r="NS109" s="41"/>
      <c r="NT109" s="41"/>
      <c r="NU109" s="41"/>
      <c r="NV109" s="41"/>
      <c r="NW109" s="41"/>
      <c r="NX109" s="41"/>
      <c r="NY109" s="41"/>
      <c r="NZ109" s="41"/>
      <c r="OA109" s="41"/>
      <c r="OB109" s="41"/>
      <c r="OC109" s="41"/>
      <c r="OD109" s="41"/>
      <c r="OE109" s="41"/>
      <c r="OF109" s="41"/>
      <c r="OG109" s="41"/>
      <c r="OH109" s="41"/>
      <c r="OI109" s="41"/>
      <c r="OJ109" s="41"/>
      <c r="OK109" s="41"/>
      <c r="OL109" s="41"/>
      <c r="OM109" s="41"/>
      <c r="ON109" s="41"/>
      <c r="OO109" s="41"/>
      <c r="OP109" s="41"/>
      <c r="OQ109" s="41"/>
      <c r="OR109" s="41"/>
      <c r="OS109" s="41"/>
      <c r="OT109" s="41"/>
      <c r="OU109" s="41"/>
      <c r="OV109" s="41"/>
      <c r="OW109" s="41"/>
      <c r="OX109" s="41"/>
      <c r="OY109" s="41"/>
      <c r="OZ109" s="41"/>
      <c r="PA109" s="41"/>
      <c r="PB109" s="41"/>
      <c r="PC109" s="41"/>
      <c r="PD109" s="41"/>
      <c r="PE109" s="41"/>
      <c r="PF109" s="41"/>
      <c r="PG109" s="41"/>
      <c r="PH109" s="41"/>
      <c r="PI109" s="41"/>
      <c r="PJ109" s="41"/>
      <c r="PK109" s="41"/>
      <c r="PL109" s="41"/>
      <c r="PM109" s="41"/>
      <c r="PN109" s="41"/>
      <c r="PO109" s="41"/>
      <c r="PP109" s="41"/>
      <c r="PQ109" s="41"/>
      <c r="PR109" s="41"/>
      <c r="PS109" s="41"/>
      <c r="PT109" s="41"/>
      <c r="PU109" s="41"/>
      <c r="PV109" s="41"/>
      <c r="PW109" s="41"/>
      <c r="PX109" s="41"/>
      <c r="PY109" s="41"/>
      <c r="PZ109" s="41"/>
      <c r="QA109" s="41"/>
      <c r="QB109" s="41"/>
      <c r="QC109" s="41"/>
      <c r="QD109" s="41"/>
      <c r="QE109" s="41"/>
      <c r="QF109" s="41"/>
      <c r="QG109" s="41"/>
      <c r="QH109" s="41"/>
      <c r="QI109" s="41"/>
      <c r="QJ109" s="41"/>
      <c r="QK109" s="41"/>
      <c r="QL109" s="41"/>
      <c r="QM109" s="41"/>
      <c r="QN109" s="41"/>
      <c r="QO109" s="41"/>
      <c r="QP109" s="41"/>
      <c r="QQ109" s="41"/>
      <c r="QR109" s="41"/>
      <c r="QS109" s="41"/>
      <c r="QT109" s="41"/>
      <c r="QU109" s="41"/>
      <c r="QV109" s="41"/>
      <c r="QW109" s="41"/>
      <c r="QX109" s="41"/>
      <c r="QY109" s="41"/>
      <c r="QZ109" s="41"/>
      <c r="RA109" s="41"/>
      <c r="RB109" s="41"/>
      <c r="RC109" s="41"/>
      <c r="RD109" s="41"/>
      <c r="RE109" s="41"/>
      <c r="RF109" s="41"/>
      <c r="RG109" s="41"/>
      <c r="RH109" s="41"/>
      <c r="RI109" s="41"/>
      <c r="RJ109" s="41"/>
      <c r="RK109" s="41"/>
      <c r="RL109" s="41"/>
      <c r="RM109" s="41"/>
      <c r="RN109" s="41"/>
      <c r="RO109" s="41"/>
      <c r="RP109" s="41"/>
      <c r="RQ109" s="41"/>
      <c r="RR109" s="41"/>
      <c r="RS109" s="41"/>
      <c r="RT109" s="41"/>
      <c r="RU109" s="41"/>
      <c r="RV109" s="41"/>
      <c r="RW109" s="41"/>
      <c r="RX109" s="41"/>
      <c r="RY109" s="41"/>
      <c r="RZ109" s="41"/>
      <c r="SA109" s="41"/>
      <c r="SB109" s="41"/>
      <c r="SC109" s="41"/>
      <c r="SD109" s="41"/>
      <c r="SE109" s="41"/>
      <c r="SF109" s="41"/>
      <c r="SG109" s="41"/>
      <c r="SH109" s="41"/>
      <c r="SI109" s="41"/>
      <c r="SJ109" s="41"/>
      <c r="SK109" s="41"/>
      <c r="SL109" s="41"/>
      <c r="SM109" s="41"/>
      <c r="SN109" s="41"/>
      <c r="SO109" s="41"/>
      <c r="SP109" s="41"/>
      <c r="SQ109" s="41"/>
      <c r="SR109" s="41"/>
      <c r="SS109" s="41"/>
      <c r="ST109" s="41"/>
      <c r="SU109" s="41"/>
      <c r="SV109" s="41"/>
      <c r="SW109" s="41"/>
      <c r="SX109" s="41"/>
      <c r="SY109" s="41"/>
      <c r="SZ109" s="41"/>
      <c r="TA109" s="41"/>
      <c r="TB109" s="41"/>
      <c r="TC109" s="41"/>
      <c r="TD109" s="41"/>
      <c r="TE109" s="41"/>
      <c r="TF109" s="41"/>
      <c r="TG109" s="41"/>
      <c r="TH109" s="41"/>
      <c r="TI109" s="41"/>
      <c r="TJ109" s="41"/>
      <c r="TK109" s="41"/>
      <c r="TL109" s="41"/>
      <c r="TM109" s="41"/>
      <c r="TN109" s="41"/>
      <c r="TO109" s="41"/>
      <c r="TP109" s="41"/>
      <c r="TQ109" s="41"/>
      <c r="TR109" s="41"/>
      <c r="TS109" s="41"/>
      <c r="TT109" s="41"/>
      <c r="TU109" s="41"/>
      <c r="TV109" s="41"/>
      <c r="TW109" s="41"/>
      <c r="TX109" s="41"/>
      <c r="TY109" s="41"/>
      <c r="TZ109" s="41"/>
      <c r="UA109" s="41"/>
      <c r="UB109" s="41"/>
      <c r="UC109" s="41"/>
      <c r="UD109" s="41"/>
      <c r="UE109" s="41"/>
      <c r="UF109" s="41"/>
      <c r="UG109" s="41"/>
      <c r="UH109" s="41"/>
      <c r="UI109" s="41"/>
      <c r="UJ109" s="41"/>
      <c r="UK109" s="41"/>
      <c r="UL109" s="41"/>
      <c r="UM109" s="41"/>
      <c r="UN109" s="41"/>
      <c r="UO109" s="41"/>
      <c r="UP109" s="41"/>
      <c r="UQ109" s="41"/>
      <c r="UR109" s="41"/>
      <c r="US109" s="41"/>
      <c r="UT109" s="41"/>
      <c r="UU109" s="41"/>
      <c r="UV109" s="41"/>
      <c r="UW109" s="41"/>
      <c r="UX109" s="41"/>
      <c r="UY109" s="41"/>
      <c r="UZ109" s="41"/>
      <c r="VA109" s="41"/>
      <c r="VB109" s="41"/>
      <c r="VC109" s="41"/>
      <c r="VD109" s="41"/>
      <c r="VE109" s="41"/>
      <c r="VF109" s="41"/>
      <c r="VG109" s="41"/>
      <c r="VH109" s="41"/>
      <c r="VI109" s="41"/>
      <c r="VJ109" s="41"/>
      <c r="VK109" s="41"/>
      <c r="VL109" s="41"/>
      <c r="VM109" s="41"/>
      <c r="VN109" s="41"/>
      <c r="VO109" s="41"/>
      <c r="VP109" s="41"/>
      <c r="VQ109" s="41"/>
      <c r="VR109" s="41"/>
      <c r="VS109" s="41"/>
      <c r="VT109" s="41"/>
      <c r="VU109" s="41"/>
      <c r="VV109" s="41"/>
      <c r="VW109" s="41"/>
      <c r="VX109" s="41"/>
      <c r="VY109" s="41"/>
      <c r="VZ109" s="41"/>
      <c r="WA109" s="41"/>
      <c r="WB109" s="41"/>
      <c r="WC109" s="41"/>
      <c r="WD109" s="41"/>
      <c r="WE109" s="41"/>
      <c r="WF109" s="41"/>
      <c r="WG109" s="41"/>
      <c r="WH109" s="41"/>
      <c r="WI109" s="41"/>
      <c r="WJ109" s="41"/>
      <c r="WK109" s="41"/>
      <c r="WL109" s="41"/>
      <c r="WM109" s="41"/>
      <c r="WN109" s="41"/>
      <c r="WO109" s="41"/>
      <c r="WP109" s="41"/>
      <c r="WQ109" s="41"/>
      <c r="WR109" s="41"/>
      <c r="WS109" s="41"/>
      <c r="WT109" s="41"/>
      <c r="WU109" s="41"/>
      <c r="WV109" s="41"/>
      <c r="WW109" s="41"/>
      <c r="WX109" s="41"/>
      <c r="WY109" s="41"/>
      <c r="WZ109" s="41"/>
      <c r="XA109" s="41"/>
      <c r="XB109" s="41"/>
      <c r="XC109" s="41"/>
      <c r="XD109" s="41"/>
      <c r="XE109" s="41"/>
      <c r="XF109" s="41"/>
      <c r="XG109" s="41"/>
      <c r="XH109" s="41"/>
      <c r="XI109" s="41"/>
      <c r="XJ109" s="41"/>
      <c r="XK109" s="41"/>
      <c r="XL109" s="41"/>
      <c r="XM109" s="41"/>
      <c r="XN109" s="41"/>
      <c r="XO109" s="41"/>
      <c r="XP109" s="41"/>
      <c r="XQ109" s="41"/>
      <c r="XR109" s="41"/>
      <c r="XS109" s="41"/>
      <c r="XT109" s="41"/>
      <c r="XU109" s="41"/>
      <c r="XV109" s="41"/>
      <c r="XW109" s="41"/>
      <c r="XX109" s="41"/>
      <c r="XY109" s="41"/>
      <c r="XZ109" s="41"/>
      <c r="YA109" s="41"/>
      <c r="YB109" s="41"/>
      <c r="YC109" s="41"/>
      <c r="YD109" s="41"/>
      <c r="YE109" s="41"/>
      <c r="YF109" s="41"/>
      <c r="YG109" s="41"/>
      <c r="YH109" s="41"/>
      <c r="YI109" s="41"/>
      <c r="YJ109" s="41"/>
      <c r="YK109" s="41"/>
      <c r="YL109" s="41"/>
      <c r="YM109" s="41"/>
      <c r="YN109" s="41"/>
      <c r="YO109" s="41"/>
      <c r="YP109" s="41"/>
      <c r="YQ109" s="41"/>
      <c r="YR109" s="41"/>
      <c r="YS109" s="41"/>
      <c r="YT109" s="41"/>
      <c r="YU109" s="41"/>
      <c r="YV109" s="41"/>
      <c r="YW109" s="41"/>
      <c r="YX109" s="41"/>
      <c r="YY109" s="41"/>
      <c r="YZ109" s="41"/>
      <c r="ZA109" s="41"/>
      <c r="ZB109" s="41"/>
      <c r="ZC109" s="41"/>
      <c r="ZD109" s="41"/>
      <c r="ZE109" s="41"/>
      <c r="ZF109" s="41"/>
      <c r="ZG109" s="41"/>
      <c r="ZH109" s="41"/>
      <c r="ZI109" s="41"/>
      <c r="ZJ109" s="41"/>
      <c r="ZK109" s="41"/>
      <c r="ZL109" s="41"/>
      <c r="ZM109" s="41"/>
      <c r="ZN109" s="41"/>
      <c r="ZO109" s="41"/>
      <c r="ZP109" s="41"/>
      <c r="ZQ109" s="41"/>
      <c r="ZR109" s="41"/>
      <c r="ZS109" s="41"/>
      <c r="ZT109" s="41"/>
      <c r="ZU109" s="41"/>
      <c r="ZV109" s="41"/>
      <c r="ZW109" s="41"/>
      <c r="ZX109" s="41"/>
      <c r="ZY109" s="41"/>
      <c r="ZZ109" s="41"/>
      <c r="AAA109" s="41"/>
      <c r="AAB109" s="41"/>
      <c r="AAC109" s="41"/>
      <c r="AAD109" s="41"/>
      <c r="AAE109" s="41"/>
      <c r="AAF109" s="41"/>
      <c r="AAG109" s="41"/>
      <c r="AAH109" s="41"/>
      <c r="AAI109" s="41"/>
      <c r="AAJ109" s="41"/>
      <c r="AAK109" s="41"/>
      <c r="AAL109" s="41"/>
      <c r="AAM109" s="41"/>
      <c r="AAN109" s="41"/>
      <c r="AAO109" s="41"/>
      <c r="AAP109" s="41"/>
      <c r="AAQ109" s="41"/>
      <c r="AAR109" s="41"/>
      <c r="AAS109" s="41"/>
      <c r="AAT109" s="41"/>
      <c r="AAU109" s="41"/>
      <c r="AAV109" s="41"/>
      <c r="AAW109" s="41"/>
      <c r="AAX109" s="41"/>
      <c r="AAY109" s="41"/>
      <c r="AAZ109" s="41"/>
      <c r="ABA109" s="41"/>
      <c r="ABB109" s="41"/>
      <c r="ABC109" s="41"/>
      <c r="ABD109" s="41"/>
      <c r="ABE109" s="41"/>
      <c r="ABF109" s="41"/>
      <c r="ABG109" s="41"/>
      <c r="ABH109" s="41"/>
      <c r="ABI109" s="41"/>
      <c r="ABJ109" s="41"/>
      <c r="ABK109" s="41"/>
      <c r="ABL109" s="41"/>
      <c r="ABM109" s="41"/>
      <c r="ABN109" s="41"/>
      <c r="ABO109" s="41"/>
      <c r="ABP109" s="41"/>
      <c r="ABQ109" s="41"/>
      <c r="ABR109" s="41"/>
      <c r="ABS109" s="41"/>
      <c r="ABT109" s="41"/>
      <c r="ABU109" s="41"/>
      <c r="ABV109" s="41"/>
      <c r="ABW109" s="41"/>
      <c r="ABX109" s="41"/>
      <c r="ABY109" s="41"/>
      <c r="ABZ109" s="41"/>
      <c r="ACA109" s="41"/>
      <c r="ACB109" s="41"/>
      <c r="ACC109" s="41"/>
      <c r="ACD109" s="41"/>
      <c r="ACE109" s="41"/>
      <c r="ACF109" s="41"/>
      <c r="ACG109" s="41"/>
      <c r="ACH109" s="41"/>
      <c r="ACI109" s="41"/>
      <c r="ACJ109" s="41"/>
      <c r="ACK109" s="41"/>
      <c r="ACL109" s="41"/>
      <c r="ACM109" s="41"/>
      <c r="ACN109" s="41"/>
      <c r="ACO109" s="41"/>
      <c r="ACP109" s="41"/>
      <c r="ACQ109" s="41"/>
      <c r="ACR109" s="41"/>
      <c r="ACS109" s="41"/>
      <c r="ACT109" s="41"/>
      <c r="ACU109" s="41"/>
      <c r="ACV109" s="41"/>
      <c r="ACW109" s="41"/>
      <c r="ACX109" s="41"/>
      <c r="ACY109" s="41"/>
      <c r="ACZ109" s="41"/>
      <c r="ADA109" s="41"/>
      <c r="ADB109" s="41"/>
      <c r="ADC109" s="41"/>
      <c r="ADD109" s="41"/>
      <c r="ADE109" s="41"/>
      <c r="ADF109" s="41"/>
      <c r="ADG109" s="41"/>
      <c r="ADH109" s="41"/>
      <c r="ADI109" s="41"/>
      <c r="ADJ109" s="41"/>
      <c r="ADK109" s="41"/>
      <c r="ADL109" s="41"/>
      <c r="ADM109" s="41"/>
      <c r="ADN109" s="41"/>
      <c r="ADO109" s="41"/>
      <c r="ADP109" s="41"/>
      <c r="ADQ109" s="41"/>
      <c r="ADR109" s="41"/>
      <c r="ADS109" s="41"/>
      <c r="ADT109" s="41"/>
      <c r="ADU109" s="41"/>
      <c r="ADV109" s="41"/>
      <c r="ADW109" s="41"/>
      <c r="ADX109" s="41"/>
      <c r="ADY109" s="41"/>
      <c r="ADZ109" s="41"/>
      <c r="AEA109" s="41"/>
      <c r="AEB109" s="41"/>
      <c r="AEC109" s="41"/>
      <c r="AED109" s="41"/>
      <c r="AEE109" s="41"/>
      <c r="AEF109" s="41"/>
      <c r="AEG109" s="41"/>
      <c r="AEH109" s="41"/>
      <c r="AEI109" s="41"/>
      <c r="AEJ109" s="41"/>
      <c r="AEK109" s="41"/>
      <c r="AEL109" s="41"/>
      <c r="AEM109" s="41"/>
      <c r="AEN109" s="41"/>
      <c r="AEO109" s="41"/>
      <c r="AEP109" s="41"/>
      <c r="AEQ109" s="41"/>
    </row>
    <row r="110" spans="1:823" x14ac:dyDescent="0.25">
      <c r="A110" s="4" t="s">
        <v>62</v>
      </c>
      <c r="B110" s="34">
        <f t="shared" si="26"/>
        <v>-0.22408687068114508</v>
      </c>
      <c r="C110" s="41">
        <f t="shared" si="27"/>
        <v>-0.90800000000000003</v>
      </c>
      <c r="D110" s="105"/>
      <c r="E110" s="105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/>
      <c r="CM110" s="41"/>
      <c r="CN110" s="41"/>
      <c r="CO110" s="41"/>
      <c r="CP110" s="41"/>
      <c r="CQ110" s="41"/>
      <c r="CR110" s="41"/>
      <c r="CS110" s="41"/>
      <c r="CT110" s="41"/>
      <c r="CU110" s="41"/>
      <c r="CV110" s="41"/>
      <c r="CW110" s="41"/>
      <c r="CX110" s="41"/>
      <c r="CY110" s="41"/>
      <c r="CZ110" s="41"/>
      <c r="DA110" s="41"/>
      <c r="DB110" s="41"/>
      <c r="DC110" s="41"/>
      <c r="DD110" s="41"/>
      <c r="DE110" s="41"/>
      <c r="DF110" s="41"/>
      <c r="DG110" s="41"/>
      <c r="DH110" s="41"/>
      <c r="DI110" s="41"/>
      <c r="DJ110" s="41"/>
      <c r="DK110" s="41"/>
      <c r="DL110" s="41"/>
      <c r="DM110" s="41"/>
      <c r="DN110" s="41"/>
      <c r="DO110" s="41"/>
      <c r="DP110" s="41"/>
      <c r="DQ110" s="41"/>
      <c r="DR110" s="41"/>
      <c r="DS110" s="41"/>
      <c r="DT110" s="41"/>
      <c r="DU110" s="41"/>
      <c r="DV110" s="41"/>
      <c r="DW110" s="41"/>
      <c r="DX110" s="41"/>
      <c r="DY110" s="41"/>
      <c r="DZ110" s="41"/>
      <c r="EA110" s="41"/>
      <c r="EB110" s="41"/>
      <c r="EC110" s="41"/>
      <c r="ED110" s="41"/>
      <c r="EE110" s="41"/>
      <c r="EF110" s="41"/>
      <c r="EG110" s="41"/>
      <c r="EH110" s="41"/>
      <c r="EI110" s="41"/>
      <c r="EJ110" s="41"/>
      <c r="EK110" s="41"/>
      <c r="EL110" s="41"/>
      <c r="EM110" s="41"/>
      <c r="EN110" s="41"/>
      <c r="EO110" s="41"/>
      <c r="EP110" s="41"/>
      <c r="EQ110" s="41"/>
      <c r="ER110" s="41"/>
      <c r="ES110" s="41"/>
      <c r="ET110" s="41"/>
      <c r="EU110" s="41"/>
      <c r="EV110" s="41"/>
      <c r="EW110" s="41"/>
      <c r="EX110" s="41"/>
      <c r="EY110" s="41"/>
      <c r="EZ110" s="41"/>
      <c r="FA110" s="41"/>
      <c r="FB110" s="41"/>
      <c r="FC110" s="41"/>
      <c r="FD110" s="41"/>
      <c r="FE110" s="41"/>
      <c r="FF110" s="41"/>
      <c r="FG110" s="41"/>
      <c r="FH110" s="41"/>
      <c r="FI110" s="41"/>
      <c r="FJ110" s="41"/>
      <c r="FK110" s="41"/>
      <c r="FL110" s="41"/>
      <c r="FM110" s="41"/>
      <c r="FN110" s="41"/>
      <c r="FO110" s="41"/>
      <c r="FP110" s="41"/>
      <c r="FQ110" s="41"/>
      <c r="FR110" s="41"/>
      <c r="FS110" s="41"/>
      <c r="FT110" s="41"/>
      <c r="FU110" s="41"/>
      <c r="FV110" s="41"/>
      <c r="FW110" s="41"/>
      <c r="FX110" s="41"/>
      <c r="FY110" s="41"/>
      <c r="FZ110" s="41"/>
      <c r="GA110" s="41"/>
      <c r="GB110" s="41"/>
      <c r="GC110" s="41"/>
      <c r="GD110" s="41"/>
      <c r="GE110" s="41"/>
      <c r="GF110" s="41"/>
      <c r="GG110" s="41"/>
      <c r="GH110" s="41"/>
      <c r="GI110" s="41"/>
      <c r="GJ110" s="41"/>
      <c r="GK110" s="41"/>
      <c r="GL110" s="41"/>
      <c r="GM110" s="41"/>
      <c r="GN110" s="41"/>
      <c r="GO110" s="41"/>
      <c r="GP110" s="41"/>
      <c r="GQ110" s="41"/>
      <c r="GR110" s="41"/>
      <c r="GS110" s="41"/>
      <c r="GT110" s="41"/>
      <c r="GU110" s="41"/>
      <c r="GV110" s="41"/>
      <c r="GW110" s="41"/>
      <c r="GX110" s="41"/>
      <c r="GY110" s="41"/>
      <c r="GZ110" s="41"/>
      <c r="HA110" s="41"/>
      <c r="HB110" s="41"/>
      <c r="HC110" s="41"/>
      <c r="HD110" s="41"/>
      <c r="HE110" s="41"/>
      <c r="HF110" s="41"/>
      <c r="HG110" s="41"/>
      <c r="HH110" s="41"/>
      <c r="HI110" s="41"/>
      <c r="HJ110" s="41"/>
      <c r="HK110" s="41"/>
      <c r="HL110" s="41"/>
      <c r="HM110" s="41"/>
      <c r="HN110" s="41"/>
      <c r="HO110" s="41"/>
      <c r="HP110" s="41"/>
      <c r="HQ110" s="41"/>
      <c r="HR110" s="41"/>
      <c r="HS110" s="41"/>
      <c r="HT110" s="41"/>
      <c r="HU110" s="41"/>
      <c r="HV110" s="41"/>
      <c r="HW110" s="41"/>
      <c r="HX110" s="41"/>
      <c r="HY110" s="41"/>
      <c r="HZ110" s="41"/>
      <c r="IA110" s="41"/>
      <c r="IB110" s="41"/>
      <c r="IC110" s="41"/>
      <c r="ID110" s="41"/>
      <c r="IE110" s="41"/>
      <c r="IF110" s="41"/>
      <c r="IG110" s="41"/>
      <c r="IH110" s="41"/>
      <c r="II110" s="41"/>
      <c r="IJ110" s="41"/>
      <c r="IK110" s="41"/>
      <c r="IL110" s="41"/>
      <c r="IM110" s="41"/>
      <c r="IN110" s="41"/>
      <c r="IO110" s="41"/>
      <c r="IP110" s="41"/>
      <c r="IQ110" s="41"/>
      <c r="IR110" s="41"/>
      <c r="IS110" s="41"/>
      <c r="IT110" s="41"/>
      <c r="IU110" s="41"/>
      <c r="IV110" s="41"/>
      <c r="IW110" s="41"/>
      <c r="IX110" s="41"/>
      <c r="IY110" s="41"/>
      <c r="IZ110" s="41"/>
      <c r="JA110" s="41"/>
      <c r="JB110" s="41"/>
      <c r="JC110" s="41"/>
      <c r="JD110" s="41"/>
      <c r="JE110" s="41"/>
      <c r="JF110" s="41"/>
      <c r="JG110" s="41"/>
      <c r="JH110" s="41"/>
      <c r="JI110" s="41"/>
      <c r="JJ110" s="41"/>
      <c r="JK110" s="41"/>
      <c r="JL110" s="41"/>
      <c r="JM110" s="41"/>
      <c r="JN110" s="41"/>
      <c r="JO110" s="41"/>
      <c r="JP110" s="41"/>
      <c r="JQ110" s="41"/>
      <c r="JR110" s="41"/>
      <c r="JS110" s="41"/>
      <c r="JT110" s="41"/>
      <c r="JU110" s="41"/>
      <c r="JV110" s="41"/>
      <c r="JW110" s="41"/>
      <c r="JX110" s="41"/>
      <c r="JY110" s="41"/>
      <c r="JZ110" s="41"/>
      <c r="KA110" s="41"/>
      <c r="KB110" s="41"/>
      <c r="KC110" s="41"/>
      <c r="KD110" s="41"/>
      <c r="KE110" s="41"/>
      <c r="KF110" s="41"/>
      <c r="KG110" s="41"/>
      <c r="KH110" s="41"/>
      <c r="KI110" s="41"/>
      <c r="KJ110" s="41"/>
      <c r="KK110" s="41"/>
      <c r="KL110" s="41"/>
      <c r="KM110" s="41"/>
      <c r="KN110" s="41"/>
      <c r="KO110" s="41"/>
      <c r="KP110" s="41"/>
      <c r="KQ110" s="41"/>
      <c r="KR110" s="41"/>
      <c r="KS110" s="41"/>
      <c r="KT110" s="41"/>
      <c r="KU110" s="41"/>
      <c r="KV110" s="41"/>
      <c r="KW110" s="41"/>
      <c r="KX110" s="41"/>
      <c r="KY110" s="41"/>
      <c r="KZ110" s="41"/>
      <c r="LA110" s="41"/>
      <c r="LB110" s="41"/>
      <c r="LC110" s="41"/>
      <c r="LD110" s="41"/>
      <c r="LE110" s="41"/>
      <c r="LF110" s="41"/>
      <c r="LG110" s="41"/>
      <c r="LH110" s="41"/>
      <c r="LI110" s="41"/>
      <c r="LJ110" s="41"/>
      <c r="LK110" s="41"/>
      <c r="LL110" s="41"/>
      <c r="LM110" s="41"/>
      <c r="LN110" s="41"/>
      <c r="LO110" s="41"/>
      <c r="LP110" s="41"/>
      <c r="LQ110" s="41"/>
      <c r="LR110" s="41"/>
      <c r="LS110" s="41"/>
      <c r="LT110" s="41"/>
      <c r="LU110" s="41"/>
      <c r="LV110" s="41"/>
      <c r="LW110" s="41"/>
      <c r="LX110" s="41"/>
      <c r="LY110" s="41"/>
      <c r="LZ110" s="41"/>
      <c r="MA110" s="41"/>
      <c r="MB110" s="41"/>
      <c r="MC110" s="41"/>
      <c r="MD110" s="41"/>
      <c r="ME110" s="41"/>
      <c r="MF110" s="41"/>
      <c r="MG110" s="41"/>
      <c r="MH110" s="41"/>
      <c r="MI110" s="41"/>
      <c r="MJ110" s="41"/>
      <c r="MK110" s="41"/>
      <c r="ML110" s="41"/>
      <c r="MM110" s="41"/>
      <c r="MN110" s="41"/>
      <c r="MO110" s="41"/>
      <c r="MP110" s="41"/>
      <c r="MQ110" s="41"/>
      <c r="MR110" s="41"/>
      <c r="MS110" s="41"/>
      <c r="MT110" s="41"/>
      <c r="MU110" s="41"/>
      <c r="MV110" s="41"/>
      <c r="MW110" s="41"/>
      <c r="MX110" s="41"/>
      <c r="MY110" s="41"/>
      <c r="MZ110" s="41"/>
      <c r="NA110" s="41"/>
      <c r="NB110" s="41"/>
      <c r="NC110" s="41"/>
      <c r="ND110" s="41"/>
      <c r="NE110" s="41"/>
      <c r="NF110" s="41"/>
      <c r="NG110" s="41"/>
      <c r="NH110" s="41"/>
      <c r="NI110" s="41"/>
      <c r="NJ110" s="41"/>
      <c r="NK110" s="41"/>
      <c r="NL110" s="41"/>
      <c r="NM110" s="41"/>
      <c r="NN110" s="41"/>
      <c r="NO110" s="41"/>
      <c r="NP110" s="41"/>
      <c r="NQ110" s="41"/>
      <c r="NR110" s="41"/>
      <c r="NS110" s="41"/>
      <c r="NT110" s="41"/>
      <c r="NU110" s="41"/>
      <c r="NV110" s="41"/>
      <c r="NW110" s="41"/>
      <c r="NX110" s="41"/>
      <c r="NY110" s="41"/>
      <c r="NZ110" s="41"/>
      <c r="OA110" s="41"/>
      <c r="OB110" s="41"/>
      <c r="OC110" s="41"/>
      <c r="OD110" s="41"/>
      <c r="OE110" s="41"/>
      <c r="OF110" s="41"/>
      <c r="OG110" s="41"/>
      <c r="OH110" s="41"/>
      <c r="OI110" s="41"/>
      <c r="OJ110" s="41"/>
      <c r="OK110" s="41"/>
      <c r="OL110" s="41"/>
      <c r="OM110" s="41"/>
      <c r="ON110" s="41"/>
      <c r="OO110" s="41"/>
      <c r="OP110" s="41"/>
      <c r="OQ110" s="41"/>
      <c r="OR110" s="41"/>
      <c r="OS110" s="41"/>
      <c r="OT110" s="41"/>
      <c r="OU110" s="41"/>
      <c r="OV110" s="41"/>
      <c r="OW110" s="41"/>
      <c r="OX110" s="41"/>
      <c r="OY110" s="41"/>
      <c r="OZ110" s="41"/>
      <c r="PA110" s="41"/>
      <c r="PB110" s="41"/>
      <c r="PC110" s="41"/>
      <c r="PD110" s="41"/>
      <c r="PE110" s="41"/>
      <c r="PF110" s="41"/>
      <c r="PG110" s="41"/>
      <c r="PH110" s="41"/>
      <c r="PI110" s="41"/>
      <c r="PJ110" s="41"/>
      <c r="PK110" s="41"/>
      <c r="PL110" s="41"/>
      <c r="PM110" s="41"/>
      <c r="PN110" s="41"/>
      <c r="PO110" s="41"/>
      <c r="PP110" s="41"/>
      <c r="PQ110" s="41"/>
      <c r="PR110" s="41"/>
      <c r="PS110" s="41"/>
      <c r="PT110" s="41"/>
      <c r="PU110" s="41"/>
      <c r="PV110" s="41"/>
      <c r="PW110" s="41"/>
      <c r="PX110" s="41"/>
      <c r="PY110" s="41"/>
      <c r="PZ110" s="41"/>
      <c r="QA110" s="41"/>
      <c r="QB110" s="41"/>
      <c r="QC110" s="41"/>
      <c r="QD110" s="41"/>
      <c r="QE110" s="41"/>
      <c r="QF110" s="41"/>
      <c r="QG110" s="41"/>
      <c r="QH110" s="41"/>
      <c r="QI110" s="41"/>
      <c r="QJ110" s="41"/>
      <c r="QK110" s="41"/>
      <c r="QL110" s="41"/>
      <c r="QM110" s="41"/>
      <c r="QN110" s="41"/>
      <c r="QO110" s="41"/>
      <c r="QP110" s="41"/>
      <c r="QQ110" s="41"/>
      <c r="QR110" s="41"/>
      <c r="QS110" s="41"/>
      <c r="QT110" s="41"/>
      <c r="QU110" s="41"/>
      <c r="QV110" s="41"/>
      <c r="QW110" s="41"/>
      <c r="QX110" s="41"/>
      <c r="QY110" s="41"/>
      <c r="QZ110" s="41"/>
      <c r="RA110" s="41"/>
      <c r="RB110" s="41"/>
      <c r="RC110" s="41"/>
      <c r="RD110" s="41"/>
      <c r="RE110" s="41"/>
      <c r="RF110" s="41"/>
      <c r="RG110" s="41"/>
      <c r="RH110" s="41"/>
      <c r="RI110" s="41"/>
      <c r="RJ110" s="41"/>
      <c r="RK110" s="41"/>
      <c r="RL110" s="41"/>
      <c r="RM110" s="41"/>
      <c r="RN110" s="41"/>
      <c r="RO110" s="41"/>
      <c r="RP110" s="41"/>
      <c r="RQ110" s="41"/>
      <c r="RR110" s="41"/>
      <c r="RS110" s="41"/>
      <c r="RT110" s="41"/>
      <c r="RU110" s="41"/>
      <c r="RV110" s="41"/>
      <c r="RW110" s="41"/>
      <c r="RX110" s="41"/>
      <c r="RY110" s="41"/>
      <c r="RZ110" s="41"/>
      <c r="SA110" s="41"/>
      <c r="SB110" s="41"/>
      <c r="SC110" s="41"/>
      <c r="SD110" s="41"/>
      <c r="SE110" s="41"/>
      <c r="SF110" s="41"/>
      <c r="SG110" s="41"/>
      <c r="SH110" s="41"/>
      <c r="SI110" s="41"/>
      <c r="SJ110" s="41"/>
      <c r="SK110" s="41"/>
      <c r="SL110" s="41"/>
      <c r="SM110" s="41"/>
      <c r="SN110" s="41"/>
      <c r="SO110" s="41"/>
      <c r="SP110" s="41"/>
      <c r="SQ110" s="41"/>
      <c r="SR110" s="41"/>
      <c r="SS110" s="41"/>
      <c r="ST110" s="41"/>
      <c r="SU110" s="41"/>
      <c r="SV110" s="41"/>
      <c r="SW110" s="41"/>
      <c r="SX110" s="41"/>
      <c r="SY110" s="41"/>
      <c r="SZ110" s="41"/>
      <c r="TA110" s="41"/>
      <c r="TB110" s="41"/>
      <c r="TC110" s="41"/>
      <c r="TD110" s="41"/>
      <c r="TE110" s="41"/>
      <c r="TF110" s="41"/>
      <c r="TG110" s="41"/>
      <c r="TH110" s="41"/>
      <c r="TI110" s="41"/>
      <c r="TJ110" s="41"/>
      <c r="TK110" s="41"/>
      <c r="TL110" s="41"/>
      <c r="TM110" s="41"/>
      <c r="TN110" s="41"/>
      <c r="TO110" s="41"/>
      <c r="TP110" s="41"/>
      <c r="TQ110" s="41"/>
      <c r="TR110" s="41"/>
      <c r="TS110" s="41"/>
      <c r="TT110" s="41"/>
      <c r="TU110" s="41"/>
      <c r="TV110" s="41"/>
      <c r="TW110" s="41"/>
      <c r="TX110" s="41"/>
      <c r="TY110" s="41"/>
      <c r="TZ110" s="41"/>
      <c r="UA110" s="41"/>
      <c r="UB110" s="41"/>
      <c r="UC110" s="41"/>
      <c r="UD110" s="41"/>
      <c r="UE110" s="41"/>
      <c r="UF110" s="41"/>
      <c r="UG110" s="41"/>
      <c r="UH110" s="41"/>
      <c r="UI110" s="41"/>
      <c r="UJ110" s="41"/>
      <c r="UK110" s="41"/>
      <c r="UL110" s="41"/>
      <c r="UM110" s="41"/>
      <c r="UN110" s="41"/>
      <c r="UO110" s="41"/>
      <c r="UP110" s="41"/>
      <c r="UQ110" s="41"/>
      <c r="UR110" s="41"/>
      <c r="US110" s="41"/>
      <c r="UT110" s="41"/>
      <c r="UU110" s="41"/>
      <c r="UV110" s="41"/>
      <c r="UW110" s="41"/>
      <c r="UX110" s="41"/>
      <c r="UY110" s="41"/>
      <c r="UZ110" s="41"/>
      <c r="VA110" s="41"/>
      <c r="VB110" s="41"/>
      <c r="VC110" s="41"/>
      <c r="VD110" s="41"/>
      <c r="VE110" s="41"/>
      <c r="VF110" s="41"/>
      <c r="VG110" s="41"/>
      <c r="VH110" s="41"/>
      <c r="VI110" s="41"/>
      <c r="VJ110" s="41"/>
      <c r="VK110" s="41"/>
      <c r="VL110" s="41"/>
      <c r="VM110" s="41"/>
      <c r="VN110" s="41"/>
      <c r="VO110" s="41"/>
      <c r="VP110" s="41"/>
      <c r="VQ110" s="41"/>
      <c r="VR110" s="41"/>
      <c r="VS110" s="41"/>
      <c r="VT110" s="41"/>
      <c r="VU110" s="41"/>
      <c r="VV110" s="41"/>
      <c r="VW110" s="41"/>
      <c r="VX110" s="41"/>
      <c r="VY110" s="41"/>
      <c r="VZ110" s="41"/>
      <c r="WA110" s="41"/>
      <c r="WB110" s="41"/>
      <c r="WC110" s="41"/>
      <c r="WD110" s="41"/>
      <c r="WE110" s="41"/>
      <c r="WF110" s="41"/>
      <c r="WG110" s="41"/>
      <c r="WH110" s="41"/>
      <c r="WI110" s="41"/>
      <c r="WJ110" s="41"/>
      <c r="WK110" s="41"/>
      <c r="WL110" s="41"/>
      <c r="WM110" s="41"/>
      <c r="WN110" s="41"/>
      <c r="WO110" s="41"/>
      <c r="WP110" s="41"/>
      <c r="WQ110" s="41"/>
      <c r="WR110" s="41"/>
      <c r="WS110" s="41"/>
      <c r="WT110" s="41"/>
      <c r="WU110" s="41"/>
      <c r="WV110" s="41"/>
      <c r="WW110" s="41"/>
      <c r="WX110" s="41"/>
      <c r="WY110" s="41"/>
      <c r="WZ110" s="41"/>
      <c r="XA110" s="41"/>
      <c r="XB110" s="41"/>
      <c r="XC110" s="41"/>
      <c r="XD110" s="41"/>
      <c r="XE110" s="41"/>
      <c r="XF110" s="41"/>
      <c r="XG110" s="41"/>
      <c r="XH110" s="41"/>
      <c r="XI110" s="41"/>
      <c r="XJ110" s="41"/>
      <c r="XK110" s="41"/>
      <c r="XL110" s="41"/>
      <c r="XM110" s="41"/>
      <c r="XN110" s="41"/>
      <c r="XO110" s="41"/>
      <c r="XP110" s="41"/>
      <c r="XQ110" s="41"/>
      <c r="XR110" s="41"/>
      <c r="XS110" s="41"/>
      <c r="XT110" s="41"/>
      <c r="XU110" s="41"/>
      <c r="XV110" s="41"/>
      <c r="XW110" s="41"/>
      <c r="XX110" s="41"/>
      <c r="XY110" s="41"/>
      <c r="XZ110" s="41"/>
      <c r="YA110" s="41"/>
      <c r="YB110" s="41"/>
      <c r="YC110" s="41"/>
      <c r="YD110" s="41"/>
      <c r="YE110" s="41"/>
      <c r="YF110" s="41"/>
      <c r="YG110" s="41"/>
      <c r="YH110" s="41"/>
      <c r="YI110" s="41"/>
      <c r="YJ110" s="41"/>
      <c r="YK110" s="41"/>
      <c r="YL110" s="41"/>
      <c r="YM110" s="41"/>
      <c r="YN110" s="41"/>
      <c r="YO110" s="41"/>
      <c r="YP110" s="41"/>
      <c r="YQ110" s="41"/>
      <c r="YR110" s="41"/>
      <c r="YS110" s="41"/>
      <c r="YT110" s="41"/>
      <c r="YU110" s="41"/>
      <c r="YV110" s="41"/>
      <c r="YW110" s="41"/>
      <c r="YX110" s="41"/>
      <c r="YY110" s="41"/>
      <c r="YZ110" s="41"/>
      <c r="ZA110" s="41"/>
      <c r="ZB110" s="41"/>
      <c r="ZC110" s="41"/>
      <c r="ZD110" s="41"/>
      <c r="ZE110" s="41"/>
      <c r="ZF110" s="41"/>
      <c r="ZG110" s="41"/>
      <c r="ZH110" s="41"/>
      <c r="ZI110" s="41"/>
      <c r="ZJ110" s="41"/>
      <c r="ZK110" s="41"/>
      <c r="ZL110" s="41"/>
      <c r="ZM110" s="41"/>
      <c r="ZN110" s="41"/>
      <c r="ZO110" s="41"/>
      <c r="ZP110" s="41"/>
      <c r="ZQ110" s="41"/>
      <c r="ZR110" s="41"/>
      <c r="ZS110" s="41"/>
      <c r="ZT110" s="41"/>
      <c r="ZU110" s="41"/>
      <c r="ZV110" s="41"/>
      <c r="ZW110" s="41"/>
      <c r="ZX110" s="41"/>
      <c r="ZY110" s="41"/>
      <c r="ZZ110" s="41"/>
      <c r="AAA110" s="41"/>
      <c r="AAB110" s="41"/>
      <c r="AAC110" s="41"/>
      <c r="AAD110" s="41"/>
      <c r="AAE110" s="41"/>
      <c r="AAF110" s="41"/>
      <c r="AAG110" s="41"/>
      <c r="AAH110" s="41"/>
      <c r="AAI110" s="41"/>
      <c r="AAJ110" s="41"/>
      <c r="AAK110" s="41"/>
      <c r="AAL110" s="41"/>
      <c r="AAM110" s="41"/>
      <c r="AAN110" s="41"/>
      <c r="AAO110" s="41"/>
      <c r="AAP110" s="41"/>
      <c r="AAQ110" s="41"/>
      <c r="AAR110" s="41"/>
      <c r="AAS110" s="41"/>
      <c r="AAT110" s="41"/>
      <c r="AAU110" s="41"/>
      <c r="AAV110" s="41"/>
      <c r="AAW110" s="41"/>
      <c r="AAX110" s="41"/>
      <c r="AAY110" s="41"/>
      <c r="AAZ110" s="41"/>
      <c r="ABA110" s="41"/>
      <c r="ABB110" s="41"/>
      <c r="ABC110" s="41"/>
      <c r="ABD110" s="41"/>
      <c r="ABE110" s="41"/>
      <c r="ABF110" s="41"/>
      <c r="ABG110" s="41"/>
      <c r="ABH110" s="41"/>
      <c r="ABI110" s="41"/>
      <c r="ABJ110" s="41"/>
      <c r="ABK110" s="41"/>
      <c r="ABL110" s="41"/>
      <c r="ABM110" s="41"/>
      <c r="ABN110" s="41"/>
      <c r="ABO110" s="41"/>
      <c r="ABP110" s="41"/>
      <c r="ABQ110" s="41"/>
      <c r="ABR110" s="41"/>
      <c r="ABS110" s="41"/>
      <c r="ABT110" s="41"/>
      <c r="ABU110" s="41"/>
      <c r="ABV110" s="41"/>
      <c r="ABW110" s="41"/>
      <c r="ABX110" s="41"/>
      <c r="ABY110" s="41"/>
      <c r="ABZ110" s="41"/>
      <c r="ACA110" s="41"/>
      <c r="ACB110" s="41"/>
      <c r="ACC110" s="41"/>
      <c r="ACD110" s="41"/>
      <c r="ACE110" s="41"/>
      <c r="ACF110" s="41"/>
      <c r="ACG110" s="41"/>
      <c r="ACH110" s="41"/>
      <c r="ACI110" s="41"/>
      <c r="ACJ110" s="41"/>
      <c r="ACK110" s="41"/>
      <c r="ACL110" s="41"/>
      <c r="ACM110" s="41"/>
      <c r="ACN110" s="41"/>
      <c r="ACO110" s="41"/>
      <c r="ACP110" s="41"/>
      <c r="ACQ110" s="41"/>
      <c r="ACR110" s="41"/>
      <c r="ACS110" s="41"/>
      <c r="ACT110" s="41"/>
      <c r="ACU110" s="41"/>
      <c r="ACV110" s="41"/>
      <c r="ACW110" s="41"/>
      <c r="ACX110" s="41"/>
      <c r="ACY110" s="41"/>
      <c r="ACZ110" s="41"/>
      <c r="ADA110" s="41"/>
      <c r="ADB110" s="41"/>
      <c r="ADC110" s="41"/>
      <c r="ADD110" s="41"/>
      <c r="ADE110" s="41"/>
      <c r="ADF110" s="41"/>
      <c r="ADG110" s="41"/>
      <c r="ADH110" s="41"/>
      <c r="ADI110" s="41"/>
      <c r="ADJ110" s="41"/>
      <c r="ADK110" s="41"/>
      <c r="ADL110" s="41"/>
      <c r="ADM110" s="41"/>
      <c r="ADN110" s="41"/>
      <c r="ADO110" s="41"/>
      <c r="ADP110" s="41"/>
      <c r="ADQ110" s="41"/>
      <c r="ADR110" s="41"/>
      <c r="ADS110" s="41"/>
      <c r="ADT110" s="41"/>
      <c r="ADU110" s="41"/>
      <c r="ADV110" s="41"/>
      <c r="ADW110" s="41"/>
      <c r="ADX110" s="41"/>
      <c r="ADY110" s="41"/>
      <c r="ADZ110" s="41"/>
      <c r="AEA110" s="41"/>
      <c r="AEB110" s="41"/>
      <c r="AEC110" s="41"/>
      <c r="AED110" s="41"/>
      <c r="AEE110" s="41"/>
      <c r="AEF110" s="41"/>
      <c r="AEG110" s="41"/>
      <c r="AEH110" s="41"/>
      <c r="AEI110" s="41"/>
      <c r="AEJ110" s="41"/>
      <c r="AEK110" s="41"/>
      <c r="AEL110" s="41"/>
      <c r="AEM110" s="41"/>
      <c r="AEN110" s="41"/>
      <c r="AEO110" s="41"/>
      <c r="AEP110" s="41"/>
      <c r="AEQ110" s="41"/>
    </row>
    <row r="111" spans="1:823" x14ac:dyDescent="0.25">
      <c r="A111" s="3" t="s">
        <v>63</v>
      </c>
      <c r="B111" s="34">
        <f t="shared" si="26"/>
        <v>-1.9739292364990724E-2</v>
      </c>
      <c r="C111" s="41">
        <f t="shared" si="27"/>
        <v>-5.2999999999999999E-2</v>
      </c>
      <c r="D111" s="105"/>
      <c r="E111" s="105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1"/>
      <c r="CG111" s="41"/>
      <c r="CH111" s="41"/>
      <c r="CI111" s="41"/>
      <c r="CJ111" s="41"/>
      <c r="CK111" s="41"/>
      <c r="CL111" s="41"/>
      <c r="CM111" s="41"/>
      <c r="CN111" s="41"/>
      <c r="CO111" s="41"/>
      <c r="CP111" s="41"/>
      <c r="CQ111" s="41"/>
      <c r="CR111" s="41"/>
      <c r="CS111" s="41"/>
      <c r="CT111" s="41"/>
      <c r="CU111" s="41"/>
      <c r="CV111" s="41"/>
      <c r="CW111" s="41"/>
      <c r="CX111" s="41"/>
      <c r="CY111" s="41"/>
      <c r="CZ111" s="41"/>
      <c r="DA111" s="41"/>
      <c r="DB111" s="41"/>
      <c r="DC111" s="41"/>
      <c r="DD111" s="41"/>
      <c r="DE111" s="41"/>
      <c r="DF111" s="41"/>
      <c r="DG111" s="41"/>
      <c r="DH111" s="41"/>
      <c r="DI111" s="41"/>
      <c r="DJ111" s="41"/>
      <c r="DK111" s="41"/>
      <c r="DL111" s="41"/>
      <c r="DM111" s="41"/>
      <c r="DN111" s="41"/>
      <c r="DO111" s="41"/>
      <c r="DP111" s="41"/>
      <c r="DQ111" s="41"/>
      <c r="DR111" s="41"/>
      <c r="DS111" s="41"/>
      <c r="DT111" s="41"/>
      <c r="DU111" s="41"/>
      <c r="DV111" s="41"/>
      <c r="DW111" s="41"/>
      <c r="DX111" s="41"/>
      <c r="DY111" s="41"/>
      <c r="DZ111" s="41"/>
      <c r="EA111" s="41"/>
      <c r="EB111" s="41"/>
      <c r="EC111" s="41"/>
      <c r="ED111" s="41"/>
      <c r="EE111" s="41"/>
      <c r="EF111" s="41"/>
      <c r="EG111" s="41"/>
      <c r="EH111" s="41"/>
      <c r="EI111" s="41"/>
      <c r="EJ111" s="41"/>
      <c r="EK111" s="41"/>
      <c r="EL111" s="41"/>
      <c r="EM111" s="41"/>
      <c r="EN111" s="41"/>
      <c r="EO111" s="41"/>
      <c r="EP111" s="41"/>
      <c r="EQ111" s="41"/>
      <c r="ER111" s="41"/>
      <c r="ES111" s="41"/>
      <c r="ET111" s="41"/>
      <c r="EU111" s="41"/>
      <c r="EV111" s="41"/>
      <c r="EW111" s="41"/>
      <c r="EX111" s="41"/>
      <c r="EY111" s="41"/>
      <c r="EZ111" s="41"/>
      <c r="FA111" s="41"/>
      <c r="FB111" s="41"/>
      <c r="FC111" s="41"/>
      <c r="FD111" s="41"/>
      <c r="FE111" s="41"/>
      <c r="FF111" s="41"/>
      <c r="FG111" s="41"/>
      <c r="FH111" s="41"/>
      <c r="FI111" s="41"/>
      <c r="FJ111" s="41"/>
      <c r="FK111" s="41"/>
      <c r="FL111" s="41"/>
      <c r="FM111" s="41"/>
      <c r="FN111" s="41"/>
      <c r="FO111" s="41"/>
      <c r="FP111" s="41"/>
      <c r="FQ111" s="41"/>
      <c r="FR111" s="41"/>
      <c r="FS111" s="41"/>
      <c r="FT111" s="41"/>
      <c r="FU111" s="41"/>
      <c r="FV111" s="41"/>
      <c r="FW111" s="41"/>
      <c r="FX111" s="41"/>
      <c r="FY111" s="41"/>
      <c r="FZ111" s="41"/>
      <c r="GA111" s="41"/>
      <c r="GB111" s="41"/>
      <c r="GC111" s="41"/>
      <c r="GD111" s="41"/>
      <c r="GE111" s="41"/>
      <c r="GF111" s="41"/>
      <c r="GG111" s="41"/>
      <c r="GH111" s="41"/>
      <c r="GI111" s="41"/>
      <c r="GJ111" s="41"/>
      <c r="GK111" s="41"/>
      <c r="GL111" s="41"/>
      <c r="GM111" s="41"/>
      <c r="GN111" s="41"/>
      <c r="GO111" s="41"/>
      <c r="GP111" s="41"/>
      <c r="GQ111" s="41"/>
      <c r="GR111" s="41"/>
      <c r="GS111" s="41"/>
      <c r="GT111" s="41"/>
      <c r="GU111" s="41"/>
      <c r="GV111" s="41"/>
      <c r="GW111" s="41"/>
      <c r="GX111" s="41"/>
      <c r="GY111" s="41"/>
      <c r="GZ111" s="41"/>
      <c r="HA111" s="41"/>
      <c r="HB111" s="41"/>
      <c r="HC111" s="41"/>
      <c r="HD111" s="41"/>
      <c r="HE111" s="41"/>
      <c r="HF111" s="41"/>
      <c r="HG111" s="41"/>
      <c r="HH111" s="41"/>
      <c r="HI111" s="41"/>
      <c r="HJ111" s="41"/>
      <c r="HK111" s="41"/>
      <c r="HL111" s="41"/>
      <c r="HM111" s="41"/>
      <c r="HN111" s="41"/>
      <c r="HO111" s="41"/>
      <c r="HP111" s="41"/>
      <c r="HQ111" s="41"/>
      <c r="HR111" s="41"/>
      <c r="HS111" s="41"/>
      <c r="HT111" s="41"/>
      <c r="HU111" s="41"/>
      <c r="HV111" s="41"/>
      <c r="HW111" s="41"/>
      <c r="HX111" s="41"/>
      <c r="HY111" s="41"/>
      <c r="HZ111" s="41"/>
      <c r="IA111" s="41"/>
      <c r="IB111" s="41"/>
      <c r="IC111" s="41"/>
      <c r="ID111" s="41"/>
      <c r="IE111" s="41"/>
      <c r="IF111" s="41"/>
      <c r="IG111" s="41"/>
      <c r="IH111" s="41"/>
      <c r="II111" s="41"/>
      <c r="IJ111" s="41"/>
      <c r="IK111" s="41"/>
      <c r="IL111" s="41"/>
      <c r="IM111" s="41"/>
      <c r="IN111" s="41"/>
      <c r="IO111" s="41"/>
      <c r="IP111" s="41"/>
      <c r="IQ111" s="41"/>
      <c r="IR111" s="41"/>
      <c r="IS111" s="41"/>
      <c r="IT111" s="41"/>
      <c r="IU111" s="41"/>
      <c r="IV111" s="41"/>
      <c r="IW111" s="41"/>
      <c r="IX111" s="41"/>
      <c r="IY111" s="41"/>
      <c r="IZ111" s="41"/>
      <c r="JA111" s="41"/>
      <c r="JB111" s="41"/>
      <c r="JC111" s="41"/>
      <c r="JD111" s="41"/>
      <c r="JE111" s="41"/>
      <c r="JF111" s="41"/>
      <c r="JG111" s="41"/>
      <c r="JH111" s="41"/>
      <c r="JI111" s="41"/>
      <c r="JJ111" s="41"/>
      <c r="JK111" s="41"/>
      <c r="JL111" s="41"/>
      <c r="JM111" s="41"/>
      <c r="JN111" s="41"/>
      <c r="JO111" s="41"/>
      <c r="JP111" s="41"/>
      <c r="JQ111" s="41"/>
      <c r="JR111" s="41"/>
      <c r="JS111" s="41"/>
      <c r="JT111" s="41"/>
      <c r="JU111" s="41"/>
      <c r="JV111" s="41"/>
      <c r="JW111" s="41"/>
      <c r="JX111" s="41"/>
      <c r="JY111" s="41"/>
      <c r="JZ111" s="41"/>
      <c r="KA111" s="41"/>
      <c r="KB111" s="41"/>
      <c r="KC111" s="41"/>
      <c r="KD111" s="41"/>
      <c r="KE111" s="41"/>
      <c r="KF111" s="41"/>
      <c r="KG111" s="41"/>
      <c r="KH111" s="41"/>
      <c r="KI111" s="41"/>
      <c r="KJ111" s="41"/>
      <c r="KK111" s="41"/>
      <c r="KL111" s="41"/>
      <c r="KM111" s="41"/>
      <c r="KN111" s="41"/>
      <c r="KO111" s="41"/>
      <c r="KP111" s="41"/>
      <c r="KQ111" s="41"/>
      <c r="KR111" s="41"/>
      <c r="KS111" s="41"/>
      <c r="KT111" s="41"/>
      <c r="KU111" s="41"/>
      <c r="KV111" s="41"/>
      <c r="KW111" s="41"/>
      <c r="KX111" s="41"/>
      <c r="KY111" s="41"/>
      <c r="KZ111" s="41"/>
      <c r="LA111" s="41"/>
      <c r="LB111" s="41"/>
      <c r="LC111" s="41"/>
      <c r="LD111" s="41"/>
      <c r="LE111" s="41"/>
      <c r="LF111" s="41"/>
      <c r="LG111" s="41"/>
      <c r="LH111" s="41"/>
      <c r="LI111" s="41"/>
      <c r="LJ111" s="41"/>
      <c r="LK111" s="41"/>
      <c r="LL111" s="41"/>
      <c r="LM111" s="41"/>
      <c r="LN111" s="41"/>
      <c r="LO111" s="41"/>
      <c r="LP111" s="41"/>
      <c r="LQ111" s="41"/>
      <c r="LR111" s="41"/>
      <c r="LS111" s="41"/>
      <c r="LT111" s="41"/>
      <c r="LU111" s="41"/>
      <c r="LV111" s="41"/>
      <c r="LW111" s="41"/>
      <c r="LX111" s="41"/>
      <c r="LY111" s="41"/>
      <c r="LZ111" s="41"/>
      <c r="MA111" s="41"/>
      <c r="MB111" s="41"/>
      <c r="MC111" s="41"/>
      <c r="MD111" s="41"/>
      <c r="ME111" s="41"/>
      <c r="MF111" s="41"/>
      <c r="MG111" s="41"/>
      <c r="MH111" s="41"/>
      <c r="MI111" s="41"/>
      <c r="MJ111" s="41"/>
      <c r="MK111" s="41"/>
      <c r="ML111" s="41"/>
      <c r="MM111" s="41"/>
      <c r="MN111" s="41"/>
      <c r="MO111" s="41"/>
      <c r="MP111" s="41"/>
      <c r="MQ111" s="41"/>
      <c r="MR111" s="41"/>
      <c r="MS111" s="41"/>
      <c r="MT111" s="41"/>
      <c r="MU111" s="41"/>
      <c r="MV111" s="41"/>
      <c r="MW111" s="41"/>
      <c r="MX111" s="41"/>
      <c r="MY111" s="41"/>
      <c r="MZ111" s="41"/>
      <c r="NA111" s="41"/>
      <c r="NB111" s="41"/>
      <c r="NC111" s="41"/>
      <c r="ND111" s="41"/>
      <c r="NE111" s="41"/>
      <c r="NF111" s="41"/>
      <c r="NG111" s="41"/>
      <c r="NH111" s="41"/>
      <c r="NI111" s="41"/>
      <c r="NJ111" s="41"/>
      <c r="NK111" s="41"/>
      <c r="NL111" s="41"/>
      <c r="NM111" s="41"/>
      <c r="NN111" s="41"/>
      <c r="NO111" s="41"/>
      <c r="NP111" s="41"/>
      <c r="NQ111" s="41"/>
      <c r="NR111" s="41"/>
      <c r="NS111" s="41"/>
      <c r="NT111" s="41"/>
      <c r="NU111" s="41"/>
      <c r="NV111" s="41"/>
      <c r="NW111" s="41"/>
      <c r="NX111" s="41"/>
      <c r="NY111" s="41"/>
      <c r="NZ111" s="41"/>
      <c r="OA111" s="41"/>
      <c r="OB111" s="41"/>
      <c r="OC111" s="41"/>
      <c r="OD111" s="41"/>
      <c r="OE111" s="41"/>
      <c r="OF111" s="41"/>
      <c r="OG111" s="41"/>
      <c r="OH111" s="41"/>
      <c r="OI111" s="41"/>
      <c r="OJ111" s="41"/>
      <c r="OK111" s="41"/>
      <c r="OL111" s="41"/>
      <c r="OM111" s="41"/>
      <c r="ON111" s="41"/>
      <c r="OO111" s="41"/>
      <c r="OP111" s="41"/>
      <c r="OQ111" s="41"/>
      <c r="OR111" s="41"/>
      <c r="OS111" s="41"/>
      <c r="OT111" s="41"/>
      <c r="OU111" s="41"/>
      <c r="OV111" s="41"/>
      <c r="OW111" s="41"/>
      <c r="OX111" s="41"/>
      <c r="OY111" s="41"/>
      <c r="OZ111" s="41"/>
      <c r="PA111" s="41"/>
      <c r="PB111" s="41"/>
      <c r="PC111" s="41"/>
      <c r="PD111" s="41"/>
      <c r="PE111" s="41"/>
      <c r="PF111" s="41"/>
      <c r="PG111" s="41"/>
      <c r="PH111" s="41"/>
      <c r="PI111" s="41"/>
      <c r="PJ111" s="41"/>
      <c r="PK111" s="41"/>
      <c r="PL111" s="41"/>
      <c r="PM111" s="41"/>
      <c r="PN111" s="41"/>
      <c r="PO111" s="41"/>
      <c r="PP111" s="41"/>
      <c r="PQ111" s="41"/>
      <c r="PR111" s="41"/>
      <c r="PS111" s="41"/>
      <c r="PT111" s="41"/>
      <c r="PU111" s="41"/>
      <c r="PV111" s="41"/>
      <c r="PW111" s="41"/>
      <c r="PX111" s="41"/>
      <c r="PY111" s="41"/>
      <c r="PZ111" s="41"/>
      <c r="QA111" s="41"/>
      <c r="QB111" s="41"/>
      <c r="QC111" s="41"/>
      <c r="QD111" s="41"/>
      <c r="QE111" s="41"/>
      <c r="QF111" s="41"/>
      <c r="QG111" s="41"/>
      <c r="QH111" s="41"/>
      <c r="QI111" s="41"/>
      <c r="QJ111" s="41"/>
      <c r="QK111" s="41"/>
      <c r="QL111" s="41"/>
      <c r="QM111" s="41"/>
      <c r="QN111" s="41"/>
      <c r="QO111" s="41"/>
      <c r="QP111" s="41"/>
      <c r="QQ111" s="41"/>
      <c r="QR111" s="41"/>
      <c r="QS111" s="41"/>
      <c r="QT111" s="41"/>
      <c r="QU111" s="41"/>
      <c r="QV111" s="41"/>
      <c r="QW111" s="41"/>
      <c r="QX111" s="41"/>
      <c r="QY111" s="41"/>
      <c r="QZ111" s="41"/>
      <c r="RA111" s="41"/>
      <c r="RB111" s="41"/>
      <c r="RC111" s="41"/>
      <c r="RD111" s="41"/>
      <c r="RE111" s="41"/>
      <c r="RF111" s="41"/>
      <c r="RG111" s="41"/>
      <c r="RH111" s="41"/>
      <c r="RI111" s="41"/>
      <c r="RJ111" s="41"/>
      <c r="RK111" s="41"/>
      <c r="RL111" s="41"/>
      <c r="RM111" s="41"/>
      <c r="RN111" s="41"/>
      <c r="RO111" s="41"/>
      <c r="RP111" s="41"/>
      <c r="RQ111" s="41"/>
      <c r="RR111" s="41"/>
      <c r="RS111" s="41"/>
      <c r="RT111" s="41"/>
      <c r="RU111" s="41"/>
      <c r="RV111" s="41"/>
      <c r="RW111" s="41"/>
      <c r="RX111" s="41"/>
      <c r="RY111" s="41"/>
      <c r="RZ111" s="41"/>
      <c r="SA111" s="41"/>
      <c r="SB111" s="41"/>
      <c r="SC111" s="41"/>
      <c r="SD111" s="41"/>
      <c r="SE111" s="41"/>
      <c r="SF111" s="41"/>
      <c r="SG111" s="41"/>
      <c r="SH111" s="41"/>
      <c r="SI111" s="41"/>
      <c r="SJ111" s="41"/>
      <c r="SK111" s="41"/>
      <c r="SL111" s="41"/>
      <c r="SM111" s="41"/>
      <c r="SN111" s="41"/>
      <c r="SO111" s="41"/>
      <c r="SP111" s="41"/>
      <c r="SQ111" s="41"/>
      <c r="SR111" s="41"/>
      <c r="SS111" s="41"/>
      <c r="ST111" s="41"/>
      <c r="SU111" s="41"/>
      <c r="SV111" s="41"/>
      <c r="SW111" s="41"/>
      <c r="SX111" s="41"/>
      <c r="SY111" s="41"/>
      <c r="SZ111" s="41"/>
      <c r="TA111" s="41"/>
      <c r="TB111" s="41"/>
      <c r="TC111" s="41"/>
      <c r="TD111" s="41"/>
      <c r="TE111" s="41"/>
      <c r="TF111" s="41"/>
      <c r="TG111" s="41"/>
      <c r="TH111" s="41"/>
      <c r="TI111" s="41"/>
      <c r="TJ111" s="41"/>
      <c r="TK111" s="41"/>
      <c r="TL111" s="41"/>
      <c r="TM111" s="41"/>
      <c r="TN111" s="41"/>
      <c r="TO111" s="41"/>
      <c r="TP111" s="41"/>
      <c r="TQ111" s="41"/>
      <c r="TR111" s="41"/>
      <c r="TS111" s="41"/>
      <c r="TT111" s="41"/>
      <c r="TU111" s="41"/>
      <c r="TV111" s="41"/>
      <c r="TW111" s="41"/>
      <c r="TX111" s="41"/>
      <c r="TY111" s="41"/>
      <c r="TZ111" s="41"/>
      <c r="UA111" s="41"/>
      <c r="UB111" s="41"/>
      <c r="UC111" s="41"/>
      <c r="UD111" s="41"/>
      <c r="UE111" s="41"/>
      <c r="UF111" s="41"/>
      <c r="UG111" s="41"/>
      <c r="UH111" s="41"/>
      <c r="UI111" s="41"/>
      <c r="UJ111" s="41"/>
      <c r="UK111" s="41"/>
      <c r="UL111" s="41"/>
      <c r="UM111" s="41"/>
      <c r="UN111" s="41"/>
      <c r="UO111" s="41"/>
      <c r="UP111" s="41"/>
      <c r="UQ111" s="41"/>
      <c r="UR111" s="41"/>
      <c r="US111" s="41"/>
      <c r="UT111" s="41"/>
      <c r="UU111" s="41"/>
      <c r="UV111" s="41"/>
      <c r="UW111" s="41"/>
      <c r="UX111" s="41"/>
      <c r="UY111" s="41"/>
      <c r="UZ111" s="41"/>
      <c r="VA111" s="41"/>
      <c r="VB111" s="41"/>
      <c r="VC111" s="41"/>
      <c r="VD111" s="41"/>
      <c r="VE111" s="41"/>
      <c r="VF111" s="41"/>
      <c r="VG111" s="41"/>
      <c r="VH111" s="41"/>
      <c r="VI111" s="41"/>
      <c r="VJ111" s="41"/>
      <c r="VK111" s="41"/>
      <c r="VL111" s="41"/>
      <c r="VM111" s="41"/>
      <c r="VN111" s="41"/>
      <c r="VO111" s="41"/>
      <c r="VP111" s="41"/>
      <c r="VQ111" s="41"/>
      <c r="VR111" s="41"/>
      <c r="VS111" s="41"/>
      <c r="VT111" s="41"/>
      <c r="VU111" s="41"/>
      <c r="VV111" s="41"/>
      <c r="VW111" s="41"/>
      <c r="VX111" s="41"/>
      <c r="VY111" s="41"/>
      <c r="VZ111" s="41"/>
      <c r="WA111" s="41"/>
      <c r="WB111" s="41"/>
      <c r="WC111" s="41"/>
      <c r="WD111" s="41"/>
      <c r="WE111" s="41"/>
      <c r="WF111" s="41"/>
      <c r="WG111" s="41"/>
      <c r="WH111" s="41"/>
      <c r="WI111" s="41"/>
      <c r="WJ111" s="41"/>
      <c r="WK111" s="41"/>
      <c r="WL111" s="41"/>
      <c r="WM111" s="41"/>
      <c r="WN111" s="41"/>
      <c r="WO111" s="41"/>
      <c r="WP111" s="41"/>
      <c r="WQ111" s="41"/>
      <c r="WR111" s="41"/>
      <c r="WS111" s="41"/>
      <c r="WT111" s="41"/>
      <c r="WU111" s="41"/>
      <c r="WV111" s="41"/>
      <c r="WW111" s="41"/>
      <c r="WX111" s="41"/>
      <c r="WY111" s="41"/>
      <c r="WZ111" s="41"/>
      <c r="XA111" s="41"/>
      <c r="XB111" s="41"/>
      <c r="XC111" s="41"/>
      <c r="XD111" s="41"/>
      <c r="XE111" s="41"/>
      <c r="XF111" s="41"/>
      <c r="XG111" s="41"/>
      <c r="XH111" s="41"/>
      <c r="XI111" s="41"/>
      <c r="XJ111" s="41"/>
      <c r="XK111" s="41"/>
      <c r="XL111" s="41"/>
      <c r="XM111" s="41"/>
      <c r="XN111" s="41"/>
      <c r="XO111" s="41"/>
      <c r="XP111" s="41"/>
      <c r="XQ111" s="41"/>
      <c r="XR111" s="41"/>
      <c r="XS111" s="41"/>
      <c r="XT111" s="41"/>
      <c r="XU111" s="41"/>
      <c r="XV111" s="41"/>
      <c r="XW111" s="41"/>
      <c r="XX111" s="41"/>
      <c r="XY111" s="41"/>
      <c r="XZ111" s="41"/>
      <c r="YA111" s="41"/>
      <c r="YB111" s="41"/>
      <c r="YC111" s="41"/>
      <c r="YD111" s="41"/>
      <c r="YE111" s="41"/>
      <c r="YF111" s="41"/>
      <c r="YG111" s="41"/>
      <c r="YH111" s="41"/>
      <c r="YI111" s="41"/>
      <c r="YJ111" s="41"/>
      <c r="YK111" s="41"/>
      <c r="YL111" s="41"/>
      <c r="YM111" s="41"/>
      <c r="YN111" s="41"/>
      <c r="YO111" s="41"/>
      <c r="YP111" s="41"/>
      <c r="YQ111" s="41"/>
      <c r="YR111" s="41"/>
      <c r="YS111" s="41"/>
      <c r="YT111" s="41"/>
      <c r="YU111" s="41"/>
      <c r="YV111" s="41"/>
      <c r="YW111" s="41"/>
      <c r="YX111" s="41"/>
      <c r="YY111" s="41"/>
      <c r="YZ111" s="41"/>
      <c r="ZA111" s="41"/>
      <c r="ZB111" s="41"/>
      <c r="ZC111" s="41"/>
      <c r="ZD111" s="41"/>
      <c r="ZE111" s="41"/>
      <c r="ZF111" s="41"/>
      <c r="ZG111" s="41"/>
      <c r="ZH111" s="41"/>
      <c r="ZI111" s="41"/>
      <c r="ZJ111" s="41"/>
      <c r="ZK111" s="41"/>
      <c r="ZL111" s="41"/>
      <c r="ZM111" s="41"/>
      <c r="ZN111" s="41"/>
      <c r="ZO111" s="41"/>
      <c r="ZP111" s="41"/>
      <c r="ZQ111" s="41"/>
      <c r="ZR111" s="41"/>
      <c r="ZS111" s="41"/>
      <c r="ZT111" s="41"/>
      <c r="ZU111" s="41"/>
      <c r="ZV111" s="41"/>
      <c r="ZW111" s="41"/>
      <c r="ZX111" s="41"/>
      <c r="ZY111" s="41"/>
      <c r="ZZ111" s="41"/>
      <c r="AAA111" s="41"/>
      <c r="AAB111" s="41"/>
      <c r="AAC111" s="41"/>
      <c r="AAD111" s="41"/>
      <c r="AAE111" s="41"/>
      <c r="AAF111" s="41"/>
      <c r="AAG111" s="41"/>
      <c r="AAH111" s="41"/>
      <c r="AAI111" s="41"/>
      <c r="AAJ111" s="41"/>
      <c r="AAK111" s="41"/>
      <c r="AAL111" s="41"/>
      <c r="AAM111" s="41"/>
      <c r="AAN111" s="41"/>
      <c r="AAO111" s="41"/>
      <c r="AAP111" s="41"/>
      <c r="AAQ111" s="41"/>
      <c r="AAR111" s="41"/>
      <c r="AAS111" s="41"/>
      <c r="AAT111" s="41"/>
      <c r="AAU111" s="41"/>
      <c r="AAV111" s="41"/>
      <c r="AAW111" s="41"/>
      <c r="AAX111" s="41"/>
      <c r="AAY111" s="41"/>
      <c r="AAZ111" s="41"/>
      <c r="ABA111" s="41"/>
      <c r="ABB111" s="41"/>
      <c r="ABC111" s="41"/>
      <c r="ABD111" s="41"/>
      <c r="ABE111" s="41"/>
      <c r="ABF111" s="41"/>
      <c r="ABG111" s="41"/>
      <c r="ABH111" s="41"/>
      <c r="ABI111" s="41"/>
      <c r="ABJ111" s="41"/>
      <c r="ABK111" s="41"/>
      <c r="ABL111" s="41"/>
      <c r="ABM111" s="41"/>
      <c r="ABN111" s="41"/>
      <c r="ABO111" s="41"/>
      <c r="ABP111" s="41"/>
      <c r="ABQ111" s="41"/>
      <c r="ABR111" s="41"/>
      <c r="ABS111" s="41"/>
      <c r="ABT111" s="41"/>
      <c r="ABU111" s="41"/>
      <c r="ABV111" s="41"/>
      <c r="ABW111" s="41"/>
      <c r="ABX111" s="41"/>
      <c r="ABY111" s="41"/>
      <c r="ABZ111" s="41"/>
      <c r="ACA111" s="41"/>
      <c r="ACB111" s="41"/>
      <c r="ACC111" s="41"/>
      <c r="ACD111" s="41"/>
      <c r="ACE111" s="41"/>
      <c r="ACF111" s="41"/>
      <c r="ACG111" s="41"/>
      <c r="ACH111" s="41"/>
      <c r="ACI111" s="41"/>
      <c r="ACJ111" s="41"/>
      <c r="ACK111" s="41"/>
      <c r="ACL111" s="41"/>
      <c r="ACM111" s="41"/>
      <c r="ACN111" s="41"/>
      <c r="ACO111" s="41"/>
      <c r="ACP111" s="41"/>
      <c r="ACQ111" s="41"/>
      <c r="ACR111" s="41"/>
      <c r="ACS111" s="41"/>
      <c r="ACT111" s="41"/>
      <c r="ACU111" s="41"/>
      <c r="ACV111" s="41"/>
      <c r="ACW111" s="41"/>
      <c r="ACX111" s="41"/>
      <c r="ACY111" s="41"/>
      <c r="ACZ111" s="41"/>
      <c r="ADA111" s="41"/>
      <c r="ADB111" s="41"/>
      <c r="ADC111" s="41"/>
      <c r="ADD111" s="41"/>
      <c r="ADE111" s="41"/>
      <c r="ADF111" s="41"/>
      <c r="ADG111" s="41"/>
      <c r="ADH111" s="41"/>
      <c r="ADI111" s="41"/>
      <c r="ADJ111" s="41"/>
      <c r="ADK111" s="41"/>
      <c r="ADL111" s="41"/>
      <c r="ADM111" s="41"/>
      <c r="ADN111" s="41"/>
      <c r="ADO111" s="41"/>
      <c r="ADP111" s="41"/>
      <c r="ADQ111" s="41"/>
      <c r="ADR111" s="41"/>
      <c r="ADS111" s="41"/>
      <c r="ADT111" s="41"/>
      <c r="ADU111" s="41"/>
      <c r="ADV111" s="41"/>
      <c r="ADW111" s="41"/>
      <c r="ADX111" s="41"/>
      <c r="ADY111" s="41"/>
      <c r="ADZ111" s="41"/>
      <c r="AEA111" s="41"/>
      <c r="AEB111" s="41"/>
      <c r="AEC111" s="41"/>
      <c r="AED111" s="41"/>
      <c r="AEE111" s="41"/>
      <c r="AEF111" s="41"/>
      <c r="AEG111" s="41"/>
      <c r="AEH111" s="41"/>
      <c r="AEI111" s="41"/>
      <c r="AEJ111" s="41"/>
      <c r="AEK111" s="41"/>
      <c r="AEL111" s="41"/>
      <c r="AEM111" s="41"/>
      <c r="AEN111" s="41"/>
      <c r="AEO111" s="41"/>
      <c r="AEP111" s="41"/>
      <c r="AEQ111" s="41"/>
    </row>
    <row r="112" spans="1:823" x14ac:dyDescent="0.25">
      <c r="A112" s="3" t="s">
        <v>64</v>
      </c>
      <c r="B112" s="34" t="e">
        <f t="shared" si="26"/>
        <v>#DIV/0!</v>
      </c>
      <c r="C112" s="41">
        <f t="shared" si="27"/>
        <v>0</v>
      </c>
      <c r="D112" s="105"/>
      <c r="E112" s="105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1"/>
      <c r="CU112" s="41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1"/>
      <c r="DG112" s="41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1"/>
      <c r="DS112" s="41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1"/>
      <c r="EE112" s="41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1"/>
      <c r="EQ112" s="41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1"/>
      <c r="FC112" s="41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1"/>
      <c r="FO112" s="41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1"/>
      <c r="GA112" s="41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1"/>
      <c r="GM112" s="41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1"/>
      <c r="GY112" s="41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1"/>
      <c r="HK112" s="41"/>
      <c r="HL112" s="41"/>
      <c r="HM112" s="41"/>
      <c r="HN112" s="41"/>
      <c r="HO112" s="41"/>
      <c r="HP112" s="41"/>
      <c r="HQ112" s="41"/>
      <c r="HR112" s="41"/>
      <c r="HS112" s="41"/>
      <c r="HT112" s="41"/>
      <c r="HU112" s="41"/>
      <c r="HV112" s="41"/>
      <c r="HW112" s="41"/>
      <c r="HX112" s="41"/>
      <c r="HY112" s="41"/>
      <c r="HZ112" s="41"/>
      <c r="IA112" s="41"/>
      <c r="IB112" s="41"/>
      <c r="IC112" s="41"/>
      <c r="ID112" s="41"/>
      <c r="IE112" s="41"/>
      <c r="IF112" s="41"/>
      <c r="IG112" s="41"/>
      <c r="IH112" s="41"/>
      <c r="II112" s="41"/>
      <c r="IJ112" s="41"/>
      <c r="IK112" s="41"/>
      <c r="IL112" s="41"/>
      <c r="IM112" s="41"/>
      <c r="IN112" s="41"/>
      <c r="IO112" s="41"/>
      <c r="IP112" s="41"/>
      <c r="IQ112" s="41"/>
      <c r="IR112" s="41"/>
      <c r="IS112" s="41"/>
      <c r="IT112" s="41"/>
      <c r="IU112" s="41"/>
      <c r="IV112" s="41"/>
      <c r="IW112" s="41"/>
      <c r="IX112" s="41"/>
      <c r="IY112" s="41"/>
      <c r="IZ112" s="41"/>
      <c r="JA112" s="41"/>
      <c r="JB112" s="41"/>
      <c r="JC112" s="41"/>
      <c r="JD112" s="41"/>
      <c r="JE112" s="41"/>
      <c r="JF112" s="41"/>
      <c r="JG112" s="41"/>
      <c r="JH112" s="41"/>
      <c r="JI112" s="41"/>
      <c r="JJ112" s="41"/>
      <c r="JK112" s="41"/>
      <c r="JL112" s="41"/>
      <c r="JM112" s="41"/>
      <c r="JN112" s="41"/>
      <c r="JO112" s="41"/>
      <c r="JP112" s="41"/>
      <c r="JQ112" s="41"/>
      <c r="JR112" s="41"/>
      <c r="JS112" s="41"/>
      <c r="JT112" s="41"/>
      <c r="JU112" s="41"/>
      <c r="JV112" s="41"/>
      <c r="JW112" s="41"/>
      <c r="JX112" s="41"/>
      <c r="JY112" s="41"/>
      <c r="JZ112" s="41"/>
      <c r="KA112" s="41"/>
      <c r="KB112" s="41"/>
      <c r="KC112" s="41"/>
      <c r="KD112" s="41"/>
      <c r="KE112" s="41"/>
      <c r="KF112" s="41"/>
      <c r="KG112" s="41"/>
      <c r="KH112" s="41"/>
      <c r="KI112" s="41"/>
      <c r="KJ112" s="41"/>
      <c r="KK112" s="41"/>
      <c r="KL112" s="41"/>
      <c r="KM112" s="41"/>
      <c r="KN112" s="41"/>
      <c r="KO112" s="41"/>
      <c r="KP112" s="41"/>
      <c r="KQ112" s="41"/>
      <c r="KR112" s="41"/>
      <c r="KS112" s="41"/>
      <c r="KT112" s="41"/>
      <c r="KU112" s="41"/>
      <c r="KV112" s="41"/>
      <c r="KW112" s="41"/>
      <c r="KX112" s="41"/>
      <c r="KY112" s="41"/>
      <c r="KZ112" s="41"/>
      <c r="LA112" s="41"/>
      <c r="LB112" s="41"/>
      <c r="LC112" s="41"/>
      <c r="LD112" s="41"/>
      <c r="LE112" s="41"/>
      <c r="LF112" s="41"/>
      <c r="LG112" s="41"/>
      <c r="LH112" s="41"/>
      <c r="LI112" s="41"/>
      <c r="LJ112" s="41"/>
      <c r="LK112" s="41"/>
      <c r="LL112" s="41"/>
      <c r="LM112" s="41"/>
      <c r="LN112" s="41"/>
      <c r="LO112" s="41"/>
      <c r="LP112" s="41"/>
      <c r="LQ112" s="41"/>
      <c r="LR112" s="41"/>
      <c r="LS112" s="41"/>
      <c r="LT112" s="41"/>
      <c r="LU112" s="41"/>
      <c r="LV112" s="41"/>
      <c r="LW112" s="41"/>
      <c r="LX112" s="41"/>
      <c r="LY112" s="41"/>
      <c r="LZ112" s="41"/>
      <c r="MA112" s="41"/>
      <c r="MB112" s="41"/>
      <c r="MC112" s="41"/>
      <c r="MD112" s="41"/>
      <c r="ME112" s="41"/>
      <c r="MF112" s="41"/>
      <c r="MG112" s="41"/>
      <c r="MH112" s="41"/>
      <c r="MI112" s="41"/>
      <c r="MJ112" s="41"/>
      <c r="MK112" s="41"/>
      <c r="ML112" s="41"/>
      <c r="MM112" s="41"/>
      <c r="MN112" s="41"/>
      <c r="MO112" s="41"/>
      <c r="MP112" s="41"/>
      <c r="MQ112" s="41"/>
      <c r="MR112" s="41"/>
      <c r="MS112" s="41"/>
      <c r="MT112" s="41"/>
      <c r="MU112" s="41"/>
      <c r="MV112" s="41"/>
      <c r="MW112" s="41"/>
      <c r="MX112" s="41"/>
      <c r="MY112" s="41"/>
      <c r="MZ112" s="41"/>
      <c r="NA112" s="41"/>
      <c r="NB112" s="41"/>
      <c r="NC112" s="41"/>
      <c r="ND112" s="41"/>
      <c r="NE112" s="41"/>
      <c r="NF112" s="41"/>
      <c r="NG112" s="41"/>
      <c r="NH112" s="41"/>
      <c r="NI112" s="41"/>
      <c r="NJ112" s="41"/>
      <c r="NK112" s="41"/>
      <c r="NL112" s="41"/>
      <c r="NM112" s="41"/>
      <c r="NN112" s="41"/>
      <c r="NO112" s="41"/>
      <c r="NP112" s="41"/>
      <c r="NQ112" s="41"/>
      <c r="NR112" s="41"/>
      <c r="NS112" s="41"/>
      <c r="NT112" s="41"/>
      <c r="NU112" s="41"/>
      <c r="NV112" s="41"/>
      <c r="NW112" s="41"/>
      <c r="NX112" s="41"/>
      <c r="NY112" s="41"/>
      <c r="NZ112" s="41"/>
      <c r="OA112" s="41"/>
      <c r="OB112" s="41"/>
      <c r="OC112" s="41"/>
      <c r="OD112" s="41"/>
      <c r="OE112" s="41"/>
      <c r="OF112" s="41"/>
      <c r="OG112" s="41"/>
      <c r="OH112" s="41"/>
      <c r="OI112" s="41"/>
      <c r="OJ112" s="41"/>
      <c r="OK112" s="41"/>
      <c r="OL112" s="41"/>
      <c r="OM112" s="41"/>
      <c r="ON112" s="41"/>
      <c r="OO112" s="41"/>
      <c r="OP112" s="41"/>
      <c r="OQ112" s="41"/>
      <c r="OR112" s="41"/>
      <c r="OS112" s="41"/>
      <c r="OT112" s="41"/>
      <c r="OU112" s="41"/>
      <c r="OV112" s="41"/>
      <c r="OW112" s="41"/>
      <c r="OX112" s="41"/>
      <c r="OY112" s="41"/>
      <c r="OZ112" s="41"/>
      <c r="PA112" s="41"/>
      <c r="PB112" s="41"/>
      <c r="PC112" s="41"/>
      <c r="PD112" s="41"/>
      <c r="PE112" s="41"/>
      <c r="PF112" s="41"/>
      <c r="PG112" s="41"/>
      <c r="PH112" s="41"/>
      <c r="PI112" s="41"/>
      <c r="PJ112" s="41"/>
      <c r="PK112" s="41"/>
      <c r="PL112" s="41"/>
      <c r="PM112" s="41"/>
      <c r="PN112" s="41"/>
      <c r="PO112" s="41"/>
      <c r="PP112" s="41"/>
      <c r="PQ112" s="41"/>
      <c r="PR112" s="41"/>
      <c r="PS112" s="41"/>
      <c r="PT112" s="41"/>
      <c r="PU112" s="41"/>
      <c r="PV112" s="41"/>
      <c r="PW112" s="41"/>
      <c r="PX112" s="41"/>
      <c r="PY112" s="41"/>
      <c r="PZ112" s="41"/>
      <c r="QA112" s="41"/>
      <c r="QB112" s="41"/>
      <c r="QC112" s="41"/>
      <c r="QD112" s="41"/>
      <c r="QE112" s="41"/>
      <c r="QF112" s="41"/>
      <c r="QG112" s="41"/>
      <c r="QH112" s="41"/>
      <c r="QI112" s="41"/>
      <c r="QJ112" s="41"/>
      <c r="QK112" s="41"/>
      <c r="QL112" s="41"/>
      <c r="QM112" s="41"/>
      <c r="QN112" s="41"/>
      <c r="QO112" s="41"/>
      <c r="QP112" s="41"/>
      <c r="QQ112" s="41"/>
      <c r="QR112" s="41"/>
      <c r="QS112" s="41"/>
      <c r="QT112" s="41"/>
      <c r="QU112" s="41"/>
      <c r="QV112" s="41"/>
      <c r="QW112" s="41"/>
      <c r="QX112" s="41"/>
      <c r="QY112" s="41"/>
      <c r="QZ112" s="41"/>
      <c r="RA112" s="41"/>
      <c r="RB112" s="41"/>
      <c r="RC112" s="41"/>
      <c r="RD112" s="41"/>
      <c r="RE112" s="41"/>
      <c r="RF112" s="41"/>
      <c r="RG112" s="41"/>
      <c r="RH112" s="41"/>
      <c r="RI112" s="41"/>
      <c r="RJ112" s="41"/>
      <c r="RK112" s="41"/>
      <c r="RL112" s="41"/>
      <c r="RM112" s="41"/>
      <c r="RN112" s="41"/>
      <c r="RO112" s="41"/>
      <c r="RP112" s="41"/>
      <c r="RQ112" s="41"/>
      <c r="RR112" s="41"/>
      <c r="RS112" s="41"/>
      <c r="RT112" s="41"/>
      <c r="RU112" s="41"/>
      <c r="RV112" s="41"/>
      <c r="RW112" s="41"/>
      <c r="RX112" s="41"/>
      <c r="RY112" s="41"/>
      <c r="RZ112" s="41"/>
      <c r="SA112" s="41"/>
      <c r="SB112" s="41"/>
      <c r="SC112" s="41"/>
      <c r="SD112" s="41"/>
      <c r="SE112" s="41"/>
      <c r="SF112" s="41"/>
      <c r="SG112" s="41"/>
      <c r="SH112" s="41"/>
      <c r="SI112" s="41"/>
      <c r="SJ112" s="41"/>
      <c r="SK112" s="41"/>
      <c r="SL112" s="41"/>
      <c r="SM112" s="41"/>
      <c r="SN112" s="41"/>
      <c r="SO112" s="41"/>
      <c r="SP112" s="41"/>
      <c r="SQ112" s="41"/>
      <c r="SR112" s="41"/>
      <c r="SS112" s="41"/>
      <c r="ST112" s="41"/>
      <c r="SU112" s="41"/>
      <c r="SV112" s="41"/>
      <c r="SW112" s="41"/>
      <c r="SX112" s="41"/>
      <c r="SY112" s="41"/>
      <c r="SZ112" s="41"/>
      <c r="TA112" s="41"/>
      <c r="TB112" s="41"/>
      <c r="TC112" s="41"/>
      <c r="TD112" s="41"/>
      <c r="TE112" s="41"/>
      <c r="TF112" s="41"/>
      <c r="TG112" s="41"/>
      <c r="TH112" s="41"/>
      <c r="TI112" s="41"/>
      <c r="TJ112" s="41"/>
      <c r="TK112" s="41"/>
      <c r="TL112" s="41"/>
      <c r="TM112" s="41"/>
      <c r="TN112" s="41"/>
      <c r="TO112" s="41"/>
      <c r="TP112" s="41"/>
      <c r="TQ112" s="41"/>
      <c r="TR112" s="41"/>
      <c r="TS112" s="41"/>
      <c r="TT112" s="41"/>
      <c r="TU112" s="41"/>
      <c r="TV112" s="41"/>
      <c r="TW112" s="41"/>
      <c r="TX112" s="41"/>
      <c r="TY112" s="41"/>
      <c r="TZ112" s="41"/>
      <c r="UA112" s="41"/>
      <c r="UB112" s="41"/>
      <c r="UC112" s="41"/>
      <c r="UD112" s="41"/>
      <c r="UE112" s="41"/>
      <c r="UF112" s="41"/>
      <c r="UG112" s="41"/>
      <c r="UH112" s="41"/>
      <c r="UI112" s="41"/>
      <c r="UJ112" s="41"/>
      <c r="UK112" s="41"/>
      <c r="UL112" s="41"/>
      <c r="UM112" s="41"/>
      <c r="UN112" s="41"/>
      <c r="UO112" s="41"/>
      <c r="UP112" s="41"/>
      <c r="UQ112" s="41"/>
      <c r="UR112" s="41"/>
      <c r="US112" s="41"/>
      <c r="UT112" s="41"/>
      <c r="UU112" s="41"/>
      <c r="UV112" s="41"/>
      <c r="UW112" s="41"/>
      <c r="UX112" s="41"/>
      <c r="UY112" s="41"/>
      <c r="UZ112" s="41"/>
      <c r="VA112" s="41"/>
      <c r="VB112" s="41"/>
      <c r="VC112" s="41"/>
      <c r="VD112" s="41"/>
      <c r="VE112" s="41"/>
      <c r="VF112" s="41"/>
      <c r="VG112" s="41"/>
      <c r="VH112" s="41"/>
      <c r="VI112" s="41"/>
      <c r="VJ112" s="41"/>
      <c r="VK112" s="41"/>
      <c r="VL112" s="41"/>
      <c r="VM112" s="41"/>
      <c r="VN112" s="41"/>
      <c r="VO112" s="41"/>
      <c r="VP112" s="41"/>
      <c r="VQ112" s="41"/>
      <c r="VR112" s="41"/>
      <c r="VS112" s="41"/>
      <c r="VT112" s="41"/>
      <c r="VU112" s="41"/>
      <c r="VV112" s="41"/>
      <c r="VW112" s="41"/>
      <c r="VX112" s="41"/>
      <c r="VY112" s="41"/>
      <c r="VZ112" s="41"/>
      <c r="WA112" s="41"/>
      <c r="WB112" s="41"/>
      <c r="WC112" s="41"/>
      <c r="WD112" s="41"/>
      <c r="WE112" s="41"/>
      <c r="WF112" s="41"/>
      <c r="WG112" s="41"/>
      <c r="WH112" s="41"/>
      <c r="WI112" s="41"/>
      <c r="WJ112" s="41"/>
      <c r="WK112" s="41"/>
      <c r="WL112" s="41"/>
      <c r="WM112" s="41"/>
      <c r="WN112" s="41"/>
      <c r="WO112" s="41"/>
      <c r="WP112" s="41"/>
      <c r="WQ112" s="41"/>
      <c r="WR112" s="41"/>
      <c r="WS112" s="41"/>
      <c r="WT112" s="41"/>
      <c r="WU112" s="41"/>
      <c r="WV112" s="41"/>
      <c r="WW112" s="41"/>
      <c r="WX112" s="41"/>
      <c r="WY112" s="41"/>
      <c r="WZ112" s="41"/>
      <c r="XA112" s="41"/>
      <c r="XB112" s="41"/>
      <c r="XC112" s="41"/>
      <c r="XD112" s="41"/>
      <c r="XE112" s="41"/>
      <c r="XF112" s="41"/>
      <c r="XG112" s="41"/>
      <c r="XH112" s="41"/>
      <c r="XI112" s="41"/>
      <c r="XJ112" s="41"/>
      <c r="XK112" s="41"/>
      <c r="XL112" s="41"/>
      <c r="XM112" s="41"/>
      <c r="XN112" s="41"/>
      <c r="XO112" s="41"/>
      <c r="XP112" s="41"/>
      <c r="XQ112" s="41"/>
      <c r="XR112" s="41"/>
      <c r="XS112" s="41"/>
      <c r="XT112" s="41"/>
      <c r="XU112" s="41"/>
      <c r="XV112" s="41"/>
      <c r="XW112" s="41"/>
      <c r="XX112" s="41"/>
      <c r="XY112" s="41"/>
      <c r="XZ112" s="41"/>
      <c r="YA112" s="41"/>
      <c r="YB112" s="41"/>
      <c r="YC112" s="41"/>
      <c r="YD112" s="41"/>
      <c r="YE112" s="41"/>
      <c r="YF112" s="41"/>
      <c r="YG112" s="41"/>
      <c r="YH112" s="41"/>
      <c r="YI112" s="41"/>
      <c r="YJ112" s="41"/>
      <c r="YK112" s="41"/>
      <c r="YL112" s="41"/>
      <c r="YM112" s="41"/>
      <c r="YN112" s="41"/>
      <c r="YO112" s="41"/>
      <c r="YP112" s="41"/>
      <c r="YQ112" s="41"/>
      <c r="YR112" s="41"/>
      <c r="YS112" s="41"/>
      <c r="YT112" s="41"/>
      <c r="YU112" s="41"/>
      <c r="YV112" s="41"/>
      <c r="YW112" s="41"/>
      <c r="YX112" s="41"/>
      <c r="YY112" s="41"/>
      <c r="YZ112" s="41"/>
      <c r="ZA112" s="41"/>
      <c r="ZB112" s="41"/>
      <c r="ZC112" s="41"/>
      <c r="ZD112" s="41"/>
      <c r="ZE112" s="41"/>
      <c r="ZF112" s="41"/>
      <c r="ZG112" s="41"/>
      <c r="ZH112" s="41"/>
      <c r="ZI112" s="41"/>
      <c r="ZJ112" s="41"/>
      <c r="ZK112" s="41"/>
      <c r="ZL112" s="41"/>
      <c r="ZM112" s="41"/>
      <c r="ZN112" s="41"/>
      <c r="ZO112" s="41"/>
      <c r="ZP112" s="41"/>
      <c r="ZQ112" s="41"/>
      <c r="ZR112" s="41"/>
      <c r="ZS112" s="41"/>
      <c r="ZT112" s="41"/>
      <c r="ZU112" s="41"/>
      <c r="ZV112" s="41"/>
      <c r="ZW112" s="41"/>
      <c r="ZX112" s="41"/>
      <c r="ZY112" s="41"/>
      <c r="ZZ112" s="41"/>
      <c r="AAA112" s="41"/>
      <c r="AAB112" s="41"/>
      <c r="AAC112" s="41"/>
      <c r="AAD112" s="41"/>
      <c r="AAE112" s="41"/>
      <c r="AAF112" s="41"/>
      <c r="AAG112" s="41"/>
      <c r="AAH112" s="41"/>
      <c r="AAI112" s="41"/>
      <c r="AAJ112" s="41"/>
      <c r="AAK112" s="41"/>
      <c r="AAL112" s="41"/>
      <c r="AAM112" s="41"/>
      <c r="AAN112" s="41"/>
      <c r="AAO112" s="41"/>
      <c r="AAP112" s="41"/>
      <c r="AAQ112" s="41"/>
      <c r="AAR112" s="41"/>
      <c r="AAS112" s="41"/>
      <c r="AAT112" s="41"/>
      <c r="AAU112" s="41"/>
      <c r="AAV112" s="41"/>
      <c r="AAW112" s="41"/>
      <c r="AAX112" s="41"/>
      <c r="AAY112" s="41"/>
      <c r="AAZ112" s="41"/>
      <c r="ABA112" s="41"/>
      <c r="ABB112" s="41"/>
      <c r="ABC112" s="41"/>
      <c r="ABD112" s="41"/>
      <c r="ABE112" s="41"/>
      <c r="ABF112" s="41"/>
      <c r="ABG112" s="41"/>
      <c r="ABH112" s="41"/>
      <c r="ABI112" s="41"/>
      <c r="ABJ112" s="41"/>
      <c r="ABK112" s="41"/>
      <c r="ABL112" s="41"/>
      <c r="ABM112" s="41"/>
      <c r="ABN112" s="41"/>
      <c r="ABO112" s="41"/>
      <c r="ABP112" s="41"/>
      <c r="ABQ112" s="41"/>
      <c r="ABR112" s="41"/>
      <c r="ABS112" s="41"/>
      <c r="ABT112" s="41"/>
      <c r="ABU112" s="41"/>
      <c r="ABV112" s="41"/>
      <c r="ABW112" s="41"/>
      <c r="ABX112" s="41"/>
      <c r="ABY112" s="41"/>
      <c r="ABZ112" s="41"/>
      <c r="ACA112" s="41"/>
      <c r="ACB112" s="41"/>
      <c r="ACC112" s="41"/>
      <c r="ACD112" s="41"/>
      <c r="ACE112" s="41"/>
      <c r="ACF112" s="41"/>
      <c r="ACG112" s="41"/>
      <c r="ACH112" s="41"/>
      <c r="ACI112" s="41"/>
      <c r="ACJ112" s="41"/>
      <c r="ACK112" s="41"/>
      <c r="ACL112" s="41"/>
      <c r="ACM112" s="41"/>
      <c r="ACN112" s="41"/>
      <c r="ACO112" s="41"/>
      <c r="ACP112" s="41"/>
      <c r="ACQ112" s="41"/>
      <c r="ACR112" s="41"/>
      <c r="ACS112" s="41"/>
      <c r="ACT112" s="41"/>
      <c r="ACU112" s="41"/>
      <c r="ACV112" s="41"/>
      <c r="ACW112" s="41"/>
      <c r="ACX112" s="41"/>
      <c r="ACY112" s="41"/>
      <c r="ACZ112" s="41"/>
      <c r="ADA112" s="41"/>
      <c r="ADB112" s="41"/>
      <c r="ADC112" s="41"/>
      <c r="ADD112" s="41"/>
      <c r="ADE112" s="41"/>
      <c r="ADF112" s="41"/>
      <c r="ADG112" s="41"/>
      <c r="ADH112" s="41"/>
      <c r="ADI112" s="41"/>
      <c r="ADJ112" s="41"/>
      <c r="ADK112" s="41"/>
      <c r="ADL112" s="41"/>
      <c r="ADM112" s="41"/>
      <c r="ADN112" s="41"/>
      <c r="ADO112" s="41"/>
      <c r="ADP112" s="41"/>
      <c r="ADQ112" s="41"/>
      <c r="ADR112" s="41"/>
      <c r="ADS112" s="41"/>
      <c r="ADT112" s="41"/>
      <c r="ADU112" s="41"/>
      <c r="ADV112" s="41"/>
      <c r="ADW112" s="41"/>
      <c r="ADX112" s="41"/>
      <c r="ADY112" s="41"/>
      <c r="ADZ112" s="41"/>
      <c r="AEA112" s="41"/>
      <c r="AEB112" s="41"/>
      <c r="AEC112" s="41"/>
      <c r="AED112" s="41"/>
      <c r="AEE112" s="41"/>
      <c r="AEF112" s="41"/>
      <c r="AEG112" s="41"/>
      <c r="AEH112" s="41"/>
      <c r="AEI112" s="41"/>
      <c r="AEJ112" s="41"/>
      <c r="AEK112" s="41"/>
      <c r="AEL112" s="41"/>
      <c r="AEM112" s="41"/>
      <c r="AEN112" s="41"/>
      <c r="AEO112" s="41"/>
      <c r="AEP112" s="41"/>
      <c r="AEQ112" s="41"/>
    </row>
    <row r="113" spans="1:823" x14ac:dyDescent="0.25">
      <c r="A113" s="3" t="s">
        <v>65</v>
      </c>
      <c r="B113" s="34">
        <f t="shared" si="26"/>
        <v>6.1538461538461542E-2</v>
      </c>
      <c r="C113" s="41">
        <f t="shared" si="27"/>
        <v>1.2E-2</v>
      </c>
      <c r="D113" s="105"/>
      <c r="E113" s="105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  <c r="CG113" s="41"/>
      <c r="CH113" s="41"/>
      <c r="CI113" s="41"/>
      <c r="CJ113" s="41"/>
      <c r="CK113" s="41"/>
      <c r="CL113" s="41"/>
      <c r="CM113" s="41"/>
      <c r="CN113" s="41"/>
      <c r="CO113" s="41"/>
      <c r="CP113" s="41"/>
      <c r="CQ113" s="41"/>
      <c r="CR113" s="41"/>
      <c r="CS113" s="41"/>
      <c r="CT113" s="41"/>
      <c r="CU113" s="41"/>
      <c r="CV113" s="41"/>
      <c r="CW113" s="41"/>
      <c r="CX113" s="41"/>
      <c r="CY113" s="41"/>
      <c r="CZ113" s="41"/>
      <c r="DA113" s="41"/>
      <c r="DB113" s="41"/>
      <c r="DC113" s="41"/>
      <c r="DD113" s="41"/>
      <c r="DE113" s="41"/>
      <c r="DF113" s="41"/>
      <c r="DG113" s="41"/>
      <c r="DH113" s="41"/>
      <c r="DI113" s="41"/>
      <c r="DJ113" s="41"/>
      <c r="DK113" s="41"/>
      <c r="DL113" s="41"/>
      <c r="DM113" s="41"/>
      <c r="DN113" s="41"/>
      <c r="DO113" s="41"/>
      <c r="DP113" s="41"/>
      <c r="DQ113" s="41"/>
      <c r="DR113" s="41"/>
      <c r="DS113" s="41"/>
      <c r="DT113" s="41"/>
      <c r="DU113" s="41"/>
      <c r="DV113" s="41"/>
      <c r="DW113" s="41"/>
      <c r="DX113" s="41"/>
      <c r="DY113" s="41"/>
      <c r="DZ113" s="41"/>
      <c r="EA113" s="41"/>
      <c r="EB113" s="41"/>
      <c r="EC113" s="41"/>
      <c r="ED113" s="41"/>
      <c r="EE113" s="41"/>
      <c r="EF113" s="41"/>
      <c r="EG113" s="41"/>
      <c r="EH113" s="41"/>
      <c r="EI113" s="41"/>
      <c r="EJ113" s="41"/>
      <c r="EK113" s="41"/>
      <c r="EL113" s="41"/>
      <c r="EM113" s="41"/>
      <c r="EN113" s="41"/>
      <c r="EO113" s="41"/>
      <c r="EP113" s="41"/>
      <c r="EQ113" s="41"/>
      <c r="ER113" s="41"/>
      <c r="ES113" s="41"/>
      <c r="ET113" s="41"/>
      <c r="EU113" s="41"/>
      <c r="EV113" s="41"/>
      <c r="EW113" s="41"/>
      <c r="EX113" s="41"/>
      <c r="EY113" s="41"/>
      <c r="EZ113" s="41"/>
      <c r="FA113" s="41"/>
      <c r="FB113" s="41"/>
      <c r="FC113" s="41"/>
      <c r="FD113" s="41"/>
      <c r="FE113" s="41"/>
      <c r="FF113" s="41"/>
      <c r="FG113" s="41"/>
      <c r="FH113" s="41"/>
      <c r="FI113" s="41"/>
      <c r="FJ113" s="41"/>
      <c r="FK113" s="41"/>
      <c r="FL113" s="41"/>
      <c r="FM113" s="41"/>
      <c r="FN113" s="41"/>
      <c r="FO113" s="41"/>
      <c r="FP113" s="41"/>
      <c r="FQ113" s="41"/>
      <c r="FR113" s="41"/>
      <c r="FS113" s="41"/>
      <c r="FT113" s="41"/>
      <c r="FU113" s="41"/>
      <c r="FV113" s="41"/>
      <c r="FW113" s="41"/>
      <c r="FX113" s="41"/>
      <c r="FY113" s="41"/>
      <c r="FZ113" s="41"/>
      <c r="GA113" s="41"/>
      <c r="GB113" s="41"/>
      <c r="GC113" s="41"/>
      <c r="GD113" s="41"/>
      <c r="GE113" s="41"/>
      <c r="GF113" s="41"/>
      <c r="GG113" s="41"/>
      <c r="GH113" s="41"/>
      <c r="GI113" s="41"/>
      <c r="GJ113" s="41"/>
      <c r="GK113" s="41"/>
      <c r="GL113" s="41"/>
      <c r="GM113" s="41"/>
      <c r="GN113" s="41"/>
      <c r="GO113" s="41"/>
      <c r="GP113" s="41"/>
      <c r="GQ113" s="41"/>
      <c r="GR113" s="41"/>
      <c r="GS113" s="41"/>
      <c r="GT113" s="41"/>
      <c r="GU113" s="41"/>
      <c r="GV113" s="41"/>
      <c r="GW113" s="41"/>
      <c r="GX113" s="41"/>
      <c r="GY113" s="41"/>
      <c r="GZ113" s="41"/>
      <c r="HA113" s="41"/>
      <c r="HB113" s="41"/>
      <c r="HC113" s="41"/>
      <c r="HD113" s="41"/>
      <c r="HE113" s="41"/>
      <c r="HF113" s="41"/>
      <c r="HG113" s="41"/>
      <c r="HH113" s="41"/>
      <c r="HI113" s="41"/>
      <c r="HJ113" s="41"/>
      <c r="HK113" s="41"/>
      <c r="HL113" s="41"/>
      <c r="HM113" s="41"/>
      <c r="HN113" s="41"/>
      <c r="HO113" s="41"/>
      <c r="HP113" s="41"/>
      <c r="HQ113" s="41"/>
      <c r="HR113" s="41"/>
      <c r="HS113" s="41"/>
      <c r="HT113" s="41"/>
      <c r="HU113" s="41"/>
      <c r="HV113" s="41"/>
      <c r="HW113" s="41"/>
      <c r="HX113" s="41"/>
      <c r="HY113" s="41"/>
      <c r="HZ113" s="41"/>
      <c r="IA113" s="41"/>
      <c r="IB113" s="41"/>
      <c r="IC113" s="41"/>
      <c r="ID113" s="41"/>
      <c r="IE113" s="41"/>
      <c r="IF113" s="41"/>
      <c r="IG113" s="41"/>
      <c r="IH113" s="41"/>
      <c r="II113" s="41"/>
      <c r="IJ113" s="41"/>
      <c r="IK113" s="41"/>
      <c r="IL113" s="41"/>
      <c r="IM113" s="41"/>
      <c r="IN113" s="41"/>
      <c r="IO113" s="41"/>
      <c r="IP113" s="41"/>
      <c r="IQ113" s="41"/>
      <c r="IR113" s="41"/>
      <c r="IS113" s="41"/>
      <c r="IT113" s="41"/>
      <c r="IU113" s="41"/>
      <c r="IV113" s="41"/>
      <c r="IW113" s="41"/>
      <c r="IX113" s="41"/>
      <c r="IY113" s="41"/>
      <c r="IZ113" s="41"/>
      <c r="JA113" s="41"/>
      <c r="JB113" s="41"/>
      <c r="JC113" s="41"/>
      <c r="JD113" s="41"/>
      <c r="JE113" s="41"/>
      <c r="JF113" s="41"/>
      <c r="JG113" s="41"/>
      <c r="JH113" s="41"/>
      <c r="JI113" s="41"/>
      <c r="JJ113" s="41"/>
      <c r="JK113" s="41"/>
      <c r="JL113" s="41"/>
      <c r="JM113" s="41"/>
      <c r="JN113" s="41"/>
      <c r="JO113" s="41"/>
      <c r="JP113" s="41"/>
      <c r="JQ113" s="41"/>
      <c r="JR113" s="41"/>
      <c r="JS113" s="41"/>
      <c r="JT113" s="41"/>
      <c r="JU113" s="41"/>
      <c r="JV113" s="41"/>
      <c r="JW113" s="41"/>
      <c r="JX113" s="41"/>
      <c r="JY113" s="41"/>
      <c r="JZ113" s="41"/>
      <c r="KA113" s="41"/>
      <c r="KB113" s="41"/>
      <c r="KC113" s="41"/>
      <c r="KD113" s="41"/>
      <c r="KE113" s="41"/>
      <c r="KF113" s="41"/>
      <c r="KG113" s="41"/>
      <c r="KH113" s="41"/>
      <c r="KI113" s="41"/>
      <c r="KJ113" s="41"/>
      <c r="KK113" s="41"/>
      <c r="KL113" s="41"/>
      <c r="KM113" s="41"/>
      <c r="KN113" s="41"/>
      <c r="KO113" s="41"/>
      <c r="KP113" s="41"/>
      <c r="KQ113" s="41"/>
      <c r="KR113" s="41"/>
      <c r="KS113" s="41"/>
      <c r="KT113" s="41"/>
      <c r="KU113" s="41"/>
      <c r="KV113" s="41"/>
      <c r="KW113" s="41"/>
      <c r="KX113" s="41"/>
      <c r="KY113" s="41"/>
      <c r="KZ113" s="41"/>
      <c r="LA113" s="41"/>
      <c r="LB113" s="41"/>
      <c r="LC113" s="41"/>
      <c r="LD113" s="41"/>
      <c r="LE113" s="41"/>
      <c r="LF113" s="41"/>
      <c r="LG113" s="41"/>
      <c r="LH113" s="41"/>
      <c r="LI113" s="41"/>
      <c r="LJ113" s="41"/>
      <c r="LK113" s="41"/>
      <c r="LL113" s="41"/>
      <c r="LM113" s="41"/>
      <c r="LN113" s="41"/>
      <c r="LO113" s="41"/>
      <c r="LP113" s="41"/>
      <c r="LQ113" s="41"/>
      <c r="LR113" s="41"/>
      <c r="LS113" s="41"/>
      <c r="LT113" s="41"/>
      <c r="LU113" s="41"/>
      <c r="LV113" s="41"/>
      <c r="LW113" s="41"/>
      <c r="LX113" s="41"/>
      <c r="LY113" s="41"/>
      <c r="LZ113" s="41"/>
      <c r="MA113" s="41"/>
      <c r="MB113" s="41"/>
      <c r="MC113" s="41"/>
      <c r="MD113" s="41"/>
      <c r="ME113" s="41"/>
      <c r="MF113" s="41"/>
      <c r="MG113" s="41"/>
      <c r="MH113" s="41"/>
      <c r="MI113" s="41"/>
      <c r="MJ113" s="41"/>
      <c r="MK113" s="41"/>
      <c r="ML113" s="41"/>
      <c r="MM113" s="41"/>
      <c r="MN113" s="41"/>
      <c r="MO113" s="41"/>
      <c r="MP113" s="41"/>
      <c r="MQ113" s="41"/>
      <c r="MR113" s="41"/>
      <c r="MS113" s="41"/>
      <c r="MT113" s="41"/>
      <c r="MU113" s="41"/>
      <c r="MV113" s="41"/>
      <c r="MW113" s="41"/>
      <c r="MX113" s="41"/>
      <c r="MY113" s="41"/>
      <c r="MZ113" s="41"/>
      <c r="NA113" s="41"/>
      <c r="NB113" s="41"/>
      <c r="NC113" s="41"/>
      <c r="ND113" s="41"/>
      <c r="NE113" s="41"/>
      <c r="NF113" s="41"/>
      <c r="NG113" s="41"/>
      <c r="NH113" s="41"/>
      <c r="NI113" s="41"/>
      <c r="NJ113" s="41"/>
      <c r="NK113" s="41"/>
      <c r="NL113" s="41"/>
      <c r="NM113" s="41"/>
      <c r="NN113" s="41"/>
      <c r="NO113" s="41"/>
      <c r="NP113" s="41"/>
      <c r="NQ113" s="41"/>
      <c r="NR113" s="41"/>
      <c r="NS113" s="41"/>
      <c r="NT113" s="41"/>
      <c r="NU113" s="41"/>
      <c r="NV113" s="41"/>
      <c r="NW113" s="41"/>
      <c r="NX113" s="41"/>
      <c r="NY113" s="41"/>
      <c r="NZ113" s="41"/>
      <c r="OA113" s="41"/>
      <c r="OB113" s="41"/>
      <c r="OC113" s="41"/>
      <c r="OD113" s="41"/>
      <c r="OE113" s="41"/>
      <c r="OF113" s="41"/>
      <c r="OG113" s="41"/>
      <c r="OH113" s="41"/>
      <c r="OI113" s="41"/>
      <c r="OJ113" s="41"/>
      <c r="OK113" s="41"/>
      <c r="OL113" s="41"/>
      <c r="OM113" s="41"/>
      <c r="ON113" s="41"/>
      <c r="OO113" s="41"/>
      <c r="OP113" s="41"/>
      <c r="OQ113" s="41"/>
      <c r="OR113" s="41"/>
      <c r="OS113" s="41"/>
      <c r="OT113" s="41"/>
      <c r="OU113" s="41"/>
      <c r="OV113" s="41"/>
      <c r="OW113" s="41"/>
      <c r="OX113" s="41"/>
      <c r="OY113" s="41"/>
      <c r="OZ113" s="41"/>
      <c r="PA113" s="41"/>
      <c r="PB113" s="41"/>
      <c r="PC113" s="41"/>
      <c r="PD113" s="41"/>
      <c r="PE113" s="41"/>
      <c r="PF113" s="41"/>
      <c r="PG113" s="41"/>
      <c r="PH113" s="41"/>
      <c r="PI113" s="41"/>
      <c r="PJ113" s="41"/>
      <c r="PK113" s="41"/>
      <c r="PL113" s="41"/>
      <c r="PM113" s="41"/>
      <c r="PN113" s="41"/>
      <c r="PO113" s="41"/>
      <c r="PP113" s="41"/>
      <c r="PQ113" s="41"/>
      <c r="PR113" s="41"/>
      <c r="PS113" s="41"/>
      <c r="PT113" s="41"/>
      <c r="PU113" s="41"/>
      <c r="PV113" s="41"/>
      <c r="PW113" s="41"/>
      <c r="PX113" s="41"/>
      <c r="PY113" s="41"/>
      <c r="PZ113" s="41"/>
      <c r="QA113" s="41"/>
      <c r="QB113" s="41"/>
      <c r="QC113" s="41"/>
      <c r="QD113" s="41"/>
      <c r="QE113" s="41"/>
      <c r="QF113" s="41"/>
      <c r="QG113" s="41"/>
      <c r="QH113" s="41"/>
      <c r="QI113" s="41"/>
      <c r="QJ113" s="41"/>
      <c r="QK113" s="41"/>
      <c r="QL113" s="41"/>
      <c r="QM113" s="41"/>
      <c r="QN113" s="41"/>
      <c r="QO113" s="41"/>
      <c r="QP113" s="41"/>
      <c r="QQ113" s="41"/>
      <c r="QR113" s="41"/>
      <c r="QS113" s="41"/>
      <c r="QT113" s="41"/>
      <c r="QU113" s="41"/>
      <c r="QV113" s="41"/>
      <c r="QW113" s="41"/>
      <c r="QX113" s="41"/>
      <c r="QY113" s="41"/>
      <c r="QZ113" s="41"/>
      <c r="RA113" s="41"/>
      <c r="RB113" s="41"/>
      <c r="RC113" s="41"/>
      <c r="RD113" s="41"/>
      <c r="RE113" s="41"/>
      <c r="RF113" s="41"/>
      <c r="RG113" s="41"/>
      <c r="RH113" s="41"/>
      <c r="RI113" s="41"/>
      <c r="RJ113" s="41"/>
      <c r="RK113" s="41"/>
      <c r="RL113" s="41"/>
      <c r="RM113" s="41"/>
      <c r="RN113" s="41"/>
      <c r="RO113" s="41"/>
      <c r="RP113" s="41"/>
      <c r="RQ113" s="41"/>
      <c r="RR113" s="41"/>
      <c r="RS113" s="41"/>
      <c r="RT113" s="41"/>
      <c r="RU113" s="41"/>
      <c r="RV113" s="41"/>
      <c r="RW113" s="41"/>
      <c r="RX113" s="41"/>
      <c r="RY113" s="41"/>
      <c r="RZ113" s="41"/>
      <c r="SA113" s="41"/>
      <c r="SB113" s="41"/>
      <c r="SC113" s="41"/>
      <c r="SD113" s="41"/>
      <c r="SE113" s="41"/>
      <c r="SF113" s="41"/>
      <c r="SG113" s="41"/>
      <c r="SH113" s="41"/>
      <c r="SI113" s="41"/>
      <c r="SJ113" s="41"/>
      <c r="SK113" s="41"/>
      <c r="SL113" s="41"/>
      <c r="SM113" s="41"/>
      <c r="SN113" s="41"/>
      <c r="SO113" s="41"/>
      <c r="SP113" s="41"/>
      <c r="SQ113" s="41"/>
      <c r="SR113" s="41"/>
      <c r="SS113" s="41"/>
      <c r="ST113" s="41"/>
      <c r="SU113" s="41"/>
      <c r="SV113" s="41"/>
      <c r="SW113" s="41"/>
      <c r="SX113" s="41"/>
      <c r="SY113" s="41"/>
      <c r="SZ113" s="41"/>
      <c r="TA113" s="41"/>
      <c r="TB113" s="41"/>
      <c r="TC113" s="41"/>
      <c r="TD113" s="41"/>
      <c r="TE113" s="41"/>
      <c r="TF113" s="41"/>
      <c r="TG113" s="41"/>
      <c r="TH113" s="41"/>
      <c r="TI113" s="41"/>
      <c r="TJ113" s="41"/>
      <c r="TK113" s="41"/>
      <c r="TL113" s="41"/>
      <c r="TM113" s="41"/>
      <c r="TN113" s="41"/>
      <c r="TO113" s="41"/>
      <c r="TP113" s="41"/>
      <c r="TQ113" s="41"/>
      <c r="TR113" s="41"/>
      <c r="TS113" s="41"/>
      <c r="TT113" s="41"/>
      <c r="TU113" s="41"/>
      <c r="TV113" s="41"/>
      <c r="TW113" s="41"/>
      <c r="TX113" s="41"/>
      <c r="TY113" s="41"/>
      <c r="TZ113" s="41"/>
      <c r="UA113" s="41"/>
      <c r="UB113" s="41"/>
      <c r="UC113" s="41"/>
      <c r="UD113" s="41"/>
      <c r="UE113" s="41"/>
      <c r="UF113" s="41"/>
      <c r="UG113" s="41"/>
      <c r="UH113" s="41"/>
      <c r="UI113" s="41"/>
      <c r="UJ113" s="41"/>
      <c r="UK113" s="41"/>
      <c r="UL113" s="41"/>
      <c r="UM113" s="41"/>
      <c r="UN113" s="41"/>
      <c r="UO113" s="41"/>
      <c r="UP113" s="41"/>
      <c r="UQ113" s="41"/>
      <c r="UR113" s="41"/>
      <c r="US113" s="41"/>
      <c r="UT113" s="41"/>
      <c r="UU113" s="41"/>
      <c r="UV113" s="41"/>
      <c r="UW113" s="41"/>
      <c r="UX113" s="41"/>
      <c r="UY113" s="41"/>
      <c r="UZ113" s="41"/>
      <c r="VA113" s="41"/>
      <c r="VB113" s="41"/>
      <c r="VC113" s="41"/>
      <c r="VD113" s="41"/>
      <c r="VE113" s="41"/>
      <c r="VF113" s="41"/>
      <c r="VG113" s="41"/>
      <c r="VH113" s="41"/>
      <c r="VI113" s="41"/>
      <c r="VJ113" s="41"/>
      <c r="VK113" s="41"/>
      <c r="VL113" s="41"/>
      <c r="VM113" s="41"/>
      <c r="VN113" s="41"/>
      <c r="VO113" s="41"/>
      <c r="VP113" s="41"/>
      <c r="VQ113" s="41"/>
      <c r="VR113" s="41"/>
      <c r="VS113" s="41"/>
      <c r="VT113" s="41"/>
      <c r="VU113" s="41"/>
      <c r="VV113" s="41"/>
      <c r="VW113" s="41"/>
      <c r="VX113" s="41"/>
      <c r="VY113" s="41"/>
      <c r="VZ113" s="41"/>
      <c r="WA113" s="41"/>
      <c r="WB113" s="41"/>
      <c r="WC113" s="41"/>
      <c r="WD113" s="41"/>
      <c r="WE113" s="41"/>
      <c r="WF113" s="41"/>
      <c r="WG113" s="41"/>
      <c r="WH113" s="41"/>
      <c r="WI113" s="41"/>
      <c r="WJ113" s="41"/>
      <c r="WK113" s="41"/>
      <c r="WL113" s="41"/>
      <c r="WM113" s="41"/>
      <c r="WN113" s="41"/>
      <c r="WO113" s="41"/>
      <c r="WP113" s="41"/>
      <c r="WQ113" s="41"/>
      <c r="WR113" s="41"/>
      <c r="WS113" s="41"/>
      <c r="WT113" s="41"/>
      <c r="WU113" s="41"/>
      <c r="WV113" s="41"/>
      <c r="WW113" s="41"/>
      <c r="WX113" s="41"/>
      <c r="WY113" s="41"/>
      <c r="WZ113" s="41"/>
      <c r="XA113" s="41"/>
      <c r="XB113" s="41"/>
      <c r="XC113" s="41"/>
      <c r="XD113" s="41"/>
      <c r="XE113" s="41"/>
      <c r="XF113" s="41"/>
      <c r="XG113" s="41"/>
      <c r="XH113" s="41"/>
      <c r="XI113" s="41"/>
      <c r="XJ113" s="41"/>
      <c r="XK113" s="41"/>
      <c r="XL113" s="41"/>
      <c r="XM113" s="41"/>
      <c r="XN113" s="41"/>
      <c r="XO113" s="41"/>
      <c r="XP113" s="41"/>
      <c r="XQ113" s="41"/>
      <c r="XR113" s="41"/>
      <c r="XS113" s="41"/>
      <c r="XT113" s="41"/>
      <c r="XU113" s="41"/>
      <c r="XV113" s="41"/>
      <c r="XW113" s="41"/>
      <c r="XX113" s="41"/>
      <c r="XY113" s="41"/>
      <c r="XZ113" s="41"/>
      <c r="YA113" s="41"/>
      <c r="YB113" s="41"/>
      <c r="YC113" s="41"/>
      <c r="YD113" s="41"/>
      <c r="YE113" s="41"/>
      <c r="YF113" s="41"/>
      <c r="YG113" s="41"/>
      <c r="YH113" s="41"/>
      <c r="YI113" s="41"/>
      <c r="YJ113" s="41"/>
      <c r="YK113" s="41"/>
      <c r="YL113" s="41"/>
      <c r="YM113" s="41"/>
      <c r="YN113" s="41"/>
      <c r="YO113" s="41"/>
      <c r="YP113" s="41"/>
      <c r="YQ113" s="41"/>
      <c r="YR113" s="41"/>
      <c r="YS113" s="41"/>
      <c r="YT113" s="41"/>
      <c r="YU113" s="41"/>
      <c r="YV113" s="41"/>
      <c r="YW113" s="41"/>
      <c r="YX113" s="41"/>
      <c r="YY113" s="41"/>
      <c r="YZ113" s="41"/>
      <c r="ZA113" s="41"/>
      <c r="ZB113" s="41"/>
      <c r="ZC113" s="41"/>
      <c r="ZD113" s="41"/>
      <c r="ZE113" s="41"/>
      <c r="ZF113" s="41"/>
      <c r="ZG113" s="41"/>
      <c r="ZH113" s="41"/>
      <c r="ZI113" s="41"/>
      <c r="ZJ113" s="41"/>
      <c r="ZK113" s="41"/>
      <c r="ZL113" s="41"/>
      <c r="ZM113" s="41"/>
      <c r="ZN113" s="41"/>
      <c r="ZO113" s="41"/>
      <c r="ZP113" s="41"/>
      <c r="ZQ113" s="41"/>
      <c r="ZR113" s="41"/>
      <c r="ZS113" s="41"/>
      <c r="ZT113" s="41"/>
      <c r="ZU113" s="41"/>
      <c r="ZV113" s="41"/>
      <c r="ZW113" s="41"/>
      <c r="ZX113" s="41"/>
      <c r="ZY113" s="41"/>
      <c r="ZZ113" s="41"/>
      <c r="AAA113" s="41"/>
      <c r="AAB113" s="41"/>
      <c r="AAC113" s="41"/>
      <c r="AAD113" s="41"/>
      <c r="AAE113" s="41"/>
      <c r="AAF113" s="41"/>
      <c r="AAG113" s="41"/>
      <c r="AAH113" s="41"/>
      <c r="AAI113" s="41"/>
      <c r="AAJ113" s="41"/>
      <c r="AAK113" s="41"/>
      <c r="AAL113" s="41"/>
      <c r="AAM113" s="41"/>
      <c r="AAN113" s="41"/>
      <c r="AAO113" s="41"/>
      <c r="AAP113" s="41"/>
      <c r="AAQ113" s="41"/>
      <c r="AAR113" s="41"/>
      <c r="AAS113" s="41"/>
      <c r="AAT113" s="41"/>
      <c r="AAU113" s="41"/>
      <c r="AAV113" s="41"/>
      <c r="AAW113" s="41"/>
      <c r="AAX113" s="41"/>
      <c r="AAY113" s="41"/>
      <c r="AAZ113" s="41"/>
      <c r="ABA113" s="41"/>
      <c r="ABB113" s="41"/>
      <c r="ABC113" s="41"/>
      <c r="ABD113" s="41"/>
      <c r="ABE113" s="41"/>
      <c r="ABF113" s="41"/>
      <c r="ABG113" s="41"/>
      <c r="ABH113" s="41"/>
      <c r="ABI113" s="41"/>
      <c r="ABJ113" s="41"/>
      <c r="ABK113" s="41"/>
      <c r="ABL113" s="41"/>
      <c r="ABM113" s="41"/>
      <c r="ABN113" s="41"/>
      <c r="ABO113" s="41"/>
      <c r="ABP113" s="41"/>
      <c r="ABQ113" s="41"/>
      <c r="ABR113" s="41"/>
      <c r="ABS113" s="41"/>
      <c r="ABT113" s="41"/>
      <c r="ABU113" s="41"/>
      <c r="ABV113" s="41"/>
      <c r="ABW113" s="41"/>
      <c r="ABX113" s="41"/>
      <c r="ABY113" s="41"/>
      <c r="ABZ113" s="41"/>
      <c r="ACA113" s="41"/>
      <c r="ACB113" s="41"/>
      <c r="ACC113" s="41"/>
      <c r="ACD113" s="41"/>
      <c r="ACE113" s="41"/>
      <c r="ACF113" s="41"/>
      <c r="ACG113" s="41"/>
      <c r="ACH113" s="41"/>
      <c r="ACI113" s="41"/>
      <c r="ACJ113" s="41"/>
      <c r="ACK113" s="41"/>
      <c r="ACL113" s="41"/>
      <c r="ACM113" s="41"/>
      <c r="ACN113" s="41"/>
      <c r="ACO113" s="41"/>
      <c r="ACP113" s="41"/>
      <c r="ACQ113" s="41"/>
      <c r="ACR113" s="41"/>
      <c r="ACS113" s="41"/>
      <c r="ACT113" s="41"/>
      <c r="ACU113" s="41"/>
      <c r="ACV113" s="41"/>
      <c r="ACW113" s="41"/>
      <c r="ACX113" s="41"/>
      <c r="ACY113" s="41"/>
      <c r="ACZ113" s="41"/>
      <c r="ADA113" s="41"/>
      <c r="ADB113" s="41"/>
      <c r="ADC113" s="41"/>
      <c r="ADD113" s="41"/>
      <c r="ADE113" s="41"/>
      <c r="ADF113" s="41"/>
      <c r="ADG113" s="41"/>
      <c r="ADH113" s="41"/>
      <c r="ADI113" s="41"/>
      <c r="ADJ113" s="41"/>
      <c r="ADK113" s="41"/>
      <c r="ADL113" s="41"/>
      <c r="ADM113" s="41"/>
      <c r="ADN113" s="41"/>
      <c r="ADO113" s="41"/>
      <c r="ADP113" s="41"/>
      <c r="ADQ113" s="41"/>
      <c r="ADR113" s="41"/>
      <c r="ADS113" s="41"/>
      <c r="ADT113" s="41"/>
      <c r="ADU113" s="41"/>
      <c r="ADV113" s="41"/>
      <c r="ADW113" s="41"/>
      <c r="ADX113" s="41"/>
      <c r="ADY113" s="41"/>
      <c r="ADZ113" s="41"/>
      <c r="AEA113" s="41"/>
      <c r="AEB113" s="41"/>
      <c r="AEC113" s="41"/>
      <c r="AED113" s="41"/>
      <c r="AEE113" s="41"/>
      <c r="AEF113" s="41"/>
      <c r="AEG113" s="41"/>
      <c r="AEH113" s="41"/>
      <c r="AEI113" s="41"/>
      <c r="AEJ113" s="41"/>
      <c r="AEK113" s="41"/>
      <c r="AEL113" s="41"/>
      <c r="AEM113" s="41"/>
      <c r="AEN113" s="41"/>
      <c r="AEO113" s="41"/>
      <c r="AEP113" s="41"/>
      <c r="AEQ113" s="41"/>
    </row>
    <row r="114" spans="1:823" x14ac:dyDescent="0.25">
      <c r="A114" s="3" t="s">
        <v>66</v>
      </c>
      <c r="B114" s="34">
        <f t="shared" si="26"/>
        <v>-9.8193896616151077E-2</v>
      </c>
      <c r="C114" s="41">
        <f t="shared" si="27"/>
        <v>-0.47299999999999998</v>
      </c>
      <c r="D114" s="105"/>
      <c r="E114" s="105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  <c r="CC114" s="41"/>
      <c r="CD114" s="41"/>
      <c r="CE114" s="41"/>
      <c r="CF114" s="41"/>
      <c r="CG114" s="41"/>
      <c r="CH114" s="41"/>
      <c r="CI114" s="41"/>
      <c r="CJ114" s="41"/>
      <c r="CK114" s="41"/>
      <c r="CL114" s="41"/>
      <c r="CM114" s="41"/>
      <c r="CN114" s="41"/>
      <c r="CO114" s="41"/>
      <c r="CP114" s="41"/>
      <c r="CQ114" s="41"/>
      <c r="CR114" s="41"/>
      <c r="CS114" s="41"/>
      <c r="CT114" s="41"/>
      <c r="CU114" s="41"/>
      <c r="CV114" s="41"/>
      <c r="CW114" s="41"/>
      <c r="CX114" s="41"/>
      <c r="CY114" s="41"/>
      <c r="CZ114" s="41"/>
      <c r="DA114" s="41"/>
      <c r="DB114" s="41"/>
      <c r="DC114" s="41"/>
      <c r="DD114" s="41"/>
      <c r="DE114" s="41"/>
      <c r="DF114" s="41"/>
      <c r="DG114" s="41"/>
      <c r="DH114" s="41"/>
      <c r="DI114" s="41"/>
      <c r="DJ114" s="41"/>
      <c r="DK114" s="41"/>
      <c r="DL114" s="41"/>
      <c r="DM114" s="41"/>
      <c r="DN114" s="41"/>
      <c r="DO114" s="41"/>
      <c r="DP114" s="41"/>
      <c r="DQ114" s="41"/>
      <c r="DR114" s="41"/>
      <c r="DS114" s="41"/>
      <c r="DT114" s="41"/>
      <c r="DU114" s="41"/>
      <c r="DV114" s="41"/>
      <c r="DW114" s="41"/>
      <c r="DX114" s="41"/>
      <c r="DY114" s="41"/>
      <c r="DZ114" s="41"/>
      <c r="EA114" s="41"/>
      <c r="EB114" s="41"/>
      <c r="EC114" s="41"/>
      <c r="ED114" s="41"/>
      <c r="EE114" s="41"/>
      <c r="EF114" s="41"/>
      <c r="EG114" s="41"/>
      <c r="EH114" s="41"/>
      <c r="EI114" s="41"/>
      <c r="EJ114" s="41"/>
      <c r="EK114" s="41"/>
      <c r="EL114" s="41"/>
      <c r="EM114" s="41"/>
      <c r="EN114" s="41"/>
      <c r="EO114" s="41"/>
      <c r="EP114" s="41"/>
      <c r="EQ114" s="41"/>
      <c r="ER114" s="41"/>
      <c r="ES114" s="41"/>
      <c r="ET114" s="41"/>
      <c r="EU114" s="41"/>
      <c r="EV114" s="41"/>
      <c r="EW114" s="41"/>
      <c r="EX114" s="41"/>
      <c r="EY114" s="41"/>
      <c r="EZ114" s="41"/>
      <c r="FA114" s="41"/>
      <c r="FB114" s="41"/>
      <c r="FC114" s="41"/>
      <c r="FD114" s="41"/>
      <c r="FE114" s="41"/>
      <c r="FF114" s="41"/>
      <c r="FG114" s="41"/>
      <c r="FH114" s="41"/>
      <c r="FI114" s="41"/>
      <c r="FJ114" s="41"/>
      <c r="FK114" s="41"/>
      <c r="FL114" s="41"/>
      <c r="FM114" s="41"/>
      <c r="FN114" s="41"/>
      <c r="FO114" s="41"/>
      <c r="FP114" s="41"/>
      <c r="FQ114" s="41"/>
      <c r="FR114" s="41"/>
      <c r="FS114" s="41"/>
      <c r="FT114" s="41"/>
      <c r="FU114" s="41"/>
      <c r="FV114" s="41"/>
      <c r="FW114" s="41"/>
      <c r="FX114" s="41"/>
      <c r="FY114" s="41"/>
      <c r="FZ114" s="41"/>
      <c r="GA114" s="41"/>
      <c r="GB114" s="41"/>
      <c r="GC114" s="41"/>
      <c r="GD114" s="41"/>
      <c r="GE114" s="41"/>
      <c r="GF114" s="41"/>
      <c r="GG114" s="41"/>
      <c r="GH114" s="41"/>
      <c r="GI114" s="41"/>
      <c r="GJ114" s="41"/>
      <c r="GK114" s="41"/>
      <c r="GL114" s="41"/>
      <c r="GM114" s="41"/>
      <c r="GN114" s="41"/>
      <c r="GO114" s="41"/>
      <c r="GP114" s="41"/>
      <c r="GQ114" s="41"/>
      <c r="GR114" s="41"/>
      <c r="GS114" s="41"/>
      <c r="GT114" s="41"/>
      <c r="GU114" s="41"/>
      <c r="GV114" s="41"/>
      <c r="GW114" s="41"/>
      <c r="GX114" s="41"/>
      <c r="GY114" s="41"/>
      <c r="GZ114" s="41"/>
      <c r="HA114" s="41"/>
      <c r="HB114" s="41"/>
      <c r="HC114" s="41"/>
      <c r="HD114" s="41"/>
      <c r="HE114" s="41"/>
      <c r="HF114" s="41"/>
      <c r="HG114" s="41"/>
      <c r="HH114" s="41"/>
      <c r="HI114" s="41"/>
      <c r="HJ114" s="41"/>
      <c r="HK114" s="41"/>
      <c r="HL114" s="41"/>
      <c r="HM114" s="41"/>
      <c r="HN114" s="41"/>
      <c r="HO114" s="41"/>
      <c r="HP114" s="41"/>
      <c r="HQ114" s="41"/>
      <c r="HR114" s="41"/>
      <c r="HS114" s="41"/>
      <c r="HT114" s="41"/>
      <c r="HU114" s="41"/>
      <c r="HV114" s="41"/>
      <c r="HW114" s="41"/>
      <c r="HX114" s="41"/>
      <c r="HY114" s="41"/>
      <c r="HZ114" s="41"/>
      <c r="IA114" s="41"/>
      <c r="IB114" s="41"/>
      <c r="IC114" s="41"/>
      <c r="ID114" s="41"/>
      <c r="IE114" s="41"/>
      <c r="IF114" s="41"/>
      <c r="IG114" s="41"/>
      <c r="IH114" s="41"/>
      <c r="II114" s="41"/>
      <c r="IJ114" s="41"/>
      <c r="IK114" s="41"/>
      <c r="IL114" s="41"/>
      <c r="IM114" s="41"/>
      <c r="IN114" s="41"/>
      <c r="IO114" s="41"/>
      <c r="IP114" s="41"/>
      <c r="IQ114" s="41"/>
      <c r="IR114" s="41"/>
      <c r="IS114" s="41"/>
      <c r="IT114" s="41"/>
      <c r="IU114" s="41"/>
      <c r="IV114" s="41"/>
      <c r="IW114" s="41"/>
      <c r="IX114" s="41"/>
      <c r="IY114" s="41"/>
      <c r="IZ114" s="41"/>
      <c r="JA114" s="41"/>
      <c r="JB114" s="41"/>
      <c r="JC114" s="41"/>
      <c r="JD114" s="41"/>
      <c r="JE114" s="41"/>
      <c r="JF114" s="41"/>
      <c r="JG114" s="41"/>
      <c r="JH114" s="41"/>
      <c r="JI114" s="41"/>
      <c r="JJ114" s="41"/>
      <c r="JK114" s="41"/>
      <c r="JL114" s="41"/>
      <c r="JM114" s="41"/>
      <c r="JN114" s="41"/>
      <c r="JO114" s="41"/>
      <c r="JP114" s="41"/>
      <c r="JQ114" s="41"/>
      <c r="JR114" s="41"/>
      <c r="JS114" s="41"/>
      <c r="JT114" s="41"/>
      <c r="JU114" s="41"/>
      <c r="JV114" s="41"/>
      <c r="JW114" s="41"/>
      <c r="JX114" s="41"/>
      <c r="JY114" s="41"/>
      <c r="JZ114" s="41"/>
      <c r="KA114" s="41"/>
      <c r="KB114" s="41"/>
      <c r="KC114" s="41"/>
      <c r="KD114" s="41"/>
      <c r="KE114" s="41"/>
      <c r="KF114" s="41"/>
      <c r="KG114" s="41"/>
      <c r="KH114" s="41"/>
      <c r="KI114" s="41"/>
      <c r="KJ114" s="41"/>
      <c r="KK114" s="41"/>
      <c r="KL114" s="41"/>
      <c r="KM114" s="41"/>
      <c r="KN114" s="41"/>
      <c r="KO114" s="41"/>
      <c r="KP114" s="41"/>
      <c r="KQ114" s="41"/>
      <c r="KR114" s="41"/>
      <c r="KS114" s="41"/>
      <c r="KT114" s="41"/>
      <c r="KU114" s="41"/>
      <c r="KV114" s="41"/>
      <c r="KW114" s="41"/>
      <c r="KX114" s="41"/>
      <c r="KY114" s="41"/>
      <c r="KZ114" s="41"/>
      <c r="LA114" s="41"/>
      <c r="LB114" s="41"/>
      <c r="LC114" s="41"/>
      <c r="LD114" s="41"/>
      <c r="LE114" s="41"/>
      <c r="LF114" s="41"/>
      <c r="LG114" s="41"/>
      <c r="LH114" s="41"/>
      <c r="LI114" s="41"/>
      <c r="LJ114" s="41"/>
      <c r="LK114" s="41"/>
      <c r="LL114" s="41"/>
      <c r="LM114" s="41"/>
      <c r="LN114" s="41"/>
      <c r="LO114" s="41"/>
      <c r="LP114" s="41"/>
      <c r="LQ114" s="41"/>
      <c r="LR114" s="41"/>
      <c r="LS114" s="41"/>
      <c r="LT114" s="41"/>
      <c r="LU114" s="41"/>
      <c r="LV114" s="41"/>
      <c r="LW114" s="41"/>
      <c r="LX114" s="41"/>
      <c r="LY114" s="41"/>
      <c r="LZ114" s="41"/>
      <c r="MA114" s="41"/>
      <c r="MB114" s="41"/>
      <c r="MC114" s="41"/>
      <c r="MD114" s="41"/>
      <c r="ME114" s="41"/>
      <c r="MF114" s="41"/>
      <c r="MG114" s="41"/>
      <c r="MH114" s="41"/>
      <c r="MI114" s="41"/>
      <c r="MJ114" s="41"/>
      <c r="MK114" s="41"/>
      <c r="ML114" s="41"/>
      <c r="MM114" s="41"/>
      <c r="MN114" s="41"/>
      <c r="MO114" s="41"/>
      <c r="MP114" s="41"/>
      <c r="MQ114" s="41"/>
      <c r="MR114" s="41"/>
      <c r="MS114" s="41"/>
      <c r="MT114" s="41"/>
      <c r="MU114" s="41"/>
      <c r="MV114" s="41"/>
      <c r="MW114" s="41"/>
      <c r="MX114" s="41"/>
      <c r="MY114" s="41"/>
      <c r="MZ114" s="41"/>
      <c r="NA114" s="41"/>
      <c r="NB114" s="41"/>
      <c r="NC114" s="41"/>
      <c r="ND114" s="41"/>
      <c r="NE114" s="41"/>
      <c r="NF114" s="41"/>
      <c r="NG114" s="41"/>
      <c r="NH114" s="41"/>
      <c r="NI114" s="41"/>
      <c r="NJ114" s="41"/>
      <c r="NK114" s="41"/>
      <c r="NL114" s="41"/>
      <c r="NM114" s="41"/>
      <c r="NN114" s="41"/>
      <c r="NO114" s="41"/>
      <c r="NP114" s="41"/>
      <c r="NQ114" s="41"/>
      <c r="NR114" s="41"/>
      <c r="NS114" s="41"/>
      <c r="NT114" s="41"/>
      <c r="NU114" s="41"/>
      <c r="NV114" s="41"/>
      <c r="NW114" s="41"/>
      <c r="NX114" s="41"/>
      <c r="NY114" s="41"/>
      <c r="NZ114" s="41"/>
      <c r="OA114" s="41"/>
      <c r="OB114" s="41"/>
      <c r="OC114" s="41"/>
      <c r="OD114" s="41"/>
      <c r="OE114" s="41"/>
      <c r="OF114" s="41"/>
      <c r="OG114" s="41"/>
      <c r="OH114" s="41"/>
      <c r="OI114" s="41"/>
      <c r="OJ114" s="41"/>
      <c r="OK114" s="41"/>
      <c r="OL114" s="41"/>
      <c r="OM114" s="41"/>
      <c r="ON114" s="41"/>
      <c r="OO114" s="41"/>
      <c r="OP114" s="41"/>
      <c r="OQ114" s="41"/>
      <c r="OR114" s="41"/>
      <c r="OS114" s="41"/>
      <c r="OT114" s="41"/>
      <c r="OU114" s="41"/>
      <c r="OV114" s="41"/>
      <c r="OW114" s="41"/>
      <c r="OX114" s="41"/>
      <c r="OY114" s="41"/>
      <c r="OZ114" s="41"/>
      <c r="PA114" s="41"/>
      <c r="PB114" s="41"/>
      <c r="PC114" s="41"/>
      <c r="PD114" s="41"/>
      <c r="PE114" s="41"/>
      <c r="PF114" s="41"/>
      <c r="PG114" s="41"/>
      <c r="PH114" s="41"/>
      <c r="PI114" s="41"/>
      <c r="PJ114" s="41"/>
      <c r="PK114" s="41"/>
      <c r="PL114" s="41"/>
      <c r="PM114" s="41"/>
      <c r="PN114" s="41"/>
      <c r="PO114" s="41"/>
      <c r="PP114" s="41"/>
      <c r="PQ114" s="41"/>
      <c r="PR114" s="41"/>
      <c r="PS114" s="41"/>
      <c r="PT114" s="41"/>
      <c r="PU114" s="41"/>
      <c r="PV114" s="41"/>
      <c r="PW114" s="41"/>
      <c r="PX114" s="41"/>
      <c r="PY114" s="41"/>
      <c r="PZ114" s="41"/>
      <c r="QA114" s="41"/>
      <c r="QB114" s="41"/>
      <c r="QC114" s="41"/>
      <c r="QD114" s="41"/>
      <c r="QE114" s="41"/>
      <c r="QF114" s="41"/>
      <c r="QG114" s="41"/>
      <c r="QH114" s="41"/>
      <c r="QI114" s="41"/>
      <c r="QJ114" s="41"/>
      <c r="QK114" s="41"/>
      <c r="QL114" s="41"/>
      <c r="QM114" s="41"/>
      <c r="QN114" s="41"/>
      <c r="QO114" s="41"/>
      <c r="QP114" s="41"/>
      <c r="QQ114" s="41"/>
      <c r="QR114" s="41"/>
      <c r="QS114" s="41"/>
      <c r="QT114" s="41"/>
      <c r="QU114" s="41"/>
      <c r="QV114" s="41"/>
      <c r="QW114" s="41"/>
      <c r="QX114" s="41"/>
      <c r="QY114" s="41"/>
      <c r="QZ114" s="41"/>
      <c r="RA114" s="41"/>
      <c r="RB114" s="41"/>
      <c r="RC114" s="41"/>
      <c r="RD114" s="41"/>
      <c r="RE114" s="41"/>
      <c r="RF114" s="41"/>
      <c r="RG114" s="41"/>
      <c r="RH114" s="41"/>
      <c r="RI114" s="41"/>
      <c r="RJ114" s="41"/>
      <c r="RK114" s="41"/>
      <c r="RL114" s="41"/>
      <c r="RM114" s="41"/>
      <c r="RN114" s="41"/>
      <c r="RO114" s="41"/>
      <c r="RP114" s="41"/>
      <c r="RQ114" s="41"/>
      <c r="RR114" s="41"/>
      <c r="RS114" s="41"/>
      <c r="RT114" s="41"/>
      <c r="RU114" s="41"/>
      <c r="RV114" s="41"/>
      <c r="RW114" s="41"/>
      <c r="RX114" s="41"/>
      <c r="RY114" s="41"/>
      <c r="RZ114" s="41"/>
      <c r="SA114" s="41"/>
      <c r="SB114" s="41"/>
      <c r="SC114" s="41"/>
      <c r="SD114" s="41"/>
      <c r="SE114" s="41"/>
      <c r="SF114" s="41"/>
      <c r="SG114" s="41"/>
      <c r="SH114" s="41"/>
      <c r="SI114" s="41"/>
      <c r="SJ114" s="41"/>
      <c r="SK114" s="41"/>
      <c r="SL114" s="41"/>
      <c r="SM114" s="41"/>
      <c r="SN114" s="41"/>
      <c r="SO114" s="41"/>
      <c r="SP114" s="41"/>
      <c r="SQ114" s="41"/>
      <c r="SR114" s="41"/>
      <c r="SS114" s="41"/>
      <c r="ST114" s="41"/>
      <c r="SU114" s="41"/>
      <c r="SV114" s="41"/>
      <c r="SW114" s="41"/>
      <c r="SX114" s="41"/>
      <c r="SY114" s="41"/>
      <c r="SZ114" s="41"/>
      <c r="TA114" s="41"/>
      <c r="TB114" s="41"/>
      <c r="TC114" s="41"/>
      <c r="TD114" s="41"/>
      <c r="TE114" s="41"/>
      <c r="TF114" s="41"/>
      <c r="TG114" s="41"/>
      <c r="TH114" s="41"/>
      <c r="TI114" s="41"/>
      <c r="TJ114" s="41"/>
      <c r="TK114" s="41"/>
      <c r="TL114" s="41"/>
      <c r="TM114" s="41"/>
      <c r="TN114" s="41"/>
      <c r="TO114" s="41"/>
      <c r="TP114" s="41"/>
      <c r="TQ114" s="41"/>
      <c r="TR114" s="41"/>
      <c r="TS114" s="41"/>
      <c r="TT114" s="41"/>
      <c r="TU114" s="41"/>
      <c r="TV114" s="41"/>
      <c r="TW114" s="41"/>
      <c r="TX114" s="41"/>
      <c r="TY114" s="41"/>
      <c r="TZ114" s="41"/>
      <c r="UA114" s="41"/>
      <c r="UB114" s="41"/>
      <c r="UC114" s="41"/>
      <c r="UD114" s="41"/>
      <c r="UE114" s="41"/>
      <c r="UF114" s="41"/>
      <c r="UG114" s="41"/>
      <c r="UH114" s="41"/>
      <c r="UI114" s="41"/>
      <c r="UJ114" s="41"/>
      <c r="UK114" s="41"/>
      <c r="UL114" s="41"/>
      <c r="UM114" s="41"/>
      <c r="UN114" s="41"/>
      <c r="UO114" s="41"/>
      <c r="UP114" s="41"/>
      <c r="UQ114" s="41"/>
      <c r="UR114" s="41"/>
      <c r="US114" s="41"/>
      <c r="UT114" s="41"/>
      <c r="UU114" s="41"/>
      <c r="UV114" s="41"/>
      <c r="UW114" s="41"/>
      <c r="UX114" s="41"/>
      <c r="UY114" s="41"/>
      <c r="UZ114" s="41"/>
      <c r="VA114" s="41"/>
      <c r="VB114" s="41"/>
      <c r="VC114" s="41"/>
      <c r="VD114" s="41"/>
      <c r="VE114" s="41"/>
      <c r="VF114" s="41"/>
      <c r="VG114" s="41"/>
      <c r="VH114" s="41"/>
      <c r="VI114" s="41"/>
      <c r="VJ114" s="41"/>
      <c r="VK114" s="41"/>
      <c r="VL114" s="41"/>
      <c r="VM114" s="41"/>
      <c r="VN114" s="41"/>
      <c r="VO114" s="41"/>
      <c r="VP114" s="41"/>
      <c r="VQ114" s="41"/>
      <c r="VR114" s="41"/>
      <c r="VS114" s="41"/>
      <c r="VT114" s="41"/>
      <c r="VU114" s="41"/>
      <c r="VV114" s="41"/>
      <c r="VW114" s="41"/>
      <c r="VX114" s="41"/>
      <c r="VY114" s="41"/>
      <c r="VZ114" s="41"/>
      <c r="WA114" s="41"/>
      <c r="WB114" s="41"/>
      <c r="WC114" s="41"/>
      <c r="WD114" s="41"/>
      <c r="WE114" s="41"/>
      <c r="WF114" s="41"/>
      <c r="WG114" s="41"/>
      <c r="WH114" s="41"/>
      <c r="WI114" s="41"/>
      <c r="WJ114" s="41"/>
      <c r="WK114" s="41"/>
      <c r="WL114" s="41"/>
      <c r="WM114" s="41"/>
      <c r="WN114" s="41"/>
      <c r="WO114" s="41"/>
      <c r="WP114" s="41"/>
      <c r="WQ114" s="41"/>
      <c r="WR114" s="41"/>
      <c r="WS114" s="41"/>
      <c r="WT114" s="41"/>
      <c r="WU114" s="41"/>
      <c r="WV114" s="41"/>
      <c r="WW114" s="41"/>
      <c r="WX114" s="41"/>
      <c r="WY114" s="41"/>
      <c r="WZ114" s="41"/>
      <c r="XA114" s="41"/>
      <c r="XB114" s="41"/>
      <c r="XC114" s="41"/>
      <c r="XD114" s="41"/>
      <c r="XE114" s="41"/>
      <c r="XF114" s="41"/>
      <c r="XG114" s="41"/>
      <c r="XH114" s="41"/>
      <c r="XI114" s="41"/>
      <c r="XJ114" s="41"/>
      <c r="XK114" s="41"/>
      <c r="XL114" s="41"/>
      <c r="XM114" s="41"/>
      <c r="XN114" s="41"/>
      <c r="XO114" s="41"/>
      <c r="XP114" s="41"/>
      <c r="XQ114" s="41"/>
      <c r="XR114" s="41"/>
      <c r="XS114" s="41"/>
      <c r="XT114" s="41"/>
      <c r="XU114" s="41"/>
      <c r="XV114" s="41"/>
      <c r="XW114" s="41"/>
      <c r="XX114" s="41"/>
      <c r="XY114" s="41"/>
      <c r="XZ114" s="41"/>
      <c r="YA114" s="41"/>
      <c r="YB114" s="41"/>
      <c r="YC114" s="41"/>
      <c r="YD114" s="41"/>
      <c r="YE114" s="41"/>
      <c r="YF114" s="41"/>
      <c r="YG114" s="41"/>
      <c r="YH114" s="41"/>
      <c r="YI114" s="41"/>
      <c r="YJ114" s="41"/>
      <c r="YK114" s="41"/>
      <c r="YL114" s="41"/>
      <c r="YM114" s="41"/>
      <c r="YN114" s="41"/>
      <c r="YO114" s="41"/>
      <c r="YP114" s="41"/>
      <c r="YQ114" s="41"/>
      <c r="YR114" s="41"/>
      <c r="YS114" s="41"/>
      <c r="YT114" s="41"/>
      <c r="YU114" s="41"/>
      <c r="YV114" s="41"/>
      <c r="YW114" s="41"/>
      <c r="YX114" s="41"/>
      <c r="YY114" s="41"/>
      <c r="YZ114" s="41"/>
      <c r="ZA114" s="41"/>
      <c r="ZB114" s="41"/>
      <c r="ZC114" s="41"/>
      <c r="ZD114" s="41"/>
      <c r="ZE114" s="41"/>
      <c r="ZF114" s="41"/>
      <c r="ZG114" s="41"/>
      <c r="ZH114" s="41"/>
      <c r="ZI114" s="41"/>
      <c r="ZJ114" s="41"/>
      <c r="ZK114" s="41"/>
      <c r="ZL114" s="41"/>
      <c r="ZM114" s="41"/>
      <c r="ZN114" s="41"/>
      <c r="ZO114" s="41"/>
      <c r="ZP114" s="41"/>
      <c r="ZQ114" s="41"/>
      <c r="ZR114" s="41"/>
      <c r="ZS114" s="41"/>
      <c r="ZT114" s="41"/>
      <c r="ZU114" s="41"/>
      <c r="ZV114" s="41"/>
      <c r="ZW114" s="41"/>
      <c r="ZX114" s="41"/>
      <c r="ZY114" s="41"/>
      <c r="ZZ114" s="41"/>
      <c r="AAA114" s="41"/>
      <c r="AAB114" s="41"/>
      <c r="AAC114" s="41"/>
      <c r="AAD114" s="41"/>
      <c r="AAE114" s="41"/>
      <c r="AAF114" s="41"/>
      <c r="AAG114" s="41"/>
      <c r="AAH114" s="41"/>
      <c r="AAI114" s="41"/>
      <c r="AAJ114" s="41"/>
      <c r="AAK114" s="41"/>
      <c r="AAL114" s="41"/>
      <c r="AAM114" s="41"/>
      <c r="AAN114" s="41"/>
      <c r="AAO114" s="41"/>
      <c r="AAP114" s="41"/>
      <c r="AAQ114" s="41"/>
      <c r="AAR114" s="41"/>
      <c r="AAS114" s="41"/>
      <c r="AAT114" s="41"/>
      <c r="AAU114" s="41"/>
      <c r="AAV114" s="41"/>
      <c r="AAW114" s="41"/>
      <c r="AAX114" s="41"/>
      <c r="AAY114" s="41"/>
      <c r="AAZ114" s="41"/>
      <c r="ABA114" s="41"/>
      <c r="ABB114" s="41"/>
      <c r="ABC114" s="41"/>
      <c r="ABD114" s="41"/>
      <c r="ABE114" s="41"/>
      <c r="ABF114" s="41"/>
      <c r="ABG114" s="41"/>
      <c r="ABH114" s="41"/>
      <c r="ABI114" s="41"/>
      <c r="ABJ114" s="41"/>
      <c r="ABK114" s="41"/>
      <c r="ABL114" s="41"/>
      <c r="ABM114" s="41"/>
      <c r="ABN114" s="41"/>
      <c r="ABO114" s="41"/>
      <c r="ABP114" s="41"/>
      <c r="ABQ114" s="41"/>
      <c r="ABR114" s="41"/>
      <c r="ABS114" s="41"/>
      <c r="ABT114" s="41"/>
      <c r="ABU114" s="41"/>
      <c r="ABV114" s="41"/>
      <c r="ABW114" s="41"/>
      <c r="ABX114" s="41"/>
      <c r="ABY114" s="41"/>
      <c r="ABZ114" s="41"/>
      <c r="ACA114" s="41"/>
      <c r="ACB114" s="41"/>
      <c r="ACC114" s="41"/>
      <c r="ACD114" s="41"/>
      <c r="ACE114" s="41"/>
      <c r="ACF114" s="41"/>
      <c r="ACG114" s="41"/>
      <c r="ACH114" s="41"/>
      <c r="ACI114" s="41"/>
      <c r="ACJ114" s="41"/>
      <c r="ACK114" s="41"/>
      <c r="ACL114" s="41"/>
      <c r="ACM114" s="41"/>
      <c r="ACN114" s="41"/>
      <c r="ACO114" s="41"/>
      <c r="ACP114" s="41"/>
      <c r="ACQ114" s="41"/>
      <c r="ACR114" s="41"/>
      <c r="ACS114" s="41"/>
      <c r="ACT114" s="41"/>
      <c r="ACU114" s="41"/>
      <c r="ACV114" s="41"/>
      <c r="ACW114" s="41"/>
      <c r="ACX114" s="41"/>
      <c r="ACY114" s="41"/>
      <c r="ACZ114" s="41"/>
      <c r="ADA114" s="41"/>
      <c r="ADB114" s="41"/>
      <c r="ADC114" s="41"/>
      <c r="ADD114" s="41"/>
      <c r="ADE114" s="41"/>
      <c r="ADF114" s="41"/>
      <c r="ADG114" s="41"/>
      <c r="ADH114" s="41"/>
      <c r="ADI114" s="41"/>
      <c r="ADJ114" s="41"/>
      <c r="ADK114" s="41"/>
      <c r="ADL114" s="41"/>
      <c r="ADM114" s="41"/>
      <c r="ADN114" s="41"/>
      <c r="ADO114" s="41"/>
      <c r="ADP114" s="41"/>
      <c r="ADQ114" s="41"/>
      <c r="ADR114" s="41"/>
      <c r="ADS114" s="41"/>
      <c r="ADT114" s="41"/>
      <c r="ADU114" s="41"/>
      <c r="ADV114" s="41"/>
      <c r="ADW114" s="41"/>
      <c r="ADX114" s="41"/>
      <c r="ADY114" s="41"/>
      <c r="ADZ114" s="41"/>
      <c r="AEA114" s="41"/>
      <c r="AEB114" s="41"/>
      <c r="AEC114" s="41"/>
      <c r="AED114" s="41"/>
      <c r="AEE114" s="41"/>
      <c r="AEF114" s="41"/>
      <c r="AEG114" s="41"/>
      <c r="AEH114" s="41"/>
      <c r="AEI114" s="41"/>
      <c r="AEJ114" s="41"/>
      <c r="AEK114" s="41"/>
      <c r="AEL114" s="41"/>
      <c r="AEM114" s="41"/>
      <c r="AEN114" s="41"/>
      <c r="AEO114" s="41"/>
      <c r="AEP114" s="41"/>
      <c r="AEQ114" s="41"/>
    </row>
    <row r="115" spans="1:823" x14ac:dyDescent="0.25">
      <c r="A115" s="3" t="s">
        <v>67</v>
      </c>
      <c r="B115" s="34">
        <f t="shared" si="26"/>
        <v>0.73987206823027729</v>
      </c>
      <c r="C115" s="41">
        <f t="shared" si="27"/>
        <v>0.69399999999999995</v>
      </c>
      <c r="D115" s="105"/>
      <c r="E115" s="96"/>
    </row>
    <row r="116" spans="1:823" x14ac:dyDescent="0.25">
      <c r="A116" s="3" t="s">
        <v>68</v>
      </c>
      <c r="B116" s="34">
        <f t="shared" si="26"/>
        <v>-0.5</v>
      </c>
      <c r="C116" s="41">
        <f t="shared" si="27"/>
        <v>-1E-3</v>
      </c>
      <c r="D116" s="105"/>
      <c r="E116" s="96"/>
    </row>
    <row r="117" spans="1:823" x14ac:dyDescent="0.25">
      <c r="A117" s="4" t="s">
        <v>69</v>
      </c>
      <c r="B117" s="34" t="e">
        <f t="shared" si="26"/>
        <v>#DIV/0!</v>
      </c>
      <c r="C117" s="41">
        <f t="shared" si="27"/>
        <v>0</v>
      </c>
      <c r="D117" s="105"/>
      <c r="E117" s="96"/>
    </row>
    <row r="118" spans="1:823" x14ac:dyDescent="0.25">
      <c r="A118" s="3" t="s">
        <v>70</v>
      </c>
      <c r="B118" s="34">
        <f t="shared" si="26"/>
        <v>0.53684210526315779</v>
      </c>
      <c r="C118" s="41">
        <f t="shared" si="27"/>
        <v>0.255</v>
      </c>
      <c r="D118" s="105"/>
      <c r="E118" s="96"/>
    </row>
  </sheetData>
  <mergeCells count="135">
    <mergeCell ref="BI85:BI86"/>
    <mergeCell ref="BJ85:BJ86"/>
    <mergeCell ref="BK85:BK86"/>
    <mergeCell ref="MQ85:MQ86"/>
    <mergeCell ref="AQ85:AQ86"/>
    <mergeCell ref="AR85:AR86"/>
    <mergeCell ref="AS85:AS86"/>
    <mergeCell ref="AT85:AT86"/>
    <mergeCell ref="AU85:AU86"/>
    <mergeCell ref="AV85:AV86"/>
    <mergeCell ref="AK85:AK86"/>
    <mergeCell ref="AL85:AL86"/>
    <mergeCell ref="AM85:AM86"/>
    <mergeCell ref="AN85:AN86"/>
    <mergeCell ref="AO85:AO86"/>
    <mergeCell ref="AP85:AP86"/>
    <mergeCell ref="AE85:AE86"/>
    <mergeCell ref="AF85:AF86"/>
    <mergeCell ref="AG85:AG86"/>
    <mergeCell ref="AH85:AH86"/>
    <mergeCell ref="AI85:AI86"/>
    <mergeCell ref="AJ85:AJ86"/>
    <mergeCell ref="Y85:Y86"/>
    <mergeCell ref="Z85:Z86"/>
    <mergeCell ref="AA85:AA86"/>
    <mergeCell ref="AB85:AB86"/>
    <mergeCell ref="AC85:AC86"/>
    <mergeCell ref="AD85:AD86"/>
    <mergeCell ref="S85:S86"/>
    <mergeCell ref="T85:T86"/>
    <mergeCell ref="U85:U86"/>
    <mergeCell ref="V85:V86"/>
    <mergeCell ref="W85:W86"/>
    <mergeCell ref="X85:X86"/>
    <mergeCell ref="M85:M86"/>
    <mergeCell ref="N85:N86"/>
    <mergeCell ref="O85:O86"/>
    <mergeCell ref="P85:P86"/>
    <mergeCell ref="Q85:Q86"/>
    <mergeCell ref="R85:R86"/>
    <mergeCell ref="G85:G86"/>
    <mergeCell ref="H85:H86"/>
    <mergeCell ref="I85:I86"/>
    <mergeCell ref="J85:J86"/>
    <mergeCell ref="K85:K86"/>
    <mergeCell ref="L85:L86"/>
    <mergeCell ref="A85:A86"/>
    <mergeCell ref="B85:B86"/>
    <mergeCell ref="C85:C86"/>
    <mergeCell ref="D85:D86"/>
    <mergeCell ref="E85:E86"/>
    <mergeCell ref="F85:F86"/>
    <mergeCell ref="WK4:WK5"/>
    <mergeCell ref="WL4:WL5"/>
    <mergeCell ref="WM4:WM5"/>
    <mergeCell ref="VO4:VO5"/>
    <mergeCell ref="VP4:VP5"/>
    <mergeCell ref="VQ4:VQ5"/>
    <mergeCell ref="VR4:VR5"/>
    <mergeCell ref="VG4:VG5"/>
    <mergeCell ref="VH4:VH5"/>
    <mergeCell ref="VI4:VI5"/>
    <mergeCell ref="VJ4:VJ5"/>
    <mergeCell ref="VK4:VK5"/>
    <mergeCell ref="VL4:VL5"/>
    <mergeCell ref="VA4:VA5"/>
    <mergeCell ref="VB4:VB5"/>
    <mergeCell ref="VC4:VC5"/>
    <mergeCell ref="VD4:VD5"/>
    <mergeCell ref="VE4:VE5"/>
    <mergeCell ref="AEO4:AEO5"/>
    <mergeCell ref="AEP4:AEQ4"/>
    <mergeCell ref="A36:E36"/>
    <mergeCell ref="F36:K36"/>
    <mergeCell ref="WE4:WE5"/>
    <mergeCell ref="WF4:WF5"/>
    <mergeCell ref="WG4:WG5"/>
    <mergeCell ref="WH4:WH5"/>
    <mergeCell ref="WI4:WI5"/>
    <mergeCell ref="WJ4:WJ5"/>
    <mergeCell ref="VY4:VY5"/>
    <mergeCell ref="VZ4:VZ5"/>
    <mergeCell ref="WA4:WA5"/>
    <mergeCell ref="WB4:WB5"/>
    <mergeCell ref="WC4:WC5"/>
    <mergeCell ref="WD4:WD5"/>
    <mergeCell ref="VS4:VS5"/>
    <mergeCell ref="VT4:VT5"/>
    <mergeCell ref="VU4:VU5"/>
    <mergeCell ref="VV4:VV5"/>
    <mergeCell ref="VW4:VW5"/>
    <mergeCell ref="VX4:VX5"/>
    <mergeCell ref="VM4:VM5"/>
    <mergeCell ref="VN4:VN5"/>
    <mergeCell ref="VF4:VF5"/>
    <mergeCell ref="UI4:UI5"/>
    <mergeCell ref="UL4:UL5"/>
    <mergeCell ref="UM4:UM5"/>
    <mergeCell ref="UN4:UN5"/>
    <mergeCell ref="UO4:UO5"/>
    <mergeCell ref="UZ4:UZ5"/>
    <mergeCell ref="UC4:UC5"/>
    <mergeCell ref="UD4:UD5"/>
    <mergeCell ref="UE4:UE5"/>
    <mergeCell ref="UF4:UF5"/>
    <mergeCell ref="UG4:UG5"/>
    <mergeCell ref="UH4:UH5"/>
    <mergeCell ref="JV4:JV5"/>
    <mergeCell ref="JW4:JW5"/>
    <mergeCell ref="JX4:JX5"/>
    <mergeCell ref="JY4:JY5"/>
    <mergeCell ref="JZ4:JZ5"/>
    <mergeCell ref="UA4:UB4"/>
    <mergeCell ref="JP4:JP5"/>
    <mergeCell ref="JQ4:JQ5"/>
    <mergeCell ref="JR4:JR5"/>
    <mergeCell ref="JS4:JS5"/>
    <mergeCell ref="JT4:JT5"/>
    <mergeCell ref="JU4:JU5"/>
    <mergeCell ref="I4:I5"/>
    <mergeCell ref="J4:J5"/>
    <mergeCell ref="K4:K5"/>
    <mergeCell ref="L4:L5"/>
    <mergeCell ref="M4:M5"/>
    <mergeCell ref="JN4:JO4"/>
    <mergeCell ref="A3:A5"/>
    <mergeCell ref="B3:L3"/>
    <mergeCell ref="M3:X3"/>
    <mergeCell ref="B4:B5"/>
    <mergeCell ref="C4:C5"/>
    <mergeCell ref="D4:D5"/>
    <mergeCell ref="E4:E5"/>
    <mergeCell ref="F4:F5"/>
    <mergeCell ref="G4:G5"/>
    <mergeCell ref="H4:H5"/>
  </mergeCells>
  <pageMargins left="0.7" right="0.7" top="0.75" bottom="0.75" header="0.3" footer="0.3"/>
  <pageSetup paperSize="9" orientation="portrait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31</vt:i4>
      </vt:variant>
      <vt:variant>
        <vt:lpstr>Именованные диапазоны</vt:lpstr>
      </vt:variant>
      <vt:variant>
        <vt:i4>7</vt:i4>
      </vt:variant>
    </vt:vector>
  </HeadingPairs>
  <TitlesOfParts>
    <vt:vector size="38" baseType="lpstr">
      <vt:lpstr>Для еженедельной аналитики</vt:lpstr>
      <vt:lpstr>ежедн изм</vt:lpstr>
      <vt:lpstr>потребительские</vt:lpstr>
      <vt:lpstr>жилье </vt:lpstr>
      <vt:lpstr>ИЗМЕНЕНИЕ</vt:lpstr>
      <vt:lpstr>Просрочка</vt:lpstr>
      <vt:lpstr>01-03-2023</vt:lpstr>
      <vt:lpstr>отч дата</vt:lpstr>
      <vt:lpstr>телефоны </vt:lpstr>
      <vt:lpstr>ВСЕ кредиты</vt:lpstr>
      <vt:lpstr>Кредиты ЮЛ</vt:lpstr>
      <vt:lpstr>Кредиты ФЛ</vt:lpstr>
      <vt:lpstr>В разрезе видов кредитов</vt:lpstr>
      <vt:lpstr>Выдачи</vt:lpstr>
      <vt:lpstr>Предложение кредитов ФЛ</vt:lpstr>
      <vt:lpstr>годовой прирост</vt:lpstr>
      <vt:lpstr>Приросты по банкам руб</vt:lpstr>
      <vt:lpstr>Приросты по банкам инв</vt:lpstr>
      <vt:lpstr>Помесячный прирост</vt:lpstr>
      <vt:lpstr>Годовой прирост (2)</vt:lpstr>
      <vt:lpstr>Предыдущий</vt:lpstr>
      <vt:lpstr>Текущий</vt:lpstr>
      <vt:lpstr>Статистика ЮЛ</vt:lpstr>
      <vt:lpstr>Пересчет</vt:lpstr>
      <vt:lpstr>Таблицы</vt:lpstr>
      <vt:lpstr>ЮЛ в разрезе валют</vt:lpstr>
      <vt:lpstr>Выборка</vt:lpstr>
      <vt:lpstr>Просрочка ЮЛ</vt:lpstr>
      <vt:lpstr>Прирост</vt:lpstr>
      <vt:lpstr>23022022</vt:lpstr>
      <vt:lpstr>Просрочка (2)</vt:lpstr>
      <vt:lpstr>'В разрезе видов кредитов'!Область_печати</vt:lpstr>
      <vt:lpstr>'ВСЕ кредиты'!Область_печати</vt:lpstr>
      <vt:lpstr>Выдачи!Область_печати</vt:lpstr>
      <vt:lpstr>'Кредиты ФЛ'!Область_печати</vt:lpstr>
      <vt:lpstr>'Кредиты ЮЛ'!Область_печати</vt:lpstr>
      <vt:lpstr>Просрочка!Область_печати</vt:lpstr>
      <vt:lpstr>'Просрочка (2)'!Область_печати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Иванова Е.Е.</dc:creator>
  <cp:keywords/>
  <dc:description/>
  <cp:lastModifiedBy>Радевич Вадим Ричардович</cp:lastModifiedBy>
  <cp:revision/>
  <cp:lastPrinted>2022-07-08T11:49:13Z</cp:lastPrinted>
  <dcterms:created xsi:type="dcterms:W3CDTF">2020-03-12T09:58:03Z</dcterms:created>
  <dcterms:modified xsi:type="dcterms:W3CDTF">2023-03-02T12:17:44Z</dcterms:modified>
  <cp:category/>
  <cp:contentStatus/>
</cp:coreProperties>
</file>