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6" i="2"/>
  <c r="E24" i="2" l="1"/>
  <c r="B6" i="2" l="1"/>
  <c r="K6" i="2" s="1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6" i="2"/>
  <c r="I4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6" i="2"/>
  <c r="I5" i="2"/>
  <c r="I6" i="2"/>
  <c r="J7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G4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6" i="2"/>
  <c r="G5" i="2"/>
  <c r="G6" i="2"/>
  <c r="H8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D4" i="2"/>
  <c r="B4" i="2"/>
  <c r="C4" i="1"/>
  <c r="D10" i="1"/>
  <c r="D9" i="1" s="1"/>
  <c r="E10" i="1"/>
  <c r="E9" i="1" s="1"/>
  <c r="F10" i="1"/>
  <c r="F9" i="1" s="1"/>
  <c r="C10" i="1"/>
  <c r="C9" i="1" s="1"/>
  <c r="D4" i="1"/>
  <c r="D5" i="1" s="1"/>
  <c r="D6" i="1" s="1"/>
  <c r="E4" i="1"/>
  <c r="E5" i="1" s="1"/>
  <c r="E6" i="1" s="1"/>
  <c r="F4" i="1"/>
  <c r="F5" i="1" s="1"/>
  <c r="F6" i="1" s="1"/>
  <c r="C5" i="1"/>
  <c r="C6" i="1" s="1"/>
  <c r="H7" i="2" l="1"/>
  <c r="J8" i="2"/>
  <c r="C7" i="1"/>
  <c r="C8" i="1" s="1"/>
  <c r="F7" i="1"/>
  <c r="F8" i="1" s="1"/>
  <c r="E7" i="1"/>
  <c r="E8" i="1" s="1"/>
  <c r="D7" i="1"/>
  <c r="D8" i="1" s="1"/>
</calcChain>
</file>

<file path=xl/sharedStrings.xml><?xml version="1.0" encoding="utf-8"?>
<sst xmlns="http://schemas.openxmlformats.org/spreadsheetml/2006/main" count="13" uniqueCount="10">
  <si>
    <t>Расчётные формулы</t>
  </si>
  <si>
    <t>Срелнее значение коэффициент а в газоходе</t>
  </si>
  <si>
    <t>Размерность</t>
  </si>
  <si>
    <t>-</t>
  </si>
  <si>
    <t>Газоходы</t>
  </si>
  <si>
    <t>V0</t>
  </si>
  <si>
    <t>VN2</t>
  </si>
  <si>
    <t>VRo2</t>
  </si>
  <si>
    <t>Ar</t>
  </si>
  <si>
    <t>V0H20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</si>
</sst>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backward val="100"/>
            <c:dispRSqr val="0"/>
            <c:dispEq val="0"/>
          </c:trendline>
          <c:xVal>
            <c:numRef>
              <c:f>Лист2!$A$4:$A$28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Лист2!$L$6:$L$29</c:f>
              <c:numCache>
                <c:formatCode>0</c:formatCode>
                <c:ptCount val="24"/>
                <c:pt idx="0">
                  <c:v>926.64998920000005</c:v>
                </c:pt>
                <c:pt idx="1">
                  <c:v>954.72319625</c:v>
                </c:pt>
                <c:pt idx="2">
                  <c:v>977.51811840000028</c:v>
                </c:pt>
                <c:pt idx="3">
                  <c:v>1006.6682786999995</c:v>
                </c:pt>
                <c:pt idx="4">
                  <c:v>1031.9569473000001</c:v>
                </c:pt>
                <c:pt idx="5">
                  <c:v>1057.2774153</c:v>
                </c:pt>
                <c:pt idx="6">
                  <c:v>1073.9614457500002</c:v>
                </c:pt>
                <c:pt idx="7">
                  <c:v>1100.3293521999994</c:v>
                </c:pt>
                <c:pt idx="8">
                  <c:v>1114.9698903500012</c:v>
                </c:pt>
                <c:pt idx="9">
                  <c:v>1122.3474589500001</c:v>
                </c:pt>
                <c:pt idx="10">
                  <c:v>1143.8294583499992</c:v>
                </c:pt>
                <c:pt idx="11">
                  <c:v>1133.5008732499991</c:v>
                </c:pt>
                <c:pt idx="12">
                  <c:v>1177.4270493000022</c:v>
                </c:pt>
                <c:pt idx="13">
                  <c:v>1181.5066183999988</c:v>
                </c:pt>
                <c:pt idx="14">
                  <c:v>1182.5907875500016</c:v>
                </c:pt>
                <c:pt idx="15">
                  <c:v>1202.5067641999995</c:v>
                </c:pt>
                <c:pt idx="16">
                  <c:v>1198.4074103000021</c:v>
                </c:pt>
                <c:pt idx="17">
                  <c:v>1213.1191401499964</c:v>
                </c:pt>
                <c:pt idx="18">
                  <c:v>1210.5026327500018</c:v>
                </c:pt>
                <c:pt idx="19">
                  <c:v>877.72092720000001</c:v>
                </c:pt>
                <c:pt idx="20">
                  <c:v>1202.2030560000021</c:v>
                </c:pt>
                <c:pt idx="21">
                  <c:v>1209.322747999995</c:v>
                </c:pt>
                <c:pt idx="22">
                  <c:v>1211.9687479999993</c:v>
                </c:pt>
                <c:pt idx="23">
                  <c:v>1213.4824399999998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3904"/>
        <c:axId val="97245440"/>
      </c:scatterChart>
      <c:valAx>
        <c:axId val="972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45440"/>
        <c:crosses val="autoZero"/>
        <c:crossBetween val="midCat"/>
        <c:majorUnit val="50"/>
      </c:valAx>
      <c:valAx>
        <c:axId val="97245440"/>
        <c:scaling>
          <c:orientation val="minMax"/>
          <c:max val="14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7243904"/>
        <c:crosses val="autoZero"/>
        <c:crossBetween val="midCat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3524250" cy="7953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733800" y="0"/>
              <a:ext cx="3524250" cy="795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=4,5789 </m:t>
                    </m:r>
                    <m:f>
                      <m:fPr>
                        <m:type m:val="skw"/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latin typeface="Cambria Math"/>
                              </a:rPr>
                              <m:t>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; 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𝑁</m:t>
                        </m:r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=3,6215</m:t>
                    </m:r>
                    <m:r>
                      <a:rPr lang="ru-RU" sz="1100" b="0" i="1">
                        <a:latin typeface="Cambria Math"/>
                      </a:rPr>
                      <m:t>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м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кг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; </m:t>
                    </m:r>
                  </m:oMath>
                </m:oMathPara>
              </a14:m>
              <a:endParaRPr lang="en-US" sz="1100" b="0" i="1">
                <a:latin typeface="Cambria Math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𝑅𝑂</m:t>
                        </m:r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=0,8931</m:t>
                    </m:r>
                    <m:r>
                      <a:rPr lang="ru-RU" sz="1100" b="0" i="1">
                        <a:latin typeface="Cambria Math"/>
                      </a:rPr>
                      <m:t>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м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кг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=0,6615 </m:t>
                    </m:r>
                    <m:f>
                      <m:fPr>
                        <m:type m:val="skw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м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кг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=13,5417 %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733800" y="0"/>
              <a:ext cx="3524250" cy="795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/>
                </a:rPr>
                <a:t>0=4,5789  </a:t>
              </a:r>
              <a:r>
                <a:rPr lang="ru-RU" sz="1100" b="0" i="0">
                  <a:latin typeface="Cambria Math"/>
                </a:rPr>
                <a:t>м</a:t>
              </a:r>
              <a:r>
                <a:rPr lang="en-US" sz="1100" b="0" i="0">
                  <a:latin typeface="Cambria Math"/>
                </a:rPr>
                <a:t>^3⁄</a:t>
              </a:r>
              <a:r>
                <a:rPr lang="ru-RU" sz="1100" b="0" i="0">
                  <a:latin typeface="Cambria Math"/>
                </a:rPr>
                <a:t>кг</a:t>
              </a:r>
              <a:r>
                <a:rPr lang="en-US" sz="1100" b="0" i="0">
                  <a:latin typeface="Cambria Math"/>
                </a:rPr>
                <a:t>; 〖𝑉^0〗_𝑁2=3,6215</a:t>
              </a:r>
              <a:r>
                <a:rPr lang="ru-RU" sz="1100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^3⁄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кг</a:t>
              </a:r>
              <a:r>
                <a:rPr lang="en-US" sz="1100" b="0" i="0">
                  <a:latin typeface="Cambria Math"/>
                </a:rPr>
                <a:t>; </a:t>
              </a:r>
              <a:endParaRPr lang="en-US" sz="1100" b="0" i="1">
                <a:latin typeface="Cambria Math"/>
              </a:endParaRPr>
            </a:p>
            <a:p>
              <a:r>
                <a:rPr lang="en-US" sz="1100" b="0" i="0">
                  <a:latin typeface="Cambria Math"/>
                </a:rPr>
                <a:t>𝑉_𝑅𝑂2=0,8931</a:t>
              </a:r>
              <a:r>
                <a:rPr lang="ru-RU" sz="1100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^3⁄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кг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;  </a:t>
              </a: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〖𝑉^0〗_𝐻2𝑂=0,6615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^3⁄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кг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; 𝐴^𝑟=13,5417 %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9526</xdr:colOff>
      <xdr:row>3</xdr:row>
      <xdr:rowOff>4762</xdr:rowOff>
    </xdr:from>
    <xdr:ext cx="2362199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526" y="1138237"/>
              <a:ext cx="2362199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  <m:r>
                          <a:rPr lang="en-US" sz="1100" b="0" i="1">
                            <a:latin typeface="Cambria Math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+0,0161(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−1)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526" y="1138237"/>
              <a:ext cx="2362199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𝐻2𝑂=〖𝑉^0〗_𝐻2𝑂+0,0161(</a:t>
              </a:r>
              <a:r>
                <a:rPr lang="en-US" sz="1100" b="0" i="0">
                  <a:latin typeface="Cambria Math"/>
                  <a:ea typeface="Cambria Math"/>
                </a:rPr>
                <a:t>𝛼−1)𝑉^0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2</xdr:row>
      <xdr:rowOff>157162</xdr:rowOff>
    </xdr:from>
    <xdr:ext cx="581025" cy="312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019425" y="1100137"/>
              <a:ext cx="581025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latin typeface="Cambria Math"/>
                              </a:rPr>
                              <m:t>м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019425" y="1100137"/>
              <a:ext cx="581025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b="0" i="0">
                  <a:latin typeface="Cambria Math"/>
                </a:rPr>
                <a:t>м^3⁄кг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4762</xdr:rowOff>
    </xdr:from>
    <xdr:ext cx="2638425" cy="282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1404937"/>
              <a:ext cx="2638425" cy="28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г</m:t>
                        </m:r>
                      </m:sub>
                    </m:sSub>
                    <m:r>
                      <a:rPr lang="ru-RU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𝑅𝑂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−1)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1404937"/>
              <a:ext cx="2638425" cy="28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𝑉</a:t>
              </a:r>
              <a:r>
                <a:rPr lang="ru-RU" sz="1100" b="0" i="0">
                  <a:latin typeface="Cambria Math"/>
                </a:rPr>
                <a:t>_г=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𝑉_𝑅𝑂2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〖𝑉^0〗_𝑁2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𝐻2𝑂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𝛼−1)𝑉^0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</xdr:row>
      <xdr:rowOff>0</xdr:rowOff>
    </xdr:from>
    <xdr:ext cx="581025" cy="312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952750" y="1400175"/>
              <a:ext cx="581025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latin typeface="Cambria Math"/>
                              </a:rPr>
                              <m:t>м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952750" y="1400175"/>
              <a:ext cx="581025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b="0" i="0">
                  <a:latin typeface="Cambria Math"/>
                </a:rPr>
                <a:t>м^3⁄кг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66674</xdr:colOff>
      <xdr:row>4</xdr:row>
      <xdr:rowOff>280987</xdr:rowOff>
    </xdr:from>
    <xdr:ext cx="1009651" cy="4333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6674" y="1681162"/>
              <a:ext cx="1009651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𝑅𝑂</m:t>
                        </m:r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𝑅𝑂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г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6674" y="1681162"/>
              <a:ext cx="1009651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𝑟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𝑅𝑂2=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𝑉_𝑅𝑂2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_г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5</xdr:row>
      <xdr:rowOff>371475</xdr:rowOff>
    </xdr:from>
    <xdr:ext cx="1009651" cy="4333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8100" y="2076450"/>
              <a:ext cx="1009651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  <m:r>
                          <a:rPr lang="en-US" sz="1100" b="0" i="1">
                            <a:latin typeface="Cambria Math"/>
                          </a:rPr>
                          <m:t>20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г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8100" y="2076450"/>
              <a:ext cx="1009651" cy="433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𝑟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𝐻20=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𝐻20/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_г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33337</xdr:rowOff>
    </xdr:from>
    <xdr:ext cx="13335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0" y="2595562"/>
              <a:ext cx="1333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п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𝑅𝑂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𝐻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0" y="2595562"/>
              <a:ext cx="1333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𝑟</a:t>
              </a:r>
              <a:r>
                <a:rPr lang="ru-RU" sz="1100" b="0" i="0">
                  <a:latin typeface="Cambria Math"/>
                </a:rPr>
                <a:t>_п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𝑅𝑂2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𝐻20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8</xdr:row>
      <xdr:rowOff>42862</xdr:rowOff>
    </xdr:from>
    <xdr:ext cx="1362075" cy="423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57150" y="2909887"/>
              <a:ext cx="1362075" cy="423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/>
                            <a:ea typeface="Cambria Math"/>
                          </a:rPr>
                          <m:t>𝜇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зл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0,01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ун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/>
                              </a:rPr>
                              <m:t>г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57150" y="2909887"/>
              <a:ext cx="1362075" cy="423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  <a:ea typeface="Cambria Math"/>
                </a:rPr>
                <a:t>𝜇_</a:t>
              </a:r>
              <a:r>
                <a:rPr lang="ru-RU" sz="1100" b="0" i="0">
                  <a:latin typeface="Cambria Math"/>
                </a:rPr>
                <a:t>зл</a:t>
              </a:r>
              <a:r>
                <a:rPr lang="en-US" sz="1100" b="0" i="0">
                  <a:latin typeface="Cambria Math"/>
                </a:rPr>
                <a:t>=(0,01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𝐴^𝑟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ун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)⁄</a:t>
              </a:r>
              <a:r>
                <a:rPr lang="en-US" sz="1100" b="0" i="0">
                  <a:latin typeface="Cambria Math"/>
                </a:rPr>
                <a:t>𝐺_</a:t>
              </a:r>
              <a:r>
                <a:rPr lang="ru-RU" sz="1100" b="0" i="0">
                  <a:latin typeface="Cambria Math"/>
                </a:rPr>
                <a:t>г</a:t>
              </a:r>
              <a:r>
                <a:rPr lang="en-US" sz="1100" b="0" i="0">
                  <a:latin typeface="Cambria Math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23812</xdr:rowOff>
    </xdr:from>
    <xdr:ext cx="2028825" cy="2826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0" y="3367087"/>
              <a:ext cx="2028825" cy="28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𝐺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г</m:t>
                        </m:r>
                      </m:sub>
                    </m:sSub>
                    <m:r>
                      <a:rPr lang="ru-RU" sz="1100" b="0" i="1">
                        <a:latin typeface="Cambria Math"/>
                      </a:rPr>
                      <m:t>=</m:t>
                    </m:r>
                    <m:r>
                      <a:rPr lang="en-US" sz="1100" b="0" i="1">
                        <a:latin typeface="Cambria Math"/>
                      </a:rPr>
                      <m:t>1−0,01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+1,306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𝛼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0" y="3367087"/>
              <a:ext cx="2028825" cy="282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𝐺</a:t>
              </a:r>
              <a:r>
                <a:rPr lang="ru-RU" sz="1100" b="0" i="0">
                  <a:latin typeface="Cambria Math"/>
                </a:rPr>
                <a:t>_г=</a:t>
              </a:r>
              <a:r>
                <a:rPr lang="en-US" sz="1100" b="0" i="0">
                  <a:latin typeface="Cambria Math"/>
                </a:rPr>
                <a:t>1−0,01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𝐴^𝑟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+1,306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2857500</xdr:colOff>
      <xdr:row>8</xdr:row>
      <xdr:rowOff>100012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857500" y="29670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num>
                      <m:den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857500" y="296703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ru-RU" sz="1100" b="0" i="0">
                  <a:latin typeface="Cambria Math"/>
                </a:rPr>
                <a:t>кг⁄кг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9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886075" y="33432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ru-RU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num>
                      <m:den>
                        <m:r>
                          <a:rPr lang="ru-RU" sz="1100" b="0" i="1">
                            <a:latin typeface="Cambria Math"/>
                          </a:rPr>
                          <m:t>кг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886075" y="33432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ru-RU" sz="1100" b="0" i="0">
                  <a:latin typeface="Cambria Math"/>
                </a:rPr>
                <a:t>кг⁄кг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242887</xdr:rowOff>
    </xdr:from>
    <xdr:ext cx="7524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150" y="242887"/>
              <a:ext cx="7524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, °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𝐶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150" y="242887"/>
              <a:ext cx="7524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  <a:ea typeface="Cambria Math"/>
                </a:rPr>
                <a:t>𝜗</a:t>
              </a:r>
              <a:r>
                <a:rPr lang="en-US" sz="1400" b="0" i="0">
                  <a:latin typeface="Cambria Math"/>
                  <a:ea typeface="Cambria Math"/>
                </a:rPr>
                <a:t>, °𝐶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133350</xdr:colOff>
      <xdr:row>0</xdr:row>
      <xdr:rowOff>204788</xdr:rowOff>
    </xdr:from>
    <xdr:ext cx="628650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81075" y="204788"/>
              <a:ext cx="628650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г</m:t>
                        </m:r>
                      </m:sub>
                      <m:sup/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81075" y="204788"/>
              <a:ext cx="628650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〖</a:t>
              </a:r>
              <a:r>
                <a:rPr lang="en-US" sz="1400" b="0" i="0">
                  <a:latin typeface="Cambria Math"/>
                </a:rPr>
                <a:t>𝐻</a:t>
              </a:r>
              <a:r>
                <a:rPr lang="ru-RU" sz="1400" b="0" i="0">
                  <a:latin typeface="Cambria Math"/>
                </a:rPr>
                <a:t>^</a:t>
              </a:r>
              <a:r>
                <a:rPr lang="en-US" sz="1400" b="0" i="0">
                  <a:latin typeface="Cambria Math"/>
                </a:rPr>
                <a:t>0</a:t>
              </a:r>
              <a:r>
                <a:rPr lang="ru-RU" sz="1400" b="0" i="0">
                  <a:latin typeface="Cambria Math"/>
                </a:rPr>
                <a:t>〗_г^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47625</xdr:colOff>
      <xdr:row>0</xdr:row>
      <xdr:rowOff>204789</xdr:rowOff>
    </xdr:from>
    <xdr:ext cx="866775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95475" y="204789"/>
              <a:ext cx="866775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в</m:t>
                        </m:r>
                      </m:sub>
                      <m:sup/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95475" y="204789"/>
              <a:ext cx="866775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〖</a:t>
              </a:r>
              <a:r>
                <a:rPr lang="en-US" sz="1400" b="0" i="0">
                  <a:latin typeface="Cambria Math"/>
                </a:rPr>
                <a:t>𝐻</a:t>
              </a:r>
              <a:r>
                <a:rPr lang="ru-RU" sz="1400" b="0" i="0">
                  <a:latin typeface="Cambria Math"/>
                </a:rPr>
                <a:t>^</a:t>
              </a:r>
              <a:r>
                <a:rPr lang="en-US" sz="1400" b="0" i="0">
                  <a:latin typeface="Cambria Math"/>
                </a:rPr>
                <a:t>0</a:t>
              </a:r>
              <a:r>
                <a:rPr lang="ru-RU" sz="1400" b="0" i="0">
                  <a:latin typeface="Cambria Math"/>
                </a:rPr>
                <a:t>〗_в^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0</xdr:colOff>
      <xdr:row>0</xdr:row>
      <xdr:rowOff>180975</xdr:rowOff>
    </xdr:from>
    <xdr:ext cx="866775" cy="315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790825" y="180975"/>
              <a:ext cx="866775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зл</m:t>
                        </m:r>
                      </m:sub>
                      <m:sup/>
                    </m:sSub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90825" y="180975"/>
              <a:ext cx="866775" cy="315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</a:rPr>
                <a:t>〖</a:t>
              </a:r>
              <a:r>
                <a:rPr lang="en-US" sz="1400" b="0" i="0">
                  <a:latin typeface="Cambria Math"/>
                </a:rPr>
                <a:t>𝐻</a:t>
              </a:r>
              <a:r>
                <a:rPr lang="ru-RU" sz="1400" b="0" i="0">
                  <a:latin typeface="Cambria Math"/>
                </a:rPr>
                <a:t>^</a:t>
              </a:r>
              <a:r>
                <a:rPr lang="en-US" sz="1400" b="0" i="0">
                  <a:latin typeface="Cambria Math"/>
                </a:rPr>
                <a:t>0</a:t>
              </a:r>
              <a:r>
                <a:rPr lang="ru-RU" sz="1400" b="0" i="0">
                  <a:latin typeface="Cambria Math"/>
                </a:rPr>
                <a:t>〗_зл^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142875</xdr:colOff>
      <xdr:row>1</xdr:row>
      <xdr:rowOff>4762</xdr:rowOff>
    </xdr:from>
    <xdr:ext cx="9334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810000" y="319087"/>
              <a:ext cx="9334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=1</m:t>
                    </m:r>
                    <m:r>
                      <a:rPr lang="en-US" sz="1400" b="0" i="1">
                        <a:latin typeface="Cambria Math"/>
                      </a:rPr>
                      <m:t>,20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810000" y="319087"/>
              <a:ext cx="9334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  <a:ea typeface="Cambria Math"/>
                </a:rPr>
                <a:t>𝛼_</a:t>
              </a:r>
              <a:r>
                <a:rPr lang="ru-RU" sz="1400" b="0" i="0">
                  <a:latin typeface="Cambria Math"/>
                </a:rPr>
                <a:t>1=1</a:t>
              </a:r>
              <a:r>
                <a:rPr lang="en-US" sz="1400" b="0" i="0">
                  <a:latin typeface="Cambria Math"/>
                </a:rPr>
                <a:t>,20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114300</xdr:colOff>
      <xdr:row>1</xdr:row>
      <xdr:rowOff>0</xdr:rowOff>
    </xdr:from>
    <xdr:ext cx="10096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000625" y="314325"/>
              <a:ext cx="10096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1,23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00625" y="314325"/>
              <a:ext cx="10096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  <a:ea typeface="Cambria Math"/>
                </a:rPr>
                <a:t>𝛼_</a:t>
              </a:r>
              <a:r>
                <a:rPr lang="ru-RU" sz="1400" b="0" i="0">
                  <a:latin typeface="Cambria Math"/>
                </a:rPr>
                <a:t>2=</a:t>
              </a:r>
              <a:r>
                <a:rPr lang="en-US" sz="1400" b="0" i="0">
                  <a:latin typeface="Cambria Math"/>
                </a:rPr>
                <a:t>1,23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161924</xdr:colOff>
      <xdr:row>1</xdr:row>
      <xdr:rowOff>0</xdr:rowOff>
    </xdr:from>
    <xdr:ext cx="95250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267449" y="314325"/>
              <a:ext cx="9525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1,25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267449" y="314325"/>
              <a:ext cx="95250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i="0">
                  <a:latin typeface="Cambria Math"/>
                  <a:ea typeface="Cambria Math"/>
                </a:rPr>
                <a:t>𝛼_</a:t>
              </a:r>
              <a:r>
                <a:rPr lang="ru-RU" sz="1400" b="0" i="0">
                  <a:latin typeface="Cambria Math"/>
                </a:rPr>
                <a:t>3=</a:t>
              </a:r>
              <a:r>
                <a:rPr lang="en-US" sz="1400" b="0" i="0">
                  <a:latin typeface="Cambria Math"/>
                </a:rPr>
                <a:t>1,25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123825</xdr:colOff>
      <xdr:row>1</xdr:row>
      <xdr:rowOff>0</xdr:rowOff>
    </xdr:from>
    <xdr:ext cx="1123950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448550" y="342900"/>
              <a:ext cx="112395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i="1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ух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r>
                      <a:rPr lang="en-US" sz="1400" b="0" i="1">
                        <a:latin typeface="Cambria Math"/>
                      </a:rPr>
                      <m:t>1,2</m:t>
                    </m:r>
                    <m:r>
                      <a:rPr lang="ru-RU" sz="1400" b="0" i="1">
                        <a:latin typeface="Cambria Math"/>
                      </a:rPr>
                      <m:t>8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448550" y="342900"/>
              <a:ext cx="112395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𝛼_</a:t>
              </a:r>
              <a:r>
                <a:rPr lang="ru-RU" sz="1400" b="0" i="0">
                  <a:latin typeface="Cambria Math"/>
                </a:rPr>
                <a:t>ух=</a:t>
              </a:r>
              <a:r>
                <a:rPr lang="en-US" sz="1400" b="0" i="0">
                  <a:latin typeface="Cambria Math"/>
                </a:rPr>
                <a:t>1,2</a:t>
              </a:r>
              <a:r>
                <a:rPr lang="ru-RU" sz="1400" b="0" i="0">
                  <a:latin typeface="Cambria Math"/>
                </a:rPr>
                <a:t>8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504825</xdr:colOff>
      <xdr:row>0</xdr:row>
      <xdr:rowOff>33337</xdr:rowOff>
    </xdr:from>
    <xdr:ext cx="3857626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171950" y="33337"/>
              <a:ext cx="3857626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𝐻</m:t>
                    </m:r>
                    <m:r>
                      <a:rPr lang="en-US" sz="14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г</m:t>
                        </m:r>
                      </m:sub>
                      <m:sup/>
                    </m:sSub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𝛼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/>
                            <a:cs typeface="+mn-cs"/>
                          </a:rPr>
                          <m:t>−1</m:t>
                        </m:r>
                      </m:e>
                    </m:d>
                    <m:sSubSup>
                      <m:sSubSup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ru-RU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</m:t>
                            </m:r>
                          </m:sup>
                        </m:sSup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в</m:t>
                        </m:r>
                      </m:sub>
                      <m:sup/>
                    </m:sSub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зл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171950" y="33337"/>
              <a:ext cx="3857626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𝐻=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〗_г^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𝛼−1)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〗_в^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+𝐻_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зл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38100</xdr:colOff>
      <xdr:row>1</xdr:row>
      <xdr:rowOff>309562</xdr:rowOff>
    </xdr:from>
    <xdr:ext cx="533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705225" y="652462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705225" y="652462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57150</xdr:colOff>
      <xdr:row>1</xdr:row>
      <xdr:rowOff>314325</xdr:rowOff>
    </xdr:from>
    <xdr:ext cx="4762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333875" y="657225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∆</m:t>
                    </m:r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333875" y="657225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  <a:ea typeface="Cambria Math"/>
                </a:rPr>
                <a:t>∆</a:t>
              </a:r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19050</xdr:colOff>
      <xdr:row>1</xdr:row>
      <xdr:rowOff>295275</xdr:rowOff>
    </xdr:from>
    <xdr:ext cx="533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905375" y="638175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905375" y="638175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38100</xdr:colOff>
      <xdr:row>1</xdr:row>
      <xdr:rowOff>295275</xdr:rowOff>
    </xdr:from>
    <xdr:ext cx="4762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5534025" y="638175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∆</m:t>
                    </m:r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534025" y="638175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  <a:ea typeface="Cambria Math"/>
                </a:rPr>
                <a:t>∆</a:t>
              </a:r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28575</xdr:colOff>
      <xdr:row>1</xdr:row>
      <xdr:rowOff>295275</xdr:rowOff>
    </xdr:from>
    <xdr:ext cx="533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134100" y="638175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134100" y="638175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38100</xdr:colOff>
      <xdr:row>1</xdr:row>
      <xdr:rowOff>304800</xdr:rowOff>
    </xdr:from>
    <xdr:ext cx="4762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753225" y="647700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∆</m:t>
                    </m:r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753225" y="647700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  <a:ea typeface="Cambria Math"/>
                </a:rPr>
                <a:t>∆</a:t>
              </a:r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38100</xdr:colOff>
      <xdr:row>1</xdr:row>
      <xdr:rowOff>304800</xdr:rowOff>
    </xdr:from>
    <xdr:ext cx="533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7362825" y="647700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362825" y="647700"/>
              <a:ext cx="533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38100</xdr:colOff>
      <xdr:row>1</xdr:row>
      <xdr:rowOff>304800</xdr:rowOff>
    </xdr:from>
    <xdr:ext cx="47625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7972425" y="647700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  <a:ea typeface="Cambria Math"/>
                      </a:rPr>
                      <m:t>∆</m:t>
                    </m:r>
                    <m:r>
                      <a:rPr lang="en-US" sz="1400" b="0" i="1">
                        <a:latin typeface="Cambria Math"/>
                      </a:rPr>
                      <m:t>𝐻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7972425" y="647700"/>
              <a:ext cx="4762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  <a:ea typeface="Cambria Math"/>
                </a:rPr>
                <a:t>∆</a:t>
              </a:r>
              <a:r>
                <a:rPr lang="en-US" sz="1400" b="0" i="0">
                  <a:latin typeface="Cambria Math"/>
                </a:rPr>
                <a:t>𝐻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1</xdr:col>
      <xdr:colOff>333372</xdr:colOff>
      <xdr:row>30</xdr:row>
      <xdr:rowOff>123825</xdr:rowOff>
    </xdr:from>
    <xdr:to>
      <xdr:col>55</xdr:col>
      <xdr:colOff>533400</xdr:colOff>
      <xdr:row>72</xdr:row>
      <xdr:rowOff>176215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N18" sqref="N18"/>
    </sheetView>
  </sheetViews>
  <sheetFormatPr defaultRowHeight="15" x14ac:dyDescent="0.25"/>
  <cols>
    <col min="1" max="1" width="43.28515625" bestFit="1" customWidth="1"/>
    <col min="2" max="2" width="12.7109375" bestFit="1" customWidth="1"/>
    <col min="6" max="6" width="23.28515625" customWidth="1"/>
  </cols>
  <sheetData>
    <row r="1" spans="1:8" ht="59.25" customHeight="1" x14ac:dyDescent="0.25">
      <c r="A1" s="5" t="s">
        <v>0</v>
      </c>
      <c r="B1" s="5" t="s">
        <v>2</v>
      </c>
      <c r="C1" s="5"/>
      <c r="D1" s="5"/>
      <c r="E1" s="5"/>
      <c r="F1" s="5"/>
      <c r="G1" t="s">
        <v>5</v>
      </c>
      <c r="H1">
        <v>4.5789</v>
      </c>
    </row>
    <row r="2" spans="1:8" x14ac:dyDescent="0.25">
      <c r="A2" s="5"/>
      <c r="B2" s="5"/>
      <c r="C2" s="4" t="s">
        <v>4</v>
      </c>
      <c r="D2" s="4"/>
      <c r="E2" s="4"/>
      <c r="F2" s="4"/>
      <c r="G2" t="s">
        <v>6</v>
      </c>
      <c r="H2">
        <v>3.6215000000000002</v>
      </c>
    </row>
    <row r="3" spans="1:8" x14ac:dyDescent="0.25">
      <c r="A3" t="s">
        <v>1</v>
      </c>
      <c r="B3" s="6" t="s">
        <v>3</v>
      </c>
      <c r="C3" s="8">
        <v>1.2</v>
      </c>
      <c r="D3" s="8">
        <v>1.23</v>
      </c>
      <c r="E3" s="8">
        <v>1.25</v>
      </c>
      <c r="F3" s="8">
        <v>1.28</v>
      </c>
      <c r="G3" t="s">
        <v>7</v>
      </c>
      <c r="H3" s="2">
        <v>0.8931</v>
      </c>
    </row>
    <row r="4" spans="1:8" ht="21" customHeight="1" x14ac:dyDescent="0.25">
      <c r="C4" s="7">
        <f>$H$4+0.0161*(C3-1)*$H$1</f>
        <v>0.67624405799999998</v>
      </c>
      <c r="D4" s="7">
        <f t="shared" ref="D4:F4" si="0">$H$4+0.0161*(D3-1)*$H$1</f>
        <v>0.67845566670000002</v>
      </c>
      <c r="E4" s="7">
        <f t="shared" si="0"/>
        <v>0.67993007249999993</v>
      </c>
      <c r="F4" s="7">
        <f t="shared" si="0"/>
        <v>0.68214168119999996</v>
      </c>
      <c r="G4" t="s">
        <v>9</v>
      </c>
      <c r="H4">
        <v>0.66149999999999998</v>
      </c>
    </row>
    <row r="5" spans="1:8" ht="24" customHeight="1" x14ac:dyDescent="0.25">
      <c r="C5" s="7">
        <f>$H$3+$H$2+C4+(C3-1)*$H$1</f>
        <v>6.1066240579999995</v>
      </c>
      <c r="D5" s="7">
        <f t="shared" ref="D5:F5" si="1">$H$3+$H$2+D4+(D3-1)*$H$1</f>
        <v>6.2462026666999995</v>
      </c>
      <c r="E5" s="7">
        <f t="shared" si="1"/>
        <v>6.3392550724999994</v>
      </c>
      <c r="F5" s="7">
        <f t="shared" si="1"/>
        <v>6.4788336811999994</v>
      </c>
      <c r="G5" t="s">
        <v>8</v>
      </c>
      <c r="H5">
        <v>13.541700000000001</v>
      </c>
    </row>
    <row r="6" spans="1:8" ht="31.5" customHeight="1" x14ac:dyDescent="0.25">
      <c r="B6" s="6" t="s">
        <v>3</v>
      </c>
      <c r="C6" s="7">
        <f>H3/C5</f>
        <v>0.14625102045212557</v>
      </c>
      <c r="D6" s="7">
        <f>$H$3/D5</f>
        <v>0.14298287257974029</v>
      </c>
      <c r="E6" s="7">
        <f t="shared" ref="E6:F6" si="2">$H$3/E5</f>
        <v>0.14088406126365097</v>
      </c>
      <c r="F6" s="7">
        <f t="shared" si="2"/>
        <v>0.13784888514603472</v>
      </c>
    </row>
    <row r="7" spans="1:8" ht="36" customHeight="1" x14ac:dyDescent="0.25">
      <c r="B7" s="6" t="s">
        <v>3</v>
      </c>
      <c r="C7" s="7">
        <f>C4/C5</f>
        <v>0.11073942845950777</v>
      </c>
      <c r="D7" s="7">
        <f t="shared" ref="D7:F7" si="3">D4/D5</f>
        <v>0.10861890061893276</v>
      </c>
      <c r="E7" s="7">
        <f t="shared" si="3"/>
        <v>0.10725709325841297</v>
      </c>
      <c r="F7" s="7">
        <f t="shared" si="3"/>
        <v>0.105287728434735</v>
      </c>
    </row>
    <row r="8" spans="1:8" ht="24" customHeight="1" x14ac:dyDescent="0.25">
      <c r="B8" s="6" t="s">
        <v>3</v>
      </c>
      <c r="C8" s="7">
        <f>C7+C6</f>
        <v>0.25699044891163336</v>
      </c>
      <c r="D8" s="7">
        <f t="shared" ref="D8:F8" si="4">D7+D6</f>
        <v>0.25160177319867305</v>
      </c>
      <c r="E8" s="7">
        <f t="shared" si="4"/>
        <v>0.24814115452206392</v>
      </c>
      <c r="F8" s="7">
        <f t="shared" si="4"/>
        <v>0.24313661358076971</v>
      </c>
    </row>
    <row r="9" spans="1:8" ht="37.5" customHeight="1" x14ac:dyDescent="0.25">
      <c r="C9" s="7">
        <f>0.01*$H$5*0.95/C10</f>
        <v>1.5999501123983358E-2</v>
      </c>
      <c r="D9" s="7">
        <f t="shared" ref="D9:F9" si="5">0.01*$H$5*0.95/D10</f>
        <v>1.5650313942856223E-2</v>
      </c>
      <c r="E9" s="7">
        <f t="shared" si="5"/>
        <v>1.5425868793034134E-2</v>
      </c>
      <c r="F9" s="7">
        <f t="shared" si="5"/>
        <v>1.5101017469840888E-2</v>
      </c>
    </row>
    <row r="10" spans="1:8" ht="22.5" customHeight="1" x14ac:dyDescent="0.25">
      <c r="C10" s="7">
        <f>1-0.01*$H$5+1.306*C3*$H$1</f>
        <v>8.0406350799999995</v>
      </c>
      <c r="D10" s="7">
        <f t="shared" ref="D10:F10" si="6">1-0.01*$H$5+1.306*D3*$H$1</f>
        <v>8.220036382</v>
      </c>
      <c r="E10" s="7">
        <f t="shared" si="6"/>
        <v>8.3396372500000009</v>
      </c>
      <c r="F10" s="7">
        <f t="shared" si="6"/>
        <v>8.5190385519999996</v>
      </c>
    </row>
    <row r="11" spans="1:8" x14ac:dyDescent="0.25">
      <c r="C11" s="1"/>
      <c r="D11" s="1"/>
      <c r="E11" s="1"/>
      <c r="F11" s="1"/>
    </row>
  </sheetData>
  <mergeCells count="4">
    <mergeCell ref="C1:F1"/>
    <mergeCell ref="C2:F2"/>
    <mergeCell ref="A1:A2"/>
    <mergeCell ref="B1:B2"/>
  </mergeCells>
  <pageMargins left="0.7" right="0.7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Q15" sqref="Q15"/>
    </sheetView>
  </sheetViews>
  <sheetFormatPr defaultRowHeight="15" x14ac:dyDescent="0.25"/>
  <cols>
    <col min="1" max="1" width="12.7109375" customWidth="1"/>
    <col min="2" max="2" width="15" customWidth="1"/>
    <col min="3" max="3" width="14.140625" customWidth="1"/>
    <col min="4" max="4" width="13.140625" customWidth="1"/>
  </cols>
  <sheetData>
    <row r="1" spans="1:12" ht="27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6.2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75" customHeight="1" x14ac:dyDescent="0.25">
      <c r="A3" s="4"/>
      <c r="B3" s="4"/>
      <c r="C3" s="4"/>
      <c r="D3" s="4"/>
    </row>
    <row r="4" spans="1:12" x14ac:dyDescent="0.25">
      <c r="A4">
        <v>100</v>
      </c>
      <c r="B4" s="3">
        <f>(0.8931*172)+(3.6215*130)+(0.6615*151)</f>
        <v>724.29470000000003</v>
      </c>
      <c r="C4" s="3">
        <f>4.5789*133</f>
        <v>608.99369999999999</v>
      </c>
      <c r="D4" s="3">
        <f>0.01*13.5417*0.95*81</f>
        <v>10.420338150000001</v>
      </c>
      <c r="E4" s="3">
        <f>B4+(1.2-1)*C4+D4</f>
        <v>856.51377815000001</v>
      </c>
      <c r="G4" s="3">
        <f>B4+(1.23-1)*C4+D4</f>
        <v>874.78358915000001</v>
      </c>
      <c r="I4" s="3">
        <f>B4+(1.25-1)*C4+D4</f>
        <v>886.96346315000005</v>
      </c>
      <c r="K4" s="3">
        <f>B4+(1.28-1)*C4+D4</f>
        <v>905.23327415000006</v>
      </c>
    </row>
    <row r="5" spans="1:12" x14ac:dyDescent="0.25">
      <c r="A5">
        <v>200</v>
      </c>
      <c r="B5" s="3">
        <f>(0.8931*360)+(3.6215*261)+(0.6615*304)</f>
        <v>1467.8235</v>
      </c>
      <c r="C5" s="3">
        <f>4.5789*267</f>
        <v>1222.5663</v>
      </c>
      <c r="D5" s="3">
        <f>0.01*13.5417*0.95*169</f>
        <v>21.741199350000002</v>
      </c>
      <c r="E5" s="3">
        <f t="shared" ref="E5:E28" si="0">B5+(1.2-1)*C5+D5</f>
        <v>1734.0779593499999</v>
      </c>
      <c r="G5" s="3">
        <f t="shared" ref="G5:G28" si="1">B5+(1.23-1)*C5+D5</f>
        <v>1770.7549483499999</v>
      </c>
      <c r="I5" s="3">
        <f t="shared" ref="I5:I28" si="2">B5+(1.25-1)*C5+D5</f>
        <v>1795.2062743500001</v>
      </c>
      <c r="K5" s="3">
        <f t="shared" ref="K5:K28" si="3">B5+(1.28-1)*C5+D5</f>
        <v>1831.8832633500001</v>
      </c>
    </row>
    <row r="6" spans="1:12" x14ac:dyDescent="0.25">
      <c r="A6">
        <v>300</v>
      </c>
      <c r="B6" s="3">
        <f>(0.8931*563)+(3.6215*394)+(0.6615*463)</f>
        <v>2235.9607999999998</v>
      </c>
      <c r="C6" s="3">
        <f>4.5789*403</f>
        <v>1845.2967000000001</v>
      </c>
      <c r="D6" s="3">
        <f>0.01*13.5417*0.95*264</f>
        <v>33.962583600000002</v>
      </c>
      <c r="E6" s="3">
        <f t="shared" si="0"/>
        <v>2638.9827235999996</v>
      </c>
      <c r="F6" s="3">
        <f>E5-E4-1</f>
        <v>876.56418119999989</v>
      </c>
      <c r="G6" s="3">
        <f t="shared" si="1"/>
        <v>2694.3416245999997</v>
      </c>
      <c r="H6" s="3">
        <f>G5-G4</f>
        <v>895.97135919999994</v>
      </c>
      <c r="I6" s="3">
        <f t="shared" si="2"/>
        <v>2731.2475586</v>
      </c>
      <c r="J6" s="3">
        <f>I5-I4</f>
        <v>908.24281120000001</v>
      </c>
      <c r="K6" s="3">
        <f t="shared" si="3"/>
        <v>2786.6064596000001</v>
      </c>
      <c r="L6" s="3">
        <f>K5-K4</f>
        <v>926.64998920000005</v>
      </c>
    </row>
    <row r="7" spans="1:12" x14ac:dyDescent="0.25">
      <c r="A7">
        <v>400</v>
      </c>
      <c r="B7" s="3">
        <f>(0.8931*776)+(3.6215*529)+(0.6615*626)</f>
        <v>3022.9181000000003</v>
      </c>
      <c r="C7" s="3">
        <f>4.5789*542</f>
        <v>2481.7638000000002</v>
      </c>
      <c r="D7" s="3">
        <f>0.01*13.5417*0.95*360</f>
        <v>46.312614000000004</v>
      </c>
      <c r="E7" s="3">
        <f t="shared" si="0"/>
        <v>3565.583474</v>
      </c>
      <c r="F7" s="3">
        <f t="shared" ref="F7:F29" si="4">E6-E5</f>
        <v>904.90476424999974</v>
      </c>
      <c r="G7" s="3">
        <f t="shared" si="1"/>
        <v>3640.036388</v>
      </c>
      <c r="H7" s="3">
        <f t="shared" ref="H7:H29" si="5">G6-G5</f>
        <v>923.58667624999975</v>
      </c>
      <c r="I7" s="3">
        <f t="shared" si="2"/>
        <v>3689.6716640000004</v>
      </c>
      <c r="J7" s="3">
        <f t="shared" ref="J7:J29" si="6">I6-I5</f>
        <v>936.04128424999999</v>
      </c>
      <c r="K7" s="3">
        <f t="shared" si="3"/>
        <v>3764.1245780000004</v>
      </c>
      <c r="L7" s="3">
        <f t="shared" ref="L7:L29" si="7">K6-K5</f>
        <v>954.72319625</v>
      </c>
    </row>
    <row r="8" spans="1:12" x14ac:dyDescent="0.25">
      <c r="A8">
        <v>500</v>
      </c>
      <c r="B8" s="3">
        <f>(0.8931*999)+(3.6215*667)+(0.6615*795)</f>
        <v>3833.6399000000001</v>
      </c>
      <c r="C8" s="3">
        <f>4.5789*685</f>
        <v>3136.5464999999999</v>
      </c>
      <c r="D8" s="3">
        <f>0.01*13.5417*0.95*458</f>
        <v>58.919936700000008</v>
      </c>
      <c r="E8" s="3">
        <f t="shared" si="0"/>
        <v>4519.8691367000001</v>
      </c>
      <c r="F8" s="3">
        <f t="shared" si="4"/>
        <v>926.60075040000038</v>
      </c>
      <c r="G8" s="3">
        <f t="shared" si="1"/>
        <v>4613.9655316999997</v>
      </c>
      <c r="H8" s="3">
        <f t="shared" si="5"/>
        <v>945.69476340000028</v>
      </c>
      <c r="I8" s="3">
        <f t="shared" si="2"/>
        <v>4676.6964617000003</v>
      </c>
      <c r="J8" s="3">
        <f t="shared" si="6"/>
        <v>958.42410540000037</v>
      </c>
      <c r="K8" s="3">
        <f t="shared" si="3"/>
        <v>4770.7928566999999</v>
      </c>
      <c r="L8" s="3">
        <f t="shared" si="7"/>
        <v>977.51811840000028</v>
      </c>
    </row>
    <row r="9" spans="1:12" x14ac:dyDescent="0.25">
      <c r="A9">
        <v>600</v>
      </c>
      <c r="B9" s="3">
        <f>(0.8931*1231)+(3.6215*808)+(0.6615*969)</f>
        <v>4666.5715999999993</v>
      </c>
      <c r="C9" s="3">
        <f>4.5789*830</f>
        <v>3800.4870000000001</v>
      </c>
      <c r="D9" s="3">
        <f>0.01*13.5417*0.95*560</f>
        <v>72.041844000000012</v>
      </c>
      <c r="E9" s="3">
        <f t="shared" si="0"/>
        <v>5498.7108439999993</v>
      </c>
      <c r="F9" s="3">
        <f t="shared" si="4"/>
        <v>954.2856627000001</v>
      </c>
      <c r="G9" s="3">
        <f t="shared" si="1"/>
        <v>5612.7254539999994</v>
      </c>
      <c r="H9" s="3">
        <f t="shared" si="5"/>
        <v>973.92914369999971</v>
      </c>
      <c r="I9" s="3">
        <f t="shared" si="2"/>
        <v>5688.7351939999999</v>
      </c>
      <c r="J9" s="3">
        <f t="shared" si="6"/>
        <v>987.02479769999991</v>
      </c>
      <c r="K9" s="3">
        <f t="shared" si="3"/>
        <v>5802.749804</v>
      </c>
      <c r="L9" s="3">
        <f t="shared" si="7"/>
        <v>1006.6682786999995</v>
      </c>
    </row>
    <row r="10" spans="1:12" x14ac:dyDescent="0.25">
      <c r="A10">
        <v>700</v>
      </c>
      <c r="B10" s="3">
        <f>(0.8931*1469)+(3.6215*952)+(0.6615*1149)</f>
        <v>5519.6954000000005</v>
      </c>
      <c r="C10" s="3">
        <f>4.5789*979</f>
        <v>4482.7430999999997</v>
      </c>
      <c r="D10" s="3">
        <f>0.01*13.5417*0.95*662</f>
        <v>85.163751300000015</v>
      </c>
      <c r="E10" s="3">
        <f t="shared" si="0"/>
        <v>6501.4077712999997</v>
      </c>
      <c r="F10" s="3">
        <f t="shared" si="4"/>
        <v>978.84170729999914</v>
      </c>
      <c r="G10" s="3">
        <f t="shared" si="1"/>
        <v>6635.8900642999997</v>
      </c>
      <c r="H10" s="3">
        <f t="shared" si="5"/>
        <v>998.75992229999974</v>
      </c>
      <c r="I10" s="3">
        <f t="shared" si="2"/>
        <v>6725.5449263</v>
      </c>
      <c r="J10" s="3">
        <f t="shared" si="6"/>
        <v>1012.0387322999995</v>
      </c>
      <c r="K10" s="3">
        <f t="shared" si="3"/>
        <v>6860.0272193000001</v>
      </c>
      <c r="L10" s="3">
        <f t="shared" si="7"/>
        <v>1031.9569473000001</v>
      </c>
    </row>
    <row r="11" spans="1:12" x14ac:dyDescent="0.25">
      <c r="A11">
        <v>800</v>
      </c>
      <c r="B11" s="3">
        <f>(0.8931*1712)+(3.6215*1098)+(0.6615*1334)</f>
        <v>6387.8352000000004</v>
      </c>
      <c r="C11" s="3">
        <f>4.5789*1129</f>
        <v>5169.5780999999997</v>
      </c>
      <c r="D11" s="3">
        <f>0.01*13.5417*0.95*767</f>
        <v>98.671597050000017</v>
      </c>
      <c r="E11" s="3">
        <f t="shared" si="0"/>
        <v>7520.4224170500001</v>
      </c>
      <c r="F11" s="3">
        <f t="shared" si="4"/>
        <v>1002.6969273000004</v>
      </c>
      <c r="G11" s="3">
        <f t="shared" si="1"/>
        <v>7675.5097600500003</v>
      </c>
      <c r="H11" s="3">
        <f t="shared" si="5"/>
        <v>1023.1646103000003</v>
      </c>
      <c r="I11" s="3">
        <f t="shared" si="2"/>
        <v>7778.9013220500001</v>
      </c>
      <c r="J11" s="3">
        <f t="shared" si="6"/>
        <v>1036.8097323000002</v>
      </c>
      <c r="K11" s="3">
        <f t="shared" si="3"/>
        <v>7933.9886650500002</v>
      </c>
      <c r="L11" s="3">
        <f t="shared" si="7"/>
        <v>1057.2774153</v>
      </c>
    </row>
    <row r="12" spans="1:12" x14ac:dyDescent="0.25">
      <c r="A12">
        <v>900</v>
      </c>
      <c r="B12" s="3">
        <f>(0.8931*1961)+(3.6215*1247)+(0.6615*1526)</f>
        <v>7276.8285999999998</v>
      </c>
      <c r="C12" s="3">
        <f>4.5789*1283</f>
        <v>5874.7286999999997</v>
      </c>
      <c r="D12" s="3">
        <f>0.01*13.5417*0.95*875</f>
        <v>112.56538125000002</v>
      </c>
      <c r="E12" s="3">
        <f t="shared" si="0"/>
        <v>8564.3397212500004</v>
      </c>
      <c r="F12" s="3">
        <f t="shared" si="4"/>
        <v>1019.0146457500005</v>
      </c>
      <c r="G12" s="3">
        <f t="shared" si="1"/>
        <v>8740.5815822500008</v>
      </c>
      <c r="H12" s="3">
        <f t="shared" si="5"/>
        <v>1039.6196957500006</v>
      </c>
      <c r="I12" s="3">
        <f t="shared" si="2"/>
        <v>8858.0761562499993</v>
      </c>
      <c r="J12" s="3">
        <f t="shared" si="6"/>
        <v>1053.35639575</v>
      </c>
      <c r="K12" s="3">
        <f t="shared" si="3"/>
        <v>9034.3180172499997</v>
      </c>
      <c r="L12" s="3">
        <f t="shared" si="7"/>
        <v>1073.9614457500002</v>
      </c>
    </row>
    <row r="13" spans="1:12" x14ac:dyDescent="0.25">
      <c r="A13">
        <v>1000</v>
      </c>
      <c r="B13" s="3">
        <f>(0.8931*2213)+(3.6215*1398)+(0.6615*1723)</f>
        <v>8179.0518000000002</v>
      </c>
      <c r="C13" s="3">
        <f>4.5789*1438</f>
        <v>6584.4582</v>
      </c>
      <c r="D13" s="3">
        <f>0.01*13.5417*0.95*984</f>
        <v>126.58781160000001</v>
      </c>
      <c r="E13" s="3">
        <f t="shared" si="0"/>
        <v>9622.5312515999995</v>
      </c>
      <c r="F13" s="3">
        <f t="shared" si="4"/>
        <v>1043.9173042000002</v>
      </c>
      <c r="G13" s="3">
        <f t="shared" si="1"/>
        <v>9820.0649976000004</v>
      </c>
      <c r="H13" s="3">
        <f t="shared" si="5"/>
        <v>1065.0718222000005</v>
      </c>
      <c r="I13" s="3">
        <f t="shared" si="2"/>
        <v>9951.7541615999999</v>
      </c>
      <c r="J13" s="3">
        <f t="shared" si="6"/>
        <v>1079.1748341999992</v>
      </c>
      <c r="K13" s="3">
        <f t="shared" si="3"/>
        <v>10149.287907600001</v>
      </c>
      <c r="L13" s="3">
        <f t="shared" si="7"/>
        <v>1100.3293521999994</v>
      </c>
    </row>
    <row r="14" spans="1:12" x14ac:dyDescent="0.25">
      <c r="A14">
        <v>1100</v>
      </c>
      <c r="B14" s="3">
        <f>(0.8931*2458)+(3.6215*1551)+(0.6615*1925)</f>
        <v>9085.5738000000001</v>
      </c>
      <c r="C14" s="3">
        <f>4.5789*1595</f>
        <v>7303.3455000000004</v>
      </c>
      <c r="D14" s="3">
        <f>0.01*13.5417*0.95*1097</f>
        <v>141.12482655000002</v>
      </c>
      <c r="E14" s="3">
        <f t="shared" si="0"/>
        <v>10687.367726549999</v>
      </c>
      <c r="F14" s="3">
        <f t="shared" si="4"/>
        <v>1058.1915303499991</v>
      </c>
      <c r="G14" s="3">
        <f t="shared" si="1"/>
        <v>10906.468091549999</v>
      </c>
      <c r="H14" s="3">
        <f t="shared" si="5"/>
        <v>1079.4834153499996</v>
      </c>
      <c r="I14" s="3">
        <f t="shared" si="2"/>
        <v>11052.535001550001</v>
      </c>
      <c r="J14" s="3">
        <f t="shared" si="6"/>
        <v>1093.6780053500006</v>
      </c>
      <c r="K14" s="3">
        <f t="shared" si="3"/>
        <v>11271.635366550001</v>
      </c>
      <c r="L14" s="3">
        <f t="shared" si="7"/>
        <v>1114.9698903500012</v>
      </c>
    </row>
    <row r="15" spans="1:12" x14ac:dyDescent="0.25">
      <c r="A15">
        <v>1200</v>
      </c>
      <c r="B15" s="3">
        <f>(0.8931*2717)+(3.6215*1705)+(0.6615*2132)</f>
        <v>10011.528200000001</v>
      </c>
      <c r="C15" s="3">
        <f>4.5789*1754</f>
        <v>8031.3905999999997</v>
      </c>
      <c r="D15" s="3">
        <f>0.01*13.5417*0.95*1206</f>
        <v>155.14725690000003</v>
      </c>
      <c r="E15" s="3">
        <f t="shared" si="0"/>
        <v>11772.953576899999</v>
      </c>
      <c r="F15" s="3">
        <f t="shared" si="4"/>
        <v>1064.8364749499997</v>
      </c>
      <c r="G15" s="3">
        <f t="shared" si="1"/>
        <v>12013.895294899999</v>
      </c>
      <c r="H15" s="3">
        <f t="shared" si="5"/>
        <v>1086.4030939499989</v>
      </c>
      <c r="I15" s="3">
        <f t="shared" si="2"/>
        <v>12174.5231069</v>
      </c>
      <c r="J15" s="3">
        <f t="shared" si="6"/>
        <v>1100.7808399500009</v>
      </c>
      <c r="K15" s="3">
        <f t="shared" si="3"/>
        <v>12415.4648249</v>
      </c>
      <c r="L15" s="3">
        <f t="shared" si="7"/>
        <v>1122.3474589500001</v>
      </c>
    </row>
    <row r="16" spans="1:12" x14ac:dyDescent="0.25">
      <c r="A16">
        <v>1300</v>
      </c>
      <c r="B16" s="3">
        <f>(0.8931*2977)+(3.6215*1853)+(0.6615*2344)</f>
        <v>10919.9542</v>
      </c>
      <c r="C16" s="3">
        <f>4.5789*1914</f>
        <v>8764.0146000000004</v>
      </c>
      <c r="D16" s="3">
        <f>0.01*13.5417*0.95*1361</f>
        <v>175.08741015000001</v>
      </c>
      <c r="E16" s="3">
        <f t="shared" si="0"/>
        <v>12847.84453015</v>
      </c>
      <c r="F16" s="3">
        <f t="shared" si="4"/>
        <v>1085.5858503500003</v>
      </c>
      <c r="G16" s="3">
        <f t="shared" si="1"/>
        <v>13110.764968149999</v>
      </c>
      <c r="H16" s="3">
        <f t="shared" si="5"/>
        <v>1107.4272033500001</v>
      </c>
      <c r="I16" s="3">
        <f t="shared" si="2"/>
        <v>13286.04526015</v>
      </c>
      <c r="J16" s="3">
        <f t="shared" si="6"/>
        <v>1121.9881053499994</v>
      </c>
      <c r="K16" s="3">
        <f t="shared" si="3"/>
        <v>13548.965698149999</v>
      </c>
      <c r="L16" s="3">
        <f t="shared" si="7"/>
        <v>1143.8294583499992</v>
      </c>
    </row>
    <row r="17" spans="1:12" x14ac:dyDescent="0.25">
      <c r="A17">
        <v>1400</v>
      </c>
      <c r="B17" s="3">
        <f>(0.8931*3239)+(3.6215*2009)+(0.6615*2559)</f>
        <v>11861.1229</v>
      </c>
      <c r="C17" s="3">
        <f>4.5789*2076</f>
        <v>9505.7963999999993</v>
      </c>
      <c r="D17" s="3">
        <f>0.01*13.5417*0.95*1583</f>
        <v>203.64685545000003</v>
      </c>
      <c r="E17" s="3">
        <f t="shared" si="0"/>
        <v>13965.929035450001</v>
      </c>
      <c r="F17" s="3">
        <f t="shared" si="4"/>
        <v>1074.8909532500002</v>
      </c>
      <c r="G17" s="3">
        <f t="shared" si="1"/>
        <v>14251.102927450002</v>
      </c>
      <c r="H17" s="3">
        <f t="shared" si="5"/>
        <v>1096.8696732499993</v>
      </c>
      <c r="I17" s="3">
        <f t="shared" si="2"/>
        <v>14441.218855450001</v>
      </c>
      <c r="J17" s="3">
        <f t="shared" si="6"/>
        <v>1111.52215325</v>
      </c>
      <c r="K17" s="3">
        <f t="shared" si="3"/>
        <v>14726.392747450001</v>
      </c>
      <c r="L17" s="3">
        <f t="shared" si="7"/>
        <v>1133.5008732499991</v>
      </c>
    </row>
    <row r="18" spans="1:12" x14ac:dyDescent="0.25">
      <c r="A18">
        <v>1500</v>
      </c>
      <c r="B18" s="3">
        <f>(0.8931*3503)+(3.6215*2166)+(0.6615*2779)</f>
        <v>12811.006799999999</v>
      </c>
      <c r="C18" s="3">
        <f>4.5789*2239</f>
        <v>10252.1571</v>
      </c>
      <c r="D18" s="3">
        <f>0.01*13.5417*0.95*1759</f>
        <v>226.28857785000002</v>
      </c>
      <c r="E18" s="3">
        <f t="shared" si="0"/>
        <v>15087.726797849999</v>
      </c>
      <c r="F18" s="3">
        <f t="shared" si="4"/>
        <v>1118.0845053000012</v>
      </c>
      <c r="G18" s="3">
        <f t="shared" si="1"/>
        <v>15395.29151085</v>
      </c>
      <c r="H18" s="3">
        <f t="shared" si="5"/>
        <v>1140.3379593000027</v>
      </c>
      <c r="I18" s="3">
        <f t="shared" si="2"/>
        <v>15600.334652849999</v>
      </c>
      <c r="J18" s="3">
        <f t="shared" si="6"/>
        <v>1155.1735953000007</v>
      </c>
      <c r="K18" s="3">
        <f t="shared" si="3"/>
        <v>15907.89936585</v>
      </c>
      <c r="L18" s="3">
        <f t="shared" si="7"/>
        <v>1177.4270493000022</v>
      </c>
    </row>
    <row r="19" spans="1:12" x14ac:dyDescent="0.25">
      <c r="A19">
        <v>1600</v>
      </c>
      <c r="B19" s="3">
        <f>(0.8931*3769)+(3.6215*2324)+(0.6615*3002)</f>
        <v>13768.2829</v>
      </c>
      <c r="C19" s="3">
        <f>4.5789*2403</f>
        <v>11003.0967</v>
      </c>
      <c r="D19" s="3">
        <f>0.01*13.5417*0.95*1876</f>
        <v>241.34017740000002</v>
      </c>
      <c r="E19" s="3">
        <f t="shared" si="0"/>
        <v>16210.242417399999</v>
      </c>
      <c r="F19" s="3">
        <f t="shared" si="4"/>
        <v>1121.7977623999977</v>
      </c>
      <c r="G19" s="3">
        <f t="shared" si="1"/>
        <v>16540.335318400001</v>
      </c>
      <c r="H19" s="3">
        <f t="shared" si="5"/>
        <v>1144.1885833999986</v>
      </c>
      <c r="I19" s="3">
        <f t="shared" si="2"/>
        <v>16760.397252400002</v>
      </c>
      <c r="J19" s="3">
        <f t="shared" si="6"/>
        <v>1159.115797399998</v>
      </c>
      <c r="K19" s="3">
        <f t="shared" si="3"/>
        <v>17090.490153400002</v>
      </c>
      <c r="L19" s="3">
        <f t="shared" si="7"/>
        <v>1181.5066183999988</v>
      </c>
    </row>
    <row r="20" spans="1:12" x14ac:dyDescent="0.25">
      <c r="A20">
        <v>1700</v>
      </c>
      <c r="B20" s="3">
        <f>(0.8931*4036)+(3.6215*2484)+(0.6615*3229)</f>
        <v>14736.341100000001</v>
      </c>
      <c r="C20" s="3">
        <f>4.5789*2567</f>
        <v>11754.0363</v>
      </c>
      <c r="D20" s="3">
        <f>0.01*13.5417*0.95*2064</f>
        <v>265.52565360000006</v>
      </c>
      <c r="E20" s="3">
        <f t="shared" si="0"/>
        <v>17352.674013600001</v>
      </c>
      <c r="F20" s="3">
        <f t="shared" si="4"/>
        <v>1122.5156195500003</v>
      </c>
      <c r="G20" s="3">
        <f t="shared" si="1"/>
        <v>17705.295102600001</v>
      </c>
      <c r="H20" s="3">
        <f t="shared" si="5"/>
        <v>1145.0438075500006</v>
      </c>
      <c r="I20" s="3">
        <f t="shared" si="2"/>
        <v>17940.375828600001</v>
      </c>
      <c r="J20" s="3">
        <f t="shared" si="6"/>
        <v>1160.0625995500031</v>
      </c>
      <c r="K20" s="3">
        <f t="shared" si="3"/>
        <v>18292.996917600001</v>
      </c>
      <c r="L20" s="3">
        <f t="shared" si="7"/>
        <v>1182.5907875500016</v>
      </c>
    </row>
    <row r="21" spans="1:12" x14ac:dyDescent="0.25">
      <c r="A21">
        <v>1800</v>
      </c>
      <c r="B21" s="3">
        <f>(0.8931*4305)+(3.6215*2644)+(0.6615*3458)</f>
        <v>15707.508500000002</v>
      </c>
      <c r="C21" s="3">
        <f>4.5789*2732</f>
        <v>12509.5548</v>
      </c>
      <c r="D21" s="3">
        <f>0.01*13.5417*0.95*2186</f>
        <v>281.22048390000003</v>
      </c>
      <c r="E21" s="3">
        <f t="shared" si="0"/>
        <v>18490.639943900002</v>
      </c>
      <c r="F21" s="3">
        <f t="shared" si="4"/>
        <v>1142.4315962000019</v>
      </c>
      <c r="G21" s="3">
        <f t="shared" si="1"/>
        <v>18865.926587900001</v>
      </c>
      <c r="H21" s="3">
        <f t="shared" si="5"/>
        <v>1164.9597842000003</v>
      </c>
      <c r="I21" s="3">
        <f t="shared" si="2"/>
        <v>19116.117683900004</v>
      </c>
      <c r="J21" s="3">
        <f t="shared" si="6"/>
        <v>1179.9785761999992</v>
      </c>
      <c r="K21" s="3">
        <f t="shared" si="3"/>
        <v>19491.404327900003</v>
      </c>
      <c r="L21" s="3">
        <f t="shared" si="7"/>
        <v>1202.5067641999995</v>
      </c>
    </row>
    <row r="22" spans="1:12" x14ac:dyDescent="0.25">
      <c r="A22">
        <v>1900</v>
      </c>
      <c r="B22" s="3">
        <f>(0.8931*4574)+(3.6215*2804)+(0.6615*3690)</f>
        <v>16680.660400000001</v>
      </c>
      <c r="C22" s="3">
        <f>4.5789*2899</f>
        <v>13274.231099999999</v>
      </c>
      <c r="D22" s="3">
        <f>0.01*13.5417*0.95*2387</f>
        <v>307.07836005000001</v>
      </c>
      <c r="E22" s="3">
        <f t="shared" si="0"/>
        <v>19642.58498005</v>
      </c>
      <c r="F22" s="3">
        <f t="shared" si="4"/>
        <v>1137.9659303000008</v>
      </c>
      <c r="G22" s="3">
        <f t="shared" si="1"/>
        <v>20040.811913049998</v>
      </c>
      <c r="H22" s="3">
        <f t="shared" si="5"/>
        <v>1160.6314853000003</v>
      </c>
      <c r="I22" s="3">
        <f t="shared" si="2"/>
        <v>20306.296535050002</v>
      </c>
      <c r="J22" s="3">
        <f t="shared" si="6"/>
        <v>1175.7418553000025</v>
      </c>
      <c r="K22" s="3">
        <f t="shared" si="3"/>
        <v>20704.52346805</v>
      </c>
      <c r="L22" s="3">
        <f t="shared" si="7"/>
        <v>1198.4074103000021</v>
      </c>
    </row>
    <row r="23" spans="1:12" x14ac:dyDescent="0.25">
      <c r="A23">
        <v>2000</v>
      </c>
      <c r="B23" s="3">
        <f>(0.8931*4844)+(3.6215*2965)+(0.6615*3926)</f>
        <v>17660.972900000001</v>
      </c>
      <c r="C23" s="3">
        <f>4.5789*3066</f>
        <v>14038.9074</v>
      </c>
      <c r="D23" s="3">
        <f>0.01*13.5417*0.95*2512</f>
        <v>323.15912880000002</v>
      </c>
      <c r="E23" s="3">
        <f t="shared" si="0"/>
        <v>20791.9135088</v>
      </c>
      <c r="F23" s="3">
        <f t="shared" si="4"/>
        <v>1151.9450361499985</v>
      </c>
      <c r="G23" s="3">
        <f t="shared" si="1"/>
        <v>21213.080730800004</v>
      </c>
      <c r="H23" s="3">
        <f t="shared" si="5"/>
        <v>1174.8853251499968</v>
      </c>
      <c r="I23" s="3">
        <f t="shared" si="2"/>
        <v>21493.858878800002</v>
      </c>
      <c r="J23" s="3">
        <f t="shared" si="6"/>
        <v>1190.1788511499981</v>
      </c>
      <c r="K23" s="3">
        <f t="shared" si="3"/>
        <v>21915.026100800002</v>
      </c>
      <c r="L23" s="3">
        <f t="shared" si="7"/>
        <v>1213.1191401499964</v>
      </c>
    </row>
    <row r="24" spans="1:12" x14ac:dyDescent="0.25">
      <c r="A24">
        <v>2100</v>
      </c>
      <c r="B24" s="3">
        <f>(0.8931*5115)+(3.6215*3127)+(0.6615*4163)</f>
        <v>18646.461500000001</v>
      </c>
      <c r="C24" s="3">
        <f>4.5789*3234</f>
        <v>14808.1626</v>
      </c>
      <c r="E24" s="3">
        <f>B24+(1.2-1)*C24+D24</f>
        <v>21608.09402</v>
      </c>
      <c r="F24" s="3">
        <f t="shared" si="4"/>
        <v>1149.3285287500003</v>
      </c>
      <c r="G24" s="3">
        <f t="shared" si="1"/>
        <v>22052.338898000002</v>
      </c>
      <c r="H24" s="3">
        <f t="shared" si="5"/>
        <v>1172.2688177500058</v>
      </c>
      <c r="I24" s="3">
        <f t="shared" si="2"/>
        <v>22348.50215</v>
      </c>
      <c r="J24" s="3">
        <f t="shared" si="6"/>
        <v>1187.5623437499999</v>
      </c>
      <c r="K24" s="3">
        <f t="shared" si="3"/>
        <v>22792.747028000002</v>
      </c>
      <c r="L24" s="3">
        <f t="shared" si="7"/>
        <v>1210.5026327500018</v>
      </c>
    </row>
    <row r="25" spans="1:12" x14ac:dyDescent="0.25">
      <c r="A25">
        <v>2200</v>
      </c>
      <c r="B25" s="3">
        <f>(0.8931*5386)+(3.6215*3289)+(0.6615*4402)</f>
        <v>19633.273100000002</v>
      </c>
      <c r="C25" s="3">
        <f>4.5789*3402</f>
        <v>15577.417799999999</v>
      </c>
      <c r="E25" s="3">
        <f t="shared" si="0"/>
        <v>22748.756660000003</v>
      </c>
      <c r="F25" s="3">
        <f t="shared" si="4"/>
        <v>816.18051120000018</v>
      </c>
      <c r="G25" s="3">
        <f t="shared" si="1"/>
        <v>23216.079194000002</v>
      </c>
      <c r="H25" s="3">
        <f t="shared" si="5"/>
        <v>839.25816719999784</v>
      </c>
      <c r="I25" s="3">
        <f t="shared" si="2"/>
        <v>23527.627550000001</v>
      </c>
      <c r="J25" s="3">
        <f t="shared" si="6"/>
        <v>854.64327119999871</v>
      </c>
      <c r="K25" s="3">
        <f t="shared" si="3"/>
        <v>23994.950084000004</v>
      </c>
      <c r="L25" s="3">
        <f t="shared" si="7"/>
        <v>877.72092720000001</v>
      </c>
    </row>
    <row r="26" spans="1:12" x14ac:dyDescent="0.25">
      <c r="A26">
        <v>2300</v>
      </c>
      <c r="B26" s="3">
        <f>(0.8931*5658)+(3.6215*3452)+(0.6615*4643)</f>
        <v>20625.922299999998</v>
      </c>
      <c r="C26" s="3">
        <f>4.5789*3571</f>
        <v>16351.251899999999</v>
      </c>
      <c r="E26" s="3">
        <f t="shared" si="0"/>
        <v>23896.172679999996</v>
      </c>
      <c r="F26" s="3">
        <f t="shared" si="4"/>
        <v>1140.6626400000023</v>
      </c>
      <c r="G26" s="3">
        <f t="shared" si="1"/>
        <v>24386.710236999999</v>
      </c>
      <c r="H26" s="3">
        <f t="shared" si="5"/>
        <v>1163.7402959999999</v>
      </c>
      <c r="I26" s="3">
        <f t="shared" si="2"/>
        <v>24713.735274999999</v>
      </c>
      <c r="J26" s="3">
        <f t="shared" si="6"/>
        <v>1179.1254000000008</v>
      </c>
      <c r="K26" s="3">
        <f t="shared" si="3"/>
        <v>25204.272831999999</v>
      </c>
      <c r="L26" s="3">
        <f t="shared" si="7"/>
        <v>1202.2030560000021</v>
      </c>
    </row>
    <row r="27" spans="1:12" x14ac:dyDescent="0.25">
      <c r="A27">
        <v>2400</v>
      </c>
      <c r="B27" s="3">
        <f>(0.8931*5930)+(3.6215*3615)+(0.6615*4888)</f>
        <v>21621.217499999999</v>
      </c>
      <c r="C27" s="3">
        <f>4.5789*3740</f>
        <v>17125.085999999999</v>
      </c>
      <c r="E27" s="3">
        <f t="shared" si="0"/>
        <v>25046.234699999997</v>
      </c>
      <c r="F27" s="3">
        <f t="shared" si="4"/>
        <v>1147.4160199999933</v>
      </c>
      <c r="G27" s="3">
        <f t="shared" si="1"/>
        <v>25559.987279999998</v>
      </c>
      <c r="H27" s="3">
        <f t="shared" si="5"/>
        <v>1170.6310429999976</v>
      </c>
      <c r="I27" s="3">
        <f t="shared" si="2"/>
        <v>25902.488999999998</v>
      </c>
      <c r="J27" s="3">
        <f t="shared" si="6"/>
        <v>1186.107724999998</v>
      </c>
      <c r="K27" s="3">
        <f t="shared" si="3"/>
        <v>26416.241579999998</v>
      </c>
      <c r="L27" s="3">
        <f t="shared" si="7"/>
        <v>1209.322747999995</v>
      </c>
    </row>
    <row r="28" spans="1:12" x14ac:dyDescent="0.25">
      <c r="A28">
        <v>2500</v>
      </c>
      <c r="B28" s="3">
        <f>(0.8931*6203)+(3.6215*3778)+(0.6615*5132)</f>
        <v>22616.744299999998</v>
      </c>
      <c r="C28" s="3">
        <f>4.5789*3910</f>
        <v>17903.499</v>
      </c>
      <c r="E28" s="3">
        <f t="shared" si="0"/>
        <v>26197.444099999997</v>
      </c>
      <c r="F28" s="3">
        <f t="shared" si="4"/>
        <v>1150.0620200000012</v>
      </c>
      <c r="G28" s="3">
        <f t="shared" si="1"/>
        <v>26734.549069999997</v>
      </c>
      <c r="H28" s="3">
        <f t="shared" si="5"/>
        <v>1173.2770429999982</v>
      </c>
      <c r="I28" s="3">
        <f t="shared" si="2"/>
        <v>27092.619049999998</v>
      </c>
      <c r="J28" s="3">
        <f t="shared" si="6"/>
        <v>1188.7537249999987</v>
      </c>
      <c r="K28" s="3">
        <f t="shared" si="3"/>
        <v>27629.724019999998</v>
      </c>
      <c r="L28" s="3">
        <f t="shared" si="7"/>
        <v>1211.9687479999993</v>
      </c>
    </row>
    <row r="29" spans="1:12" x14ac:dyDescent="0.25">
      <c r="F29" s="3">
        <f t="shared" si="4"/>
        <v>1151.2093999999997</v>
      </c>
      <c r="H29" s="3">
        <f t="shared" si="5"/>
        <v>1174.5617899999997</v>
      </c>
      <c r="J29" s="3">
        <f t="shared" si="6"/>
        <v>1190.1300499999998</v>
      </c>
      <c r="L29" s="3">
        <f t="shared" si="7"/>
        <v>1213.4824399999998</v>
      </c>
    </row>
  </sheetData>
  <mergeCells count="9">
    <mergeCell ref="A1:A3"/>
    <mergeCell ref="B1:B3"/>
    <mergeCell ref="C1:C3"/>
    <mergeCell ref="D1:D3"/>
    <mergeCell ref="E1:L1"/>
    <mergeCell ref="E2:F2"/>
    <mergeCell ref="G2:H2"/>
    <mergeCell ref="I2:J2"/>
    <mergeCell ref="K2:L2"/>
  </mergeCells>
  <printOptions gridLines="1"/>
  <pageMargins left="0.9055118110236221" right="0.70866141732283472" top="0.74803149606299213" bottom="0.74803149606299213" header="0.31496062992125984" footer="0.31496062992125984"/>
  <pageSetup paperSize="9" scale="60" orientation="portrait" r:id="rId1"/>
  <ignoredErrors>
    <ignoredError sqref="G6:G28 I6:I28 K6:K2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Pavel</cp:lastModifiedBy>
  <cp:lastPrinted>2018-03-22T18:12:51Z</cp:lastPrinted>
  <dcterms:created xsi:type="dcterms:W3CDTF">2018-03-21T10:28:13Z</dcterms:created>
  <dcterms:modified xsi:type="dcterms:W3CDTF">2018-03-29T15:18:29Z</dcterms:modified>
</cp:coreProperties>
</file>