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xr:revisionPtr revIDLastSave="0" documentId="13_ncr:1_{D51745A9-598A-411C-B447-4CF2BC6BD599}" xr6:coauthVersionLast="47" xr6:coauthVersionMax="47" xr10:uidLastSave="{00000000-0000-0000-0000-000000000000}"/>
  <bookViews>
    <workbookView xWindow="-108" yWindow="-108" windowWidth="30936" windowHeight="17496" xr2:uid="{568C94E4-E3F7-4EB4-8281-4914A18C47B4}"/>
  </bookViews>
  <sheets>
    <sheet name="Budget Request" sheetId="5" r:id="rId1"/>
    <sheet name="Chart Data" sheetId="1" r:id="rId2"/>
    <sheet name="Gantt Chart" sheetId="4" r:id="rId3"/>
    <sheet name="Dynamic Chart Data Hidden" sheetId="2" state="hidden" r:id="rId4"/>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'Chart Data'!#REF!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5" l="1"/>
  <c r="E9" i="5"/>
  <c r="E8" i="5"/>
  <c r="E7" i="5"/>
  <c r="E6" i="5"/>
  <c r="E5" i="5"/>
  <c r="E4" i="5"/>
  <c r="E3" i="5"/>
  <c r="E11" i="5" s="1"/>
  <c r="H7" i="1" l="1"/>
  <c r="I12" i="1"/>
  <c r="I11" i="1"/>
  <c r="I4" i="1"/>
  <c r="I8" i="1"/>
  <c r="I14" i="1"/>
  <c r="I15" i="1"/>
  <c r="I7" i="1"/>
  <c r="H15" i="1"/>
  <c r="D3" i="4"/>
  <c r="E3" i="4" s="1"/>
  <c r="F3" i="4" s="1"/>
  <c r="G3" i="4" s="1"/>
  <c r="H3" i="4" s="1"/>
  <c r="I3" i="4" s="1"/>
  <c r="J3" i="4" s="1"/>
  <c r="K3" i="4" s="1"/>
  <c r="L3" i="4" s="1"/>
  <c r="M3" i="4" s="1"/>
  <c r="N3" i="4" s="1"/>
  <c r="G24" i="2"/>
  <c r="G25" i="2"/>
  <c r="G26" i="2"/>
  <c r="G27" i="2"/>
  <c r="G28" i="2"/>
  <c r="G29" i="2"/>
  <c r="G30" i="2"/>
  <c r="G31" i="2"/>
  <c r="G32" i="2"/>
  <c r="K5" i="1" l="1"/>
  <c r="O3" i="4"/>
  <c r="P3" i="4" s="1"/>
  <c r="Q3" i="4" s="1"/>
  <c r="R3" i="4" s="1"/>
  <c r="S3" i="4" s="1"/>
  <c r="T3" i="4" s="1"/>
  <c r="U3" i="4" s="1"/>
  <c r="V3" i="4" s="1"/>
  <c r="W3" i="4" s="1"/>
  <c r="X3" i="4" s="1"/>
  <c r="Y3" i="4" s="1"/>
  <c r="K4" i="1"/>
  <c r="I25" i="2" l="1"/>
  <c r="I28" i="2"/>
  <c r="I31" i="2"/>
  <c r="I30" i="2"/>
  <c r="I26" i="2"/>
  <c r="I24" i="2"/>
  <c r="I29" i="2"/>
  <c r="I27" i="2"/>
  <c r="I32" i="2"/>
  <c r="C5" i="2" l="1"/>
  <c r="C4" i="2"/>
  <c r="K6" i="1" l="1"/>
  <c r="H9" i="1"/>
  <c r="I9" i="1" s="1"/>
  <c r="H10" i="1" l="1"/>
  <c r="I10" i="1" s="1"/>
  <c r="K9" i="1"/>
  <c r="H11" i="1" l="1"/>
  <c r="B19" i="2"/>
  <c r="E19" i="2" l="1"/>
  <c r="D19" i="2"/>
  <c r="H13" i="1" l="1"/>
  <c r="I13" i="1" s="1"/>
  <c r="B11" i="2" l="1"/>
  <c r="B12" i="2" s="1"/>
  <c r="C19" i="2" l="1"/>
  <c r="B20" i="2"/>
  <c r="B16" i="2"/>
  <c r="B17" i="2"/>
  <c r="H32" i="2"/>
  <c r="H31" i="2"/>
  <c r="G21" i="2"/>
  <c r="H27" i="2"/>
  <c r="H28" i="2"/>
  <c r="B18" i="2"/>
  <c r="G23" i="2"/>
  <c r="H25" i="2"/>
  <c r="H30" i="2"/>
  <c r="G20" i="2"/>
  <c r="B15" i="2"/>
  <c r="H26" i="2"/>
  <c r="G22" i="2"/>
  <c r="G19" i="2"/>
  <c r="B21" i="2"/>
  <c r="H29" i="2"/>
  <c r="H24" i="2"/>
  <c r="G18" i="2"/>
  <c r="H22" i="2" l="1"/>
  <c r="I22" i="2"/>
  <c r="I23" i="2"/>
  <c r="H23" i="2"/>
  <c r="C18" i="2"/>
  <c r="E18" i="2"/>
  <c r="D18" i="2"/>
  <c r="C21" i="2"/>
  <c r="E21" i="2"/>
  <c r="D21" i="2"/>
  <c r="I21" i="2"/>
  <c r="H21" i="2"/>
  <c r="E15" i="2"/>
  <c r="D15" i="2"/>
  <c r="C15" i="2"/>
  <c r="H18" i="2"/>
  <c r="I18" i="2"/>
  <c r="H20" i="2"/>
  <c r="I20" i="2"/>
  <c r="C17" i="2"/>
  <c r="D17" i="2"/>
  <c r="E17" i="2"/>
  <c r="C16" i="2"/>
  <c r="E16" i="2"/>
  <c r="D16" i="2"/>
  <c r="I19" i="2"/>
  <c r="H19" i="2"/>
  <c r="C20" i="2"/>
  <c r="E20" i="2"/>
  <c r="D20" i="2"/>
  <c r="B2" i="2" l="1"/>
  <c r="B4" i="2"/>
  <c r="B5" i="2"/>
</calcChain>
</file>

<file path=xl/sharedStrings.xml><?xml version="1.0" encoding="utf-8"?>
<sst xmlns="http://schemas.openxmlformats.org/spreadsheetml/2006/main" count="120" uniqueCount="92">
  <si>
    <t>Create a Date Tracking Gantt Chart in this worksheet.
The title of this worksheet is in cell B1. 
Information about how to use this worksheet, including instructions for screen readers is in the About worksheet.
Continue navigating down column A for further instructions.</t>
  </si>
  <si>
    <t>Milestones header for the milestone table is in cell B3.
Tasks header for the tasks table is in cell G3.</t>
  </si>
  <si>
    <t>Milestones</t>
  </si>
  <si>
    <t>Tasks</t>
  </si>
  <si>
    <t>Milestone table headers are in cells B5 through E5. Tasks table headers are in cells G5 through J5.
Milestone sample data is in cells B6 through E11. 
Tasks sample data is in cells G6 through J17.
The next instruction is in cell A21.</t>
  </si>
  <si>
    <t>No.</t>
  </si>
  <si>
    <t>Position</t>
  </si>
  <si>
    <t>Date</t>
  </si>
  <si>
    <t>Milestone</t>
  </si>
  <si>
    <t>Start Date</t>
  </si>
  <si>
    <t>End Date</t>
  </si>
  <si>
    <t>Task</t>
  </si>
  <si>
    <t>Duration in days</t>
  </si>
  <si>
    <t>Days</t>
  </si>
  <si>
    <t>Data collection method devised</t>
  </si>
  <si>
    <t>Documentation</t>
  </si>
  <si>
    <t>Data collection with SDFC staff scheduled</t>
  </si>
  <si>
    <t>Hardware Synthesized</t>
  </si>
  <si>
    <t>Study of relevant ML Algorithms</t>
  </si>
  <si>
    <t>Data Collected</t>
  </si>
  <si>
    <t>ML Models trained and compared</t>
  </si>
  <si>
    <t>Plan Data Collection with SDFC Staff</t>
  </si>
  <si>
    <t>Research Paper Completed</t>
  </si>
  <si>
    <t>Order materials and wait for delivery</t>
  </si>
  <si>
    <t>Hardware Synthesis</t>
  </si>
  <si>
    <t>Data Collection</t>
  </si>
  <si>
    <t>Training models and experimenting with them</t>
  </si>
  <si>
    <t>Summarizing results into a research paper</t>
  </si>
  <si>
    <t>Title of this worksheet is in cell B1.</t>
  </si>
  <si>
    <t>Dynamic Chart data, Do NOT edit or delete this worksheet!</t>
  </si>
  <si>
    <t>Table title is in cells B2 and C2.</t>
  </si>
  <si>
    <t>highlight</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</si>
  <si>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</si>
  <si>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today highlight x co-ord</t>
  </si>
  <si>
    <t>y co-ord</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</si>
  <si>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</si>
  <si>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scroll increment</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</si>
  <si>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</si>
  <si>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Charting range</t>
  </si>
  <si>
    <t>ageoff</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</si>
  <si>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</si>
  <si>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Start date</t>
  </si>
  <si>
    <t>Task duration in days</t>
  </si>
  <si>
    <t>position</t>
  </si>
  <si>
    <t>&lt;-- this table creates the gantt chart, plotting 7 milestones at a time</t>
  </si>
  <si>
    <t>Milestone charting</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</si>
  <si>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</si>
  <si>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Baseline</t>
  </si>
  <si>
    <t>&lt;-- this table creates the milestone markers in the gantt chart, plotting only those milestones that fit in the range of dates shown; up to 15 milestones</t>
  </si>
  <si>
    <t>A note is in cell J32.
This is the last instruction in this worksheet.</t>
  </si>
  <si>
    <t xml:space="preserve">&lt;--To chart more than 15 milestones, simply expand this table and enter new entries in the Milestone table in the Chart Data worksheet.
</t>
  </si>
  <si>
    <t>Finalizing poster for FURI</t>
  </si>
  <si>
    <r>
      <rPr>
        <sz val="11"/>
        <rFont val="Calibri"/>
        <family val="2"/>
        <scheme val="minor"/>
      </rPr>
      <t>Task</t>
    </r>
    <r>
      <rPr>
        <sz val="11"/>
        <color rgb="FF00B0F0"/>
        <rFont val="Calibri"/>
        <family val="2"/>
        <scheme val="minor"/>
      </rPr>
      <t xml:space="preserve"> Milestone</t>
    </r>
  </si>
  <si>
    <t>ML Models Trained and Compared</t>
  </si>
  <si>
    <t>Gantt Chart</t>
  </si>
  <si>
    <t>NA</t>
  </si>
  <si>
    <t>Fall 2023</t>
  </si>
  <si>
    <t xml:space="preserve">Analysis of the state-of-the-art </t>
  </si>
  <si>
    <t>Plan Hardware (For data collection, training, deploying)</t>
  </si>
  <si>
    <t>Buffer</t>
  </si>
  <si>
    <t>Analysis of the state-of-the-art (Fall 2023)</t>
  </si>
  <si>
    <t>Study of relevant ML Algorithms (Fall 2023)</t>
  </si>
  <si>
    <t>Machine Learning on Embedded Systems to Assess Correct Form During Weight Training</t>
  </si>
  <si>
    <t>Materials</t>
  </si>
  <si>
    <t>Quantity</t>
  </si>
  <si>
    <t>Price</t>
  </si>
  <si>
    <t>Subtotal</t>
  </si>
  <si>
    <t>Use</t>
  </si>
  <si>
    <t>Link</t>
  </si>
  <si>
    <t>Arduino Nicla Sense ME</t>
  </si>
  <si>
    <t>State of the art sensors and powerful onboard CPU in one package</t>
  </si>
  <si>
    <t>https://store-usa.arduino.cc/products/nicla-sense-me?selectedStore=us</t>
  </si>
  <si>
    <t>.</t>
  </si>
  <si>
    <t>Arduino Nano 33 BLE Sense Rev2</t>
  </si>
  <si>
    <t>Variety of sensors and AI enabled CPU with Bluetooth Onboard</t>
  </si>
  <si>
    <t>https://store-usa.arduino.cc/products/nano-33-ble-sense-rev2</t>
  </si>
  <si>
    <t>Raspberry Pi 5</t>
  </si>
  <si>
    <t>Powerful SBC for mobile computing, collecting data and training on the data on the go</t>
  </si>
  <si>
    <t>Adafruit 9-DOF Absolute Orientation IMU</t>
  </si>
  <si>
    <t>To be implemented with ESP32, accurate IMU</t>
  </si>
  <si>
    <t>https://www.adafruit.com/product/2472</t>
  </si>
  <si>
    <t>ESP32</t>
  </si>
  <si>
    <t>Powerful microcontroller with WiFi and BLE</t>
  </si>
  <si>
    <t>https://www.amazon.com/HiLetgo-ESP-WROOM-32-Development-Microcontroller-Integrated/dp/B0718T232Z</t>
  </si>
  <si>
    <t>Hand Glove</t>
  </si>
  <si>
    <t>For data collection system, used as a mount for hands</t>
  </si>
  <si>
    <t>https://www.amazon.com/ihuan-Professional-Protection-Ventilation-Training/dp/B07D2Y91LS/ref=sr_1_6?keywords=Hand%2BGLove%2Bgym&amp;qid=1697588733&amp;sr=8-6&amp;th=1</t>
  </si>
  <si>
    <t>Power Bank/Batteries</t>
  </si>
  <si>
    <t>To power the mobile setup, components TBD</t>
  </si>
  <si>
    <t>Misc (Attachments, 3D printing filament)</t>
  </si>
  <si>
    <t>Others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</si>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</sst>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15"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b/>
      <sz val="20"/>
      <color theme="5" tint="-0.499984740745262"/>
      <name val="Calibri"/>
      <family val="2"/>
      <scheme val="minor"/>
    </font>
    <font>
      <sz val="11"/>
      <name val="Calibri"/>
      <family val="2"/>
      <scheme val="minor"/>
    </font>
    <font>
      <sz val="11"/>
      <color rgb="FF00B0F0"/>
      <name val="Calibri"/>
      <family val="2"/>
      <scheme val="minor"/>
    </font>
    <font>
      <sz val="36"/>
      <color theme="1"/>
      <name val="Calibri"/>
      <family val="2"/>
      <scheme val="minor"/>
    </font>
    <font>
      <b/>
      <sz val="11"/>
      <color theme="1"/>
      <name val="Calibri"/>
      <family val="2"/>
      <scheme val="minor"/>
    </font>
    <font>
      <sz val="11"/>
      <color rgb="FFFFC000"/>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rgb="FF00B0F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xf numFmtId="0" fontId="14" fillId="0" borderId="0" applyNumberFormat="0" applyFill="0" applyBorder="0" applyAlignment="0" applyProtection="0"/>
  </cellStyleXfs>
  <cellXfs count="82">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1" fillId="0" borderId="0" xfId="1"/>
    <xf numFmtId="0" fontId="2" fillId="0" borderId="0" xfId="0" applyFont="1"/>
    <xf numFmtId="14" fontId="7" fillId="0" borderId="0" xfId="6" applyFill="1" applyBorder="1">
      <alignment horizontal="center"/>
    </xf>
    <xf numFmtId="14" fontId="7" fillId="0" borderId="0" xfId="6">
      <alignment horizontal="center"/>
    </xf>
    <xf numFmtId="164" fontId="0" fillId="0" borderId="0" xfId="0" applyNumberFormat="1" applyAlignment="1">
      <alignment wrapText="1"/>
    </xf>
    <xf numFmtId="164" fontId="0" fillId="0" borderId="0" xfId="0" applyNumberFormat="1"/>
    <xf numFmtId="0" fontId="0" fillId="0" borderId="1" xfId="0" applyBorder="1"/>
    <xf numFmtId="0" fontId="1" fillId="0" borderId="1" xfId="1" applyBorder="1"/>
    <xf numFmtId="0" fontId="0" fillId="0" borderId="6" xfId="0" applyBorder="1"/>
    <xf numFmtId="0" fontId="0" fillId="0" borderId="7" xfId="0" applyBorder="1"/>
    <xf numFmtId="0" fontId="0" fillId="0" borderId="8" xfId="0" applyBorder="1" applyAlignment="1">
      <alignment horizontal="center"/>
    </xf>
    <xf numFmtId="0" fontId="0" fillId="0" borderId="0" xfId="0" applyAlignment="1">
      <alignment horizontal="center"/>
    </xf>
    <xf numFmtId="37" fontId="0" fillId="0" borderId="0" xfId="7" applyFont="1" applyBorder="1">
      <alignment horizontal="center"/>
    </xf>
    <xf numFmtId="0" fontId="0" fillId="0" borderId="9" xfId="0" applyBorder="1"/>
    <xf numFmtId="14" fontId="7" fillId="0" borderId="0" xfId="6" applyBorder="1">
      <alignment horizontal="center"/>
    </xf>
    <xf numFmtId="0" fontId="0" fillId="0" borderId="8" xfId="0" applyBorder="1"/>
    <xf numFmtId="0" fontId="0" fillId="0" borderId="10" xfId="0" applyBorder="1"/>
    <xf numFmtId="0" fontId="0" fillId="0" borderId="11" xfId="0" applyBorder="1"/>
    <xf numFmtId="0" fontId="0" fillId="0" borderId="11" xfId="0" applyBorder="1" applyAlignment="1">
      <alignment horizontal="center"/>
    </xf>
    <xf numFmtId="14" fontId="7" fillId="0" borderId="11" xfId="6" applyFill="1" applyBorder="1">
      <alignment horizontal="center"/>
    </xf>
    <xf numFmtId="0" fontId="0" fillId="0" borderId="12" xfId="0" applyBorder="1"/>
    <xf numFmtId="0" fontId="10" fillId="0" borderId="14" xfId="0" applyFont="1" applyBorder="1"/>
    <xf numFmtId="14" fontId="0" fillId="0" borderId="2" xfId="0" applyNumberFormat="1" applyBorder="1"/>
    <xf numFmtId="14" fontId="0" fillId="0" borderId="3" xfId="0" applyNumberFormat="1" applyBorder="1"/>
    <xf numFmtId="14" fontId="0" fillId="0" borderId="4" xfId="0" applyNumberFormat="1" applyBorder="1"/>
    <xf numFmtId="0" fontId="9" fillId="0" borderId="14" xfId="0" applyFont="1" applyBorder="1"/>
    <xf numFmtId="0" fontId="0" fillId="3" borderId="2" xfId="0" applyFill="1" applyBorder="1"/>
    <xf numFmtId="0" fontId="0" fillId="3" borderId="3" xfId="0" applyFill="1" applyBorder="1"/>
    <xf numFmtId="0" fontId="0" fillId="3" borderId="4" xfId="0" applyFill="1" applyBorder="1"/>
    <xf numFmtId="0" fontId="0" fillId="0" borderId="2" xfId="0" applyBorder="1"/>
    <xf numFmtId="0" fontId="0" fillId="0" borderId="3" xfId="0" applyBorder="1"/>
    <xf numFmtId="0" fontId="0" fillId="4" borderId="1" xfId="0" applyFill="1" applyBorder="1"/>
    <xf numFmtId="0" fontId="10" fillId="0" borderId="15" xfId="0" applyFont="1" applyBorder="1"/>
    <xf numFmtId="14" fontId="2" fillId="2" borderId="0" xfId="6" applyFont="1" applyFill="1" applyBorder="1">
      <alignment horizontal="center"/>
    </xf>
    <xf numFmtId="0" fontId="0" fillId="0" borderId="10" xfId="0" applyBorder="1" applyAlignment="1">
      <alignment horizontal="center"/>
    </xf>
    <xf numFmtId="0" fontId="2" fillId="0" borderId="11" xfId="0" applyFont="1" applyBorder="1"/>
    <xf numFmtId="0" fontId="2" fillId="2" borderId="0" xfId="0" applyFont="1" applyFill="1" applyAlignment="1">
      <alignment horizontal="center"/>
    </xf>
    <xf numFmtId="37" fontId="0" fillId="0" borderId="0" xfId="7" applyFont="1">
      <alignment horizontal="center"/>
    </xf>
    <xf numFmtId="0" fontId="0" fillId="0" borderId="9" xfId="0" applyBorder="1" applyAlignment="1">
      <alignment horizontal="right"/>
    </xf>
    <xf numFmtId="0" fontId="9" fillId="0" borderId="8" xfId="0" applyFont="1" applyBorder="1"/>
    <xf numFmtId="0" fontId="0" fillId="5" borderId="2" xfId="0" applyFill="1" applyBorder="1"/>
    <xf numFmtId="0" fontId="0" fillId="5" borderId="3" xfId="0" applyFill="1" applyBorder="1"/>
    <xf numFmtId="0" fontId="0" fillId="5" borderId="4" xfId="0" applyFill="1" applyBorder="1"/>
    <xf numFmtId="0" fontId="0" fillId="6" borderId="1" xfId="0" applyFill="1" applyBorder="1"/>
    <xf numFmtId="0" fontId="0" fillId="5" borderId="10" xfId="0" applyFill="1" applyBorder="1"/>
    <xf numFmtId="0" fontId="0" fillId="6" borderId="16" xfId="0" applyFill="1" applyBorder="1"/>
    <xf numFmtId="0" fontId="13" fillId="0" borderId="14" xfId="0" applyFont="1" applyBorder="1"/>
    <xf numFmtId="0" fontId="0" fillId="5" borderId="5" xfId="0" applyFill="1" applyBorder="1"/>
    <xf numFmtId="0" fontId="0" fillId="5" borderId="13" xfId="0" applyFill="1" applyBorder="1"/>
    <xf numFmtId="0" fontId="12" fillId="0" borderId="17" xfId="0" applyFont="1" applyBorder="1"/>
    <xf numFmtId="0" fontId="12" fillId="0" borderId="18" xfId="0" applyFont="1" applyBorder="1"/>
    <xf numFmtId="0" fontId="12" fillId="0" borderId="19"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14" fillId="0" borderId="23" xfId="8" applyBorder="1"/>
    <xf numFmtId="0" fontId="12" fillId="0" borderId="24" xfId="0" applyFont="1" applyBorder="1"/>
    <xf numFmtId="0" fontId="0" fillId="0" borderId="25" xfId="0" applyBorder="1"/>
    <xf numFmtId="0" fontId="0" fillId="0" borderId="26" xfId="0" applyBorder="1"/>
    <xf numFmtId="0" fontId="0" fillId="0" borderId="27" xfId="0" applyBorder="1"/>
    <xf numFmtId="0" fontId="8" fillId="0" borderId="2" xfId="3" applyFont="1" applyBorder="1" applyAlignment="1">
      <alignment horizontal="center" vertical="center"/>
    </xf>
    <xf numFmtId="0" fontId="5" fillId="0" borderId="3" xfId="3" applyBorder="1" applyAlignment="1">
      <alignment horizontal="center" vertical="center"/>
    </xf>
    <xf numFmtId="0" fontId="5" fillId="0" borderId="4" xfId="3"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cellXfs>
  <cellStyles count="9">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Hyperlink" xfId="8" builtinId="8"/>
    <cellStyle name="Normal" xfId="0" builtinId="0"/>
    <cellStyle name="Title" xfId="3" builtinId="15" customBuiltin="1"/>
  </cellStyles>
  <dxfs count="24">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border>
        <bottom style="thin">
          <color indexed="64"/>
        </bottom>
      </border>
    </dxf>
    <dxf>
      <border diagonalUp="0" diagonalDown="0">
        <left/>
        <right/>
        <top/>
        <bottom/>
        <vertical/>
        <horizontal/>
      </border>
    </dxf>
    <dxf>
      <numFmt numFmtId="5"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3"/>
      <tableStyleElement type="headerRow" dxfId="22"/>
      <tableStyleElement type="firstColumn" dxfId="21"/>
      <tableStyleElement type="firstRowStripe" dxfId="20"/>
      <tableStyleElement type="firstColumn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G3:L15" totalsRowShown="0">
  <autoFilter ref="G3:L15" xr:uid="{22AFF5BD-21AE-4912-A8C2-DAA508F7F469}"/>
  <sortState xmlns:xlrd2="http://schemas.microsoft.com/office/spreadsheetml/2017/richdata2" ref="G4:L23">
    <sortCondition ref="H3:H23"/>
  </sortState>
  <tableColumns count="6">
    <tableColumn id="4" xr3:uid="{8D50EF12-D72C-4368-8326-03E797ADB3CB}" name="No." dataDxfId="18"/>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7" dataCellStyle="Comma [0]">
      <calculatedColumnFormula>IFERROR(IF(LEN(Tasks[[#This Row],[Start Date]])=0,"",(INT(Tasks[[#This Row],[End Date]])-INT(Tasks[[#This Row],[Start Date]]))-(INT(Tasks[[#This Row],[Start Date]])-INT(Tasks[[#This Row],[Start Date]]))+1),"")</calculatedColumnFormula>
    </tableColumn>
    <tableColumn id="8" xr3:uid="{EC07FD2C-9128-4116-AD44-8BBD623505DD}" name="Days"/>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3:E15" totalsRowShown="0" headerRowDxfId="16" headerRowBorderDxfId="15">
  <autoFilter ref="B3:E15" xr:uid="{E06B7BB2-84B0-4701-96A3-1920CD80CF06}">
    <filterColumn colId="0" hiddenButton="1"/>
    <filterColumn colId="1" hiddenButton="1"/>
    <filterColumn colId="2" hiddenButton="1"/>
    <filterColumn colId="3" hiddenButton="1"/>
  </autoFilter>
  <sortState xmlns:xlrd2="http://schemas.microsoft.com/office/spreadsheetml/2017/richdata2" ref="B4:E14">
    <sortCondition ref="D4:D14"/>
  </sortState>
  <tableColumns count="4">
    <tableColumn id="5" xr3:uid="{114C9E6F-5647-4D28-B915-EB9BAEB0DA0B}" name="No." dataDxfId="14"/>
    <tableColumn id="3" xr3:uid="{2EB2227F-D85F-4004-8BC5-DEE0E8CC2A93}" name="Position" dataDxfId="13"/>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2">
      <calculatedColumnFormula>IFERROR(IF(LEN(OFFSET('Chart Data'!$H4,ScrollingIncrement[scroll increment],0,1,1))=0,"",IF(OR(OFFSET('Chart Data'!$I4,ScrollingIncrement[scroll increment],0,1,1)&lt;=$B$12,OFFSET('Chart Data'!$H4,ScrollingIncrement[scroll increment],0,1,1)&gt;=($B$11-$D$11)),INDEX(Tasks[],OFFSET('Chart Data'!$G4,ScrollingIncrement[scroll increment],0,1,1),4),"")),"")</calculatedColumnFormula>
    </tableColumn>
    <tableColumn id="2" xr3:uid="{67A68433-98C6-4D8B-B13E-5A174B091BFD}" name="Start date" dataDxfId="11" dataCellStyle="Date">
      <calculatedColumnFormula>IFERROR(IF(LEN(DynamicTaskData[[#This Row],[Tasks]])=0,$B$11,INDEX(Tasks[],OFFSET('Chart Data'!$G4,ScrollingIncrement[scroll increment],0,1,1),2)),"")</calculatedColumnFormula>
    </tableColumn>
    <tableColumn id="3" xr3:uid="{F8FBD7F0-C854-4F78-A244-B23F2FFF6E70}" name="Task duration in days" dataDxfId="10">
      <calculatedColumnFormula>IFERROR(IF(LEN(DynamicTaskData[[#This Row],[Tasks]])=0,0,IF(AND('Chart Data'!$H4&lt;=$B$12,'Chart Data'!$I4&gt;=$B$12),ABS(OFFSET('Chart Data'!$H4,ScrollingIncrement[scroll increment],0,1,1)-$B$12)+1,OFFSET('Chart Data'!$K4,ScrollingIncrement[scroll increment],0,1,1))),"")</calculatedColumnFormula>
    </tableColumn>
    <tableColumn id="4" xr3:uid="{5A2DA5AB-D865-4B01-B889-2961800BAEFD}" name="position" dataDxfId="9">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8">
      <calculatedColumnFormula>IFERROR(IF(TODAY()&lt;MIN(DynamicTaskData[Start date]),MIN($B$11,MIN(DynamicTaskData[Start date])),TODAY()),TODAY())</calculatedColumnFormula>
    </tableColumn>
    <tableColumn id="2" xr3:uid="{0976B376-4D30-4099-AE10-A329AAD22F6E}" name="y co-ord" dataDxfId="7">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6">
      <calculatedColumnFormula>IFERROR(IF(LEN('Chart Data'!D4)=0,"",IF(AND('Chart Data'!D4&lt;=$B$12,'Chart Data'!D4&gt;=$B$11-$D$11),'Chart Data'!E4,"")),"")</calculatedColumnFormula>
    </tableColumn>
    <tableColumn id="4" xr3:uid="{08699A2C-FE9E-454E-85A5-61493B3B2502}" name="Date" dataDxfId="5" dataCellStyle="Date">
      <calculatedColumnFormula>IFERROR(IF(LEN(DynamicMilestoneData[[#This Row],[Milestones]])=0,$B$12,'Chart Data'!$D4),2)</calculatedColumnFormula>
    </tableColumn>
    <tableColumn id="5" xr3:uid="{FF95A456-DC6C-4DEF-A422-1A60C8530445}" name="Baseline" dataDxfId="4">
      <calculatedColumnFormula>IFERROR(IF(LEN(DynamicMilestoneData[[#This Row],[Milestones]])=0,"",'Chart Data'!$C4),"")</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3" dataDxfId="2">
  <autoFilter ref="B7:B8" xr:uid="{EF98147B-BF9A-4D76-A56A-BD910CB7D4BE}">
    <filterColumn colId="0" hiddenButton="1"/>
  </autoFilter>
  <tableColumns count="1">
    <tableColumn id="1" xr3:uid="{F9A5A7B8-7EE1-4D44-B78F-710AFC7920AA}" name="scroll incr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mazon.com/HiLetgo-ESP-WROOM-32-Development-Microcontroller-Integrated/dp/B0718T232Z" TargetMode="External"/><Relationship Id="rId2" Type="http://schemas.openxmlformats.org/officeDocument/2006/relationships/hyperlink" Target="https://www.adafruit.com/product/2472" TargetMode="External"/><Relationship Id="rId1" Type="http://schemas.openxmlformats.org/officeDocument/2006/relationships/hyperlink" Target="https://store-usa.arduino.cc/products/nano-33-ble-sense-rev2"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A6FF5-8B7D-43E9-ACEF-CAFC3070918B}">
  <dimension ref="B1:H11"/>
  <sheetViews>
    <sheetView tabSelected="1" workbookViewId="0">
      <selection activeCell="F17" sqref="F17"/>
    </sheetView>
  </sheetViews>
  <sheetFormatPr defaultRowHeight="14.4" x14ac:dyDescent="0.3"/>
  <cols>
    <col min="2" max="2" width="35.109375" bestFit="1" customWidth="1"/>
    <col min="6" max="6" width="72.109375" bestFit="1" customWidth="1"/>
  </cols>
  <sheetData>
    <row r="1" spans="2:8" ht="15" thickBot="1" x14ac:dyDescent="0.35"/>
    <row r="2" spans="2:8" ht="15" thickBot="1" x14ac:dyDescent="0.35">
      <c r="B2" s="53" t="s">
        <v>63</v>
      </c>
      <c r="C2" s="54" t="s">
        <v>64</v>
      </c>
      <c r="D2" s="54" t="s">
        <v>65</v>
      </c>
      <c r="E2" s="54" t="s">
        <v>66</v>
      </c>
      <c r="F2" s="55" t="s">
        <v>67</v>
      </c>
      <c r="G2" s="56" t="s">
        <v>68</v>
      </c>
    </row>
    <row r="3" spans="2:8" x14ac:dyDescent="0.3">
      <c r="B3" s="57" t="s">
        <v>69</v>
      </c>
      <c r="C3">
        <v>1</v>
      </c>
      <c r="D3">
        <v>82.8</v>
      </c>
      <c r="E3">
        <f>C3*D3</f>
        <v>82.8</v>
      </c>
      <c r="F3" s="58" t="s">
        <v>70</v>
      </c>
      <c r="G3" s="59" t="s">
        <v>71</v>
      </c>
      <c r="H3" t="s">
        <v>72</v>
      </c>
    </row>
    <row r="4" spans="2:8" x14ac:dyDescent="0.3">
      <c r="B4" s="57" t="s">
        <v>73</v>
      </c>
      <c r="C4">
        <v>1</v>
      </c>
      <c r="D4">
        <v>40.5</v>
      </c>
      <c r="E4">
        <f t="shared" ref="E4:E9" si="0">C4*D4</f>
        <v>40.5</v>
      </c>
      <c r="F4" s="58" t="s">
        <v>74</v>
      </c>
      <c r="G4" s="60" t="s">
        <v>75</v>
      </c>
      <c r="H4" t="s">
        <v>72</v>
      </c>
    </row>
    <row r="5" spans="2:8" x14ac:dyDescent="0.3">
      <c r="B5" s="57" t="s">
        <v>76</v>
      </c>
      <c r="C5">
        <v>1</v>
      </c>
      <c r="D5">
        <v>80</v>
      </c>
      <c r="E5">
        <f t="shared" si="0"/>
        <v>80</v>
      </c>
      <c r="F5" s="58" t="s">
        <v>77</v>
      </c>
      <c r="G5" s="59" t="s">
        <v>55</v>
      </c>
    </row>
    <row r="6" spans="2:8" x14ac:dyDescent="0.3">
      <c r="B6" s="57" t="s">
        <v>78</v>
      </c>
      <c r="C6">
        <v>1</v>
      </c>
      <c r="D6">
        <v>34.950000000000003</v>
      </c>
      <c r="E6">
        <f t="shared" si="0"/>
        <v>34.950000000000003</v>
      </c>
      <c r="F6" s="58" t="s">
        <v>79</v>
      </c>
      <c r="G6" s="60" t="s">
        <v>80</v>
      </c>
      <c r="H6" t="s">
        <v>72</v>
      </c>
    </row>
    <row r="7" spans="2:8" x14ac:dyDescent="0.3">
      <c r="B7" s="57" t="s">
        <v>81</v>
      </c>
      <c r="C7">
        <v>1</v>
      </c>
      <c r="D7">
        <v>10</v>
      </c>
      <c r="E7">
        <f t="shared" si="0"/>
        <v>10</v>
      </c>
      <c r="F7" s="58" t="s">
        <v>82</v>
      </c>
      <c r="G7" s="60" t="s">
        <v>83</v>
      </c>
      <c r="H7" t="s">
        <v>72</v>
      </c>
    </row>
    <row r="8" spans="2:8" x14ac:dyDescent="0.3">
      <c r="B8" s="57" t="s">
        <v>84</v>
      </c>
      <c r="C8">
        <v>1</v>
      </c>
      <c r="D8">
        <v>20</v>
      </c>
      <c r="E8">
        <f t="shared" si="0"/>
        <v>20</v>
      </c>
      <c r="F8" s="58" t="s">
        <v>85</v>
      </c>
      <c r="G8" s="59" t="s">
        <v>86</v>
      </c>
      <c r="H8" t="s">
        <v>72</v>
      </c>
    </row>
    <row r="9" spans="2:8" x14ac:dyDescent="0.3">
      <c r="B9" s="57" t="s">
        <v>87</v>
      </c>
      <c r="C9">
        <v>1</v>
      </c>
      <c r="D9">
        <v>30</v>
      </c>
      <c r="E9">
        <f t="shared" si="0"/>
        <v>30</v>
      </c>
      <c r="F9" s="58" t="s">
        <v>88</v>
      </c>
      <c r="G9" s="59"/>
    </row>
    <row r="10" spans="2:8" x14ac:dyDescent="0.3">
      <c r="B10" s="57" t="s">
        <v>89</v>
      </c>
      <c r="C10">
        <v>1</v>
      </c>
      <c r="D10">
        <v>50</v>
      </c>
      <c r="E10">
        <f>C10*D10</f>
        <v>50</v>
      </c>
      <c r="F10" s="58" t="s">
        <v>90</v>
      </c>
      <c r="G10" s="59"/>
    </row>
    <row r="11" spans="2:8" ht="15" thickBot="1" x14ac:dyDescent="0.35">
      <c r="B11" s="61" t="s">
        <v>91</v>
      </c>
      <c r="C11" s="62"/>
      <c r="D11" s="62"/>
      <c r="E11" s="62">
        <f>SUM(E3:E10)</f>
        <v>348.25</v>
      </c>
      <c r="F11" s="63"/>
      <c r="G11" s="64"/>
    </row>
  </sheetData>
  <hyperlinks>
    <hyperlink ref="G4" r:id="rId1" xr:uid="{E2231026-1D7C-4055-A367-0CE09D9A0D82}"/>
    <hyperlink ref="G6" r:id="rId2" xr:uid="{51ABAF0C-33B2-4250-A17B-2D6D484B3168}"/>
    <hyperlink ref="G7" r:id="rId3" xr:uid="{94A51EBD-72C5-4E32-B2EE-EE8B24F5BD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L23"/>
  <sheetViews>
    <sheetView showGridLines="0" zoomScale="115" zoomScaleNormal="115" workbookViewId="0">
      <selection activeCell="E33" sqref="E33"/>
    </sheetView>
  </sheetViews>
  <sheetFormatPr defaultRowHeight="15" customHeight="1" x14ac:dyDescent="0.3"/>
  <cols>
    <col min="1" max="1" width="2.6640625" style="9" customWidth="1"/>
    <col min="2" max="2" width="10.6640625" customWidth="1"/>
    <col min="3" max="3" width="12.6640625" customWidth="1"/>
    <col min="4" max="4" width="14.6640625" customWidth="1"/>
    <col min="5" max="5" width="36" customWidth="1"/>
    <col min="6" max="6" width="2.6640625" customWidth="1"/>
    <col min="7" max="7" width="10.6640625" customWidth="1"/>
    <col min="8" max="8" width="12.6640625" customWidth="1"/>
    <col min="9" max="9" width="14.6640625" customWidth="1"/>
    <col min="10" max="10" width="48" customWidth="1"/>
    <col min="11" max="11" width="19.33203125" hidden="1" customWidth="1"/>
  </cols>
  <sheetData>
    <row r="1" spans="1:12" ht="50.1" customHeight="1" x14ac:dyDescent="0.3">
      <c r="A1" s="8" t="s">
        <v>0</v>
      </c>
      <c r="B1" s="65" t="s">
        <v>62</v>
      </c>
      <c r="C1" s="66"/>
      <c r="D1" s="66"/>
      <c r="E1" s="66"/>
      <c r="F1" s="66"/>
      <c r="G1" s="66"/>
      <c r="H1" s="66"/>
      <c r="I1" s="66"/>
      <c r="J1" s="66"/>
      <c r="K1" s="66"/>
      <c r="L1" s="67"/>
    </row>
    <row r="2" spans="1:12" ht="35.1" customHeight="1" x14ac:dyDescent="0.35">
      <c r="A2" s="8" t="s">
        <v>1</v>
      </c>
      <c r="B2" s="11" t="s">
        <v>2</v>
      </c>
      <c r="C2" s="10"/>
      <c r="D2" s="68"/>
      <c r="E2" s="69"/>
      <c r="F2" s="70"/>
      <c r="G2" s="11" t="s">
        <v>3</v>
      </c>
      <c r="H2" s="68"/>
      <c r="I2" s="69"/>
      <c r="J2" s="69"/>
      <c r="K2" s="69"/>
      <c r="L2" s="70"/>
    </row>
    <row r="3" spans="1:12" ht="14.4" x14ac:dyDescent="0.3">
      <c r="A3" s="8" t="s">
        <v>4</v>
      </c>
      <c r="B3" s="33" t="s">
        <v>5</v>
      </c>
      <c r="C3" s="34" t="s">
        <v>6</v>
      </c>
      <c r="D3" s="34" t="s">
        <v>7</v>
      </c>
      <c r="E3" s="34" t="s">
        <v>8</v>
      </c>
      <c r="F3" s="34"/>
      <c r="G3" s="12" t="s">
        <v>5</v>
      </c>
      <c r="H3" s="12" t="s">
        <v>9</v>
      </c>
      <c r="I3" s="12" t="s">
        <v>10</v>
      </c>
      <c r="J3" s="12" t="s">
        <v>11</v>
      </c>
      <c r="K3" s="12" t="s">
        <v>12</v>
      </c>
      <c r="L3" s="13" t="s">
        <v>13</v>
      </c>
    </row>
    <row r="4" spans="1:12" ht="14.4" x14ac:dyDescent="0.3">
      <c r="A4" s="8"/>
      <c r="B4" s="14">
        <v>1</v>
      </c>
      <c r="C4" s="15">
        <v>1</v>
      </c>
      <c r="D4" s="6">
        <v>45321</v>
      </c>
      <c r="E4" t="s">
        <v>14</v>
      </c>
      <c r="G4" s="15">
        <v>1</v>
      </c>
      <c r="H4" s="6">
        <v>45302</v>
      </c>
      <c r="I4" s="6">
        <f>Tasks[[#This Row],[Start Date]]+L4</f>
        <v>45412</v>
      </c>
      <c r="J4" s="1" t="s">
        <v>15</v>
      </c>
      <c r="K4" s="16">
        <f>IFERROR(IF(LEN(Tasks[[#This Row],[Start Date]])=0,"",(INT(Tasks[[#This Row],[End Date]])-INT(Tasks[[#This Row],[Start Date]]))-(INT(Tasks[[#This Row],[Start Date]])-INT(Tasks[[#This Row],[Start Date]]))+1),"")</f>
        <v>111</v>
      </c>
      <c r="L4" s="17">
        <v>110</v>
      </c>
    </row>
    <row r="5" spans="1:12" ht="14.4" x14ac:dyDescent="0.3">
      <c r="B5" s="14">
        <v>2</v>
      </c>
      <c r="C5" s="15">
        <v>2</v>
      </c>
      <c r="D5" s="6">
        <v>45321</v>
      </c>
      <c r="E5" t="s">
        <v>16</v>
      </c>
      <c r="G5" s="15">
        <v>2</v>
      </c>
      <c r="H5" s="6" t="s">
        <v>56</v>
      </c>
      <c r="I5" s="6" t="s">
        <v>56</v>
      </c>
      <c r="J5" s="1" t="s">
        <v>57</v>
      </c>
      <c r="K5" s="16" t="str">
        <f>IFERROR(IF(LEN(Tasks[[#This Row],[Start Date]])=0,"",(INT(Tasks[[#This Row],[End Date]])-INT(Tasks[[#This Row],[Start Date]]))-(INT(Tasks[[#This Row],[Start Date]])-INT(Tasks[[#This Row],[Start Date]]))+1),"")</f>
        <v/>
      </c>
      <c r="L5" s="42" t="s">
        <v>55</v>
      </c>
    </row>
    <row r="6" spans="1:12" ht="14.4" x14ac:dyDescent="0.3">
      <c r="B6" s="14">
        <v>3</v>
      </c>
      <c r="C6" s="15">
        <v>3</v>
      </c>
      <c r="D6" s="6">
        <v>45346</v>
      </c>
      <c r="E6" t="s">
        <v>17</v>
      </c>
      <c r="G6" s="15">
        <v>3</v>
      </c>
      <c r="H6" s="6" t="s">
        <v>56</v>
      </c>
      <c r="I6" s="6">
        <v>45301</v>
      </c>
      <c r="J6" s="1" t="s">
        <v>18</v>
      </c>
      <c r="K6" s="16" t="str">
        <f>IFERROR(IF(LEN(Tasks[[#This Row],[Start Date]])=0,"",(INT(Tasks[[#This Row],[End Date]])-INT(Tasks[[#This Row],[Start Date]]))-(INT(Tasks[[#This Row],[Start Date]])-INT(Tasks[[#This Row],[Start Date]]))+1),"")</f>
        <v/>
      </c>
      <c r="L6" s="42" t="s">
        <v>55</v>
      </c>
    </row>
    <row r="7" spans="1:12" ht="14.4" x14ac:dyDescent="0.3">
      <c r="B7" s="14">
        <v>4</v>
      </c>
      <c r="C7" s="15">
        <v>4</v>
      </c>
      <c r="D7" s="6">
        <v>45356</v>
      </c>
      <c r="E7" t="s">
        <v>19</v>
      </c>
      <c r="G7" s="15">
        <v>4</v>
      </c>
      <c r="H7" s="6">
        <f>I6</f>
        <v>45301</v>
      </c>
      <c r="I7" s="6">
        <f>Tasks[[#This Row],[Start Date]]+L7</f>
        <v>45321</v>
      </c>
      <c r="J7" s="1" t="s">
        <v>58</v>
      </c>
      <c r="K7" s="16"/>
      <c r="L7" s="17">
        <v>20</v>
      </c>
    </row>
    <row r="8" spans="1:12" ht="14.4" x14ac:dyDescent="0.3">
      <c r="B8" s="14">
        <v>5</v>
      </c>
      <c r="C8" s="15">
        <v>5</v>
      </c>
      <c r="D8" s="6">
        <v>45376</v>
      </c>
      <c r="E8" t="s">
        <v>20</v>
      </c>
      <c r="G8" s="15">
        <v>5</v>
      </c>
      <c r="H8" s="6">
        <v>45301</v>
      </c>
      <c r="I8" s="6">
        <f>Tasks[[#This Row],[Start Date]]+L8</f>
        <v>45321</v>
      </c>
      <c r="J8" s="1" t="s">
        <v>21</v>
      </c>
      <c r="K8" s="16"/>
      <c r="L8" s="17">
        <v>20</v>
      </c>
    </row>
    <row r="9" spans="1:12" ht="15" customHeight="1" x14ac:dyDescent="0.3">
      <c r="B9" s="14">
        <v>6</v>
      </c>
      <c r="C9" s="15">
        <v>6</v>
      </c>
      <c r="D9" s="6">
        <v>45407</v>
      </c>
      <c r="E9" t="s">
        <v>22</v>
      </c>
      <c r="G9" s="15">
        <v>6</v>
      </c>
      <c r="H9" s="6">
        <f>I7</f>
        <v>45321</v>
      </c>
      <c r="I9" s="6">
        <f>Tasks[[#This Row],[Start Date]]+Tasks[[#This Row],[Days]]</f>
        <v>45336</v>
      </c>
      <c r="J9" t="s">
        <v>23</v>
      </c>
      <c r="K9" s="16">
        <f>IFERROR(IF(LEN(Tasks[[#This Row],[Start Date]])=0,"",(INT(Tasks[[#This Row],[End Date]])-INT(Tasks[[#This Row],[Start Date]]))-(INT(Tasks[[#This Row],[Start Date]])-INT(Tasks[[#This Row],[Start Date]]))+1),"")</f>
        <v>16</v>
      </c>
      <c r="L9" s="17">
        <v>15</v>
      </c>
    </row>
    <row r="10" spans="1:12" ht="14.4" x14ac:dyDescent="0.3">
      <c r="B10" s="14"/>
      <c r="C10" s="15"/>
      <c r="D10" s="6"/>
      <c r="G10" s="15">
        <v>8</v>
      </c>
      <c r="H10" s="6">
        <f>I9</f>
        <v>45336</v>
      </c>
      <c r="I10" s="6">
        <f>Tasks[[#This Row],[Start Date]]+L10</f>
        <v>45346</v>
      </c>
      <c r="J10" t="s">
        <v>24</v>
      </c>
      <c r="K10" s="16"/>
      <c r="L10" s="17">
        <v>10</v>
      </c>
    </row>
    <row r="11" spans="1:12" ht="14.4" x14ac:dyDescent="0.3">
      <c r="B11" s="14"/>
      <c r="C11" s="15"/>
      <c r="D11" s="6"/>
      <c r="G11" s="15">
        <v>7</v>
      </c>
      <c r="H11" s="6">
        <f>I10</f>
        <v>45346</v>
      </c>
      <c r="I11" s="6">
        <f>Tasks[[#This Row],[Start Date]]+L11</f>
        <v>45356</v>
      </c>
      <c r="J11" s="1" t="s">
        <v>25</v>
      </c>
      <c r="K11" s="16"/>
      <c r="L11" s="17">
        <v>10</v>
      </c>
    </row>
    <row r="12" spans="1:12" ht="14.4" x14ac:dyDescent="0.3">
      <c r="B12" s="14"/>
      <c r="C12" s="15"/>
      <c r="D12" s="6"/>
      <c r="G12" s="15">
        <v>9</v>
      </c>
      <c r="H12" s="6">
        <v>45351</v>
      </c>
      <c r="I12" s="6">
        <f>Tasks[[#This Row],[Start Date]]+L12</f>
        <v>45376</v>
      </c>
      <c r="J12" s="1" t="s">
        <v>26</v>
      </c>
      <c r="K12" s="16"/>
      <c r="L12" s="17">
        <v>25</v>
      </c>
    </row>
    <row r="13" spans="1:12" ht="14.4" x14ac:dyDescent="0.3">
      <c r="B13" s="14"/>
      <c r="C13" s="15"/>
      <c r="D13" s="6"/>
      <c r="G13" s="15">
        <v>10</v>
      </c>
      <c r="H13" s="7">
        <f>I12</f>
        <v>45376</v>
      </c>
      <c r="I13" s="7">
        <f>Tasks[[#This Row],[Start Date]]+Tasks[[#This Row],[Days]]</f>
        <v>45386</v>
      </c>
      <c r="J13" t="s">
        <v>59</v>
      </c>
      <c r="K13" s="41"/>
      <c r="L13" s="17">
        <v>10</v>
      </c>
    </row>
    <row r="14" spans="1:12" ht="14.4" x14ac:dyDescent="0.3">
      <c r="B14" s="14"/>
      <c r="C14" s="15"/>
      <c r="D14" s="6"/>
      <c r="G14" s="15">
        <v>11</v>
      </c>
      <c r="H14" s="7">
        <v>45387</v>
      </c>
      <c r="I14" s="6">
        <f>Tasks[[#This Row],[Start Date]]+L14</f>
        <v>45392</v>
      </c>
      <c r="J14" t="s">
        <v>51</v>
      </c>
      <c r="K14" s="41"/>
      <c r="L14" s="17">
        <v>5</v>
      </c>
    </row>
    <row r="15" spans="1:12" ht="14.4" x14ac:dyDescent="0.3">
      <c r="B15" s="38"/>
      <c r="C15" s="22"/>
      <c r="D15" s="23"/>
      <c r="E15" s="21"/>
      <c r="F15" s="21"/>
      <c r="G15" s="15">
        <v>12</v>
      </c>
      <c r="H15" s="18">
        <f>H14</f>
        <v>45387</v>
      </c>
      <c r="I15" s="6">
        <f>Tasks[[#This Row],[Start Date]]+L15</f>
        <v>45407</v>
      </c>
      <c r="J15" t="s">
        <v>27</v>
      </c>
      <c r="K15" s="16"/>
      <c r="L15" s="17">
        <v>20</v>
      </c>
    </row>
    <row r="16" spans="1:12" ht="14.4" x14ac:dyDescent="0.3">
      <c r="B16" s="15"/>
      <c r="C16" s="15"/>
      <c r="D16" s="6"/>
      <c r="G16" s="15"/>
      <c r="H16" s="6"/>
      <c r="I16" s="6"/>
      <c r="J16" s="1"/>
      <c r="K16" s="16"/>
    </row>
    <row r="17" spans="2:11" ht="14.4" x14ac:dyDescent="0.3">
      <c r="B17" s="15"/>
      <c r="C17" s="15"/>
      <c r="D17" s="6"/>
      <c r="G17" s="15"/>
      <c r="H17" s="6"/>
      <c r="I17" s="6"/>
      <c r="J17" s="1"/>
      <c r="K17" s="16"/>
    </row>
    <row r="18" spans="2:11" ht="14.4" x14ac:dyDescent="0.3">
      <c r="B18" s="15"/>
      <c r="C18" s="15"/>
      <c r="D18" s="6"/>
      <c r="G18" s="15"/>
      <c r="H18" s="6"/>
      <c r="I18" s="6"/>
      <c r="J18" s="1"/>
      <c r="K18" s="16"/>
    </row>
    <row r="19" spans="2:11" ht="14.4" x14ac:dyDescent="0.3">
      <c r="B19" s="15"/>
      <c r="C19" s="15"/>
      <c r="D19" s="37"/>
      <c r="E19" s="40"/>
      <c r="G19" s="15"/>
      <c r="H19" s="6"/>
      <c r="I19" s="6"/>
      <c r="J19" s="1"/>
      <c r="K19" s="16"/>
    </row>
    <row r="20" spans="2:11" ht="14.4" x14ac:dyDescent="0.3">
      <c r="B20" s="15"/>
      <c r="C20" s="15"/>
      <c r="D20" s="18"/>
      <c r="G20" s="15"/>
      <c r="H20" s="6"/>
      <c r="I20" s="6"/>
      <c r="J20" s="1"/>
      <c r="K20" s="16"/>
    </row>
    <row r="21" spans="2:11" ht="14.4" x14ac:dyDescent="0.3">
      <c r="B21" s="15"/>
      <c r="C21" s="15"/>
      <c r="D21" s="18"/>
      <c r="G21" s="15"/>
      <c r="H21" s="6"/>
      <c r="I21" s="6"/>
      <c r="J21" s="1"/>
      <c r="K21" s="16"/>
    </row>
    <row r="22" spans="2:11" ht="14.4" x14ac:dyDescent="0.3">
      <c r="B22" s="15"/>
      <c r="C22" s="15"/>
      <c r="D22" s="18"/>
      <c r="G22" s="15"/>
      <c r="H22" s="6"/>
      <c r="I22" s="6"/>
      <c r="J22" s="1"/>
      <c r="K22" s="16"/>
    </row>
    <row r="23" spans="2:11" ht="14.4" x14ac:dyDescent="0.3">
      <c r="B23" s="15"/>
      <c r="C23" s="15"/>
      <c r="D23" s="18"/>
      <c r="G23" s="15"/>
      <c r="H23" s="6"/>
      <c r="I23" s="6"/>
      <c r="J23" s="1"/>
      <c r="K23" s="16"/>
    </row>
  </sheetData>
  <mergeCells count="3">
    <mergeCell ref="B1:L1"/>
    <mergeCell ref="D2:F2"/>
    <mergeCell ref="H2:L2"/>
  </mergeCells>
  <printOptions horizontalCentered="1"/>
  <pageMargins left="0.7" right="0.7" top="0.75" bottom="0.75" header="0.3" footer="0.3"/>
  <pageSetup fitToHeight="0" orientation="portrait" horizontalDpi="1200" verticalDpi="1200"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22A15-E7F8-4C99-BF0E-D04E3F44CA86}">
  <dimension ref="A1:Y43"/>
  <sheetViews>
    <sheetView workbookViewId="0">
      <selection activeCell="E34" sqref="E34"/>
    </sheetView>
  </sheetViews>
  <sheetFormatPr defaultRowHeight="14.4" x14ac:dyDescent="0.3"/>
  <cols>
    <col min="2" max="2" width="45.6640625" customWidth="1"/>
    <col min="3" max="3" width="9.77734375" customWidth="1"/>
    <col min="4" max="7" width="9.5546875" bestFit="1" customWidth="1"/>
    <col min="9" max="12" width="9.5546875" bestFit="1" customWidth="1"/>
    <col min="15" max="19" width="9.5546875" bestFit="1" customWidth="1"/>
    <col min="21" max="25" width="9.5546875" bestFit="1" customWidth="1"/>
  </cols>
  <sheetData>
    <row r="1" spans="1:25" x14ac:dyDescent="0.3">
      <c r="A1" s="5"/>
    </row>
    <row r="2" spans="1:25" ht="46.2" x14ac:dyDescent="0.85">
      <c r="A2" s="5"/>
      <c r="B2" s="71" t="s">
        <v>54</v>
      </c>
      <c r="C2" s="72"/>
      <c r="D2" s="72"/>
      <c r="E2" s="72"/>
      <c r="F2" s="72"/>
      <c r="G2" s="72"/>
      <c r="H2" s="72"/>
      <c r="I2" s="72"/>
      <c r="J2" s="72"/>
      <c r="K2" s="72"/>
      <c r="L2" s="72"/>
      <c r="M2" s="72"/>
      <c r="N2" s="72"/>
      <c r="O2" s="72"/>
      <c r="P2" s="72"/>
      <c r="Q2" s="72"/>
      <c r="R2" s="72"/>
      <c r="S2" s="72"/>
      <c r="T2" s="72"/>
      <c r="U2" s="72"/>
      <c r="V2" s="72"/>
      <c r="W2" s="72"/>
      <c r="X2" s="72"/>
      <c r="Y2" s="73"/>
    </row>
    <row r="3" spans="1:25" x14ac:dyDescent="0.3">
      <c r="A3" s="5"/>
      <c r="B3" s="10" t="s">
        <v>52</v>
      </c>
      <c r="C3" s="26">
        <v>45302</v>
      </c>
      <c r="D3" s="27">
        <f t="shared" ref="D3:L3" si="0">C3+5</f>
        <v>45307</v>
      </c>
      <c r="E3" s="27">
        <f t="shared" si="0"/>
        <v>45312</v>
      </c>
      <c r="F3" s="27">
        <f t="shared" si="0"/>
        <v>45317</v>
      </c>
      <c r="G3" s="27">
        <f t="shared" si="0"/>
        <v>45322</v>
      </c>
      <c r="H3" s="27">
        <f t="shared" si="0"/>
        <v>45327</v>
      </c>
      <c r="I3" s="27">
        <f t="shared" si="0"/>
        <v>45332</v>
      </c>
      <c r="J3" s="27">
        <f t="shared" si="0"/>
        <v>45337</v>
      </c>
      <c r="K3" s="27">
        <f t="shared" si="0"/>
        <v>45342</v>
      </c>
      <c r="L3" s="27">
        <f t="shared" si="0"/>
        <v>45347</v>
      </c>
      <c r="M3" s="27">
        <f t="shared" ref="M3:T3" si="1">L3+5</f>
        <v>45352</v>
      </c>
      <c r="N3" s="27">
        <f t="shared" si="1"/>
        <v>45357</v>
      </c>
      <c r="O3" s="27">
        <f>N3+5</f>
        <v>45362</v>
      </c>
      <c r="P3" s="27">
        <f>O3+5</f>
        <v>45367</v>
      </c>
      <c r="Q3" s="27">
        <f>P3+5</f>
        <v>45372</v>
      </c>
      <c r="R3" s="27">
        <f>Q3+5</f>
        <v>45377</v>
      </c>
      <c r="S3" s="27">
        <f>R3+5</f>
        <v>45382</v>
      </c>
      <c r="T3" s="27">
        <f t="shared" si="1"/>
        <v>45387</v>
      </c>
      <c r="U3" s="27">
        <f>T3+5</f>
        <v>45392</v>
      </c>
      <c r="V3" s="27">
        <f>U3+5</f>
        <v>45397</v>
      </c>
      <c r="W3" s="27">
        <f>V3+5</f>
        <v>45402</v>
      </c>
      <c r="X3" s="27">
        <f>W3+5</f>
        <v>45407</v>
      </c>
      <c r="Y3" s="28">
        <f>X3+5</f>
        <v>45412</v>
      </c>
    </row>
    <row r="4" spans="1:25" x14ac:dyDescent="0.3">
      <c r="A4" s="5"/>
      <c r="B4" s="29" t="s">
        <v>15</v>
      </c>
      <c r="C4" s="30"/>
      <c r="D4" s="31"/>
      <c r="E4" s="31"/>
      <c r="F4" s="31"/>
      <c r="G4" s="31"/>
      <c r="H4" s="31"/>
      <c r="I4" s="31"/>
      <c r="J4" s="31"/>
      <c r="K4" s="31"/>
      <c r="L4" s="31"/>
      <c r="M4" s="31"/>
      <c r="N4" s="31"/>
      <c r="O4" s="31"/>
      <c r="P4" s="31"/>
      <c r="Q4" s="31"/>
      <c r="R4" s="31"/>
      <c r="S4" s="31"/>
      <c r="T4" s="31"/>
      <c r="U4" s="31"/>
      <c r="V4" s="31"/>
      <c r="W4" s="31"/>
      <c r="X4" s="31"/>
      <c r="Y4" s="32"/>
    </row>
    <row r="5" spans="1:25" x14ac:dyDescent="0.3">
      <c r="A5" s="5"/>
      <c r="B5" s="43" t="s">
        <v>60</v>
      </c>
      <c r="C5" s="76"/>
      <c r="D5" s="77"/>
      <c r="E5" s="77"/>
      <c r="F5" s="77"/>
      <c r="G5" s="77"/>
      <c r="H5" s="77"/>
      <c r="I5" s="77"/>
      <c r="J5" s="77"/>
      <c r="K5" s="77"/>
      <c r="L5" s="77"/>
      <c r="M5" s="77"/>
      <c r="N5" s="77"/>
      <c r="O5" s="77"/>
      <c r="P5" s="77"/>
      <c r="Q5" s="77"/>
      <c r="R5" s="77"/>
      <c r="S5" s="77"/>
      <c r="T5" s="77"/>
      <c r="U5" s="77"/>
      <c r="V5" s="77"/>
      <c r="W5" s="77"/>
      <c r="X5" s="77"/>
      <c r="Y5" s="78"/>
    </row>
    <row r="6" spans="1:25" x14ac:dyDescent="0.3">
      <c r="A6" s="5"/>
      <c r="B6" s="43" t="s">
        <v>61</v>
      </c>
      <c r="C6" s="79"/>
      <c r="D6" s="80"/>
      <c r="E6" s="80"/>
      <c r="F6" s="80"/>
      <c r="G6" s="80"/>
      <c r="H6" s="80"/>
      <c r="I6" s="80"/>
      <c r="J6" s="80"/>
      <c r="K6" s="80"/>
      <c r="L6" s="80"/>
      <c r="M6" s="80"/>
      <c r="N6" s="80"/>
      <c r="O6" s="80"/>
      <c r="P6" s="80"/>
      <c r="Q6" s="80"/>
      <c r="R6" s="80"/>
      <c r="S6" s="80"/>
      <c r="T6" s="80"/>
      <c r="U6" s="80"/>
      <c r="V6" s="80"/>
      <c r="W6" s="80"/>
      <c r="X6" s="80"/>
      <c r="Y6" s="81"/>
    </row>
    <row r="7" spans="1:25" x14ac:dyDescent="0.3">
      <c r="A7" s="5"/>
      <c r="B7" s="29" t="s">
        <v>58</v>
      </c>
      <c r="C7" s="44"/>
      <c r="D7" s="45"/>
      <c r="E7" s="45"/>
      <c r="F7" s="46"/>
      <c r="Y7" s="17"/>
    </row>
    <row r="8" spans="1:25" x14ac:dyDescent="0.3">
      <c r="A8" s="5"/>
      <c r="B8" s="29" t="s">
        <v>21</v>
      </c>
      <c r="C8" s="44"/>
      <c r="D8" s="45"/>
      <c r="E8" s="45"/>
      <c r="F8" s="46"/>
      <c r="Y8" s="17"/>
    </row>
    <row r="9" spans="1:25" x14ac:dyDescent="0.3">
      <c r="A9" s="5"/>
      <c r="B9" s="25" t="s">
        <v>14</v>
      </c>
      <c r="C9" s="19"/>
      <c r="F9" s="47"/>
      <c r="Y9" s="17"/>
    </row>
    <row r="10" spans="1:25" x14ac:dyDescent="0.3">
      <c r="A10" s="5"/>
      <c r="B10" s="25" t="s">
        <v>16</v>
      </c>
      <c r="F10" s="47"/>
      <c r="Y10" s="17"/>
    </row>
    <row r="11" spans="1:25" x14ac:dyDescent="0.3">
      <c r="A11" s="5"/>
      <c r="B11" s="29" t="s">
        <v>23</v>
      </c>
      <c r="C11" s="19"/>
      <c r="G11" s="44"/>
      <c r="H11" s="45"/>
      <c r="I11" s="45"/>
      <c r="J11" s="46"/>
      <c r="Y11" s="17"/>
    </row>
    <row r="12" spans="1:25" x14ac:dyDescent="0.3">
      <c r="A12" s="5"/>
      <c r="B12" s="29" t="s">
        <v>24</v>
      </c>
      <c r="C12" s="19"/>
      <c r="J12" s="48"/>
      <c r="K12" s="46"/>
      <c r="Y12" s="17"/>
    </row>
    <row r="13" spans="1:25" x14ac:dyDescent="0.3">
      <c r="A13" s="5"/>
      <c r="B13" s="25" t="s">
        <v>17</v>
      </c>
      <c r="K13" s="47"/>
      <c r="Y13" s="17"/>
    </row>
    <row r="14" spans="1:25" x14ac:dyDescent="0.3">
      <c r="A14" s="5"/>
      <c r="B14" s="29" t="s">
        <v>25</v>
      </c>
      <c r="C14" s="19"/>
      <c r="L14" s="44"/>
      <c r="M14" s="46"/>
      <c r="Y14" s="17"/>
    </row>
    <row r="15" spans="1:25" x14ac:dyDescent="0.3">
      <c r="A15" s="5"/>
      <c r="B15" s="25" t="s">
        <v>19</v>
      </c>
      <c r="M15" s="49"/>
      <c r="Y15" s="17"/>
    </row>
    <row r="16" spans="1:25" x14ac:dyDescent="0.3">
      <c r="A16" s="5"/>
      <c r="B16" s="29" t="s">
        <v>26</v>
      </c>
      <c r="C16" s="19"/>
      <c r="M16" s="44"/>
      <c r="N16" s="45"/>
      <c r="O16" s="45"/>
      <c r="P16" s="45"/>
      <c r="Q16" s="45"/>
      <c r="R16" s="46"/>
      <c r="Y16" s="17"/>
    </row>
    <row r="17" spans="1:25" x14ac:dyDescent="0.3">
      <c r="A17" s="5"/>
      <c r="B17" s="25" t="s">
        <v>53</v>
      </c>
      <c r="R17" s="49"/>
      <c r="Y17" s="17"/>
    </row>
    <row r="18" spans="1:25" x14ac:dyDescent="0.3">
      <c r="A18" s="5"/>
      <c r="B18" s="50" t="s">
        <v>59</v>
      </c>
      <c r="R18" s="74" t="s">
        <v>59</v>
      </c>
      <c r="S18" s="75"/>
      <c r="Y18" s="17"/>
    </row>
    <row r="19" spans="1:25" x14ac:dyDescent="0.3">
      <c r="A19" s="5"/>
      <c r="B19" s="29" t="s">
        <v>51</v>
      </c>
      <c r="C19" s="19"/>
      <c r="T19" s="51"/>
      <c r="U19" s="52"/>
      <c r="Y19" s="17"/>
    </row>
    <row r="20" spans="1:25" x14ac:dyDescent="0.3">
      <c r="A20" s="5"/>
      <c r="B20" s="29" t="s">
        <v>27</v>
      </c>
      <c r="C20" s="19"/>
      <c r="T20" s="44"/>
      <c r="U20" s="45"/>
      <c r="V20" s="45"/>
      <c r="W20" s="46"/>
      <c r="Y20" s="17"/>
    </row>
    <row r="21" spans="1:25" x14ac:dyDescent="0.3">
      <c r="A21" s="5"/>
      <c r="B21" s="36" t="s">
        <v>22</v>
      </c>
      <c r="C21" s="20"/>
      <c r="D21" s="21"/>
      <c r="E21" s="21"/>
      <c r="F21" s="21"/>
      <c r="G21" s="21"/>
      <c r="H21" s="21"/>
      <c r="I21" s="21"/>
      <c r="J21" s="21"/>
      <c r="K21" s="21"/>
      <c r="L21" s="21"/>
      <c r="M21" s="21"/>
      <c r="N21" s="21"/>
      <c r="O21" s="21"/>
      <c r="P21" s="21"/>
      <c r="Q21" s="21"/>
      <c r="R21" s="21"/>
      <c r="S21" s="21"/>
      <c r="T21" s="21"/>
      <c r="U21" s="21"/>
      <c r="V21" s="21"/>
      <c r="W21" s="35"/>
      <c r="X21" s="21"/>
      <c r="Y21" s="24"/>
    </row>
    <row r="22" spans="1:25" x14ac:dyDescent="0.3">
      <c r="A22" s="5"/>
    </row>
    <row r="23" spans="1:25" x14ac:dyDescent="0.3">
      <c r="A23" s="5"/>
    </row>
    <row r="24" spans="1:25" x14ac:dyDescent="0.3">
      <c r="A24" s="5"/>
    </row>
    <row r="25" spans="1:25" x14ac:dyDescent="0.3">
      <c r="A25" s="5"/>
    </row>
    <row r="26" spans="1:25" x14ac:dyDescent="0.3">
      <c r="A26" s="5"/>
    </row>
    <row r="27" spans="1:25" x14ac:dyDescent="0.3">
      <c r="A27" s="5"/>
    </row>
    <row r="28" spans="1:25" x14ac:dyDescent="0.3">
      <c r="A28" s="5"/>
    </row>
    <row r="29" spans="1:25" x14ac:dyDescent="0.3">
      <c r="A29" s="5"/>
    </row>
    <row r="30" spans="1:25" x14ac:dyDescent="0.3">
      <c r="A30" s="5"/>
    </row>
    <row r="31" spans="1:25" x14ac:dyDescent="0.3">
      <c r="A31" s="5"/>
    </row>
    <row r="32" spans="1:25"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39"/>
    </row>
    <row r="43" spans="1:1" x14ac:dyDescent="0.3">
      <c r="A43" s="5"/>
    </row>
  </sheetData>
  <mergeCells count="3">
    <mergeCell ref="B2:Y2"/>
    <mergeCell ref="R18:S18"/>
    <mergeCell ref="C5:Y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defaultRowHeight="14.4" x14ac:dyDescent="0.3"/>
  <cols>
    <col min="1" max="1" width="2.6640625" style="5" customWidth="1"/>
    <col min="2" max="2" width="50.6640625" customWidth="1"/>
    <col min="3" max="3" width="13.5546875" customWidth="1"/>
    <col min="4" max="4" width="21.5546875" customWidth="1"/>
    <col min="5" max="5" width="15.6640625" customWidth="1"/>
    <col min="6" max="6" width="13" customWidth="1"/>
    <col min="7" max="7" width="50.6640625" customWidth="1"/>
    <col min="8" max="8" width="15.44140625" customWidth="1"/>
    <col min="9" max="9" width="28" customWidth="1"/>
  </cols>
  <sheetData>
    <row r="1" spans="1:7" ht="50.1" customHeight="1" x14ac:dyDescent="0.35">
      <c r="A1" s="5" t="s">
        <v>28</v>
      </c>
      <c r="B1" s="4" t="s">
        <v>29</v>
      </c>
    </row>
    <row r="2" spans="1:7" x14ac:dyDescent="0.3">
      <c r="A2" s="5" t="s">
        <v>30</v>
      </c>
      <c r="B2" s="3" t="str">
        <f ca="1">IF(TODAY()&gt;=MIN(DynamicTaskData[Start date]),"Today","")</f>
        <v/>
      </c>
      <c r="C2" t="s">
        <v>31</v>
      </c>
    </row>
    <row r="3" spans="1:7" x14ac:dyDescent="0.3">
      <c r="A3" s="5" t="s">
        <v>32</v>
      </c>
      <c r="B3" t="s">
        <v>33</v>
      </c>
      <c r="C3" t="s">
        <v>34</v>
      </c>
    </row>
    <row r="4" spans="1:7" x14ac:dyDescent="0.3">
      <c r="B4" s="2">
        <f ca="1">IFERROR(IF(TODAY()&lt;MIN(DynamicTaskData[Start date]),MIN($B$11,MIN(DynamicTaskData[Start date])),TODAY()),TODAY())</f>
        <v>45301</v>
      </c>
      <c r="C4">
        <f ca="1">IFERROR(IF(Track_Today="Yes",IF(TODAY()&lt;MIN(DynamicTaskData[Start date]),0,9),0),0)</f>
        <v>0</v>
      </c>
    </row>
    <row r="5" spans="1:7" x14ac:dyDescent="0.3">
      <c r="B5" s="2">
        <f ca="1">IFERROR(IF(TODAY()&lt;MIN(DynamicTaskData[Start date]),MIN($B$11,MIN(DynamicTaskData[Start date])),TODAY()),TODAY())</f>
        <v>45301</v>
      </c>
      <c r="C5">
        <f ca="1">IFERROR(IF(Track_Today="Yes",IF(TODAY()&lt;MIN(DynamicTaskData[Start date]),0,9),0),0)</f>
        <v>0</v>
      </c>
    </row>
    <row r="7" spans="1:7" x14ac:dyDescent="0.3">
      <c r="A7" s="5" t="s">
        <v>35</v>
      </c>
      <c r="B7" s="3" t="s">
        <v>36</v>
      </c>
    </row>
    <row r="8" spans="1:7" x14ac:dyDescent="0.3">
      <c r="B8" s="3">
        <v>0</v>
      </c>
    </row>
    <row r="9" spans="1:7" x14ac:dyDescent="0.3">
      <c r="B9" s="3"/>
    </row>
    <row r="10" spans="1:7" x14ac:dyDescent="0.3">
      <c r="A10" s="5" t="s">
        <v>37</v>
      </c>
      <c r="B10" t="s">
        <v>38</v>
      </c>
      <c r="D10" t="s">
        <v>39</v>
      </c>
    </row>
    <row r="11" spans="1:7" x14ac:dyDescent="0.3">
      <c r="B11" s="2">
        <f ca="1">IFERROR(IF(ScrollingIncrement[scroll increment]=0,Start_Date,IF(Start_Date+ScrollingIncrement[scroll increment]*15&lt;End_Date,Start_Date+ScrollingIncrement[scroll increment]*15,End_Date-1)),"")</f>
        <v>45301</v>
      </c>
      <c r="D11">
        <v>45</v>
      </c>
    </row>
    <row r="12" spans="1:7" x14ac:dyDescent="0.3">
      <c r="B12" s="2">
        <f ca="1">IFERROR(IF($B$11+15&lt;End_Date,$B$11+15,End_Date),"")</f>
        <v>45316</v>
      </c>
    </row>
    <row r="14" spans="1:7" x14ac:dyDescent="0.3">
      <c r="A14" s="5" t="s">
        <v>40</v>
      </c>
      <c r="B14" t="s">
        <v>3</v>
      </c>
      <c r="C14" t="s">
        <v>41</v>
      </c>
      <c r="D14" t="s">
        <v>42</v>
      </c>
      <c r="E14" t="s">
        <v>43</v>
      </c>
      <c r="F14" t="s">
        <v>44</v>
      </c>
    </row>
    <row r="15" spans="1:7" x14ac:dyDescent="0.3">
      <c r="B15" s="1" t="str">
        <f ca="1">IFERROR(IF(LEN(OFFSET('Chart Data'!$H4,ScrollingIncrement[scroll increment],0,1,1))=0,"",IF(OR(OFFSET('Chart Data'!$I4,ScrollingIncrement[scroll increment],0,1,1)&lt;=$B$12,OFFSET('Chart Data'!$H4,ScrollingIncrement[scroll increment],0,1,1)&gt;=($B$11-$D$11)),INDEX(Tasks[],OFFSET('Chart Data'!$G4,ScrollingIncrement[scroll increment],0,1,1),4),"")),"")</f>
        <v>Documentation</v>
      </c>
      <c r="C15" s="7">
        <f ca="1">IFERROR(IF(LEN(DynamicTaskData[[#This Row],[Tasks]])=0,$B$11,INDEX(Tasks[],OFFSET('Chart Data'!$G4,ScrollingIncrement[scroll increment],0,1,1),2)),"")</f>
        <v>45302</v>
      </c>
      <c r="D15">
        <f ca="1">IFERROR(IF(LEN(DynamicTaskData[[#This Row],[Tasks]])=0,0,IF(AND('Chart Data'!$H4&lt;=$B$12,'Chart Data'!$I4&gt;=$B$12),ABS(OFFSET('Chart Data'!$H4,ScrollingIncrement[scroll increment],0,1,1)-$B$12)+1,OFFSET('Chart Data'!$K4,ScrollingIncrement[scroll increment],0,1,1))),"")</f>
        <v>15</v>
      </c>
      <c r="E15">
        <f ca="1">IFERROR(IF(LEN(DynamicTaskData[[#This Row],[Tasks]])=0,"",8),"")</f>
        <v>8</v>
      </c>
    </row>
    <row r="16" spans="1:7" x14ac:dyDescent="0.3">
      <c r="B16" s="1" t="str">
        <f ca="1">IFERROR(IF(LEN(OFFSET('Chart Data'!$H5,ScrollingIncrement[scroll increment],0,1,1))=0,"",IF(OR(OFFSET('Chart Data'!$I5,ScrollingIncrement[scroll increment],0,1,1)&lt;=$B$12,OFFSET('Chart Data'!$H5,ScrollingIncrement[scroll increment],0,1,1)&gt;=($B$11-$D$11)),INDEX(Tasks[],OFFSET('Chart Data'!$G5,ScrollingIncrement[scroll increment],0,1,1),4),"")),"")</f>
        <v xml:space="preserve">Analysis of the state-of-the-art </v>
      </c>
      <c r="C16" s="7" t="str">
        <f ca="1">IFERROR(IF(LEN(DynamicTaskData[[#This Row],[Tasks]])=0,$B$11,INDEX(Tasks[],OFFSET('Chart Data'!$G5,ScrollingIncrement[scroll increment],0,1,1),2)),"")</f>
        <v>Fall 2023</v>
      </c>
      <c r="D16" t="str">
        <f ca="1">IFERROR(IF(LEN(DynamicTaskData[[#This Row],[Tasks]])=0,0,IF(AND('Chart Data'!$H5&lt;=$B$12,'Chart Data'!$I5&gt;=$B$12),ABS(OFFSET('Chart Data'!$H5,ScrollingIncrement[scroll increment],0,1,1)-$B$12)+1,OFFSET('Chart Data'!$K5,ScrollingIncrement[scroll increment],0,1,1))),"")</f>
        <v/>
      </c>
      <c r="E16">
        <f ca="1">IFERROR(IF(LEN(DynamicTaskData[[#This Row],[Tasks]])=0,"",7),"")</f>
        <v>7</v>
      </c>
      <c r="G16" t="s">
        <v>45</v>
      </c>
    </row>
    <row r="17" spans="1:10" x14ac:dyDescent="0.3">
      <c r="A17" s="5" t="s">
        <v>46</v>
      </c>
      <c r="B17" s="1" t="str">
        <f ca="1">IFERROR(IF(LEN(OFFSET('Chart Data'!$H6,ScrollingIncrement[scroll increment],0,1,1))=0,"",IF(OR(OFFSET('Chart Data'!$I6,ScrollingIncrement[scroll increment],0,1,1)&lt;=$B$12,OFFSET('Chart Data'!$H6,ScrollingIncrement[scroll increment],0,1,1)&gt;=($B$11-$D$11)),INDEX(Tasks[],OFFSET('Chart Data'!$G6,ScrollingIncrement[scroll increment],0,1,1),4),"")),"")</f>
        <v>Study of relevant ML Algorithms</v>
      </c>
      <c r="C17" s="7" t="str">
        <f ca="1">IFERROR(IF(LEN(DynamicTaskData[[#This Row],[Tasks]])=0,$B$11,INDEX(Tasks[],OFFSET('Chart Data'!$G6,ScrollingIncrement[scroll increment],0,1,1),2)),"")</f>
        <v>Fall 2023</v>
      </c>
      <c r="D17" t="str">
        <f ca="1">IFERROR(IF(LEN(DynamicTaskData[[#This Row],[Tasks]])=0,0,IF(AND('Chart Data'!$H6&lt;=$B$12,'Chart Data'!$I6&gt;=$B$12),ABS(OFFSET('Chart Data'!$H6,ScrollingIncrement[scroll increment],0,1,1)-$B$12)+1,OFFSET('Chart Data'!$K6,ScrollingIncrement[scroll increment],0,1,1))),"")</f>
        <v/>
      </c>
      <c r="E17">
        <f ca="1">IFERROR(IF(LEN(DynamicTaskData[[#This Row],[Tasks]])=0,"",6),"")</f>
        <v>6</v>
      </c>
      <c r="G17" t="s">
        <v>2</v>
      </c>
      <c r="H17" t="s">
        <v>7</v>
      </c>
      <c r="I17" t="s">
        <v>47</v>
      </c>
      <c r="J17" t="s">
        <v>48</v>
      </c>
    </row>
    <row r="18" spans="1:10" x14ac:dyDescent="0.3">
      <c r="B18" s="1" t="str">
        <f ca="1">IFERROR(IF(LEN(OFFSET('Chart Data'!$H7,ScrollingIncrement[scroll increment],0,1,1))=0,"",IF(OR(OFFSET('Chart Data'!$I7,ScrollingIncrement[scroll increment],0,1,1)&lt;=$B$12,OFFSET('Chart Data'!$H7,ScrollingIncrement[scroll increment],0,1,1)&gt;=($B$11-$D$11)),INDEX(Tasks[],OFFSET('Chart Data'!$G7,ScrollingIncrement[scroll increment],0,1,1),4),"")),"")</f>
        <v>Plan Hardware (For data collection, training, deploying)</v>
      </c>
      <c r="C18" s="7">
        <f ca="1">IFERROR(IF(LEN(DynamicTaskData[[#This Row],[Tasks]])=0,$B$11,INDEX(Tasks[],OFFSET('Chart Data'!$G7,ScrollingIncrement[scroll increment],0,1,1),2)),"")</f>
        <v>45301</v>
      </c>
      <c r="D18">
        <f ca="1">IFERROR(IF(LEN(DynamicTaskData[[#This Row],[Tasks]])=0,0,IF(AND('Chart Data'!$H7&lt;=$B$12,'Chart Data'!$I7&gt;=$B$12),ABS(OFFSET('Chart Data'!$H7,ScrollingIncrement[scroll increment],0,1,1)-$B$12)+1,OFFSET('Chart Data'!$K7,ScrollingIncrement[scroll increment],0,1,1))),"")</f>
        <v>16</v>
      </c>
      <c r="E18">
        <f ca="1">IFERROR(IF(LEN(DynamicTaskData[[#This Row],[Tasks]])=0,"",5),"")</f>
        <v>5</v>
      </c>
      <c r="G18" s="1" t="str">
        <f ca="1">IFERROR(IF(LEN('Chart Data'!D4)=0,"",IF(AND('Chart Data'!D4&lt;=$B$12,'Chart Data'!D4&gt;=$B$11-$D$11),'Chart Data'!E4,"")),"")</f>
        <v/>
      </c>
      <c r="H18" s="6">
        <f ca="1">IFERROR(IF(LEN(DynamicMilestoneData[[#This Row],[Milestones]])=0,$B$12,'Chart Data'!$D4),2)</f>
        <v>45316</v>
      </c>
      <c r="I18" t="str">
        <f ca="1">IFERROR(IF(LEN(DynamicMilestoneData[[#This Row],[Milestones]])=0,"",'Chart Data'!$C4),"")</f>
        <v/>
      </c>
    </row>
    <row r="19" spans="1:10" x14ac:dyDescent="0.3">
      <c r="B19" s="1" t="str">
        <f ca="1">IFERROR(IF(LEN(OFFSET('Chart Data'!#REF!,ScrollingIncrement[scroll increment],0,1,1))=0,"",IF(OR(OFFSET('Chart Data'!#REF!,ScrollingIncrement[scroll increment],0,1,1)&lt;=$B$12,OFFSET('Chart Data'!#REF!,ScrollingIncrement[scroll increment],0,1,1)&gt;=($B$11-$D$11)),INDEX(Tasks[],OFFSET('Chart Data'!$G8,ScrollingIncrement[scroll increment],0,1,1),4),"")),"")</f>
        <v/>
      </c>
      <c r="C19" s="7">
        <f ca="1">IFERROR(IF(LEN(DynamicTaskData[[#This Row],[Tasks]])=0,$B$11,INDEX(Tasks[],OFFSET('Chart Data'!$G8,ScrollingIncrement[scroll increment],0,1,1),2)),"")</f>
        <v>45301</v>
      </c>
      <c r="D19">
        <f ca="1">IFERROR(IF(LEN(DynamicTaskData[[#This Row],[Tasks]])=0,0,IF(AND('Chart Data'!#REF!&lt;=$B$12,'Chart Data'!#REF!&gt;=$B$12),ABS(OFFSET('Chart Data'!#REF!,ScrollingIncrement[scroll increment],0,1,1)-$B$12)+1,OFFSET('Chart Data'!#REF!,ScrollingIncrement[scroll increment],0,1,1))),"")</f>
        <v>0</v>
      </c>
      <c r="E19" t="str">
        <f ca="1">IFERROR(IF(LEN(DynamicTaskData[[#This Row],[Tasks]])=0,"",4),"")</f>
        <v/>
      </c>
      <c r="G19" s="1" t="str">
        <f ca="1">IFERROR(IF(LEN('Chart Data'!D5)=0,"",IF(AND('Chart Data'!D5&lt;=$B$12,'Chart Data'!D5&gt;=$B$11-$D$11),'Chart Data'!E5,"")),"")</f>
        <v/>
      </c>
      <c r="H19" s="6">
        <f ca="1">IFERROR(IF(LEN(DynamicMilestoneData[[#This Row],[Milestones]])=0,$B$12,'Chart Data'!$D5),2)</f>
        <v>45316</v>
      </c>
      <c r="I19" t="str">
        <f ca="1">IFERROR(IF(LEN(DynamicMilestoneData[[#This Row],[Milestones]])=0,"",'Chart Data'!$C5),"")</f>
        <v/>
      </c>
    </row>
    <row r="20" spans="1:10" x14ac:dyDescent="0.3">
      <c r="B20" s="1" t="str">
        <f ca="1">IFERROR(IF(LEN(OFFSET('Chart Data'!$H8,ScrollingIncrement[scroll increment],0,1,1))=0,"",IF(OR(OFFSET('Chart Data'!$I8,ScrollingIncrement[scroll increment],0,1,1)&lt;=$B$12,OFFSET('Chart Data'!$H8,ScrollingIncrement[scroll increment],0,1,1)&gt;=($B$11-$D$11)),INDEX(Tasks[],OFFSET('Chart Data'!$G9,ScrollingIncrement[scroll increment],0,1,1),4),"")),"")</f>
        <v>Order materials and wait for delivery</v>
      </c>
      <c r="C20" s="7">
        <f ca="1">IFERROR(IF(LEN(DynamicTaskData[[#This Row],[Tasks]])=0,$B$11,INDEX(Tasks[],OFFSET('Chart Data'!$G9,ScrollingIncrement[scroll increment],0,1,1),2)),"")</f>
        <v>45321</v>
      </c>
      <c r="D20">
        <f ca="1">IFERROR(IF(LEN(DynamicTaskData[[#This Row],[Tasks]])=0,0,IF(AND('Chart Data'!$H8&lt;=$B$12,'Chart Data'!$I8&gt;=$B$12),ABS(OFFSET('Chart Data'!$H8,ScrollingIncrement[scroll increment],0,1,1)-$B$12)+1,OFFSET('Chart Data'!#REF!,ScrollingIncrement[scroll increment],0,1,1))),"")</f>
        <v>16</v>
      </c>
      <c r="E20">
        <f ca="1">IFERROR(IF(LEN(DynamicTaskData[[#This Row],[Tasks]])=0,"",3),"")</f>
        <v>3</v>
      </c>
      <c r="G20" s="1" t="str">
        <f ca="1">IFERROR(IF(LEN('Chart Data'!D6)=0,"",IF(AND('Chart Data'!D6&lt;=$B$12,'Chart Data'!D6&gt;=$B$11-$D$11),'Chart Data'!E6,"")),"")</f>
        <v/>
      </c>
      <c r="H20" s="6">
        <f ca="1">IFERROR(IF(LEN(DynamicMilestoneData[[#This Row],[Milestones]])=0,$B$12,'Chart Data'!$D6),2)</f>
        <v>45316</v>
      </c>
      <c r="I20" t="str">
        <f ca="1">IFERROR(IF(LEN(DynamicMilestoneData[[#This Row],[Milestones]])=0,"",'Chart Data'!$C6),"")</f>
        <v/>
      </c>
    </row>
    <row r="21" spans="1:10" x14ac:dyDescent="0.3">
      <c r="B21" s="1" t="str">
        <f ca="1">IFERROR(IF(LEN(OFFSET('Chart Data'!$H9,ScrollingIncrement[scroll increment],0,1,1))=0,"",IF(OR(OFFSET('Chart Data'!$I9,ScrollingIncrement[scroll increment],0,1,1)&lt;=$B$12,OFFSET('Chart Data'!$H9,ScrollingIncrement[scroll increment],0,1,1)&gt;=($B$11-$D$11)),INDEX(Tasks[],OFFSET('Chart Data'!$G10,ScrollingIncrement[scroll increment],0,1,1),4),"")),"")</f>
        <v>Data Collection</v>
      </c>
      <c r="C21" s="7">
        <f ca="1">IFERROR(IF(LEN(DynamicTaskData[[#This Row],[Tasks]])=0,$B$11,INDEX(Tasks[],OFFSET('Chart Data'!$G10,ScrollingIncrement[scroll increment],0,1,1),2)),"")</f>
        <v>45346</v>
      </c>
      <c r="D21">
        <f ca="1">IFERROR(IF(LEN(DynamicTaskData[[#This Row],[Tasks]])=0,0,IF(AND('Chart Data'!$H9&lt;=$B$12,'Chart Data'!$I9&gt;=$B$12),ABS(OFFSET('Chart Data'!$H9,ScrollingIncrement[scroll increment],0,1,1)-$B$12)+1,OFFSET('Chart Data'!$K8,ScrollingIncrement[scroll increment],0,1,1))),"")</f>
        <v>0</v>
      </c>
      <c r="E21">
        <f ca="1">IFERROR(IF(LEN(DynamicTaskData[[#This Row],[Tasks]])=0,"",2),"")</f>
        <v>2</v>
      </c>
      <c r="G21" s="1" t="str">
        <f ca="1">IFERROR(IF(LEN('Chart Data'!D7)=0,"",IF(AND('Chart Data'!D7&lt;=$B$12,'Chart Data'!D7&gt;=$B$11-$D$11),'Chart Data'!E7,"")),"")</f>
        <v/>
      </c>
      <c r="H21" s="6">
        <f ca="1">IFERROR(IF(LEN(DynamicMilestoneData[[#This Row],[Milestones]])=0,$B$12,'Chart Data'!$D7),2)</f>
        <v>45316</v>
      </c>
      <c r="I21" t="str">
        <f ca="1">IFERROR(IF(LEN(DynamicMilestoneData[[#This Row],[Milestones]])=0,"",'Chart Data'!$C7),"")</f>
        <v/>
      </c>
    </row>
    <row r="22" spans="1:10" x14ac:dyDescent="0.3">
      <c r="G22" s="1" t="str">
        <f ca="1">IFERROR(IF(LEN('Chart Data'!D8)=0,"",IF(AND('Chart Data'!D8&lt;=$B$12,'Chart Data'!D8&gt;=$B$11-$D$11),'Chart Data'!E8,"")),"")</f>
        <v/>
      </c>
      <c r="H22" s="6">
        <f ca="1">IFERROR(IF(LEN(DynamicMilestoneData[[#This Row],[Milestones]])=0,$B$12,'Chart Data'!$D8),2)</f>
        <v>45316</v>
      </c>
      <c r="I22" t="str">
        <f ca="1">IFERROR(IF(LEN(DynamicMilestoneData[[#This Row],[Milestones]])=0,"",'Chart Data'!$C8),"")</f>
        <v/>
      </c>
    </row>
    <row r="23" spans="1:10" x14ac:dyDescent="0.3">
      <c r="G23" s="1" t="str">
        <f ca="1">IFERROR(IF(LEN('Chart Data'!D9)=0,"",IF(AND('Chart Data'!D9&lt;=$B$12,'Chart Data'!D9&gt;=$B$11-$D$11),'Chart Data'!E9,"")),"")</f>
        <v/>
      </c>
      <c r="H23" s="6">
        <f ca="1">IFERROR(IF(LEN(DynamicMilestoneData[[#This Row],[Milestones]])=0,$B$12,'Chart Data'!$D9),2)</f>
        <v>45316</v>
      </c>
      <c r="I23" t="str">
        <f ca="1">IFERROR(IF(LEN(DynamicMilestoneData[[#This Row],[Milestones]])=0,"",'Chart Data'!$C9),"")</f>
        <v/>
      </c>
    </row>
    <row r="24" spans="1:10" x14ac:dyDescent="0.3">
      <c r="G24" s="1" t="str">
        <f>IFERROR(IF(LEN('Chart Data'!D10)=0,"",IF(AND('Chart Data'!D10&lt;=$B$12,'Chart Data'!D10&gt;=$B$11-$D$11),'Chart Data'!E10,"")),"")</f>
        <v/>
      </c>
      <c r="H24" s="6">
        <f ca="1">IFERROR(IF(LEN(DynamicMilestoneData[[#This Row],[Milestones]])=0,$B$12,'Chart Data'!$D10),2)</f>
        <v>45316</v>
      </c>
      <c r="I24" t="str">
        <f>IFERROR(IF(LEN(DynamicMilestoneData[[#This Row],[Milestones]])=0,"",'Chart Data'!$C10),"")</f>
        <v/>
      </c>
    </row>
    <row r="25" spans="1:10" x14ac:dyDescent="0.3">
      <c r="G25" s="1" t="str">
        <f>IFERROR(IF(LEN('Chart Data'!D11)=0,"",IF(AND('Chart Data'!D11&lt;=$B$12,'Chart Data'!D11&gt;=$B$11-$D$11),'Chart Data'!E11,"")),"")</f>
        <v/>
      </c>
      <c r="H25" s="6">
        <f ca="1">IFERROR(IF(LEN(DynamicMilestoneData[[#This Row],[Milestones]])=0,$B$12,'Chart Data'!$D11),2)</f>
        <v>45316</v>
      </c>
      <c r="I25" t="str">
        <f>IFERROR(IF(LEN(DynamicMilestoneData[[#This Row],[Milestones]])=0,"",'Chart Data'!$C11),"")</f>
        <v/>
      </c>
    </row>
    <row r="26" spans="1:10" x14ac:dyDescent="0.3">
      <c r="G26" s="1" t="str">
        <f>IFERROR(IF(LEN('Chart Data'!D12)=0,"",IF(AND('Chart Data'!D12&lt;=$B$12,'Chart Data'!D12&gt;=$B$11-$D$11),'Chart Data'!E12,"")),"")</f>
        <v/>
      </c>
      <c r="H26" s="6">
        <f ca="1">IFERROR(IF(LEN(DynamicMilestoneData[[#This Row],[Milestones]])=0,$B$12,'Chart Data'!$D12),2)</f>
        <v>45316</v>
      </c>
      <c r="I26" t="str">
        <f>IFERROR(IF(LEN(DynamicMilestoneData[[#This Row],[Milestones]])=0,"",'Chart Data'!$C12),"")</f>
        <v/>
      </c>
    </row>
    <row r="27" spans="1:10" x14ac:dyDescent="0.3">
      <c r="G27" s="1" t="str">
        <f>IFERROR(IF(LEN('Chart Data'!D13)=0,"",IF(AND('Chart Data'!D13&lt;=$B$12,'Chart Data'!D13&gt;=$B$11-$D$11),'Chart Data'!E13,"")),"")</f>
        <v/>
      </c>
      <c r="H27" s="6">
        <f ca="1">IFERROR(IF(LEN(DynamicMilestoneData[[#This Row],[Milestones]])=0,$B$12,'Chart Data'!$D13),2)</f>
        <v>45316</v>
      </c>
      <c r="I27" t="str">
        <f>IFERROR(IF(LEN(DynamicMilestoneData[[#This Row],[Milestones]])=0,"",'Chart Data'!$C13),"")</f>
        <v/>
      </c>
    </row>
    <row r="28" spans="1:10" x14ac:dyDescent="0.3">
      <c r="G28" s="1" t="str">
        <f>IFERROR(IF(LEN('Chart Data'!D14)=0,"",IF(AND('Chart Data'!D14&lt;=$B$12,'Chart Data'!D14&gt;=$B$11-$D$11),'Chart Data'!E14,"")),"")</f>
        <v/>
      </c>
      <c r="H28" s="6">
        <f ca="1">IFERROR(IF(LEN(DynamicMilestoneData[[#This Row],[Milestones]])=0,$B$12,'Chart Data'!$D14),2)</f>
        <v>45316</v>
      </c>
      <c r="I28" t="str">
        <f>IFERROR(IF(LEN(DynamicMilestoneData[[#This Row],[Milestones]])=0,"",'Chart Data'!$C14),"")</f>
        <v/>
      </c>
    </row>
    <row r="29" spans="1:10" x14ac:dyDescent="0.3">
      <c r="G29" s="1" t="str">
        <f>IFERROR(IF(LEN('Chart Data'!D15)=0,"",IF(AND('Chart Data'!D15&lt;=$B$12,'Chart Data'!D15&gt;=$B$11-$D$11),'Chart Data'!E15,"")),"")</f>
        <v/>
      </c>
      <c r="H29" s="6">
        <f ca="1">IFERROR(IF(LEN(DynamicMilestoneData[[#This Row],[Milestones]])=0,$B$12,'Chart Data'!$D15),2)</f>
        <v>45316</v>
      </c>
      <c r="I29" t="str">
        <f>IFERROR(IF(LEN(DynamicMilestoneData[[#This Row],[Milestones]])=0,"",'Chart Data'!$C15),"")</f>
        <v/>
      </c>
    </row>
    <row r="30" spans="1:10" x14ac:dyDescent="0.3">
      <c r="G30" s="1" t="str">
        <f>IFERROR(IF(LEN('Chart Data'!D16)=0,"",IF(AND('Chart Data'!D16&lt;=$B$12,'Chart Data'!D16&gt;=$B$11-$D$11),'Chart Data'!E16,"")),"")</f>
        <v/>
      </c>
      <c r="H30" s="6">
        <f ca="1">IFERROR(IF(LEN(DynamicMilestoneData[[#This Row],[Milestones]])=0,$B$12,'Chart Data'!$D16),2)</f>
        <v>45316</v>
      </c>
      <c r="I30" t="str">
        <f>IFERROR(IF(LEN(DynamicMilestoneData[[#This Row],[Milestones]])=0,"",'Chart Data'!$C16),"")</f>
        <v/>
      </c>
    </row>
    <row r="31" spans="1:10" x14ac:dyDescent="0.3">
      <c r="G31" s="1" t="str">
        <f>IFERROR(IF(LEN('Chart Data'!D17)=0,"",IF(AND('Chart Data'!D17&lt;=$B$12,'Chart Data'!D17&gt;=$B$11-$D$11),'Chart Data'!E17,"")),"")</f>
        <v/>
      </c>
      <c r="H31" s="6">
        <f ca="1">IFERROR(IF(LEN(DynamicMilestoneData[[#This Row],[Milestones]])=0,$B$12,'Chart Data'!$D17),2)</f>
        <v>45316</v>
      </c>
      <c r="I31" t="str">
        <f>IFERROR(IF(LEN(DynamicMilestoneData[[#This Row],[Milestones]])=0,"",'Chart Data'!$C17),"")</f>
        <v/>
      </c>
    </row>
    <row r="32" spans="1:10" x14ac:dyDescent="0.3">
      <c r="A32" s="5" t="s">
        <v>49</v>
      </c>
      <c r="G32" s="1" t="str">
        <f>IFERROR(IF(LEN('Chart Data'!D18)=0,"",IF(AND('Chart Data'!D18&lt;=$B$12,'Chart Data'!D18&gt;=$B$11-$D$11),'Chart Data'!E18,"")),"")</f>
        <v/>
      </c>
      <c r="H32" s="6">
        <f ca="1">IFERROR(IF(LEN(DynamicMilestoneData[[#This Row],[Milestones]])=0,$B$12,'Chart Data'!$D18),2)</f>
        <v>45316</v>
      </c>
      <c r="I32" t="str">
        <f>IFERROR(IF(LEN(DynamicMilestoneData[[#This Row],[Milestones]])=0,"",'Chart Data'!$C18),"")</f>
        <v/>
      </c>
      <c r="J32" t="s">
        <v>50</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7AE270-8770-467B-9010-1FC30BCDBD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685677-3F81-4E87-A370-96865E411A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831E9239-3E81-4BC4-8167-35A669CEB6CD}">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Budget Request</vt:lpstr>
      <vt:lpstr>Chart Data</vt:lpstr>
      <vt:lpstr>Gantt Chart</vt:lpstr>
      <vt:lpstr>Dynamic Chart Data Hidden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2023-10-12T04:23:38Z</dcterms:created>
  <dcterms:modified xsi:type="dcterms:W3CDTF">2023-10-18T00:50:25Z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